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fernando.barbalho\OneDrive - Secretaria do Tesouro Nacional\Projetos CEAD\BSPN\"/>
    </mc:Choice>
  </mc:AlternateContent>
  <xr:revisionPtr revIDLastSave="10" documentId="455750E4D772627087718508AE93DECAB8324A01" xr6:coauthVersionLast="28" xr6:coauthVersionMax="28" xr10:uidLastSave="{155D6A3F-EE78-47CD-8B6E-2215B7C95FC6}"/>
  <bookViews>
    <workbookView xWindow="0" yWindow="0" windowWidth="24000" windowHeight="9735" tabRatio="892" xr2:uid="{00000000-000D-0000-FFFF-FFFF00000000}"/>
  </bookViews>
  <sheets>
    <sheet name="Base de dados" sheetId="52" r:id="rId1"/>
    <sheet name="Q1" sheetId="1" r:id="rId2"/>
    <sheet name="Q2" sheetId="2" r:id="rId3"/>
    <sheet name="Q3" sheetId="3" r:id="rId4"/>
    <sheet name="Q4" sheetId="4" r:id="rId5"/>
    <sheet name="Q5" sheetId="5" r:id="rId6"/>
    <sheet name="Q6" sheetId="6" r:id="rId7"/>
    <sheet name="Q7" sheetId="7" r:id="rId8"/>
    <sheet name="Q8" sheetId="8" r:id="rId9"/>
    <sheet name="Q9" sheetId="9" r:id="rId10"/>
    <sheet name="Q10" sheetId="10" r:id="rId11"/>
    <sheet name="Q11" sheetId="11" r:id="rId12"/>
    <sheet name="Q12" sheetId="12" r:id="rId13"/>
    <sheet name="Q13" sheetId="13" r:id="rId14"/>
    <sheet name="Q14" sheetId="14" r:id="rId15"/>
    <sheet name="Q15" sheetId="15" r:id="rId16"/>
    <sheet name="Q16" sheetId="16" r:id="rId17"/>
    <sheet name="Q17 N" sheetId="53" r:id="rId18"/>
    <sheet name="Q18" sheetId="17" r:id="rId19"/>
    <sheet name="Q19" sheetId="18" r:id="rId20"/>
    <sheet name="Q20" sheetId="19" r:id="rId21"/>
    <sheet name="Q21" sheetId="20" r:id="rId22"/>
    <sheet name="Q22" sheetId="21" r:id="rId23"/>
    <sheet name="Q23" sheetId="22" r:id="rId24"/>
    <sheet name="Q24" sheetId="23" r:id="rId25"/>
    <sheet name="Q25" sheetId="24" r:id="rId26"/>
    <sheet name="Q26" sheetId="25" r:id="rId27"/>
    <sheet name="Q27" sheetId="26" r:id="rId28"/>
    <sheet name="Q28" sheetId="27" r:id="rId29"/>
    <sheet name="Q29" sheetId="28" r:id="rId30"/>
    <sheet name="Q30" sheetId="29" r:id="rId31"/>
    <sheet name="Q31" sheetId="30" r:id="rId32"/>
    <sheet name="Q32" sheetId="31" r:id="rId33"/>
    <sheet name="Q33" sheetId="32" r:id="rId34"/>
    <sheet name="Q34" sheetId="33" r:id="rId35"/>
    <sheet name="Q35" sheetId="34" r:id="rId36"/>
    <sheet name="Q36" sheetId="35" r:id="rId37"/>
    <sheet name="Q37" sheetId="36" r:id="rId38"/>
    <sheet name="Q38" sheetId="37" r:id="rId39"/>
    <sheet name="Q39" sheetId="38" r:id="rId40"/>
    <sheet name="Q40" sheetId="39" r:id="rId41"/>
    <sheet name="Q41" sheetId="40" r:id="rId42"/>
    <sheet name="Q42" sheetId="41" r:id="rId43"/>
    <sheet name="Q43" sheetId="42" r:id="rId44"/>
    <sheet name="Q44" sheetId="43" r:id="rId45"/>
    <sheet name="Q45" sheetId="44" r:id="rId46"/>
    <sheet name="Q46" sheetId="45" r:id="rId47"/>
    <sheet name="Q47" sheetId="46" r:id="rId48"/>
    <sheet name="Q48" sheetId="47" r:id="rId49"/>
    <sheet name="Q49" sheetId="48" r:id="rId50"/>
    <sheet name="Q50" sheetId="49" r:id="rId51"/>
    <sheet name="Q51" sheetId="50" r:id="rId52"/>
    <sheet name="Q52" sheetId="51" r:id="rId53"/>
  </sheets>
  <definedNames>
    <definedName name="_xlnm._FilterDatabase" localSheetId="0" hidden="1">'Base de dados'!$A$1490:$I$1490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04" i="52" l="1"/>
  <c r="F2204" i="52"/>
  <c r="I2204" i="52"/>
  <c r="H2204" i="52" s="1"/>
  <c r="E2205" i="52"/>
  <c r="F2205" i="52"/>
  <c r="I2205" i="52"/>
  <c r="H2205" i="52" s="1"/>
  <c r="E2206" i="52"/>
  <c r="F2206" i="52"/>
  <c r="I2206" i="52"/>
  <c r="H2206" i="52" s="1"/>
  <c r="E2207" i="52"/>
  <c r="F2207" i="52"/>
  <c r="I2207" i="52"/>
  <c r="H2207" i="52" s="1"/>
  <c r="E2208" i="52"/>
  <c r="F2208" i="52"/>
  <c r="I2208" i="52"/>
  <c r="H2208" i="52" s="1"/>
  <c r="E2209" i="52"/>
  <c r="F2209" i="52"/>
  <c r="I2209" i="52"/>
  <c r="E2210" i="52"/>
  <c r="F2210" i="52"/>
  <c r="I2210" i="52"/>
  <c r="E2211" i="52"/>
  <c r="F2211" i="52"/>
  <c r="I2211" i="52"/>
  <c r="E2212" i="52"/>
  <c r="F2212" i="52"/>
  <c r="I2212" i="52"/>
  <c r="E2213" i="52"/>
  <c r="F2213" i="52"/>
  <c r="I2213" i="52"/>
  <c r="H2213" i="52" s="1"/>
  <c r="E2214" i="52"/>
  <c r="F2214" i="52"/>
  <c r="I2214" i="52"/>
  <c r="H2214" i="52" s="1"/>
  <c r="E2215" i="52"/>
  <c r="F2215" i="52"/>
  <c r="I2215" i="52"/>
  <c r="H2215" i="52" s="1"/>
  <c r="E2216" i="52"/>
  <c r="F2216" i="52"/>
  <c r="I2216" i="52"/>
  <c r="H2216" i="52" s="1"/>
  <c r="E2217" i="52"/>
  <c r="F2217" i="52"/>
  <c r="I2217" i="52"/>
  <c r="E2218" i="52"/>
  <c r="F2218" i="52"/>
  <c r="I2218" i="52"/>
  <c r="E2219" i="52"/>
  <c r="F2219" i="52"/>
  <c r="I2219" i="52"/>
  <c r="E2220" i="52"/>
  <c r="F2220" i="52"/>
  <c r="I2220" i="52"/>
  <c r="E2221" i="52"/>
  <c r="F2221" i="52"/>
  <c r="I2221" i="52"/>
  <c r="E2222" i="52"/>
  <c r="F2222" i="52"/>
  <c r="I2222" i="52"/>
  <c r="E2223" i="52"/>
  <c r="F2223" i="52"/>
  <c r="I2223" i="52"/>
  <c r="E2224" i="52"/>
  <c r="F2224" i="52"/>
  <c r="I2224" i="52"/>
  <c r="E2225" i="52"/>
  <c r="F2225" i="52"/>
  <c r="I2225" i="52"/>
  <c r="E2226" i="52"/>
  <c r="F2226" i="52"/>
  <c r="I2226" i="52"/>
  <c r="E1460" i="52"/>
  <c r="F1460" i="52"/>
  <c r="I1460" i="52"/>
  <c r="H1460" i="52" s="1"/>
  <c r="E1461" i="52"/>
  <c r="F1461" i="52"/>
  <c r="I1461" i="52"/>
  <c r="H1461" i="52" s="1"/>
  <c r="E1462" i="52"/>
  <c r="F1462" i="52"/>
  <c r="I1462" i="52"/>
  <c r="H1462" i="52" s="1"/>
  <c r="E1463" i="52"/>
  <c r="F1463" i="52"/>
  <c r="I1463" i="52"/>
  <c r="H1463" i="52" s="1"/>
  <c r="E1464" i="52"/>
  <c r="F1464" i="52"/>
  <c r="I1464" i="52"/>
  <c r="H1464" i="52" s="1"/>
  <c r="E1465" i="52"/>
  <c r="F1465" i="52"/>
  <c r="I1465" i="52"/>
  <c r="E1466" i="52"/>
  <c r="F1466" i="52"/>
  <c r="I1466" i="52"/>
  <c r="E1467" i="52"/>
  <c r="F1467" i="52"/>
  <c r="I1467" i="52"/>
  <c r="E1468" i="52"/>
  <c r="F1468" i="52"/>
  <c r="I1468" i="52"/>
  <c r="E1469" i="52"/>
  <c r="F1469" i="52"/>
  <c r="I1469" i="52"/>
  <c r="H1469" i="52" s="1"/>
  <c r="E1470" i="52"/>
  <c r="F1470" i="52"/>
  <c r="I1470" i="52"/>
  <c r="H1470" i="52" s="1"/>
  <c r="E1471" i="52"/>
  <c r="F1471" i="52"/>
  <c r="I1471" i="52"/>
  <c r="H1471" i="52" s="1"/>
  <c r="E1472" i="52"/>
  <c r="F1472" i="52"/>
  <c r="I1472" i="52"/>
  <c r="H1472" i="52" s="1"/>
  <c r="E1473" i="52"/>
  <c r="F1473" i="52"/>
  <c r="I1473" i="52"/>
  <c r="E1474" i="52"/>
  <c r="F1474" i="52"/>
  <c r="I1474" i="52"/>
  <c r="E1475" i="52"/>
  <c r="F1475" i="52"/>
  <c r="I1475" i="52"/>
  <c r="E1476" i="52"/>
  <c r="F1476" i="52"/>
  <c r="I1476" i="52"/>
  <c r="E1477" i="52"/>
  <c r="F1477" i="52"/>
  <c r="I1477" i="52"/>
  <c r="E1478" i="52"/>
  <c r="F1478" i="52"/>
  <c r="I1478" i="52"/>
  <c r="E1479" i="52"/>
  <c r="F1479" i="52"/>
  <c r="I1479" i="52"/>
  <c r="E1480" i="52"/>
  <c r="F1480" i="52"/>
  <c r="I1480" i="52"/>
  <c r="E1481" i="52"/>
  <c r="F1481" i="52"/>
  <c r="I1481" i="52"/>
  <c r="E1482" i="52"/>
  <c r="F1482" i="52"/>
  <c r="I1482" i="52"/>
  <c r="F1459" i="52"/>
  <c r="I1459" i="52"/>
  <c r="F858" i="52"/>
  <c r="F857" i="52" s="1"/>
  <c r="F853" i="52"/>
  <c r="F852" i="52"/>
  <c r="F851" i="52"/>
  <c r="F850" i="52"/>
  <c r="F849" i="52" s="1"/>
  <c r="E849" i="52"/>
  <c r="H1480" i="52" l="1"/>
  <c r="H1476" i="52"/>
  <c r="H1468" i="52"/>
  <c r="H1473" i="52"/>
  <c r="H2225" i="52"/>
  <c r="H2221" i="52"/>
  <c r="H2217" i="52"/>
  <c r="H2209" i="52"/>
  <c r="H2226" i="52"/>
  <c r="H2222" i="52"/>
  <c r="H2218" i="52"/>
  <c r="H2210" i="52"/>
  <c r="H2223" i="52"/>
  <c r="H2219" i="52"/>
  <c r="H2211" i="52"/>
  <c r="H1465" i="52"/>
  <c r="H2224" i="52"/>
  <c r="H2220" i="52"/>
  <c r="H2212" i="52"/>
  <c r="H1481" i="52"/>
  <c r="H1477" i="52"/>
  <c r="H1482" i="52"/>
  <c r="H1478" i="52"/>
  <c r="H1474" i="52"/>
  <c r="H1479" i="52"/>
  <c r="H1475" i="52"/>
  <c r="H1467" i="52"/>
  <c r="H1466" i="52"/>
  <c r="G5061" i="52"/>
  <c r="F1782" i="52"/>
  <c r="I1491" i="52"/>
  <c r="C15" i="4" l="1"/>
  <c r="C14" i="4"/>
  <c r="C10" i="4"/>
  <c r="C9" i="4"/>
  <c r="A4006" i="52" l="1"/>
  <c r="G6" i="52" l="1"/>
  <c r="I490" i="52" l="1"/>
  <c r="I403" i="52" l="1"/>
  <c r="I404" i="52"/>
  <c r="I388" i="52"/>
  <c r="I389" i="52"/>
  <c r="I382" i="52"/>
  <c r="I149" i="52" l="1"/>
  <c r="H149" i="52" s="1"/>
  <c r="I66" i="52"/>
  <c r="I67" i="52"/>
  <c r="I58" i="52"/>
  <c r="I59" i="52"/>
  <c r="I60" i="52"/>
  <c r="I61" i="52"/>
  <c r="E931" i="52" l="1"/>
  <c r="I4270" i="52"/>
  <c r="E4271" i="52"/>
  <c r="E4270" i="52" s="1"/>
  <c r="F4271" i="52"/>
  <c r="F4270" i="52" s="1"/>
  <c r="I4271" i="52"/>
  <c r="I4172" i="52"/>
  <c r="E4173" i="52"/>
  <c r="E4172" i="52" s="1"/>
  <c r="F4173" i="52"/>
  <c r="F4172" i="52" s="1"/>
  <c r="I4173" i="52"/>
  <c r="I3885" i="52"/>
  <c r="E3886" i="52"/>
  <c r="E3885" i="52" s="1"/>
  <c r="F3886" i="52"/>
  <c r="F3885" i="52" s="1"/>
  <c r="I3886" i="52"/>
  <c r="E3747" i="52"/>
  <c r="E3746" i="52" s="1"/>
  <c r="F3747" i="52"/>
  <c r="F3746" i="52" s="1"/>
  <c r="I3747" i="52"/>
  <c r="I3746" i="52"/>
  <c r="I3539" i="52"/>
  <c r="E3540" i="52"/>
  <c r="E3539" i="52" s="1"/>
  <c r="F3540" i="52"/>
  <c r="F3539" i="52" s="1"/>
  <c r="I3540" i="52"/>
  <c r="I3441" i="52"/>
  <c r="E3442" i="52"/>
  <c r="E3441" i="52" s="1"/>
  <c r="F3442" i="52"/>
  <c r="F3441" i="52" s="1"/>
  <c r="I3442" i="52"/>
  <c r="I3154" i="52"/>
  <c r="E3155" i="52"/>
  <c r="E3154" i="52" s="1"/>
  <c r="F3155" i="52"/>
  <c r="F3154" i="52" s="1"/>
  <c r="I3155" i="52"/>
  <c r="I3015" i="52"/>
  <c r="E3016" i="52"/>
  <c r="E3015" i="52" s="1"/>
  <c r="F3016" i="52"/>
  <c r="F3015" i="52" s="1"/>
  <c r="I3016" i="52"/>
  <c r="I2810" i="52"/>
  <c r="E2811" i="52"/>
  <c r="E2810" i="52" s="1"/>
  <c r="F2811" i="52"/>
  <c r="F2810" i="52" s="1"/>
  <c r="I2811" i="52"/>
  <c r="I2712" i="52"/>
  <c r="E2713" i="52"/>
  <c r="E2712" i="52" s="1"/>
  <c r="F2713" i="52"/>
  <c r="F2712" i="52" s="1"/>
  <c r="I2713" i="52"/>
  <c r="I2425" i="52"/>
  <c r="E2426" i="52"/>
  <c r="E2425" i="52" s="1"/>
  <c r="F2426" i="52"/>
  <c r="F2425" i="52" s="1"/>
  <c r="I2426" i="52"/>
  <c r="I2286" i="52"/>
  <c r="E2287" i="52"/>
  <c r="E2286" i="52" s="1"/>
  <c r="F2287" i="52"/>
  <c r="F2286" i="52" s="1"/>
  <c r="I2287" i="52"/>
  <c r="I1997" i="52"/>
  <c r="E1998" i="52"/>
  <c r="E1997" i="52" s="1"/>
  <c r="F1998" i="52"/>
  <c r="F1997" i="52" s="1"/>
  <c r="C9" i="33" s="1"/>
  <c r="I1998" i="52"/>
  <c r="I1984" i="52"/>
  <c r="E1985" i="52"/>
  <c r="E1984" i="52" s="1"/>
  <c r="F1985" i="52"/>
  <c r="F1984" i="52" s="1"/>
  <c r="C11" i="32" s="1"/>
  <c r="I1985" i="52"/>
  <c r="F1892" i="52"/>
  <c r="F1891" i="52" s="1"/>
  <c r="C10" i="27" s="1"/>
  <c r="I1891" i="52"/>
  <c r="E1892" i="52"/>
  <c r="E1891" i="52" s="1"/>
  <c r="I1892" i="52"/>
  <c r="I1876" i="52"/>
  <c r="E1877" i="52"/>
  <c r="E1876" i="52" s="1"/>
  <c r="F1877" i="52"/>
  <c r="F1876" i="52" s="1"/>
  <c r="C10" i="26" s="1"/>
  <c r="I1877" i="52"/>
  <c r="E1870" i="52"/>
  <c r="F1870" i="52"/>
  <c r="I1870" i="52"/>
  <c r="E1679" i="52"/>
  <c r="F1679" i="52"/>
  <c r="I1679" i="52"/>
  <c r="H1679" i="52" s="1"/>
  <c r="I1592" i="52"/>
  <c r="I1593" i="52"/>
  <c r="E1594" i="52"/>
  <c r="F1594" i="52"/>
  <c r="I1594" i="52"/>
  <c r="E1595" i="52"/>
  <c r="F1595" i="52"/>
  <c r="I1595" i="52"/>
  <c r="E1596" i="52"/>
  <c r="F1596" i="52"/>
  <c r="I1596" i="52"/>
  <c r="E1597" i="52"/>
  <c r="F1597" i="52"/>
  <c r="I1597" i="52"/>
  <c r="E1598" i="52"/>
  <c r="F1598" i="52"/>
  <c r="I1598" i="52"/>
  <c r="I1599" i="52"/>
  <c r="E1600" i="52"/>
  <c r="E1599" i="52" s="1"/>
  <c r="F1600" i="52"/>
  <c r="F1599" i="52" s="1"/>
  <c r="C6" i="53" s="1"/>
  <c r="I1600" i="52"/>
  <c r="I1601" i="52"/>
  <c r="E1602" i="52"/>
  <c r="E1601" i="52" s="1"/>
  <c r="F1602" i="52"/>
  <c r="F1601" i="52" s="1"/>
  <c r="C7" i="53" s="1"/>
  <c r="I1602" i="52"/>
  <c r="I1603" i="52"/>
  <c r="E1604" i="52"/>
  <c r="F1604" i="52"/>
  <c r="I1604" i="52"/>
  <c r="E1605" i="52"/>
  <c r="F1605" i="52"/>
  <c r="I1605" i="52"/>
  <c r="E1606" i="52"/>
  <c r="F1606" i="52"/>
  <c r="I1606" i="52"/>
  <c r="E1607" i="52"/>
  <c r="F1607" i="52"/>
  <c r="I1607" i="52"/>
  <c r="E1608" i="52"/>
  <c r="F1608" i="52"/>
  <c r="I1608" i="52"/>
  <c r="I1556" i="52"/>
  <c r="E1557" i="52"/>
  <c r="F1557" i="52"/>
  <c r="I1557" i="52"/>
  <c r="E1558" i="52"/>
  <c r="F1558" i="52"/>
  <c r="I1558" i="52"/>
  <c r="E1559" i="52"/>
  <c r="F1559" i="52"/>
  <c r="I1559" i="52"/>
  <c r="E1560" i="52"/>
  <c r="F1560" i="52"/>
  <c r="I1560" i="52"/>
  <c r="E1561" i="52"/>
  <c r="F1561" i="52"/>
  <c r="I1561" i="52"/>
  <c r="E1546" i="52"/>
  <c r="F1546" i="52"/>
  <c r="I1546" i="52"/>
  <c r="E1547" i="52"/>
  <c r="F1547" i="52"/>
  <c r="I1547" i="52"/>
  <c r="E1548" i="52"/>
  <c r="F1548" i="52"/>
  <c r="I1548" i="52"/>
  <c r="E1549" i="52"/>
  <c r="F1549" i="52"/>
  <c r="I1549" i="52"/>
  <c r="I1253" i="52"/>
  <c r="E1254" i="52"/>
  <c r="E1253" i="52" s="1"/>
  <c r="F1254" i="52"/>
  <c r="F1253" i="52" s="1"/>
  <c r="E9" i="33" s="1"/>
  <c r="I1254" i="52"/>
  <c r="I1240" i="52"/>
  <c r="E1241" i="52"/>
  <c r="E1240" i="52" s="1"/>
  <c r="F1241" i="52"/>
  <c r="F1240" i="52" s="1"/>
  <c r="E11" i="32" s="1"/>
  <c r="I1241" i="52"/>
  <c r="I1147" i="52"/>
  <c r="E1148" i="52"/>
  <c r="E1147" i="52" s="1"/>
  <c r="F1148" i="52"/>
  <c r="F1147" i="52" s="1"/>
  <c r="E10" i="27" s="1"/>
  <c r="I1148" i="52"/>
  <c r="I1132" i="52"/>
  <c r="E1133" i="52"/>
  <c r="E1132" i="52" s="1"/>
  <c r="F1133" i="52"/>
  <c r="F1132" i="52" s="1"/>
  <c r="E10" i="26" s="1"/>
  <c r="I1133" i="52"/>
  <c r="I1127" i="52"/>
  <c r="I1126" i="52"/>
  <c r="F1127" i="52"/>
  <c r="F1126" i="52"/>
  <c r="E1127" i="52"/>
  <c r="E1126" i="52"/>
  <c r="I935" i="52"/>
  <c r="H935" i="52" s="1"/>
  <c r="E935" i="52"/>
  <c r="F935" i="52"/>
  <c r="I848" i="52"/>
  <c r="E5" i="53"/>
  <c r="I849" i="52"/>
  <c r="E850" i="52"/>
  <c r="I850" i="52"/>
  <c r="E851" i="52"/>
  <c r="I851" i="52"/>
  <c r="E852" i="52"/>
  <c r="I852" i="52"/>
  <c r="E853" i="52"/>
  <c r="I853" i="52"/>
  <c r="E854" i="52"/>
  <c r="F854" i="52"/>
  <c r="I854" i="52"/>
  <c r="E855" i="52"/>
  <c r="I855" i="52"/>
  <c r="E856" i="52"/>
  <c r="F856" i="52"/>
  <c r="F855" i="52" s="1"/>
  <c r="F848" i="52" s="1"/>
  <c r="I856" i="52"/>
  <c r="E857" i="52"/>
  <c r="E7" i="53"/>
  <c r="I857" i="52"/>
  <c r="E858" i="52"/>
  <c r="I858" i="52"/>
  <c r="E859" i="52"/>
  <c r="E8" i="53"/>
  <c r="I859" i="52"/>
  <c r="E860" i="52"/>
  <c r="F860" i="52"/>
  <c r="F859" i="52" s="1"/>
  <c r="I860" i="52"/>
  <c r="E861" i="52"/>
  <c r="F861" i="52"/>
  <c r="I861" i="52"/>
  <c r="E862" i="52"/>
  <c r="F862" i="52"/>
  <c r="I862" i="52"/>
  <c r="E863" i="52"/>
  <c r="F863" i="52"/>
  <c r="I863" i="52"/>
  <c r="E864" i="52"/>
  <c r="F864" i="52"/>
  <c r="I864" i="52"/>
  <c r="I812" i="52"/>
  <c r="E813" i="52"/>
  <c r="F813" i="52"/>
  <c r="I813" i="52"/>
  <c r="E814" i="52"/>
  <c r="F814" i="52"/>
  <c r="I814" i="52"/>
  <c r="E815" i="52"/>
  <c r="F815" i="52"/>
  <c r="I815" i="52"/>
  <c r="E816" i="52"/>
  <c r="F816" i="52"/>
  <c r="I816" i="52"/>
  <c r="E817" i="52"/>
  <c r="F817" i="52"/>
  <c r="I817" i="52"/>
  <c r="E802" i="52"/>
  <c r="F802" i="52"/>
  <c r="I802" i="52"/>
  <c r="E803" i="52"/>
  <c r="F803" i="52"/>
  <c r="I803" i="52"/>
  <c r="E804" i="52"/>
  <c r="F804" i="52"/>
  <c r="I804" i="52"/>
  <c r="E805" i="52"/>
  <c r="F805" i="52"/>
  <c r="I805" i="52"/>
  <c r="E721" i="52"/>
  <c r="F721" i="52"/>
  <c r="I721" i="52"/>
  <c r="E722" i="52"/>
  <c r="F722" i="52"/>
  <c r="I722" i="52"/>
  <c r="E723" i="52"/>
  <c r="F723" i="52"/>
  <c r="I723" i="52"/>
  <c r="E724" i="52"/>
  <c r="F724" i="52"/>
  <c r="I724" i="52"/>
  <c r="I720" i="52"/>
  <c r="H720" i="52" s="1"/>
  <c r="I509" i="52"/>
  <c r="E510" i="52"/>
  <c r="E509" i="52" s="1"/>
  <c r="F510" i="52"/>
  <c r="F509" i="52" s="1"/>
  <c r="G9" i="33" s="1"/>
  <c r="I510" i="52"/>
  <c r="I496" i="52"/>
  <c r="I497" i="52"/>
  <c r="F497" i="52"/>
  <c r="F496" i="52" s="1"/>
  <c r="G11" i="32" s="1"/>
  <c r="E497" i="52"/>
  <c r="E496" i="52" s="1"/>
  <c r="E848" i="52" l="1"/>
  <c r="H721" i="52"/>
  <c r="E6" i="53"/>
  <c r="E9" i="53" s="1"/>
  <c r="I11" i="32"/>
  <c r="I9" i="33"/>
  <c r="H1601" i="52"/>
  <c r="H859" i="52"/>
  <c r="H857" i="52"/>
  <c r="H855" i="52"/>
  <c r="H804" i="52"/>
  <c r="H1126" i="52"/>
  <c r="H1548" i="52"/>
  <c r="F16" i="2"/>
  <c r="H1549" i="52"/>
  <c r="H1870" i="52"/>
  <c r="H803" i="52"/>
  <c r="H1547" i="52"/>
  <c r="H805" i="52"/>
  <c r="E1556" i="52"/>
  <c r="H802" i="52"/>
  <c r="H1546" i="52"/>
  <c r="H4271" i="52"/>
  <c r="H4270" i="52"/>
  <c r="H4173" i="52"/>
  <c r="H4172" i="52"/>
  <c r="H3886" i="52"/>
  <c r="H3885" i="52"/>
  <c r="H3747" i="52"/>
  <c r="H3746" i="52"/>
  <c r="H3540" i="52"/>
  <c r="H3539" i="52"/>
  <c r="H3442" i="52"/>
  <c r="H3441" i="52"/>
  <c r="H3155" i="52"/>
  <c r="H3154" i="52"/>
  <c r="H3016" i="52"/>
  <c r="H3015" i="52"/>
  <c r="H2811" i="52"/>
  <c r="H2810" i="52"/>
  <c r="H2713" i="52"/>
  <c r="H2712" i="52"/>
  <c r="H2426" i="52"/>
  <c r="H2425" i="52"/>
  <c r="H2287" i="52"/>
  <c r="H2286" i="52"/>
  <c r="H1998" i="52"/>
  <c r="H1997" i="52"/>
  <c r="H1985" i="52"/>
  <c r="H1984" i="52"/>
  <c r="H1892" i="52"/>
  <c r="H1891" i="52"/>
  <c r="H1877" i="52"/>
  <c r="H1876" i="52"/>
  <c r="F1556" i="52"/>
  <c r="C10" i="14" s="1"/>
  <c r="H1605" i="52"/>
  <c r="F1603" i="52"/>
  <c r="C8" i="53" s="1"/>
  <c r="E1593" i="52"/>
  <c r="H1595" i="52"/>
  <c r="F1593" i="52"/>
  <c r="C5" i="53" s="1"/>
  <c r="H1560" i="52"/>
  <c r="H1606" i="52"/>
  <c r="E1603" i="52"/>
  <c r="H1596" i="52"/>
  <c r="H1561" i="52"/>
  <c r="H1557" i="52"/>
  <c r="H1607" i="52"/>
  <c r="H1599" i="52"/>
  <c r="H1597" i="52"/>
  <c r="H1608" i="52"/>
  <c r="H1604" i="52"/>
  <c r="H1602" i="52"/>
  <c r="H1600" i="52"/>
  <c r="H1598" i="52"/>
  <c r="H1594" i="52"/>
  <c r="H1558" i="52"/>
  <c r="H1559" i="52"/>
  <c r="H1241" i="52"/>
  <c r="H1254" i="52"/>
  <c r="H1253" i="52"/>
  <c r="H1240" i="52"/>
  <c r="H1148" i="52"/>
  <c r="H1147" i="52"/>
  <c r="H1133" i="52"/>
  <c r="H1132" i="52"/>
  <c r="H863" i="52"/>
  <c r="H851" i="52"/>
  <c r="H864" i="52"/>
  <c r="H860" i="52"/>
  <c r="H856" i="52"/>
  <c r="H852" i="52"/>
  <c r="H849" i="52"/>
  <c r="F812" i="52"/>
  <c r="E10" i="14" s="1"/>
  <c r="H861" i="52"/>
  <c r="H853" i="52"/>
  <c r="H815" i="52"/>
  <c r="E812" i="52"/>
  <c r="H812" i="52" s="1"/>
  <c r="H862" i="52"/>
  <c r="H858" i="52"/>
  <c r="H854" i="52"/>
  <c r="H850" i="52"/>
  <c r="H816" i="52"/>
  <c r="H722" i="52"/>
  <c r="F720" i="52"/>
  <c r="H817" i="52"/>
  <c r="H813" i="52"/>
  <c r="H723" i="52"/>
  <c r="H814" i="52"/>
  <c r="E720" i="52"/>
  <c r="H724" i="52"/>
  <c r="H510" i="52"/>
  <c r="H509" i="52"/>
  <c r="H497" i="52"/>
  <c r="H496" i="52"/>
  <c r="C9" i="53" l="1"/>
  <c r="H1556" i="52"/>
  <c r="E1592" i="52"/>
  <c r="H1603" i="52"/>
  <c r="H1593" i="52"/>
  <c r="F1592" i="52"/>
  <c r="C16" i="2" s="1"/>
  <c r="H848" i="52"/>
  <c r="H1592" i="52" l="1"/>
  <c r="F404" i="52"/>
  <c r="F403" i="52" s="1"/>
  <c r="G10" i="27" s="1"/>
  <c r="I10" i="27" s="1"/>
  <c r="E404" i="52"/>
  <c r="E403" i="52" s="1"/>
  <c r="F389" i="52"/>
  <c r="F388" i="52" s="1"/>
  <c r="G10" i="26" s="1"/>
  <c r="I10" i="26" s="1"/>
  <c r="E389" i="52"/>
  <c r="E388" i="52" s="1"/>
  <c r="F382" i="52"/>
  <c r="E383" i="52"/>
  <c r="E382" i="52"/>
  <c r="I191" i="52"/>
  <c r="H191" i="52" s="1"/>
  <c r="F191" i="52"/>
  <c r="E191" i="52"/>
  <c r="H104" i="52"/>
  <c r="H105" i="52"/>
  <c r="H106" i="52"/>
  <c r="H107" i="52"/>
  <c r="H108" i="52"/>
  <c r="H109" i="52"/>
  <c r="H110" i="52"/>
  <c r="H111" i="52"/>
  <c r="H112" i="52"/>
  <c r="H113" i="52"/>
  <c r="H114" i="52"/>
  <c r="H115" i="52"/>
  <c r="H116" i="52"/>
  <c r="H117" i="52"/>
  <c r="H118" i="52"/>
  <c r="H119" i="52"/>
  <c r="H120" i="52"/>
  <c r="F106" i="52"/>
  <c r="F107" i="52"/>
  <c r="F108" i="52"/>
  <c r="F109" i="52"/>
  <c r="F110" i="52"/>
  <c r="F112" i="52"/>
  <c r="F111" i="52" s="1"/>
  <c r="G6" i="53" s="1"/>
  <c r="I6" i="53" s="1"/>
  <c r="F114" i="52"/>
  <c r="F113" i="52" s="1"/>
  <c r="G7" i="53" s="1"/>
  <c r="I7" i="53" s="1"/>
  <c r="F116" i="52"/>
  <c r="F117" i="52"/>
  <c r="F118" i="52"/>
  <c r="F119" i="52"/>
  <c r="F120" i="52"/>
  <c r="E106" i="52"/>
  <c r="E107" i="52"/>
  <c r="E108" i="52"/>
  <c r="E109" i="52"/>
  <c r="E110" i="52"/>
  <c r="E112" i="52"/>
  <c r="E111" i="52" s="1"/>
  <c r="E114" i="52"/>
  <c r="E113" i="52" s="1"/>
  <c r="E116" i="52"/>
  <c r="E117" i="52"/>
  <c r="E118" i="52"/>
  <c r="E119" i="52"/>
  <c r="E120" i="52"/>
  <c r="H68" i="52"/>
  <c r="H69" i="52"/>
  <c r="H70" i="52"/>
  <c r="H71" i="52"/>
  <c r="H72" i="52"/>
  <c r="H73" i="52"/>
  <c r="G66" i="52"/>
  <c r="F69" i="52"/>
  <c r="F70" i="52"/>
  <c r="F71" i="52"/>
  <c r="F72" i="52"/>
  <c r="F73" i="52"/>
  <c r="E69" i="52"/>
  <c r="E70" i="52"/>
  <c r="E71" i="52"/>
  <c r="E72" i="52"/>
  <c r="E73" i="52"/>
  <c r="F61" i="52"/>
  <c r="F60" i="52"/>
  <c r="F58" i="52"/>
  <c r="F57" i="52"/>
  <c r="F59" i="52"/>
  <c r="E58" i="52"/>
  <c r="E59" i="52"/>
  <c r="E60" i="52"/>
  <c r="E61" i="52"/>
  <c r="H61" i="52" s="1"/>
  <c r="E57" i="52"/>
  <c r="H403" i="52" l="1"/>
  <c r="H58" i="52"/>
  <c r="H60" i="52"/>
  <c r="H59" i="52"/>
  <c r="H388" i="52"/>
  <c r="H404" i="52"/>
  <c r="H382" i="52"/>
  <c r="H389" i="52"/>
  <c r="E56" i="52"/>
  <c r="E68" i="52"/>
  <c r="F115" i="52"/>
  <c r="G8" i="53" s="1"/>
  <c r="I8" i="53" s="1"/>
  <c r="E105" i="52"/>
  <c r="F105" i="52"/>
  <c r="G5" i="53" s="1"/>
  <c r="E115" i="52"/>
  <c r="F68" i="52"/>
  <c r="G10" i="14" s="1"/>
  <c r="I10" i="14" s="1"/>
  <c r="F56" i="52"/>
  <c r="G6" i="14" s="1"/>
  <c r="G9" i="53" l="1"/>
  <c r="I5" i="53"/>
  <c r="I9" i="53" s="1"/>
  <c r="F104" i="52"/>
  <c r="E104" i="52"/>
  <c r="G4422" i="52"/>
  <c r="I16" i="2" l="1"/>
  <c r="L16" i="2" s="1"/>
  <c r="E14" i="1"/>
  <c r="L4422" i="52"/>
  <c r="G5062" i="52" l="1"/>
  <c r="G5063" i="52"/>
  <c r="G5064" i="52"/>
  <c r="G5065" i="52"/>
  <c r="G5066" i="52"/>
  <c r="G5067" i="52"/>
  <c r="G5068" i="52"/>
  <c r="G5069" i="52"/>
  <c r="G5070" i="52"/>
  <c r="G5071" i="52"/>
  <c r="G5072" i="52"/>
  <c r="G5073" i="52"/>
  <c r="G5074" i="52"/>
  <c r="G5075" i="52"/>
  <c r="G5076" i="52"/>
  <c r="G5077" i="52"/>
  <c r="G5078" i="52"/>
  <c r="G5079" i="52"/>
  <c r="G5080" i="52"/>
  <c r="G5081" i="52"/>
  <c r="G5082" i="52"/>
  <c r="G5083" i="52"/>
  <c r="G5084" i="52"/>
  <c r="G5085" i="52"/>
  <c r="G5086" i="52"/>
  <c r="G5087" i="52"/>
  <c r="G5088" i="52"/>
  <c r="G5089" i="52"/>
  <c r="G5090" i="52"/>
  <c r="G5091" i="52"/>
  <c r="G5092" i="52"/>
  <c r="G5093" i="52"/>
  <c r="G5094" i="52"/>
  <c r="G5095" i="52"/>
  <c r="G5096" i="52"/>
  <c r="G5097" i="52"/>
  <c r="G5098" i="52"/>
  <c r="G5099" i="52"/>
  <c r="G5100" i="52"/>
  <c r="G5101" i="52"/>
  <c r="G5102" i="52"/>
  <c r="G5103" i="52"/>
  <c r="G5104" i="52"/>
  <c r="G5105" i="52"/>
  <c r="G5106" i="52"/>
  <c r="G5107" i="52"/>
  <c r="G5108" i="52"/>
  <c r="G5109" i="52"/>
  <c r="G5110" i="52"/>
  <c r="G5111" i="52"/>
  <c r="G5112" i="52"/>
  <c r="G5113" i="52"/>
  <c r="G5114" i="52"/>
  <c r="G5115" i="52"/>
  <c r="G5116" i="52"/>
  <c r="G5117" i="52"/>
  <c r="G5118" i="52"/>
  <c r="G5119" i="52"/>
  <c r="G5120" i="52"/>
  <c r="G5121" i="52"/>
  <c r="G5122" i="52"/>
  <c r="G5123" i="52"/>
  <c r="G5124" i="52"/>
  <c r="G5125" i="52"/>
  <c r="G5126" i="52"/>
  <c r="G5127" i="52"/>
  <c r="G5128" i="52"/>
  <c r="G5129" i="52"/>
  <c r="G5130" i="52"/>
  <c r="G5131" i="52"/>
  <c r="G5132" i="52"/>
  <c r="G5133" i="52"/>
  <c r="G5134" i="52"/>
  <c r="G5135" i="52"/>
  <c r="G5136" i="52"/>
  <c r="G5137" i="52"/>
  <c r="G5138" i="52"/>
  <c r="G5139" i="52"/>
  <c r="G5140" i="52"/>
  <c r="G5141" i="52"/>
  <c r="G5142" i="52"/>
  <c r="G5143" i="52"/>
  <c r="G5144" i="52"/>
  <c r="G5145" i="52"/>
  <c r="G5146" i="52"/>
  <c r="G5147" i="52"/>
  <c r="G5148" i="52"/>
  <c r="G5149" i="52"/>
  <c r="G5150" i="52"/>
  <c r="G5151" i="52"/>
  <c r="G5152" i="52"/>
  <c r="G5153" i="52"/>
  <c r="G5154" i="52"/>
  <c r="G5155" i="52"/>
  <c r="G5156" i="52"/>
  <c r="G5157" i="52"/>
  <c r="G5158" i="52"/>
  <c r="G5159" i="52"/>
  <c r="G5160" i="52"/>
  <c r="G5161" i="52"/>
  <c r="G5162" i="52"/>
  <c r="G5163" i="52"/>
  <c r="G5164" i="52"/>
  <c r="G5165" i="52"/>
  <c r="G5166" i="52"/>
  <c r="G5167" i="52"/>
  <c r="G5168" i="52"/>
  <c r="G5169" i="52"/>
  <c r="G5170" i="52"/>
  <c r="G5171" i="52"/>
  <c r="G5172" i="52"/>
  <c r="G5173" i="52"/>
  <c r="G5174" i="52"/>
  <c r="G5175" i="52"/>
  <c r="G5176" i="52"/>
  <c r="G5177" i="52"/>
  <c r="G5178" i="52"/>
  <c r="G5179" i="52"/>
  <c r="G5180" i="52"/>
  <c r="G5181" i="52"/>
  <c r="G5182" i="52"/>
  <c r="G5183" i="52"/>
  <c r="G5184" i="52"/>
  <c r="G5185" i="52"/>
  <c r="G5186" i="52"/>
  <c r="G5187" i="52"/>
  <c r="G5188" i="52"/>
  <c r="G5189" i="52"/>
  <c r="G5190" i="52"/>
  <c r="G5191" i="52"/>
  <c r="G5192" i="52"/>
  <c r="G5193" i="52"/>
  <c r="G5194" i="52"/>
  <c r="G5195" i="52"/>
  <c r="G5196" i="52"/>
  <c r="G5197" i="52"/>
  <c r="G5198" i="52"/>
  <c r="G5199" i="52"/>
  <c r="G5200" i="52"/>
  <c r="G5201" i="52"/>
  <c r="G5202" i="52"/>
  <c r="G5203" i="52"/>
  <c r="G5204" i="52"/>
  <c r="G5205" i="52"/>
  <c r="G5206" i="52"/>
  <c r="G5207" i="52"/>
  <c r="G5208" i="52"/>
  <c r="G5209" i="52"/>
  <c r="G5210" i="52"/>
  <c r="G5211" i="52"/>
  <c r="G5212" i="52"/>
  <c r="G5213" i="52"/>
  <c r="G5214" i="52"/>
  <c r="G5215" i="52"/>
  <c r="G5216" i="52"/>
  <c r="G5217" i="52"/>
  <c r="G5218" i="52"/>
  <c r="G5219" i="52"/>
  <c r="G5220" i="52"/>
  <c r="G5221" i="52"/>
  <c r="G5222" i="52"/>
  <c r="G5223" i="52"/>
  <c r="G5224" i="52"/>
  <c r="G5225" i="52"/>
  <c r="G5226" i="52"/>
  <c r="G5227" i="52"/>
  <c r="G5228" i="52"/>
  <c r="G5229" i="52"/>
  <c r="G5230" i="52"/>
  <c r="G5231" i="52"/>
  <c r="G5232" i="52"/>
  <c r="G5233" i="52"/>
  <c r="G5234" i="52"/>
  <c r="G5235" i="52"/>
  <c r="G5236" i="52"/>
  <c r="G5237" i="52"/>
  <c r="G5238" i="52"/>
  <c r="G5239" i="52"/>
  <c r="G5240" i="52"/>
  <c r="G5241" i="52"/>
  <c r="G5242" i="52"/>
  <c r="G5243" i="52"/>
  <c r="G5244" i="52"/>
  <c r="G5245" i="52"/>
  <c r="G5246" i="52"/>
  <c r="G5247" i="52"/>
  <c r="G5248" i="52"/>
  <c r="G5249" i="52"/>
  <c r="G5250" i="52"/>
  <c r="G5251" i="52"/>
  <c r="G5252" i="52"/>
  <c r="G5253" i="52"/>
  <c r="G5254" i="52"/>
  <c r="G5255" i="52"/>
  <c r="G5256" i="52"/>
  <c r="G5257" i="52"/>
  <c r="G5258" i="52"/>
  <c r="G5259" i="52"/>
  <c r="G5260" i="52"/>
  <c r="G5261" i="52"/>
  <c r="G5262" i="52"/>
  <c r="G5263" i="52"/>
  <c r="G5264" i="52"/>
  <c r="G5265" i="52"/>
  <c r="G5266" i="52"/>
  <c r="G5267" i="52"/>
  <c r="G5268" i="52"/>
  <c r="G5269" i="52"/>
  <c r="G5270" i="52"/>
  <c r="G5271" i="52"/>
  <c r="G5272" i="52"/>
  <c r="A5737" i="52" l="1"/>
  <c r="A5736" i="52"/>
  <c r="A5735" i="52"/>
  <c r="A5734" i="52"/>
  <c r="A5733" i="52"/>
  <c r="A5732" i="52"/>
  <c r="A5731" i="52"/>
  <c r="A5730" i="52"/>
  <c r="A5729" i="52"/>
  <c r="A5728" i="52"/>
  <c r="A5727" i="52"/>
  <c r="A5726" i="52"/>
  <c r="A5725" i="52"/>
  <c r="A5724" i="52"/>
  <c r="A5723" i="52"/>
  <c r="A5722" i="52"/>
  <c r="A5721" i="52"/>
  <c r="A5720" i="52"/>
  <c r="A5719" i="52"/>
  <c r="A5718" i="52"/>
  <c r="A5717" i="52"/>
  <c r="A5716" i="52"/>
  <c r="A5715" i="52"/>
  <c r="A5714" i="52"/>
  <c r="A5713" i="52"/>
  <c r="A5712" i="52"/>
  <c r="A5711" i="52"/>
  <c r="A5710" i="52"/>
  <c r="A5709" i="52"/>
  <c r="A5708" i="52"/>
  <c r="A5707" i="52"/>
  <c r="A5706" i="52"/>
  <c r="A5705" i="52"/>
  <c r="A5704" i="52"/>
  <c r="A5703" i="52"/>
  <c r="A5702" i="52"/>
  <c r="A5701" i="52"/>
  <c r="A5700" i="52"/>
  <c r="A5699" i="52"/>
  <c r="A5698" i="52"/>
  <c r="A5697" i="52"/>
  <c r="A5696" i="52"/>
  <c r="A5695" i="52"/>
  <c r="A5694" i="52"/>
  <c r="A5693" i="52"/>
  <c r="A5692" i="52"/>
  <c r="A5691" i="52"/>
  <c r="A5690" i="52"/>
  <c r="A5689" i="52"/>
  <c r="A5688" i="52"/>
  <c r="A5687" i="52"/>
  <c r="A5686" i="52"/>
  <c r="A5685" i="52"/>
  <c r="A5684" i="52"/>
  <c r="A5683" i="52"/>
  <c r="A5682" i="52"/>
  <c r="A5681" i="52"/>
  <c r="A5680" i="52"/>
  <c r="A5679" i="52"/>
  <c r="A5678" i="52"/>
  <c r="A5677" i="52"/>
  <c r="A5676" i="52"/>
  <c r="A5675" i="52"/>
  <c r="A5674" i="52"/>
  <c r="A5673" i="52"/>
  <c r="A5672" i="52"/>
  <c r="A5671" i="52"/>
  <c r="A5670" i="52"/>
  <c r="A5669" i="52"/>
  <c r="A5668" i="52"/>
  <c r="A5667" i="52"/>
  <c r="A5666" i="52"/>
  <c r="A5665" i="52"/>
  <c r="A5664" i="52"/>
  <c r="A5663" i="52"/>
  <c r="A5662" i="52"/>
  <c r="A5661" i="52"/>
  <c r="A5660" i="52"/>
  <c r="A5659" i="52"/>
  <c r="A5658" i="52"/>
  <c r="A5657" i="52"/>
  <c r="A5656" i="52"/>
  <c r="A5655" i="52"/>
  <c r="A5654" i="52"/>
  <c r="A5653" i="52"/>
  <c r="A5652" i="52"/>
  <c r="A5651" i="52"/>
  <c r="A5650" i="52"/>
  <c r="A5649" i="52"/>
  <c r="A5648" i="52"/>
  <c r="A5647" i="52"/>
  <c r="A5646" i="52"/>
  <c r="A5645" i="52"/>
  <c r="A5644" i="52"/>
  <c r="A5643" i="52"/>
  <c r="A5642" i="52"/>
  <c r="A5641" i="52"/>
  <c r="A5640" i="52"/>
  <c r="A5639" i="52"/>
  <c r="A5638" i="52"/>
  <c r="A5637" i="52"/>
  <c r="A5636" i="52"/>
  <c r="A5635" i="52"/>
  <c r="A5634" i="52"/>
  <c r="A5633" i="52"/>
  <c r="A5632" i="52"/>
  <c r="A5631" i="52"/>
  <c r="A5630" i="52"/>
  <c r="A5629" i="52"/>
  <c r="A5628" i="52"/>
  <c r="A5627" i="52"/>
  <c r="A5626" i="52"/>
  <c r="A5625" i="52"/>
  <c r="A5624" i="52"/>
  <c r="A5623" i="52"/>
  <c r="A5622" i="52"/>
  <c r="A5621" i="52"/>
  <c r="A5620" i="52"/>
  <c r="A5619" i="52"/>
  <c r="A5618" i="52"/>
  <c r="A5617" i="52"/>
  <c r="A5616" i="52"/>
  <c r="A5615" i="52"/>
  <c r="A5614" i="52"/>
  <c r="A5613" i="52"/>
  <c r="A5612" i="52"/>
  <c r="A5611" i="52"/>
  <c r="A5610" i="52"/>
  <c r="A5609" i="52"/>
  <c r="A5608" i="52"/>
  <c r="A5607" i="52"/>
  <c r="A5606" i="52"/>
  <c r="A5605" i="52"/>
  <c r="A5604" i="52"/>
  <c r="A5603" i="52"/>
  <c r="A5602" i="52"/>
  <c r="A5601" i="52"/>
  <c r="A5600" i="52"/>
  <c r="A5599" i="52"/>
  <c r="A5598" i="52"/>
  <c r="A5597" i="52"/>
  <c r="A5596" i="52"/>
  <c r="A5595" i="52"/>
  <c r="A5594" i="52"/>
  <c r="A5593" i="52"/>
  <c r="A5592" i="52"/>
  <c r="A5591" i="52"/>
  <c r="A5590" i="52"/>
  <c r="A5589" i="52"/>
  <c r="A5588" i="52"/>
  <c r="A5587" i="52"/>
  <c r="A5586" i="52"/>
  <c r="A5585" i="52"/>
  <c r="A5584" i="52"/>
  <c r="A5583" i="52"/>
  <c r="A5582" i="52"/>
  <c r="A5581" i="52"/>
  <c r="A5580" i="52"/>
  <c r="A5579" i="52"/>
  <c r="A5578" i="52"/>
  <c r="A5577" i="52"/>
  <c r="A5576" i="52"/>
  <c r="A5575" i="52"/>
  <c r="A5574" i="52"/>
  <c r="A5573" i="52"/>
  <c r="A5572" i="52"/>
  <c r="A5571" i="52"/>
  <c r="A5570" i="52"/>
  <c r="A5569" i="52"/>
  <c r="A5568" i="52"/>
  <c r="A5567" i="52"/>
  <c r="A5566" i="52"/>
  <c r="A5565" i="52"/>
  <c r="A5564" i="52"/>
  <c r="A5563" i="52"/>
  <c r="A5562" i="52"/>
  <c r="A5561" i="52"/>
  <c r="A5560" i="52"/>
  <c r="A5559" i="52"/>
  <c r="A5558" i="52"/>
  <c r="A5557" i="52"/>
  <c r="A5556" i="52"/>
  <c r="A5555" i="52"/>
  <c r="A5554" i="52"/>
  <c r="A5553" i="52"/>
  <c r="A5552" i="52"/>
  <c r="A5551" i="52"/>
  <c r="A5550" i="52"/>
  <c r="A5549" i="52"/>
  <c r="A5548" i="52"/>
  <c r="A5547" i="52"/>
  <c r="A5546" i="52"/>
  <c r="A5545" i="52"/>
  <c r="A5535" i="52"/>
  <c r="A5534" i="52"/>
  <c r="A5533" i="52"/>
  <c r="A5532" i="52"/>
  <c r="A5531" i="52"/>
  <c r="A5530" i="52"/>
  <c r="A5529" i="52"/>
  <c r="A5528" i="52"/>
  <c r="A5527" i="52"/>
  <c r="A5526" i="52"/>
  <c r="A5525" i="52"/>
  <c r="A5524" i="52"/>
  <c r="A5523" i="52"/>
  <c r="A5522" i="52"/>
  <c r="A5521" i="52"/>
  <c r="A5517" i="52"/>
  <c r="A5516" i="52"/>
  <c r="A5515" i="52"/>
  <c r="A5514" i="52"/>
  <c r="A5513" i="52"/>
  <c r="A5512" i="52"/>
  <c r="A5511" i="52"/>
  <c r="A5510" i="52"/>
  <c r="A5509" i="52"/>
  <c r="A5505" i="52"/>
  <c r="A5504" i="52"/>
  <c r="A5503" i="52"/>
  <c r="A5502" i="52"/>
  <c r="A5501" i="52"/>
  <c r="A5500" i="52"/>
  <c r="A5499" i="52"/>
  <c r="A5498" i="52"/>
  <c r="A5497" i="52"/>
  <c r="A5496" i="52"/>
  <c r="A5495" i="52"/>
  <c r="A5494" i="52"/>
  <c r="A5493" i="52"/>
  <c r="A5492" i="52"/>
  <c r="A5490" i="52"/>
  <c r="A5489" i="52"/>
  <c r="A5488" i="52"/>
  <c r="A5487" i="52"/>
  <c r="A5486" i="52"/>
  <c r="A5485" i="52"/>
  <c r="A5483" i="52"/>
  <c r="A5482" i="52"/>
  <c r="A5481" i="52"/>
  <c r="A5480" i="52"/>
  <c r="A5479" i="52"/>
  <c r="A5478" i="52"/>
  <c r="A5477" i="52"/>
  <c r="A5476" i="52"/>
  <c r="A5475" i="52"/>
  <c r="A5474" i="52"/>
  <c r="A5473" i="52"/>
  <c r="A5472" i="52"/>
  <c r="A5471" i="52"/>
  <c r="A5470" i="52"/>
  <c r="A5469" i="52"/>
  <c r="A5468" i="52"/>
  <c r="A5467" i="52"/>
  <c r="A5466" i="52"/>
  <c r="A5465" i="52"/>
  <c r="A5464" i="52"/>
  <c r="A5463" i="52"/>
  <c r="A5462" i="52"/>
  <c r="A5461" i="52"/>
  <c r="A5460" i="52"/>
  <c r="A5459" i="52"/>
  <c r="A5458" i="52"/>
  <c r="A5457" i="52"/>
  <c r="A5456" i="52"/>
  <c r="A5455" i="52"/>
  <c r="A5454" i="52"/>
  <c r="A5453" i="52"/>
  <c r="A5452" i="52"/>
  <c r="A5451" i="52"/>
  <c r="A5450" i="52"/>
  <c r="A5449" i="52"/>
  <c r="A5448" i="52"/>
  <c r="A5447" i="52"/>
  <c r="A5446" i="52"/>
  <c r="A5445" i="52"/>
  <c r="A5444" i="52"/>
  <c r="A5443" i="52"/>
  <c r="A5442" i="52"/>
  <c r="A5441" i="52"/>
  <c r="A5440" i="52"/>
  <c r="A5439" i="52"/>
  <c r="A5438" i="52"/>
  <c r="A5437" i="52"/>
  <c r="A5436" i="52"/>
  <c r="A5435" i="52"/>
  <c r="A5434" i="52"/>
  <c r="A5433" i="52"/>
  <c r="A5432" i="52"/>
  <c r="A5431" i="52"/>
  <c r="A5430" i="52"/>
  <c r="A5429" i="52"/>
  <c r="A5428" i="52"/>
  <c r="A5427" i="52"/>
  <c r="A5426" i="52"/>
  <c r="A5425" i="52"/>
  <c r="A5424" i="52"/>
  <c r="A5423" i="52"/>
  <c r="A5422" i="52"/>
  <c r="A5421" i="52"/>
  <c r="A5420" i="52"/>
  <c r="A5419" i="52"/>
  <c r="A5418" i="52"/>
  <c r="A5417" i="52"/>
  <c r="A5416" i="52"/>
  <c r="A5415" i="52"/>
  <c r="A5413" i="52"/>
  <c r="A5412" i="52"/>
  <c r="A5411" i="52"/>
  <c r="A5410" i="52"/>
  <c r="A5409" i="52"/>
  <c r="A5408" i="52"/>
  <c r="A5407" i="52"/>
  <c r="A5406" i="52"/>
  <c r="A5405" i="52"/>
  <c r="A5404" i="52"/>
  <c r="A5403" i="52"/>
  <c r="A5402" i="52"/>
  <c r="A5401" i="52"/>
  <c r="A5400" i="52"/>
  <c r="A5399" i="52"/>
  <c r="A5398" i="52"/>
  <c r="A5397" i="52"/>
  <c r="A5396" i="52"/>
  <c r="A5395" i="52"/>
  <c r="A5394" i="52"/>
  <c r="A5393" i="52"/>
  <c r="A5392" i="52"/>
  <c r="A5391" i="52"/>
  <c r="A5390" i="52"/>
  <c r="A5389" i="52"/>
  <c r="A5388" i="52"/>
  <c r="A5387" i="52"/>
  <c r="A5386" i="52"/>
  <c r="A5385" i="52"/>
  <c r="A5384" i="52"/>
  <c r="A5383" i="52"/>
  <c r="A5382" i="52"/>
  <c r="A5381" i="52"/>
  <c r="A5380" i="52"/>
  <c r="A5379" i="52"/>
  <c r="A5378" i="52"/>
  <c r="A5377" i="52"/>
  <c r="A5376" i="52"/>
  <c r="A5375" i="52"/>
  <c r="A5374" i="52"/>
  <c r="A5373" i="52"/>
  <c r="A5372" i="52"/>
  <c r="A5371" i="52"/>
  <c r="A5370" i="52"/>
  <c r="A5369" i="52"/>
  <c r="A5368" i="52"/>
  <c r="A5367" i="52"/>
  <c r="A5366" i="52"/>
  <c r="A5365" i="52"/>
  <c r="A5364" i="52"/>
  <c r="A5363" i="52"/>
  <c r="A5362" i="52"/>
  <c r="A5361" i="52"/>
  <c r="A5360" i="52"/>
  <c r="A5359" i="52"/>
  <c r="A5358" i="52"/>
  <c r="A5357" i="52"/>
  <c r="A5356" i="52"/>
  <c r="A5355" i="52"/>
  <c r="A5354" i="52"/>
  <c r="A5353" i="52"/>
  <c r="A5352" i="52"/>
  <c r="A5351" i="52"/>
  <c r="A5350" i="52"/>
  <c r="A5349" i="52"/>
  <c r="A5348" i="52"/>
  <c r="A5347" i="52"/>
  <c r="A5346" i="52"/>
  <c r="A5345" i="52"/>
  <c r="A5344" i="52"/>
  <c r="A5343" i="52"/>
  <c r="A5342" i="52"/>
  <c r="A5341" i="52"/>
  <c r="A5340" i="52"/>
  <c r="A5339" i="52"/>
  <c r="A5338" i="52"/>
  <c r="A5337" i="52"/>
  <c r="A5336" i="52"/>
  <c r="A5335" i="52"/>
  <c r="A5334" i="52"/>
  <c r="A5333" i="52"/>
  <c r="A5332" i="52"/>
  <c r="A5331" i="52"/>
  <c r="A5327" i="52"/>
  <c r="A5326" i="52"/>
  <c r="A5325" i="52"/>
  <c r="A5324" i="52"/>
  <c r="A5323" i="52"/>
  <c r="A5322" i="52"/>
  <c r="A5321" i="52"/>
  <c r="A5320" i="52"/>
  <c r="A5319" i="52"/>
  <c r="A5318" i="52"/>
  <c r="A5317" i="52"/>
  <c r="A5316" i="52"/>
  <c r="A5315" i="52"/>
  <c r="A5314" i="52"/>
  <c r="A5313" i="52"/>
  <c r="A5312" i="52"/>
  <c r="A5311" i="52"/>
  <c r="A5310" i="52"/>
  <c r="A5309" i="52"/>
  <c r="A5308" i="52"/>
  <c r="A5307" i="52"/>
  <c r="A5306" i="52"/>
  <c r="A5305" i="52"/>
  <c r="A5304" i="52"/>
  <c r="A5303" i="52"/>
  <c r="A5302" i="52"/>
  <c r="A5301" i="52"/>
  <c r="A5300" i="52"/>
  <c r="A5299" i="52"/>
  <c r="A5298" i="52"/>
  <c r="A5297" i="52"/>
  <c r="A5296" i="52"/>
  <c r="A5295" i="52"/>
  <c r="A5294" i="52"/>
  <c r="A5293" i="52"/>
  <c r="A5292" i="52"/>
  <c r="A5291" i="52"/>
  <c r="A5290" i="52"/>
  <c r="A5289" i="52"/>
  <c r="A5288" i="52"/>
  <c r="A5287" i="52"/>
  <c r="A5286" i="52"/>
  <c r="A5285" i="52"/>
  <c r="A5284" i="52"/>
  <c r="A5283" i="52"/>
  <c r="A5282" i="52"/>
  <c r="A5281" i="52"/>
  <c r="A5280" i="52"/>
  <c r="A5279" i="52"/>
  <c r="A5272" i="52"/>
  <c r="A5271" i="52"/>
  <c r="A5270" i="52"/>
  <c r="A5269" i="52"/>
  <c r="A5268" i="52"/>
  <c r="A5267" i="52"/>
  <c r="A5266" i="52"/>
  <c r="A5265" i="52"/>
  <c r="A5264" i="52"/>
  <c r="A5263" i="52"/>
  <c r="A5262" i="52"/>
  <c r="A5261" i="52"/>
  <c r="A5260" i="52"/>
  <c r="A5259" i="52"/>
  <c r="A5258" i="52"/>
  <c r="A5257" i="52"/>
  <c r="A5256" i="52"/>
  <c r="A5255" i="52"/>
  <c r="A5254" i="52"/>
  <c r="A5253" i="52"/>
  <c r="A5252" i="52"/>
  <c r="A5251" i="52"/>
  <c r="A5250" i="52"/>
  <c r="A5249" i="52"/>
  <c r="A5248" i="52"/>
  <c r="A5247" i="52"/>
  <c r="A5246" i="52"/>
  <c r="A5245" i="52"/>
  <c r="A5244" i="52"/>
  <c r="A5243" i="52"/>
  <c r="A5242" i="52"/>
  <c r="A5241" i="52"/>
  <c r="A5240" i="52"/>
  <c r="A5239" i="52"/>
  <c r="A5238" i="52"/>
  <c r="A5237" i="52"/>
  <c r="A5236" i="52"/>
  <c r="A5235" i="52"/>
  <c r="A5234" i="52"/>
  <c r="A5233" i="52"/>
  <c r="A5232" i="52"/>
  <c r="A5231" i="52"/>
  <c r="A5230" i="52"/>
  <c r="A5229" i="52"/>
  <c r="A5228" i="52"/>
  <c r="A5227" i="52"/>
  <c r="A5226" i="52"/>
  <c r="A5225" i="52"/>
  <c r="A5224" i="52"/>
  <c r="A5223" i="52"/>
  <c r="A5222" i="52"/>
  <c r="A5221" i="52"/>
  <c r="A5220" i="52"/>
  <c r="A5219" i="52"/>
  <c r="A5218" i="52"/>
  <c r="A5217" i="52"/>
  <c r="A5216" i="52"/>
  <c r="A5215" i="52"/>
  <c r="A5214" i="52"/>
  <c r="A5213" i="52"/>
  <c r="A5212" i="52"/>
  <c r="A5211" i="52"/>
  <c r="A5210" i="52"/>
  <c r="A5209" i="52"/>
  <c r="A5208" i="52"/>
  <c r="A5207" i="52"/>
  <c r="A5206" i="52"/>
  <c r="A5205" i="52"/>
  <c r="A5204" i="52"/>
  <c r="A5203" i="52"/>
  <c r="A5202" i="52"/>
  <c r="A5201" i="52"/>
  <c r="A5200" i="52"/>
  <c r="A5199" i="52"/>
  <c r="A5198" i="52"/>
  <c r="A5197" i="52"/>
  <c r="A5196" i="52"/>
  <c r="A5195" i="52"/>
  <c r="A5194" i="52"/>
  <c r="A5193" i="52"/>
  <c r="A5192" i="52"/>
  <c r="A5191" i="52"/>
  <c r="A5190" i="52"/>
  <c r="A5189" i="52"/>
  <c r="A5188" i="52"/>
  <c r="A5187" i="52"/>
  <c r="A5186" i="52"/>
  <c r="A5185" i="52"/>
  <c r="A5184" i="52"/>
  <c r="A5183" i="52"/>
  <c r="A5182" i="52"/>
  <c r="A5181" i="52"/>
  <c r="A5180" i="52"/>
  <c r="A5179" i="52"/>
  <c r="A5178" i="52"/>
  <c r="A5177" i="52"/>
  <c r="A5176" i="52"/>
  <c r="A5175" i="52"/>
  <c r="A5174" i="52"/>
  <c r="A5173" i="52"/>
  <c r="A5172" i="52"/>
  <c r="A5171" i="52"/>
  <c r="A5170" i="52"/>
  <c r="A5169" i="52"/>
  <c r="A5168" i="52"/>
  <c r="A5167" i="52"/>
  <c r="A5166" i="52"/>
  <c r="A5165" i="52"/>
  <c r="A5164" i="52"/>
  <c r="A5163" i="52"/>
  <c r="A5162" i="52"/>
  <c r="A5161" i="52"/>
  <c r="A5160" i="52"/>
  <c r="A5159" i="52"/>
  <c r="A5158" i="52"/>
  <c r="A5157" i="52"/>
  <c r="A5156" i="52"/>
  <c r="A5155" i="52"/>
  <c r="A5154" i="52"/>
  <c r="A5153" i="52"/>
  <c r="A5152" i="52"/>
  <c r="A5151" i="52"/>
  <c r="A5150" i="52"/>
  <c r="A5149" i="52"/>
  <c r="A5148" i="52"/>
  <c r="A5147" i="52"/>
  <c r="A5146" i="52"/>
  <c r="A5145" i="52"/>
  <c r="A5144" i="52"/>
  <c r="A5143" i="52"/>
  <c r="A5142" i="52"/>
  <c r="A5141" i="52"/>
  <c r="A5140" i="52"/>
  <c r="A5139" i="52"/>
  <c r="A5138" i="52"/>
  <c r="A5137" i="52"/>
  <c r="A5136" i="52"/>
  <c r="A5135" i="52"/>
  <c r="A5134" i="52"/>
  <c r="A5133" i="52"/>
  <c r="A5132" i="52"/>
  <c r="A5131" i="52"/>
  <c r="A5130" i="52"/>
  <c r="A5129" i="52"/>
  <c r="A5128" i="52"/>
  <c r="A5127" i="52"/>
  <c r="A5126" i="52"/>
  <c r="A5125" i="52"/>
  <c r="A5124" i="52"/>
  <c r="A5123" i="52"/>
  <c r="A5122" i="52"/>
  <c r="A5121" i="52"/>
  <c r="A5120" i="52"/>
  <c r="A5119" i="52"/>
  <c r="A5118" i="52"/>
  <c r="A5117" i="52"/>
  <c r="A5116" i="52"/>
  <c r="A5115" i="52"/>
  <c r="A5114" i="52"/>
  <c r="A5113" i="52"/>
  <c r="A5112" i="52"/>
  <c r="A5111" i="52"/>
  <c r="A5110" i="52"/>
  <c r="A5109" i="52"/>
  <c r="A5108" i="52"/>
  <c r="A5107" i="52"/>
  <c r="A5106" i="52"/>
  <c r="A5105" i="52"/>
  <c r="A5104" i="52"/>
  <c r="A5103" i="52"/>
  <c r="A5102" i="52"/>
  <c r="A5101" i="52"/>
  <c r="A5100" i="52"/>
  <c r="A5099" i="52"/>
  <c r="A5098" i="52"/>
  <c r="A5097" i="52"/>
  <c r="A5096" i="52"/>
  <c r="A5095" i="52"/>
  <c r="A5094" i="52"/>
  <c r="A5093" i="52"/>
  <c r="A5092" i="52"/>
  <c r="A5091" i="52"/>
  <c r="A5090" i="52"/>
  <c r="A5089" i="52"/>
  <c r="A5088" i="52"/>
  <c r="A5087" i="52"/>
  <c r="A5086" i="52"/>
  <c r="A5085" i="52"/>
  <c r="A5084" i="52"/>
  <c r="A5083" i="52"/>
  <c r="A5082" i="52"/>
  <c r="A5081" i="52"/>
  <c r="A5080" i="52"/>
  <c r="A5079" i="52"/>
  <c r="A5078" i="52"/>
  <c r="A5077" i="52"/>
  <c r="A5076" i="52"/>
  <c r="A5075" i="52"/>
  <c r="A5074" i="52"/>
  <c r="A5073" i="52"/>
  <c r="A5072" i="52"/>
  <c r="A5071" i="52"/>
  <c r="A5070" i="52"/>
  <c r="A5069" i="52"/>
  <c r="A5068" i="52"/>
  <c r="A5067" i="52"/>
  <c r="A5066" i="52"/>
  <c r="A5065" i="52"/>
  <c r="A5064" i="52"/>
  <c r="C15" i="9" s="1"/>
  <c r="A5063" i="52"/>
  <c r="A5062" i="52"/>
  <c r="A5061" i="52"/>
  <c r="A5060" i="52"/>
  <c r="C11" i="9" s="1"/>
  <c r="L5052" i="52"/>
  <c r="G5052" i="52"/>
  <c r="A5052" i="52"/>
  <c r="L5051" i="52"/>
  <c r="G5051" i="52"/>
  <c r="A5051" i="52"/>
  <c r="L5050" i="52"/>
  <c r="G5050" i="52"/>
  <c r="A5050" i="52"/>
  <c r="L5049" i="52"/>
  <c r="G5049" i="52"/>
  <c r="A5049" i="52"/>
  <c r="L5048" i="52"/>
  <c r="G5048" i="52"/>
  <c r="A5048" i="52"/>
  <c r="L5047" i="52"/>
  <c r="G5047" i="52"/>
  <c r="A5047" i="52"/>
  <c r="L5046" i="52"/>
  <c r="G5046" i="52"/>
  <c r="A5046" i="52"/>
  <c r="L5045" i="52"/>
  <c r="G5045" i="52"/>
  <c r="A5045" i="52"/>
  <c r="L5044" i="52"/>
  <c r="G5044" i="52"/>
  <c r="A5044" i="52"/>
  <c r="L5043" i="52"/>
  <c r="G5043" i="52"/>
  <c r="A5043" i="52"/>
  <c r="L5042" i="52"/>
  <c r="G5042" i="52"/>
  <c r="A5042" i="52"/>
  <c r="L5041" i="52"/>
  <c r="G5041" i="52"/>
  <c r="A5041" i="52"/>
  <c r="L5040" i="52"/>
  <c r="G5040" i="52"/>
  <c r="A5040" i="52"/>
  <c r="L5039" i="52"/>
  <c r="G5039" i="52"/>
  <c r="A5039" i="52"/>
  <c r="L5038" i="52"/>
  <c r="G5038" i="52"/>
  <c r="A5038" i="52"/>
  <c r="L5037" i="52"/>
  <c r="G5037" i="52"/>
  <c r="A5037" i="52"/>
  <c r="L5036" i="52"/>
  <c r="G5036" i="52"/>
  <c r="A5036" i="52"/>
  <c r="L5035" i="52"/>
  <c r="G5035" i="52"/>
  <c r="A5035" i="52"/>
  <c r="L5034" i="52"/>
  <c r="G5034" i="52"/>
  <c r="A5034" i="52"/>
  <c r="L5033" i="52"/>
  <c r="G5033" i="52"/>
  <c r="A5033" i="52"/>
  <c r="L5032" i="52"/>
  <c r="G5032" i="52"/>
  <c r="A5032" i="52"/>
  <c r="L5031" i="52"/>
  <c r="G5031" i="52"/>
  <c r="A5031" i="52"/>
  <c r="L5030" i="52"/>
  <c r="G5030" i="52"/>
  <c r="A5030" i="52"/>
  <c r="L5029" i="52"/>
  <c r="G5029" i="52"/>
  <c r="A5029" i="52"/>
  <c r="L5028" i="52"/>
  <c r="G5028" i="52"/>
  <c r="A5028" i="52"/>
  <c r="L5027" i="52"/>
  <c r="G5027" i="52"/>
  <c r="A5027" i="52"/>
  <c r="L5026" i="52"/>
  <c r="G5026" i="52"/>
  <c r="A5026" i="52"/>
  <c r="L5025" i="52"/>
  <c r="G5025" i="52"/>
  <c r="A5025" i="52"/>
  <c r="L5024" i="52"/>
  <c r="G5024" i="52"/>
  <c r="A5024" i="52"/>
  <c r="L5023" i="52"/>
  <c r="G5023" i="52"/>
  <c r="A5023" i="52"/>
  <c r="L5022" i="52"/>
  <c r="G5022" i="52"/>
  <c r="A5022" i="52"/>
  <c r="L5021" i="52"/>
  <c r="G5021" i="52"/>
  <c r="A5021" i="52"/>
  <c r="L5020" i="52"/>
  <c r="G5020" i="52"/>
  <c r="A5020" i="52"/>
  <c r="L5019" i="52"/>
  <c r="G5019" i="52"/>
  <c r="A5019" i="52"/>
  <c r="L5018" i="52"/>
  <c r="G5018" i="52"/>
  <c r="A5018" i="52"/>
  <c r="L5017" i="52"/>
  <c r="G5017" i="52"/>
  <c r="A5017" i="52"/>
  <c r="L5016" i="52"/>
  <c r="G5016" i="52"/>
  <c r="A5016" i="52"/>
  <c r="L5015" i="52"/>
  <c r="G5015" i="52"/>
  <c r="A5015" i="52"/>
  <c r="L5014" i="52"/>
  <c r="G5014" i="52"/>
  <c r="A5014" i="52"/>
  <c r="L5013" i="52"/>
  <c r="G5013" i="52"/>
  <c r="A5013" i="52"/>
  <c r="L5012" i="52"/>
  <c r="G5012" i="52"/>
  <c r="A5012" i="52"/>
  <c r="L5011" i="52"/>
  <c r="G5011" i="52"/>
  <c r="A5011" i="52"/>
  <c r="L5010" i="52"/>
  <c r="G5010" i="52"/>
  <c r="A5010" i="52"/>
  <c r="L5009" i="52"/>
  <c r="G5009" i="52"/>
  <c r="A5009" i="52"/>
  <c r="L5008" i="52"/>
  <c r="G5008" i="52"/>
  <c r="A5008" i="52"/>
  <c r="L5007" i="52"/>
  <c r="G5007" i="52"/>
  <c r="A5007" i="52"/>
  <c r="L5006" i="52"/>
  <c r="G5006" i="52"/>
  <c r="A5006" i="52"/>
  <c r="L5005" i="52"/>
  <c r="G5005" i="52"/>
  <c r="A5005" i="52"/>
  <c r="L5004" i="52"/>
  <c r="G5004" i="52"/>
  <c r="A5004" i="52"/>
  <c r="L5003" i="52"/>
  <c r="G5003" i="52"/>
  <c r="A5003" i="52"/>
  <c r="L5002" i="52"/>
  <c r="G5002" i="52"/>
  <c r="A5002" i="52"/>
  <c r="L5001" i="52"/>
  <c r="G5001" i="52"/>
  <c r="A5001" i="52"/>
  <c r="L5000" i="52"/>
  <c r="G5000" i="52"/>
  <c r="A5000" i="52"/>
  <c r="L4999" i="52"/>
  <c r="G4999" i="52"/>
  <c r="A4999" i="52"/>
  <c r="L4998" i="52"/>
  <c r="G4998" i="52"/>
  <c r="A4998" i="52"/>
  <c r="L4997" i="52"/>
  <c r="G4997" i="52"/>
  <c r="A4997" i="52"/>
  <c r="L4996" i="52"/>
  <c r="G4996" i="52"/>
  <c r="A4996" i="52"/>
  <c r="L4995" i="52"/>
  <c r="G4995" i="52"/>
  <c r="A4995" i="52"/>
  <c r="L4994" i="52"/>
  <c r="G4994" i="52"/>
  <c r="A4994" i="52"/>
  <c r="L4993" i="52"/>
  <c r="G4993" i="52"/>
  <c r="A4993" i="52"/>
  <c r="L4992" i="52"/>
  <c r="G4992" i="52"/>
  <c r="A4992" i="52"/>
  <c r="L4991" i="52"/>
  <c r="G4991" i="52"/>
  <c r="A4991" i="52"/>
  <c r="L4990" i="52"/>
  <c r="G4990" i="52"/>
  <c r="A4990" i="52"/>
  <c r="L4989" i="52"/>
  <c r="G4989" i="52"/>
  <c r="A4989" i="52"/>
  <c r="L4988" i="52"/>
  <c r="G4988" i="52"/>
  <c r="A4988" i="52"/>
  <c r="L4987" i="52"/>
  <c r="G4987" i="52"/>
  <c r="A4987" i="52"/>
  <c r="L4986" i="52"/>
  <c r="G4986" i="52"/>
  <c r="A4986" i="52"/>
  <c r="L4985" i="52"/>
  <c r="G4985" i="52"/>
  <c r="A4985" i="52"/>
  <c r="L4984" i="52"/>
  <c r="G4984" i="52"/>
  <c r="A4984" i="52"/>
  <c r="L4983" i="52"/>
  <c r="G4983" i="52"/>
  <c r="A4983" i="52"/>
  <c r="L4982" i="52"/>
  <c r="G4982" i="52"/>
  <c r="A4982" i="52"/>
  <c r="L4981" i="52"/>
  <c r="G4981" i="52"/>
  <c r="A4981" i="52"/>
  <c r="L4980" i="52"/>
  <c r="G4980" i="52"/>
  <c r="A4980" i="52"/>
  <c r="L4979" i="52"/>
  <c r="G4979" i="52"/>
  <c r="A4979" i="52"/>
  <c r="L4978" i="52"/>
  <c r="G4978" i="52"/>
  <c r="A4978" i="52"/>
  <c r="L4977" i="52"/>
  <c r="G4977" i="52"/>
  <c r="A4977" i="52"/>
  <c r="L4976" i="52"/>
  <c r="G4976" i="52"/>
  <c r="A4976" i="52"/>
  <c r="L4975" i="52"/>
  <c r="G4975" i="52"/>
  <c r="A4975" i="52"/>
  <c r="L4974" i="52"/>
  <c r="G4974" i="52"/>
  <c r="A4974" i="52"/>
  <c r="L4973" i="52"/>
  <c r="G4973" i="52"/>
  <c r="A4973" i="52"/>
  <c r="L4972" i="52"/>
  <c r="G4972" i="52"/>
  <c r="A4972" i="52"/>
  <c r="L4971" i="52"/>
  <c r="G4971" i="52"/>
  <c r="A4971" i="52"/>
  <c r="L4970" i="52"/>
  <c r="G4970" i="52"/>
  <c r="A4970" i="52"/>
  <c r="L4969" i="52"/>
  <c r="G4969" i="52"/>
  <c r="A4969" i="52"/>
  <c r="L4968" i="52"/>
  <c r="G4968" i="52"/>
  <c r="A4968" i="52"/>
  <c r="L4967" i="52"/>
  <c r="G4967" i="52"/>
  <c r="A4967" i="52"/>
  <c r="L4966" i="52"/>
  <c r="G4966" i="52"/>
  <c r="A4966" i="52"/>
  <c r="L4965" i="52"/>
  <c r="G4965" i="52"/>
  <c r="A4965" i="52"/>
  <c r="L4964" i="52"/>
  <c r="G4964" i="52"/>
  <c r="A4964" i="52"/>
  <c r="L4963" i="52"/>
  <c r="G4963" i="52"/>
  <c r="A4963" i="52"/>
  <c r="L4962" i="52"/>
  <c r="G4962" i="52"/>
  <c r="A4962" i="52"/>
  <c r="L4961" i="52"/>
  <c r="G4961" i="52"/>
  <c r="A4961" i="52"/>
  <c r="L4960" i="52"/>
  <c r="G4960" i="52"/>
  <c r="A4960" i="52"/>
  <c r="L4959" i="52"/>
  <c r="G4959" i="52"/>
  <c r="A4959" i="52"/>
  <c r="L4958" i="52"/>
  <c r="G4958" i="52"/>
  <c r="A4958" i="52"/>
  <c r="L4957" i="52"/>
  <c r="G4957" i="52"/>
  <c r="A4957" i="52"/>
  <c r="L4956" i="52"/>
  <c r="G4956" i="52"/>
  <c r="A4956" i="52"/>
  <c r="L4955" i="52"/>
  <c r="G4955" i="52"/>
  <c r="A4955" i="52"/>
  <c r="L4954" i="52"/>
  <c r="G4954" i="52"/>
  <c r="A4954" i="52"/>
  <c r="L4953" i="52"/>
  <c r="G4953" i="52"/>
  <c r="A4953" i="52"/>
  <c r="L4952" i="52"/>
  <c r="G4952" i="52"/>
  <c r="A4952" i="52"/>
  <c r="L4951" i="52"/>
  <c r="G4951" i="52"/>
  <c r="A4951" i="52"/>
  <c r="L4950" i="52"/>
  <c r="G4950" i="52"/>
  <c r="A4950" i="52"/>
  <c r="L4949" i="52"/>
  <c r="G4949" i="52"/>
  <c r="A4949" i="52"/>
  <c r="L4948" i="52"/>
  <c r="G4948" i="52"/>
  <c r="A4948" i="52"/>
  <c r="L4947" i="52"/>
  <c r="G4947" i="52"/>
  <c r="A4947" i="52"/>
  <c r="L4946" i="52"/>
  <c r="G4946" i="52"/>
  <c r="A4946" i="52"/>
  <c r="L4945" i="52"/>
  <c r="G4945" i="52"/>
  <c r="A4945" i="52"/>
  <c r="L4944" i="52"/>
  <c r="G4944" i="52"/>
  <c r="A4944" i="52"/>
  <c r="L4943" i="52"/>
  <c r="G4943" i="52"/>
  <c r="A4943" i="52"/>
  <c r="L4942" i="52"/>
  <c r="G4942" i="52"/>
  <c r="A4942" i="52"/>
  <c r="L4941" i="52"/>
  <c r="G4941" i="52"/>
  <c r="A4941" i="52"/>
  <c r="L4940" i="52"/>
  <c r="G4940" i="52"/>
  <c r="A4940" i="52"/>
  <c r="L4939" i="52"/>
  <c r="G4939" i="52"/>
  <c r="A4939" i="52"/>
  <c r="L4938" i="52"/>
  <c r="G4938" i="52"/>
  <c r="A4938" i="52"/>
  <c r="L4937" i="52"/>
  <c r="G4937" i="52"/>
  <c r="A4937" i="52"/>
  <c r="L4936" i="52"/>
  <c r="G4936" i="52"/>
  <c r="A4936" i="52"/>
  <c r="L4935" i="52"/>
  <c r="G4935" i="52"/>
  <c r="A4935" i="52"/>
  <c r="L4934" i="52"/>
  <c r="G4934" i="52"/>
  <c r="A4934" i="52"/>
  <c r="L4933" i="52"/>
  <c r="G4933" i="52"/>
  <c r="A4933" i="52"/>
  <c r="L4932" i="52"/>
  <c r="G4932" i="52"/>
  <c r="A4932" i="52"/>
  <c r="L4931" i="52"/>
  <c r="G4931" i="52"/>
  <c r="A4931" i="52"/>
  <c r="L4930" i="52"/>
  <c r="G4930" i="52"/>
  <c r="A4930" i="52"/>
  <c r="L4929" i="52"/>
  <c r="G4929" i="52"/>
  <c r="A4929" i="52"/>
  <c r="L4928" i="52"/>
  <c r="G4928" i="52"/>
  <c r="A4928" i="52"/>
  <c r="L4927" i="52"/>
  <c r="G4927" i="52"/>
  <c r="A4927" i="52"/>
  <c r="L4926" i="52"/>
  <c r="G4926" i="52"/>
  <c r="A4926" i="52"/>
  <c r="L4925" i="52"/>
  <c r="G4925" i="52"/>
  <c r="A4925" i="52"/>
  <c r="L4924" i="52"/>
  <c r="G4924" i="52"/>
  <c r="A4924" i="52"/>
  <c r="L4923" i="52"/>
  <c r="G4923" i="52"/>
  <c r="A4923" i="52"/>
  <c r="L4922" i="52"/>
  <c r="G4922" i="52"/>
  <c r="A4922" i="52"/>
  <c r="L4921" i="52"/>
  <c r="G4921" i="52"/>
  <c r="A4921" i="52"/>
  <c r="L4920" i="52"/>
  <c r="G4920" i="52"/>
  <c r="A4920" i="52"/>
  <c r="L4919" i="52"/>
  <c r="G4919" i="52"/>
  <c r="A4919" i="52"/>
  <c r="L4918" i="52"/>
  <c r="G4918" i="52"/>
  <c r="A4918" i="52"/>
  <c r="L4917" i="52"/>
  <c r="G4917" i="52"/>
  <c r="A4917" i="52"/>
  <c r="L4916" i="52"/>
  <c r="G4916" i="52"/>
  <c r="A4916" i="52"/>
  <c r="L4915" i="52"/>
  <c r="G4915" i="52"/>
  <c r="A4915" i="52"/>
  <c r="L4914" i="52"/>
  <c r="G4914" i="52"/>
  <c r="A4914" i="52"/>
  <c r="L4913" i="52"/>
  <c r="G4913" i="52"/>
  <c r="A4913" i="52"/>
  <c r="L4912" i="52"/>
  <c r="G4912" i="52"/>
  <c r="A4912" i="52"/>
  <c r="L4911" i="52"/>
  <c r="G4911" i="52"/>
  <c r="A4911" i="52"/>
  <c r="L4910" i="52"/>
  <c r="G4910" i="52"/>
  <c r="A4910" i="52"/>
  <c r="L4909" i="52"/>
  <c r="G4909" i="52"/>
  <c r="A4909" i="52"/>
  <c r="L4908" i="52"/>
  <c r="G4908" i="52"/>
  <c r="A4908" i="52"/>
  <c r="L4907" i="52"/>
  <c r="G4907" i="52"/>
  <c r="A4907" i="52"/>
  <c r="L4906" i="52"/>
  <c r="G4906" i="52"/>
  <c r="A4906" i="52"/>
  <c r="L4905" i="52"/>
  <c r="G4905" i="52"/>
  <c r="A4905" i="52"/>
  <c r="L4904" i="52"/>
  <c r="G4904" i="52"/>
  <c r="A4904" i="52"/>
  <c r="L4903" i="52"/>
  <c r="G4903" i="52"/>
  <c r="A4903" i="52"/>
  <c r="L4902" i="52"/>
  <c r="G4902" i="52"/>
  <c r="A4902" i="52"/>
  <c r="L4901" i="52"/>
  <c r="G4901" i="52"/>
  <c r="A4901" i="52"/>
  <c r="L4900" i="52"/>
  <c r="G4900" i="52"/>
  <c r="A4900" i="52"/>
  <c r="L4899" i="52"/>
  <c r="G4899" i="52"/>
  <c r="A4899" i="52"/>
  <c r="L4898" i="52"/>
  <c r="G4898" i="52"/>
  <c r="A4898" i="52"/>
  <c r="L4897" i="52"/>
  <c r="G4897" i="52"/>
  <c r="A4897" i="52"/>
  <c r="L4896" i="52"/>
  <c r="G4896" i="52"/>
  <c r="A4896" i="52"/>
  <c r="L4895" i="52"/>
  <c r="G4895" i="52"/>
  <c r="A4895" i="52"/>
  <c r="L4894" i="52"/>
  <c r="G4894" i="52"/>
  <c r="A4894" i="52"/>
  <c r="L4893" i="52"/>
  <c r="G4893" i="52"/>
  <c r="A4893" i="52"/>
  <c r="L4892" i="52"/>
  <c r="G4892" i="52"/>
  <c r="A4892" i="52"/>
  <c r="L4891" i="52"/>
  <c r="G4891" i="52"/>
  <c r="A4891" i="52"/>
  <c r="L4890" i="52"/>
  <c r="G4890" i="52"/>
  <c r="A4890" i="52"/>
  <c r="L4889" i="52"/>
  <c r="G4889" i="52"/>
  <c r="A4889" i="52"/>
  <c r="L4888" i="52"/>
  <c r="G4888" i="52"/>
  <c r="A4888" i="52"/>
  <c r="L4887" i="52"/>
  <c r="G4887" i="52"/>
  <c r="A4887" i="52"/>
  <c r="L4886" i="52"/>
  <c r="G4886" i="52"/>
  <c r="A4886" i="52"/>
  <c r="L4885" i="52"/>
  <c r="G4885" i="52"/>
  <c r="A4885" i="52"/>
  <c r="L4884" i="52"/>
  <c r="G4884" i="52"/>
  <c r="A4884" i="52"/>
  <c r="L4883" i="52"/>
  <c r="G4883" i="52"/>
  <c r="A4883" i="52"/>
  <c r="L4882" i="52"/>
  <c r="G4882" i="52"/>
  <c r="A4882" i="52"/>
  <c r="L4881" i="52"/>
  <c r="G4881" i="52"/>
  <c r="A4881" i="52"/>
  <c r="L4880" i="52"/>
  <c r="G4880" i="52"/>
  <c r="A4880" i="52"/>
  <c r="L4879" i="52"/>
  <c r="G4879" i="52"/>
  <c r="A4879" i="52"/>
  <c r="L4878" i="52"/>
  <c r="G4878" i="52"/>
  <c r="A4878" i="52"/>
  <c r="L4877" i="52"/>
  <c r="G4877" i="52"/>
  <c r="A4877" i="52"/>
  <c r="L4876" i="52"/>
  <c r="G4876" i="52"/>
  <c r="A4876" i="52"/>
  <c r="L4875" i="52"/>
  <c r="G4875" i="52"/>
  <c r="A4875" i="52"/>
  <c r="L4874" i="52"/>
  <c r="G4874" i="52"/>
  <c r="A4874" i="52"/>
  <c r="L4873" i="52"/>
  <c r="G4873" i="52"/>
  <c r="A4873" i="52"/>
  <c r="L4872" i="52"/>
  <c r="G4872" i="52"/>
  <c r="A4872" i="52"/>
  <c r="L4871" i="52"/>
  <c r="G4871" i="52"/>
  <c r="A4871" i="52"/>
  <c r="L4870" i="52"/>
  <c r="G4870" i="52"/>
  <c r="A4870" i="52"/>
  <c r="L4869" i="52"/>
  <c r="G4869" i="52"/>
  <c r="A4869" i="52"/>
  <c r="L4868" i="52"/>
  <c r="G4868" i="52"/>
  <c r="A4868" i="52"/>
  <c r="L4867" i="52"/>
  <c r="G4867" i="52"/>
  <c r="A4867" i="52"/>
  <c r="L4866" i="52"/>
  <c r="G4866" i="52"/>
  <c r="A4866" i="52"/>
  <c r="L4865" i="52"/>
  <c r="G4865" i="52"/>
  <c r="A4865" i="52"/>
  <c r="L4864" i="52"/>
  <c r="G4864" i="52"/>
  <c r="A4864" i="52"/>
  <c r="L4863" i="52"/>
  <c r="G4863" i="52"/>
  <c r="A4863" i="52"/>
  <c r="L4862" i="52"/>
  <c r="G4862" i="52"/>
  <c r="A4862" i="52"/>
  <c r="L4861" i="52"/>
  <c r="G4861" i="52"/>
  <c r="A4861" i="52"/>
  <c r="L4860" i="52"/>
  <c r="G4860" i="52"/>
  <c r="A4860" i="52"/>
  <c r="L4859" i="52"/>
  <c r="G4859" i="52"/>
  <c r="A4859" i="52"/>
  <c r="L4858" i="52"/>
  <c r="G4858" i="52"/>
  <c r="A4858" i="52"/>
  <c r="L4857" i="52"/>
  <c r="G4857" i="52"/>
  <c r="A4857" i="52"/>
  <c r="L4856" i="52"/>
  <c r="G4856" i="52"/>
  <c r="A4856" i="52"/>
  <c r="L4855" i="52"/>
  <c r="G4855" i="52"/>
  <c r="A4855" i="52"/>
  <c r="L4854" i="52"/>
  <c r="G4854" i="52"/>
  <c r="A4854" i="52"/>
  <c r="L4853" i="52"/>
  <c r="G4853" i="52"/>
  <c r="A4853" i="52"/>
  <c r="L4852" i="52"/>
  <c r="G4852" i="52"/>
  <c r="A4852" i="52"/>
  <c r="L4851" i="52"/>
  <c r="G4851" i="52"/>
  <c r="A4851" i="52"/>
  <c r="L4850" i="52"/>
  <c r="G4850" i="52"/>
  <c r="A4850" i="52"/>
  <c r="L4849" i="52"/>
  <c r="G4849" i="52"/>
  <c r="A4849" i="52"/>
  <c r="L4848" i="52"/>
  <c r="G4848" i="52"/>
  <c r="A4848" i="52"/>
  <c r="L4847" i="52"/>
  <c r="G4847" i="52"/>
  <c r="A4847" i="52"/>
  <c r="L4846" i="52"/>
  <c r="G4846" i="52"/>
  <c r="A4846" i="52"/>
  <c r="L4845" i="52"/>
  <c r="G4845" i="52"/>
  <c r="A4845" i="52"/>
  <c r="L4844" i="52"/>
  <c r="G4844" i="52"/>
  <c r="A4844" i="52"/>
  <c r="L4843" i="52"/>
  <c r="G4843" i="52"/>
  <c r="A4843" i="52"/>
  <c r="L4842" i="52"/>
  <c r="G4842" i="52"/>
  <c r="A4842" i="52"/>
  <c r="L4841" i="52"/>
  <c r="G4841" i="52"/>
  <c r="A4841" i="52"/>
  <c r="L4840" i="52"/>
  <c r="G4840" i="52"/>
  <c r="A4840" i="52"/>
  <c r="L4839" i="52"/>
  <c r="G4839" i="52"/>
  <c r="A4839" i="52"/>
  <c r="L4838" i="52"/>
  <c r="G4838" i="52"/>
  <c r="A4838" i="52"/>
  <c r="L4837" i="52"/>
  <c r="G4837" i="52"/>
  <c r="A4837" i="52"/>
  <c r="L4836" i="52"/>
  <c r="G4836" i="52"/>
  <c r="A4836" i="52"/>
  <c r="L4835" i="52"/>
  <c r="G4835" i="52"/>
  <c r="A4835" i="52"/>
  <c r="L4834" i="52"/>
  <c r="G4834" i="52"/>
  <c r="A4834" i="52"/>
  <c r="L4833" i="52"/>
  <c r="G4833" i="52"/>
  <c r="A4833" i="52"/>
  <c r="L4832" i="52"/>
  <c r="G4832" i="52"/>
  <c r="A4832" i="52"/>
  <c r="L4831" i="52"/>
  <c r="G4831" i="52"/>
  <c r="A4831" i="52"/>
  <c r="L4830" i="52"/>
  <c r="G4830" i="52"/>
  <c r="A4830" i="52"/>
  <c r="L4829" i="52"/>
  <c r="G4829" i="52"/>
  <c r="A4829" i="52"/>
  <c r="L4828" i="52"/>
  <c r="G4828" i="52"/>
  <c r="A4828" i="52"/>
  <c r="L4827" i="52"/>
  <c r="G4827" i="52"/>
  <c r="A4827" i="52"/>
  <c r="L4826" i="52"/>
  <c r="G4826" i="52"/>
  <c r="A4826" i="52"/>
  <c r="L4825" i="52"/>
  <c r="G4825" i="52"/>
  <c r="A4825" i="52"/>
  <c r="L4824" i="52"/>
  <c r="G4824" i="52"/>
  <c r="A4824" i="52"/>
  <c r="L4823" i="52"/>
  <c r="G4823" i="52"/>
  <c r="A4823" i="52"/>
  <c r="L4822" i="52"/>
  <c r="G4822" i="52"/>
  <c r="A4822" i="52"/>
  <c r="L4821" i="52"/>
  <c r="G4821" i="52"/>
  <c r="A4821" i="52"/>
  <c r="L4820" i="52"/>
  <c r="G4820" i="52"/>
  <c r="A4820" i="52"/>
  <c r="L4819" i="52"/>
  <c r="G4819" i="52"/>
  <c r="A4819" i="52"/>
  <c r="L4818" i="52"/>
  <c r="G4818" i="52"/>
  <c r="A4818" i="52"/>
  <c r="L4817" i="52"/>
  <c r="G4817" i="52"/>
  <c r="A4817" i="52"/>
  <c r="L4816" i="52"/>
  <c r="G4816" i="52"/>
  <c r="A4816" i="52"/>
  <c r="L4815" i="52"/>
  <c r="G4815" i="52"/>
  <c r="A4815" i="52"/>
  <c r="L4814" i="52"/>
  <c r="G4814" i="52"/>
  <c r="A4814" i="52"/>
  <c r="L4813" i="52"/>
  <c r="G4813" i="52"/>
  <c r="A4813" i="52"/>
  <c r="L4812" i="52"/>
  <c r="G4812" i="52"/>
  <c r="A4812" i="52"/>
  <c r="L4811" i="52"/>
  <c r="G4811" i="52"/>
  <c r="A4811" i="52"/>
  <c r="L4810" i="52"/>
  <c r="G4810" i="52"/>
  <c r="A4810" i="52"/>
  <c r="L4809" i="52"/>
  <c r="G4809" i="52"/>
  <c r="A4809" i="52"/>
  <c r="L4808" i="52"/>
  <c r="G4808" i="52"/>
  <c r="A4808" i="52"/>
  <c r="L4807" i="52"/>
  <c r="G4807" i="52"/>
  <c r="A4807" i="52"/>
  <c r="L4806" i="52"/>
  <c r="G4806" i="52"/>
  <c r="A4806" i="52"/>
  <c r="L4805" i="52"/>
  <c r="G4805" i="52"/>
  <c r="A4805" i="52"/>
  <c r="L4804" i="52"/>
  <c r="G4804" i="52"/>
  <c r="A4804" i="52"/>
  <c r="L4803" i="52"/>
  <c r="G4803" i="52"/>
  <c r="A4803" i="52"/>
  <c r="L4802" i="52"/>
  <c r="G4802" i="52"/>
  <c r="A4802" i="52"/>
  <c r="L4801" i="52"/>
  <c r="G4801" i="52"/>
  <c r="A4801" i="52"/>
  <c r="L4800" i="52"/>
  <c r="G4800" i="52"/>
  <c r="A4800" i="52"/>
  <c r="L4799" i="52"/>
  <c r="G4799" i="52"/>
  <c r="A4799" i="52"/>
  <c r="L4798" i="52"/>
  <c r="G4798" i="52"/>
  <c r="A4798" i="52"/>
  <c r="L4797" i="52"/>
  <c r="G4797" i="52"/>
  <c r="A4797" i="52"/>
  <c r="L4796" i="52"/>
  <c r="G4796" i="52"/>
  <c r="A4796" i="52"/>
  <c r="L4795" i="52"/>
  <c r="G4795" i="52"/>
  <c r="A4795" i="52"/>
  <c r="L4794" i="52"/>
  <c r="G4794" i="52"/>
  <c r="A4794" i="52"/>
  <c r="L4793" i="52"/>
  <c r="G4793" i="52"/>
  <c r="A4793" i="52"/>
  <c r="L4792" i="52"/>
  <c r="G4792" i="52"/>
  <c r="A4792" i="52"/>
  <c r="L4791" i="52"/>
  <c r="G4791" i="52"/>
  <c r="A4791" i="52"/>
  <c r="L4790" i="52"/>
  <c r="G4790" i="52"/>
  <c r="A4790" i="52"/>
  <c r="L4789" i="52"/>
  <c r="G4789" i="52"/>
  <c r="A4789" i="52"/>
  <c r="L4788" i="52"/>
  <c r="G4788" i="52"/>
  <c r="A4788" i="52"/>
  <c r="L4787" i="52"/>
  <c r="G4787" i="52"/>
  <c r="A4787" i="52"/>
  <c r="L4786" i="52"/>
  <c r="G4786" i="52"/>
  <c r="A4786" i="52"/>
  <c r="L4785" i="52"/>
  <c r="G4785" i="52"/>
  <c r="A4785" i="52"/>
  <c r="L4784" i="52"/>
  <c r="G4784" i="52"/>
  <c r="A4784" i="52"/>
  <c r="L4783" i="52"/>
  <c r="G4783" i="52"/>
  <c r="A4783" i="52"/>
  <c r="L4782" i="52"/>
  <c r="G4782" i="52"/>
  <c r="A4782" i="52"/>
  <c r="L4781" i="52"/>
  <c r="G4781" i="52"/>
  <c r="A4781" i="52"/>
  <c r="L4780" i="52"/>
  <c r="G4780" i="52"/>
  <c r="A4780" i="52"/>
  <c r="L4779" i="52"/>
  <c r="G4779" i="52"/>
  <c r="A4779" i="52"/>
  <c r="L4778" i="52"/>
  <c r="G4778" i="52"/>
  <c r="A4778" i="52"/>
  <c r="L4777" i="52"/>
  <c r="G4777" i="52"/>
  <c r="A4777" i="52"/>
  <c r="L4776" i="52"/>
  <c r="G4776" i="52"/>
  <c r="A4776" i="52"/>
  <c r="L4775" i="52"/>
  <c r="G4775" i="52"/>
  <c r="A4775" i="52"/>
  <c r="L4774" i="52"/>
  <c r="G4774" i="52"/>
  <c r="A4774" i="52"/>
  <c r="L4773" i="52"/>
  <c r="G4773" i="52"/>
  <c r="A4773" i="52"/>
  <c r="L4772" i="52"/>
  <c r="G4772" i="52"/>
  <c r="A4772" i="52"/>
  <c r="L4771" i="52"/>
  <c r="G4771" i="52"/>
  <c r="A4771" i="52"/>
  <c r="L4770" i="52"/>
  <c r="G4770" i="52"/>
  <c r="A4770" i="52"/>
  <c r="L4769" i="52"/>
  <c r="G4769" i="52"/>
  <c r="A4769" i="52"/>
  <c r="L4768" i="52"/>
  <c r="G4768" i="52"/>
  <c r="A4768" i="52"/>
  <c r="L4767" i="52"/>
  <c r="G4767" i="52"/>
  <c r="A4767" i="52"/>
  <c r="L4766" i="52"/>
  <c r="G4766" i="52"/>
  <c r="A4766" i="52"/>
  <c r="L4765" i="52"/>
  <c r="G4765" i="52"/>
  <c r="A4765" i="52"/>
  <c r="L4764" i="52"/>
  <c r="G4764" i="52"/>
  <c r="A4764" i="52"/>
  <c r="L4763" i="52"/>
  <c r="G4763" i="52"/>
  <c r="A4763" i="52"/>
  <c r="L4762" i="52"/>
  <c r="G4762" i="52"/>
  <c r="A4762" i="52"/>
  <c r="L4761" i="52"/>
  <c r="G4761" i="52"/>
  <c r="A4761" i="52"/>
  <c r="L4760" i="52"/>
  <c r="G4760" i="52"/>
  <c r="A4760" i="52"/>
  <c r="L4759" i="52"/>
  <c r="G4759" i="52"/>
  <c r="A4759" i="52"/>
  <c r="L4758" i="52"/>
  <c r="G4758" i="52"/>
  <c r="A4758" i="52"/>
  <c r="L4757" i="52"/>
  <c r="G4757" i="52"/>
  <c r="A4757" i="52"/>
  <c r="L4756" i="52"/>
  <c r="G4756" i="52"/>
  <c r="A4756" i="52"/>
  <c r="L4755" i="52"/>
  <c r="G4755" i="52"/>
  <c r="A4755" i="52"/>
  <c r="L4754" i="52"/>
  <c r="G4754" i="52"/>
  <c r="A4754" i="52"/>
  <c r="L4753" i="52"/>
  <c r="G4753" i="52"/>
  <c r="A4753" i="52"/>
  <c r="L4752" i="52"/>
  <c r="G4752" i="52"/>
  <c r="A4752" i="52"/>
  <c r="L4751" i="52"/>
  <c r="G4751" i="52"/>
  <c r="A4751" i="52"/>
  <c r="L4750" i="52"/>
  <c r="G4750" i="52"/>
  <c r="A4750" i="52"/>
  <c r="L4749" i="52"/>
  <c r="G4749" i="52"/>
  <c r="A4749" i="52"/>
  <c r="L4748" i="52"/>
  <c r="G4748" i="52"/>
  <c r="A4748" i="52"/>
  <c r="L4747" i="52"/>
  <c r="G4747" i="52"/>
  <c r="A4747" i="52"/>
  <c r="L4746" i="52"/>
  <c r="G4746" i="52"/>
  <c r="A4746" i="52"/>
  <c r="L4745" i="52"/>
  <c r="G4745" i="52"/>
  <c r="A4745" i="52"/>
  <c r="L4744" i="52"/>
  <c r="G4744" i="52"/>
  <c r="A4744" i="52"/>
  <c r="L4743" i="52"/>
  <c r="G4743" i="52"/>
  <c r="A4743" i="52"/>
  <c r="L4742" i="52"/>
  <c r="G4742" i="52"/>
  <c r="A4742" i="52"/>
  <c r="L4741" i="52"/>
  <c r="G4741" i="52"/>
  <c r="A4741" i="52"/>
  <c r="L4740" i="52"/>
  <c r="G4740" i="52"/>
  <c r="A4740" i="52"/>
  <c r="L4739" i="52"/>
  <c r="G4739" i="52"/>
  <c r="A4739" i="52"/>
  <c r="L4738" i="52"/>
  <c r="G4738" i="52"/>
  <c r="A4738" i="52"/>
  <c r="L4737" i="52"/>
  <c r="G4737" i="52"/>
  <c r="A4737" i="52"/>
  <c r="L4736" i="52"/>
  <c r="G4736" i="52"/>
  <c r="A4736" i="52"/>
  <c r="L4735" i="52"/>
  <c r="G4735" i="52"/>
  <c r="A4735" i="52"/>
  <c r="L4734" i="52"/>
  <c r="G4734" i="52"/>
  <c r="A4734" i="52"/>
  <c r="L4733" i="52"/>
  <c r="G4733" i="52"/>
  <c r="A4733" i="52"/>
  <c r="L4732" i="52"/>
  <c r="G4732" i="52"/>
  <c r="A4732" i="52"/>
  <c r="L4731" i="52"/>
  <c r="G4731" i="52"/>
  <c r="A4731" i="52"/>
  <c r="L4730" i="52"/>
  <c r="G4730" i="52"/>
  <c r="A4730" i="52"/>
  <c r="L4729" i="52"/>
  <c r="G4729" i="52"/>
  <c r="A4729" i="52"/>
  <c r="L4728" i="52"/>
  <c r="G4728" i="52"/>
  <c r="A4728" i="52"/>
  <c r="L4727" i="52"/>
  <c r="G4727" i="52"/>
  <c r="A4727" i="52"/>
  <c r="L4726" i="52"/>
  <c r="G4726" i="52"/>
  <c r="A4726" i="52"/>
  <c r="L4725" i="52"/>
  <c r="G4725" i="52"/>
  <c r="A4725" i="52"/>
  <c r="L4724" i="52"/>
  <c r="G4724" i="52"/>
  <c r="A4724" i="52"/>
  <c r="L4723" i="52"/>
  <c r="G4723" i="52"/>
  <c r="A4723" i="52"/>
  <c r="L4722" i="52"/>
  <c r="G4722" i="52"/>
  <c r="A4722" i="52"/>
  <c r="L4721" i="52"/>
  <c r="G4721" i="52"/>
  <c r="A4721" i="52"/>
  <c r="L4720" i="52"/>
  <c r="G4720" i="52"/>
  <c r="A4720" i="52"/>
  <c r="L4719" i="52"/>
  <c r="G4719" i="52"/>
  <c r="A4719" i="52"/>
  <c r="L4718" i="52"/>
  <c r="G4718" i="52"/>
  <c r="A4718" i="52"/>
  <c r="L4717" i="52"/>
  <c r="G4717" i="52"/>
  <c r="A4717" i="52"/>
  <c r="L4716" i="52"/>
  <c r="G4716" i="52"/>
  <c r="A4716" i="52"/>
  <c r="L4715" i="52"/>
  <c r="G4715" i="52"/>
  <c r="A4715" i="52"/>
  <c r="L4714" i="52"/>
  <c r="G4714" i="52"/>
  <c r="A4714" i="52"/>
  <c r="L4713" i="52"/>
  <c r="G4713" i="52"/>
  <c r="A4713" i="52"/>
  <c r="L4712" i="52"/>
  <c r="G4712" i="52"/>
  <c r="A4712" i="52"/>
  <c r="L4711" i="52"/>
  <c r="G4711" i="52"/>
  <c r="A4711" i="52"/>
  <c r="L4710" i="52"/>
  <c r="G4710" i="52"/>
  <c r="A4710" i="52"/>
  <c r="L4709" i="52"/>
  <c r="G4709" i="52"/>
  <c r="A4709" i="52"/>
  <c r="L4708" i="52"/>
  <c r="G4708" i="52"/>
  <c r="A4708" i="52"/>
  <c r="L4707" i="52"/>
  <c r="G4707" i="52"/>
  <c r="A4707" i="52"/>
  <c r="L4706" i="52"/>
  <c r="G4706" i="52"/>
  <c r="A4706" i="52"/>
  <c r="L4705" i="52"/>
  <c r="G4705" i="52"/>
  <c r="A4705" i="52"/>
  <c r="L4704" i="52"/>
  <c r="G4704" i="52"/>
  <c r="A4704" i="52"/>
  <c r="L4703" i="52"/>
  <c r="G4703" i="52"/>
  <c r="A4703" i="52"/>
  <c r="L4702" i="52"/>
  <c r="G4702" i="52"/>
  <c r="A4702" i="52"/>
  <c r="L4701" i="52"/>
  <c r="G4701" i="52"/>
  <c r="A4701" i="52"/>
  <c r="L4700" i="52"/>
  <c r="G4700" i="52"/>
  <c r="A4700" i="52"/>
  <c r="L4699" i="52"/>
  <c r="G4699" i="52"/>
  <c r="A4699" i="52"/>
  <c r="L4698" i="52"/>
  <c r="G4698" i="52"/>
  <c r="A4698" i="52"/>
  <c r="L4697" i="52"/>
  <c r="G4697" i="52"/>
  <c r="A4697" i="52"/>
  <c r="L4696" i="52"/>
  <c r="G4696" i="52"/>
  <c r="A4696" i="52"/>
  <c r="L4695" i="52"/>
  <c r="G4695" i="52"/>
  <c r="A4695" i="52"/>
  <c r="L4694" i="52"/>
  <c r="G4694" i="52"/>
  <c r="A4694" i="52"/>
  <c r="L4693" i="52"/>
  <c r="G4693" i="52"/>
  <c r="A4693" i="52"/>
  <c r="L4692" i="52"/>
  <c r="G4692" i="52"/>
  <c r="A4692" i="52"/>
  <c r="L4691" i="52"/>
  <c r="G4691" i="52"/>
  <c r="A4691" i="52"/>
  <c r="L4690" i="52"/>
  <c r="G4690" i="52"/>
  <c r="A4690" i="52"/>
  <c r="L4689" i="52"/>
  <c r="G4689" i="52"/>
  <c r="A4689" i="52"/>
  <c r="L4688" i="52"/>
  <c r="G4688" i="52"/>
  <c r="A4688" i="52"/>
  <c r="L4687" i="52"/>
  <c r="G4687" i="52"/>
  <c r="A4687" i="52"/>
  <c r="L4686" i="52"/>
  <c r="G4686" i="52"/>
  <c r="A4686" i="52"/>
  <c r="L4685" i="52"/>
  <c r="G4685" i="52"/>
  <c r="A4685" i="52"/>
  <c r="L4684" i="52"/>
  <c r="G4684" i="52"/>
  <c r="A4684" i="52"/>
  <c r="L4683" i="52"/>
  <c r="G4683" i="52"/>
  <c r="A4683" i="52"/>
  <c r="L4682" i="52"/>
  <c r="G4682" i="52"/>
  <c r="A4682" i="52"/>
  <c r="L4681" i="52"/>
  <c r="G4681" i="52"/>
  <c r="A4681" i="52"/>
  <c r="L4680" i="52"/>
  <c r="G4680" i="52"/>
  <c r="A4680" i="52"/>
  <c r="L4679" i="52"/>
  <c r="G4679" i="52"/>
  <c r="A4679" i="52"/>
  <c r="L4678" i="52"/>
  <c r="G4678" i="52"/>
  <c r="A4678" i="52"/>
  <c r="L4677" i="52"/>
  <c r="G4677" i="52"/>
  <c r="A4677" i="52"/>
  <c r="L4676" i="52"/>
  <c r="G4676" i="52"/>
  <c r="A4676" i="52"/>
  <c r="L4675" i="52"/>
  <c r="G4675" i="52"/>
  <c r="A4675" i="52"/>
  <c r="L4674" i="52"/>
  <c r="G4674" i="52"/>
  <c r="A4674" i="52"/>
  <c r="L4673" i="52"/>
  <c r="G4673" i="52"/>
  <c r="A4673" i="52"/>
  <c r="L4672" i="52"/>
  <c r="G4672" i="52"/>
  <c r="A4672" i="52"/>
  <c r="L4671" i="52"/>
  <c r="G4671" i="52"/>
  <c r="A4671" i="52"/>
  <c r="L4670" i="52"/>
  <c r="G4670" i="52"/>
  <c r="A4670" i="52"/>
  <c r="L4669" i="52"/>
  <c r="G4669" i="52"/>
  <c r="A4669" i="52"/>
  <c r="L4668" i="52"/>
  <c r="G4668" i="52"/>
  <c r="A4668" i="52"/>
  <c r="L4667" i="52"/>
  <c r="G4667" i="52"/>
  <c r="A4667" i="52"/>
  <c r="L4666" i="52"/>
  <c r="G4666" i="52"/>
  <c r="A4666" i="52"/>
  <c r="L4665" i="52"/>
  <c r="G4665" i="52"/>
  <c r="A4665" i="52"/>
  <c r="L4664" i="52"/>
  <c r="G4664" i="52"/>
  <c r="A4664" i="52"/>
  <c r="L4663" i="52"/>
  <c r="G4663" i="52"/>
  <c r="A4663" i="52"/>
  <c r="L4662" i="52"/>
  <c r="G4662" i="52"/>
  <c r="A4662" i="52"/>
  <c r="L4661" i="52"/>
  <c r="G4661" i="52"/>
  <c r="A4661" i="52"/>
  <c r="L4660" i="52"/>
  <c r="G4660" i="52"/>
  <c r="A4660" i="52"/>
  <c r="L4659" i="52"/>
  <c r="G4659" i="52"/>
  <c r="A4659" i="52"/>
  <c r="L4658" i="52"/>
  <c r="G4658" i="52"/>
  <c r="A4658" i="52"/>
  <c r="L4657" i="52"/>
  <c r="G4657" i="52"/>
  <c r="A4657" i="52"/>
  <c r="L4656" i="52"/>
  <c r="G4656" i="52"/>
  <c r="A4656" i="52"/>
  <c r="L4655" i="52"/>
  <c r="G4655" i="52"/>
  <c r="A4655" i="52"/>
  <c r="L4654" i="52"/>
  <c r="G4654" i="52"/>
  <c r="A4654" i="52"/>
  <c r="L4653" i="52"/>
  <c r="G4653" i="52"/>
  <c r="A4653" i="52"/>
  <c r="L4652" i="52"/>
  <c r="G4652" i="52"/>
  <c r="A4652" i="52"/>
  <c r="L4651" i="52"/>
  <c r="G4651" i="52"/>
  <c r="A4651" i="52"/>
  <c r="L4650" i="52"/>
  <c r="G4650" i="52"/>
  <c r="A4650" i="52"/>
  <c r="L4649" i="52"/>
  <c r="G4649" i="52"/>
  <c r="A4649" i="52"/>
  <c r="L4648" i="52"/>
  <c r="G4648" i="52"/>
  <c r="A4648" i="52"/>
  <c r="L4647" i="52"/>
  <c r="G4647" i="52"/>
  <c r="A4647" i="52"/>
  <c r="L4646" i="52"/>
  <c r="G4646" i="52"/>
  <c r="A4646" i="52"/>
  <c r="L4645" i="52"/>
  <c r="G4645" i="52"/>
  <c r="A4645" i="52"/>
  <c r="L4644" i="52"/>
  <c r="G4644" i="52"/>
  <c r="A4644" i="52"/>
  <c r="L4643" i="52"/>
  <c r="G4643" i="52"/>
  <c r="A4643" i="52"/>
  <c r="L4642" i="52"/>
  <c r="G4642" i="52"/>
  <c r="A4642" i="52"/>
  <c r="L4641" i="52"/>
  <c r="G4641" i="52"/>
  <c r="A4641" i="52"/>
  <c r="L4640" i="52"/>
  <c r="G4640" i="52"/>
  <c r="A4640" i="52"/>
  <c r="L4639" i="52"/>
  <c r="G4639" i="52"/>
  <c r="A4639" i="52"/>
  <c r="L4638" i="52"/>
  <c r="G4638" i="52"/>
  <c r="A4638" i="52"/>
  <c r="L4637" i="52"/>
  <c r="G4637" i="52"/>
  <c r="A4637" i="52"/>
  <c r="L4636" i="52"/>
  <c r="G4636" i="52"/>
  <c r="A4636" i="52"/>
  <c r="L4635" i="52"/>
  <c r="G4635" i="52"/>
  <c r="A4635" i="52"/>
  <c r="L4634" i="52"/>
  <c r="G4634" i="52"/>
  <c r="A4634" i="52"/>
  <c r="L4633" i="52"/>
  <c r="G4633" i="52"/>
  <c r="A4633" i="52"/>
  <c r="L4632" i="52"/>
  <c r="G4632" i="52"/>
  <c r="A4632" i="52"/>
  <c r="L4631" i="52"/>
  <c r="G4631" i="52"/>
  <c r="A4631" i="52"/>
  <c r="L4630" i="52"/>
  <c r="G4630" i="52"/>
  <c r="A4630" i="52"/>
  <c r="L4629" i="52"/>
  <c r="G4629" i="52"/>
  <c r="A4629" i="52"/>
  <c r="L4628" i="52"/>
  <c r="G4628" i="52"/>
  <c r="A4628" i="52"/>
  <c r="L4627" i="52"/>
  <c r="G4627" i="52"/>
  <c r="A4627" i="52"/>
  <c r="L4626" i="52"/>
  <c r="G4626" i="52"/>
  <c r="A4626" i="52"/>
  <c r="L4625" i="52"/>
  <c r="G4625" i="52"/>
  <c r="A4625" i="52"/>
  <c r="L4624" i="52"/>
  <c r="G4624" i="52"/>
  <c r="A4624" i="52"/>
  <c r="L4623" i="52"/>
  <c r="G4623" i="52"/>
  <c r="A4623" i="52"/>
  <c r="L4622" i="52"/>
  <c r="G4622" i="52"/>
  <c r="A4622" i="52"/>
  <c r="L4621" i="52"/>
  <c r="G4621" i="52"/>
  <c r="A4621" i="52"/>
  <c r="L4620" i="52"/>
  <c r="G4620" i="52"/>
  <c r="A4620" i="52"/>
  <c r="L4619" i="52"/>
  <c r="G4619" i="52"/>
  <c r="A4619" i="52"/>
  <c r="L4618" i="52"/>
  <c r="G4618" i="52"/>
  <c r="A4618" i="52"/>
  <c r="L4617" i="52"/>
  <c r="G4617" i="52"/>
  <c r="A4617" i="52"/>
  <c r="L4616" i="52"/>
  <c r="G4616" i="52"/>
  <c r="A4616" i="52"/>
  <c r="L4615" i="52"/>
  <c r="G4615" i="52"/>
  <c r="A4615" i="52"/>
  <c r="L4614" i="52"/>
  <c r="G4614" i="52"/>
  <c r="A4614" i="52"/>
  <c r="L4613" i="52"/>
  <c r="G4613" i="52"/>
  <c r="A4613" i="52"/>
  <c r="L4612" i="52"/>
  <c r="G4612" i="52"/>
  <c r="A4612" i="52"/>
  <c r="L4611" i="52"/>
  <c r="G4611" i="52"/>
  <c r="A4611" i="52"/>
  <c r="L4610" i="52"/>
  <c r="G4610" i="52"/>
  <c r="A4610" i="52"/>
  <c r="L4609" i="52"/>
  <c r="G4609" i="52"/>
  <c r="A4609" i="52"/>
  <c r="L4608" i="52"/>
  <c r="G4608" i="52"/>
  <c r="A4608" i="52"/>
  <c r="L4607" i="52"/>
  <c r="G4607" i="52"/>
  <c r="A4607" i="52"/>
  <c r="L4606" i="52"/>
  <c r="G4606" i="52"/>
  <c r="A4606" i="52"/>
  <c r="L4605" i="52"/>
  <c r="G4605" i="52"/>
  <c r="A4605" i="52"/>
  <c r="L4604" i="52"/>
  <c r="G4604" i="52"/>
  <c r="A4604" i="52"/>
  <c r="L4603" i="52"/>
  <c r="G4603" i="52"/>
  <c r="A4603" i="52"/>
  <c r="L4602" i="52"/>
  <c r="G4602" i="52"/>
  <c r="A4602" i="52"/>
  <c r="L4601" i="52"/>
  <c r="G4601" i="52"/>
  <c r="A4601" i="52"/>
  <c r="L4600" i="52"/>
  <c r="G4600" i="52"/>
  <c r="A4600" i="52"/>
  <c r="L4599" i="52"/>
  <c r="G4599" i="52"/>
  <c r="A4599" i="52"/>
  <c r="L4598" i="52"/>
  <c r="G4598" i="52"/>
  <c r="A4598" i="52"/>
  <c r="L4597" i="52"/>
  <c r="G4597" i="52"/>
  <c r="A4597" i="52"/>
  <c r="L4596" i="52"/>
  <c r="G4596" i="52"/>
  <c r="A4596" i="52"/>
  <c r="L4595" i="52"/>
  <c r="G4595" i="52"/>
  <c r="A4595" i="52"/>
  <c r="L4594" i="52"/>
  <c r="G4594" i="52"/>
  <c r="A4594" i="52"/>
  <c r="L4593" i="52"/>
  <c r="G4593" i="52"/>
  <c r="A4593" i="52"/>
  <c r="L4592" i="52"/>
  <c r="G4592" i="52"/>
  <c r="A4592" i="52"/>
  <c r="L4591" i="52"/>
  <c r="G4591" i="52"/>
  <c r="A4591" i="52"/>
  <c r="L4590" i="52"/>
  <c r="G4590" i="52"/>
  <c r="A4590" i="52"/>
  <c r="L4589" i="52"/>
  <c r="G4589" i="52"/>
  <c r="A4589" i="52"/>
  <c r="L4588" i="52"/>
  <c r="G4588" i="52"/>
  <c r="A4588" i="52"/>
  <c r="L4587" i="52"/>
  <c r="G4587" i="52"/>
  <c r="A4587" i="52"/>
  <c r="L4586" i="52"/>
  <c r="G4586" i="52"/>
  <c r="A4586" i="52"/>
  <c r="L4585" i="52"/>
  <c r="G4585" i="52"/>
  <c r="A4585" i="52"/>
  <c r="L4584" i="52"/>
  <c r="G4584" i="52"/>
  <c r="A4584" i="52"/>
  <c r="L4583" i="52"/>
  <c r="G4583" i="52"/>
  <c r="A4583" i="52"/>
  <c r="L4582" i="52"/>
  <c r="G4582" i="52"/>
  <c r="A4582" i="52"/>
  <c r="L4581" i="52"/>
  <c r="G4581" i="52"/>
  <c r="A4581" i="52"/>
  <c r="L4580" i="52"/>
  <c r="G4580" i="52"/>
  <c r="A4580" i="52"/>
  <c r="L4579" i="52"/>
  <c r="G4579" i="52"/>
  <c r="A4579" i="52"/>
  <c r="L4578" i="52"/>
  <c r="G4578" i="52"/>
  <c r="A4578" i="52"/>
  <c r="L4577" i="52"/>
  <c r="G4577" i="52"/>
  <c r="A4577" i="52"/>
  <c r="L4576" i="52"/>
  <c r="G4576" i="52"/>
  <c r="A4576" i="52"/>
  <c r="L4575" i="52"/>
  <c r="G4575" i="52"/>
  <c r="A4575" i="52"/>
  <c r="L4574" i="52"/>
  <c r="G4574" i="52"/>
  <c r="A4574" i="52"/>
  <c r="L4573" i="52"/>
  <c r="G4573" i="52"/>
  <c r="A4573" i="52"/>
  <c r="L4572" i="52"/>
  <c r="G4572" i="52"/>
  <c r="A4572" i="52"/>
  <c r="L4571" i="52"/>
  <c r="G4571" i="52"/>
  <c r="A4571" i="52"/>
  <c r="L4570" i="52"/>
  <c r="G4570" i="52"/>
  <c r="A4570" i="52"/>
  <c r="L4569" i="52"/>
  <c r="G4569" i="52"/>
  <c r="A4569" i="52"/>
  <c r="L4568" i="52"/>
  <c r="G4568" i="52"/>
  <c r="A4568" i="52"/>
  <c r="L4567" i="52"/>
  <c r="G4567" i="52"/>
  <c r="A4567" i="52"/>
  <c r="L4566" i="52"/>
  <c r="G4566" i="52"/>
  <c r="A4566" i="52"/>
  <c r="L4565" i="52"/>
  <c r="G4565" i="52"/>
  <c r="A4565" i="52"/>
  <c r="L4564" i="52"/>
  <c r="G4564" i="52"/>
  <c r="A4564" i="52"/>
  <c r="L4563" i="52"/>
  <c r="G4563" i="52"/>
  <c r="A4563" i="52"/>
  <c r="L4562" i="52"/>
  <c r="G4562" i="52"/>
  <c r="A4562" i="52"/>
  <c r="L4561" i="52"/>
  <c r="G4561" i="52"/>
  <c r="A4561" i="52"/>
  <c r="L4560" i="52"/>
  <c r="G4560" i="52"/>
  <c r="A4560" i="52"/>
  <c r="L4559" i="52"/>
  <c r="G4559" i="52"/>
  <c r="A4559" i="52"/>
  <c r="L4558" i="52"/>
  <c r="G4558" i="52"/>
  <c r="A4558" i="52"/>
  <c r="L4557" i="52"/>
  <c r="G4557" i="52"/>
  <c r="A4557" i="52"/>
  <c r="L4556" i="52"/>
  <c r="G4556" i="52"/>
  <c r="A4556" i="52"/>
  <c r="L4555" i="52"/>
  <c r="G4555" i="52"/>
  <c r="A4555" i="52"/>
  <c r="L4554" i="52"/>
  <c r="G4554" i="52"/>
  <c r="A4554" i="52"/>
  <c r="L4553" i="52"/>
  <c r="G4553" i="52"/>
  <c r="A4553" i="52"/>
  <c r="L4552" i="52"/>
  <c r="G4552" i="52"/>
  <c r="A4552" i="52"/>
  <c r="L4551" i="52"/>
  <c r="G4551" i="52"/>
  <c r="A4551" i="52"/>
  <c r="L4550" i="52"/>
  <c r="G4550" i="52"/>
  <c r="A4550" i="52"/>
  <c r="L4549" i="52"/>
  <c r="G4549" i="52"/>
  <c r="A4549" i="52"/>
  <c r="L4548" i="52"/>
  <c r="G4548" i="52"/>
  <c r="A4548" i="52"/>
  <c r="L4547" i="52"/>
  <c r="G4547" i="52"/>
  <c r="A4547" i="52"/>
  <c r="L4546" i="52"/>
  <c r="G4546" i="52"/>
  <c r="A4546" i="52"/>
  <c r="L4545" i="52"/>
  <c r="G4545" i="52"/>
  <c r="A4545" i="52"/>
  <c r="L4544" i="52"/>
  <c r="G4544" i="52"/>
  <c r="A4544" i="52"/>
  <c r="L4543" i="52"/>
  <c r="G4543" i="52"/>
  <c r="A4543" i="52"/>
  <c r="L4542" i="52"/>
  <c r="G4542" i="52"/>
  <c r="A4542" i="52"/>
  <c r="L4541" i="52"/>
  <c r="G4541" i="52"/>
  <c r="A4541" i="52"/>
  <c r="L4540" i="52"/>
  <c r="G4540" i="52"/>
  <c r="A4540" i="52"/>
  <c r="L4539" i="52"/>
  <c r="G4539" i="52"/>
  <c r="A4539" i="52"/>
  <c r="L4538" i="52"/>
  <c r="G4538" i="52"/>
  <c r="A4538" i="52"/>
  <c r="L4537" i="52"/>
  <c r="G4537" i="52"/>
  <c r="A4537" i="52"/>
  <c r="L4536" i="52"/>
  <c r="G4536" i="52"/>
  <c r="A4536" i="52"/>
  <c r="L4535" i="52"/>
  <c r="G4535" i="52"/>
  <c r="A4535" i="52"/>
  <c r="L4534" i="52"/>
  <c r="G4534" i="52"/>
  <c r="A4534" i="52"/>
  <c r="L4533" i="52"/>
  <c r="G4533" i="52"/>
  <c r="A4533" i="52"/>
  <c r="L4532" i="52"/>
  <c r="G4532" i="52"/>
  <c r="A4532" i="52"/>
  <c r="L4531" i="52"/>
  <c r="G4531" i="52"/>
  <c r="A4531" i="52"/>
  <c r="L4530" i="52"/>
  <c r="G4530" i="52"/>
  <c r="A4530" i="52"/>
  <c r="L4529" i="52"/>
  <c r="G4529" i="52"/>
  <c r="A4529" i="52"/>
  <c r="L4528" i="52"/>
  <c r="G4528" i="52"/>
  <c r="A4528" i="52"/>
  <c r="L4527" i="52"/>
  <c r="G4527" i="52"/>
  <c r="A4527" i="52"/>
  <c r="L4526" i="52"/>
  <c r="G4526" i="52"/>
  <c r="A4526" i="52"/>
  <c r="L4525" i="52"/>
  <c r="G4525" i="52"/>
  <c r="A4525" i="52"/>
  <c r="L4524" i="52"/>
  <c r="G4524" i="52"/>
  <c r="A4524" i="52"/>
  <c r="L4523" i="52"/>
  <c r="G4523" i="52"/>
  <c r="A4523" i="52"/>
  <c r="L4522" i="52"/>
  <c r="G4522" i="52"/>
  <c r="A4522" i="52"/>
  <c r="L4521" i="52"/>
  <c r="G4521" i="52"/>
  <c r="A4521" i="52"/>
  <c r="L4520" i="52"/>
  <c r="G4520" i="52"/>
  <c r="A4520" i="52"/>
  <c r="L4519" i="52"/>
  <c r="G4519" i="52"/>
  <c r="A4519" i="52"/>
  <c r="L4518" i="52"/>
  <c r="G4518" i="52"/>
  <c r="A4518" i="52"/>
  <c r="L4517" i="52"/>
  <c r="G4517" i="52"/>
  <c r="A4517" i="52"/>
  <c r="L4516" i="52"/>
  <c r="G4516" i="52"/>
  <c r="A4516" i="52"/>
  <c r="L4515" i="52"/>
  <c r="G4515" i="52"/>
  <c r="A4515" i="52"/>
  <c r="L4514" i="52"/>
  <c r="G4514" i="52"/>
  <c r="A4514" i="52"/>
  <c r="L4513" i="52"/>
  <c r="G4513" i="52"/>
  <c r="A4513" i="52"/>
  <c r="L4512" i="52"/>
  <c r="G4512" i="52"/>
  <c r="A4512" i="52"/>
  <c r="L4511" i="52"/>
  <c r="G4511" i="52"/>
  <c r="A4511" i="52"/>
  <c r="L4510" i="52"/>
  <c r="G4510" i="52"/>
  <c r="A4510" i="52"/>
  <c r="L4509" i="52"/>
  <c r="G4509" i="52"/>
  <c r="A4509" i="52"/>
  <c r="L4508" i="52"/>
  <c r="G4508" i="52"/>
  <c r="A4508" i="52"/>
  <c r="L4507" i="52"/>
  <c r="G4507" i="52"/>
  <c r="A4507" i="52"/>
  <c r="L4506" i="52"/>
  <c r="G4506" i="52"/>
  <c r="A4506" i="52"/>
  <c r="L4505" i="52"/>
  <c r="G4505" i="52"/>
  <c r="A4505" i="52"/>
  <c r="L4504" i="52"/>
  <c r="G4504" i="52"/>
  <c r="A4504" i="52"/>
  <c r="L4503" i="52"/>
  <c r="G4503" i="52"/>
  <c r="A4503" i="52"/>
  <c r="L4502" i="52"/>
  <c r="G4502" i="52"/>
  <c r="A4502" i="52"/>
  <c r="L4501" i="52"/>
  <c r="G4501" i="52"/>
  <c r="A4501" i="52"/>
  <c r="L4500" i="52"/>
  <c r="G4500" i="52"/>
  <c r="A4500" i="52"/>
  <c r="L4499" i="52"/>
  <c r="G4499" i="52"/>
  <c r="A4499" i="52"/>
  <c r="L4498" i="52"/>
  <c r="G4498" i="52"/>
  <c r="A4498" i="52"/>
  <c r="L4497" i="52"/>
  <c r="G4497" i="52"/>
  <c r="A4497" i="52"/>
  <c r="L4496" i="52"/>
  <c r="G4496" i="52"/>
  <c r="A4496" i="52"/>
  <c r="L4495" i="52"/>
  <c r="G4495" i="52"/>
  <c r="A4495" i="52"/>
  <c r="L4494" i="52"/>
  <c r="G4494" i="52"/>
  <c r="A4494" i="52"/>
  <c r="L4493" i="52"/>
  <c r="G4493" i="52"/>
  <c r="A4493" i="52"/>
  <c r="L4492" i="52"/>
  <c r="G4492" i="52"/>
  <c r="A4492" i="52"/>
  <c r="L4491" i="52"/>
  <c r="G4491" i="52"/>
  <c r="A4491" i="52"/>
  <c r="L4490" i="52"/>
  <c r="G4490" i="52"/>
  <c r="A4490" i="52"/>
  <c r="L4489" i="52"/>
  <c r="G4489" i="52"/>
  <c r="A4489" i="52"/>
  <c r="L4488" i="52"/>
  <c r="G4488" i="52"/>
  <c r="A4488" i="52"/>
  <c r="L4487" i="52"/>
  <c r="G4487" i="52"/>
  <c r="A4487" i="52"/>
  <c r="L4486" i="52"/>
  <c r="G4486" i="52"/>
  <c r="A4486" i="52"/>
  <c r="L4485" i="52"/>
  <c r="G4485" i="52"/>
  <c r="A4485" i="52"/>
  <c r="L4484" i="52"/>
  <c r="G4484" i="52"/>
  <c r="A4484" i="52"/>
  <c r="L4483" i="52"/>
  <c r="G4483" i="52"/>
  <c r="A4483" i="52"/>
  <c r="L4482" i="52"/>
  <c r="G4482" i="52"/>
  <c r="A4482" i="52"/>
  <c r="L4481" i="52"/>
  <c r="G4481" i="52"/>
  <c r="A4481" i="52"/>
  <c r="L4480" i="52"/>
  <c r="G4480" i="52"/>
  <c r="A4480" i="52"/>
  <c r="L4479" i="52"/>
  <c r="G4479" i="52"/>
  <c r="A4479" i="52"/>
  <c r="L4478" i="52"/>
  <c r="G4478" i="52"/>
  <c r="A4478" i="52"/>
  <c r="L4477" i="52"/>
  <c r="G4477" i="52"/>
  <c r="A4477" i="52"/>
  <c r="L4476" i="52"/>
  <c r="G4476" i="52"/>
  <c r="A4476" i="52"/>
  <c r="L4475" i="52"/>
  <c r="G4475" i="52"/>
  <c r="A4475" i="52"/>
  <c r="L4474" i="52"/>
  <c r="G4474" i="52"/>
  <c r="A4474" i="52"/>
  <c r="L4473" i="52"/>
  <c r="G4473" i="52"/>
  <c r="A4473" i="52"/>
  <c r="L4472" i="52"/>
  <c r="G4472" i="52"/>
  <c r="A4472" i="52"/>
  <c r="L4471" i="52"/>
  <c r="G4471" i="52"/>
  <c r="A4471" i="52"/>
  <c r="L4470" i="52"/>
  <c r="G4470" i="52"/>
  <c r="A4470" i="52"/>
  <c r="L4469" i="52"/>
  <c r="G4469" i="52"/>
  <c r="A4469" i="52"/>
  <c r="L4468" i="52"/>
  <c r="G4468" i="52"/>
  <c r="A4468" i="52"/>
  <c r="L4467" i="52"/>
  <c r="G4467" i="52"/>
  <c r="A4467" i="52"/>
  <c r="L4466" i="52"/>
  <c r="G4466" i="52"/>
  <c r="A4466" i="52"/>
  <c r="L4465" i="52"/>
  <c r="G4465" i="52"/>
  <c r="A4465" i="52"/>
  <c r="L4464" i="52"/>
  <c r="G4464" i="52"/>
  <c r="A4464" i="52"/>
  <c r="L4463" i="52"/>
  <c r="G4463" i="52"/>
  <c r="A4463" i="52"/>
  <c r="L4462" i="52"/>
  <c r="G4462" i="52"/>
  <c r="A4462" i="52"/>
  <c r="L4461" i="52"/>
  <c r="G4461" i="52"/>
  <c r="A4461" i="52"/>
  <c r="L4460" i="52"/>
  <c r="G4460" i="52"/>
  <c r="A4460" i="52"/>
  <c r="L4459" i="52"/>
  <c r="G4459" i="52"/>
  <c r="A4459" i="52"/>
  <c r="L4458" i="52"/>
  <c r="G4458" i="52"/>
  <c r="A4458" i="52"/>
  <c r="L4457" i="52"/>
  <c r="G4457" i="52"/>
  <c r="A4457" i="52"/>
  <c r="L4456" i="52"/>
  <c r="G4456" i="52"/>
  <c r="A4456" i="52"/>
  <c r="L4455" i="52"/>
  <c r="G4455" i="52"/>
  <c r="A4455" i="52"/>
  <c r="L4454" i="52"/>
  <c r="G4454" i="52"/>
  <c r="A4454" i="52"/>
  <c r="L4453" i="52"/>
  <c r="G4453" i="52"/>
  <c r="A4453" i="52"/>
  <c r="L4452" i="52"/>
  <c r="G4452" i="52"/>
  <c r="A4452" i="52"/>
  <c r="L4451" i="52"/>
  <c r="G4451" i="52"/>
  <c r="A4451" i="52"/>
  <c r="L4450" i="52"/>
  <c r="G4450" i="52"/>
  <c r="A4450" i="52"/>
  <c r="L4449" i="52"/>
  <c r="G4449" i="52"/>
  <c r="A4449" i="52"/>
  <c r="L4448" i="52"/>
  <c r="G4448" i="52"/>
  <c r="A4448" i="52"/>
  <c r="L4447" i="52"/>
  <c r="G4447" i="52"/>
  <c r="A4447" i="52"/>
  <c r="L4446" i="52"/>
  <c r="G4446" i="52"/>
  <c r="A4446" i="52"/>
  <c r="L4445" i="52"/>
  <c r="G4445" i="52"/>
  <c r="A4445" i="52"/>
  <c r="L4444" i="52"/>
  <c r="G4444" i="52"/>
  <c r="A4444" i="52"/>
  <c r="L4443" i="52"/>
  <c r="G4443" i="52"/>
  <c r="A4443" i="52"/>
  <c r="L4442" i="52"/>
  <c r="G4442" i="52"/>
  <c r="A4442" i="52"/>
  <c r="L4441" i="52"/>
  <c r="G4441" i="52"/>
  <c r="A4441" i="52"/>
  <c r="L4440" i="52"/>
  <c r="G4440" i="52"/>
  <c r="A4440" i="52"/>
  <c r="L4439" i="52"/>
  <c r="G4439" i="52"/>
  <c r="A4439" i="52"/>
  <c r="L4438" i="52"/>
  <c r="G4438" i="52"/>
  <c r="A4438" i="52"/>
  <c r="L4437" i="52"/>
  <c r="G4437" i="52"/>
  <c r="A4437" i="52"/>
  <c r="L4436" i="52"/>
  <c r="G4436" i="52"/>
  <c r="A4436" i="52"/>
  <c r="L4435" i="52"/>
  <c r="G4435" i="52"/>
  <c r="A4435" i="52"/>
  <c r="L4434" i="52"/>
  <c r="G4434" i="52"/>
  <c r="A4434" i="52"/>
  <c r="L4433" i="52"/>
  <c r="G4433" i="52"/>
  <c r="A4433" i="52"/>
  <c r="L4432" i="52"/>
  <c r="G4432" i="52"/>
  <c r="A4432" i="52"/>
  <c r="L4431" i="52"/>
  <c r="G4431" i="52"/>
  <c r="A4431" i="52"/>
  <c r="L4430" i="52"/>
  <c r="G4430" i="52"/>
  <c r="A4430" i="52"/>
  <c r="L4429" i="52"/>
  <c r="G4429" i="52"/>
  <c r="A4429" i="52"/>
  <c r="L4428" i="52"/>
  <c r="G4428" i="52"/>
  <c r="A4428" i="52"/>
  <c r="L4427" i="52"/>
  <c r="G4427" i="52"/>
  <c r="A4427" i="52"/>
  <c r="L4426" i="52"/>
  <c r="G4426" i="52"/>
  <c r="A4426" i="52"/>
  <c r="L4425" i="52"/>
  <c r="G4425" i="52"/>
  <c r="A4425" i="52"/>
  <c r="L4424" i="52"/>
  <c r="G4424" i="52"/>
  <c r="A4424" i="52"/>
  <c r="L4423" i="52"/>
  <c r="G4423" i="52"/>
  <c r="A4423" i="52"/>
  <c r="A4422" i="52"/>
  <c r="A4421" i="52"/>
  <c r="A4414" i="52"/>
  <c r="F4413" i="52"/>
  <c r="E4413" i="52"/>
  <c r="F4412" i="52"/>
  <c r="E4412" i="52"/>
  <c r="A4411" i="52"/>
  <c r="I4411" i="52" s="1"/>
  <c r="G4410" i="52"/>
  <c r="A4410" i="52"/>
  <c r="I4410" i="52" s="1"/>
  <c r="A4409" i="52"/>
  <c r="F4409" i="52" s="1"/>
  <c r="F4408" i="52" s="1"/>
  <c r="G4408" i="52"/>
  <c r="A4408" i="52"/>
  <c r="I4408" i="52" s="1"/>
  <c r="A4407" i="52"/>
  <c r="G4406" i="52"/>
  <c r="A4406" i="52"/>
  <c r="I4406" i="52" s="1"/>
  <c r="A4405" i="52"/>
  <c r="A4404" i="52"/>
  <c r="E4404" i="52" s="1"/>
  <c r="A4403" i="52"/>
  <c r="F4403" i="52" s="1"/>
  <c r="A4402" i="52"/>
  <c r="I4402" i="52" s="1"/>
  <c r="A4401" i="52"/>
  <c r="G4400" i="52"/>
  <c r="A4400" i="52"/>
  <c r="I4400" i="52" s="1"/>
  <c r="A4399" i="52"/>
  <c r="I4399" i="52" s="1"/>
  <c r="G4398" i="52"/>
  <c r="A4398" i="52"/>
  <c r="I4398" i="52" s="1"/>
  <c r="A4397" i="52"/>
  <c r="A4396" i="52"/>
  <c r="I4396" i="52" s="1"/>
  <c r="A4395" i="52"/>
  <c r="G4394" i="52"/>
  <c r="A4394" i="52"/>
  <c r="I4394" i="52" s="1"/>
  <c r="A4393" i="52"/>
  <c r="I4393" i="52" s="1"/>
  <c r="A4392" i="52"/>
  <c r="I4392" i="52" s="1"/>
  <c r="A4391" i="52"/>
  <c r="A4390" i="52"/>
  <c r="G4389" i="52"/>
  <c r="A4389" i="52"/>
  <c r="I4389" i="52" s="1"/>
  <c r="A4388" i="52"/>
  <c r="I4388" i="52" s="1"/>
  <c r="A4387" i="52"/>
  <c r="I4387" i="52" s="1"/>
  <c r="A4386" i="52"/>
  <c r="A4385" i="52"/>
  <c r="A4384" i="52"/>
  <c r="I4384" i="52" s="1"/>
  <c r="A4383" i="52"/>
  <c r="E4383" i="52" s="1"/>
  <c r="G4382" i="52"/>
  <c r="A4382" i="52"/>
  <c r="I4382" i="52" s="1"/>
  <c r="A4381" i="52"/>
  <c r="F4381" i="52" s="1"/>
  <c r="A4380" i="52"/>
  <c r="A4379" i="52"/>
  <c r="I4379" i="52" s="1"/>
  <c r="A4378" i="52"/>
  <c r="G4377" i="52"/>
  <c r="A4377" i="52"/>
  <c r="I4377" i="52" s="1"/>
  <c r="A4376" i="52"/>
  <c r="I4376" i="52" s="1"/>
  <c r="A4375" i="52"/>
  <c r="F4375" i="52" s="1"/>
  <c r="F4374" i="52" s="1"/>
  <c r="G4374" i="52"/>
  <c r="A4374" i="52"/>
  <c r="I4374" i="52" s="1"/>
  <c r="A4373" i="52"/>
  <c r="G4372" i="52"/>
  <c r="A4372" i="52"/>
  <c r="I4372" i="52" s="1"/>
  <c r="E4371" i="52"/>
  <c r="E4370" i="52" s="1"/>
  <c r="A4371" i="52"/>
  <c r="I4371" i="52" s="1"/>
  <c r="G4370" i="52"/>
  <c r="A4370" i="52"/>
  <c r="I4370" i="52" s="1"/>
  <c r="A4369" i="52"/>
  <c r="I4369" i="52" s="1"/>
  <c r="G4368" i="52"/>
  <c r="A4368" i="52"/>
  <c r="I4368" i="52" s="1"/>
  <c r="A4367" i="52"/>
  <c r="F4367" i="52" s="1"/>
  <c r="F4366" i="52" s="1"/>
  <c r="G4366" i="52"/>
  <c r="A4366" i="52"/>
  <c r="I4366" i="52" s="1"/>
  <c r="A4365" i="52"/>
  <c r="I4365" i="52" s="1"/>
  <c r="A4364" i="52"/>
  <c r="E4364" i="52" s="1"/>
  <c r="E4363" i="52" s="1"/>
  <c r="G4363" i="52"/>
  <c r="A4363" i="52"/>
  <c r="I4363" i="52" s="1"/>
  <c r="A4362" i="52"/>
  <c r="F4362" i="52" s="1"/>
  <c r="A4361" i="52"/>
  <c r="A4360" i="52"/>
  <c r="I4360" i="52" s="1"/>
  <c r="A4359" i="52"/>
  <c r="I4359" i="52" s="1"/>
  <c r="A4358" i="52"/>
  <c r="I4358" i="52" s="1"/>
  <c r="G4357" i="52"/>
  <c r="A4357" i="52"/>
  <c r="I4357" i="52" s="1"/>
  <c r="A4356" i="52"/>
  <c r="I4356" i="52" s="1"/>
  <c r="A4355" i="52"/>
  <c r="E4355" i="52" s="1"/>
  <c r="E4354" i="52" s="1"/>
  <c r="G4354" i="52"/>
  <c r="A4354" i="52"/>
  <c r="I4354" i="52" s="1"/>
  <c r="A4353" i="52"/>
  <c r="I4353" i="52" s="1"/>
  <c r="A4352" i="52"/>
  <c r="G4351" i="52"/>
  <c r="A4351" i="52"/>
  <c r="I4351" i="52" s="1"/>
  <c r="A4350" i="52"/>
  <c r="G4349" i="52"/>
  <c r="A4349" i="52"/>
  <c r="I4349" i="52" s="1"/>
  <c r="A4348" i="52"/>
  <c r="I4348" i="52" s="1"/>
  <c r="A4347" i="52"/>
  <c r="I4347" i="52" s="1"/>
  <c r="A4346" i="52"/>
  <c r="F4346" i="52" s="1"/>
  <c r="A4345" i="52"/>
  <c r="F4345" i="52" s="1"/>
  <c r="A4344" i="52"/>
  <c r="F4344" i="52" s="1"/>
  <c r="G4343" i="52"/>
  <c r="A4343" i="52"/>
  <c r="I4343" i="52" s="1"/>
  <c r="A4342" i="52"/>
  <c r="I4342" i="52" s="1"/>
  <c r="A4341" i="52"/>
  <c r="G4340" i="52"/>
  <c r="A4340" i="52"/>
  <c r="I4340" i="52" s="1"/>
  <c r="A4339" i="52"/>
  <c r="G4338" i="52"/>
  <c r="A4338" i="52"/>
  <c r="I4338" i="52" s="1"/>
  <c r="A4337" i="52"/>
  <c r="G4336" i="52"/>
  <c r="A4336" i="52"/>
  <c r="I4336" i="52" s="1"/>
  <c r="A4335" i="52"/>
  <c r="G4334" i="52"/>
  <c r="A4334" i="52"/>
  <c r="I4334" i="52" s="1"/>
  <c r="A4333" i="52"/>
  <c r="G4332" i="52"/>
  <c r="A4332" i="52"/>
  <c r="I4332" i="52" s="1"/>
  <c r="A4331" i="52"/>
  <c r="I4331" i="52" s="1"/>
  <c r="G4330" i="52"/>
  <c r="A4330" i="52"/>
  <c r="I4330" i="52" s="1"/>
  <c r="A4329" i="52"/>
  <c r="I4329" i="52" s="1"/>
  <c r="A4328" i="52"/>
  <c r="G4327" i="52"/>
  <c r="A4327" i="52"/>
  <c r="I4327" i="52" s="1"/>
  <c r="A4326" i="52"/>
  <c r="G4325" i="52"/>
  <c r="A4325" i="52"/>
  <c r="I4325" i="52" s="1"/>
  <c r="A4324" i="52"/>
  <c r="G4323" i="52"/>
  <c r="A4323" i="52"/>
  <c r="I4323" i="52" s="1"/>
  <c r="A4322" i="52"/>
  <c r="I4322" i="52" s="1"/>
  <c r="G4321" i="52"/>
  <c r="A4321" i="52"/>
  <c r="I4321" i="52" s="1"/>
  <c r="A4320" i="52"/>
  <c r="I4320" i="52" s="1"/>
  <c r="A4319" i="52"/>
  <c r="F4319" i="52" s="1"/>
  <c r="F4318" i="52" s="1"/>
  <c r="G4318" i="52"/>
  <c r="A4318" i="52"/>
  <c r="I4318" i="52" s="1"/>
  <c r="A4317" i="52"/>
  <c r="G4316" i="52"/>
  <c r="A4316" i="52"/>
  <c r="I4316" i="52" s="1"/>
  <c r="A4315" i="52"/>
  <c r="I4315" i="52" s="1"/>
  <c r="G4314" i="52"/>
  <c r="A4314" i="52"/>
  <c r="I4314" i="52" s="1"/>
  <c r="A4313" i="52"/>
  <c r="I4313" i="52" s="1"/>
  <c r="A4312" i="52"/>
  <c r="I4312" i="52" s="1"/>
  <c r="A4311" i="52"/>
  <c r="G4310" i="52"/>
  <c r="A4310" i="52"/>
  <c r="I4310" i="52" s="1"/>
  <c r="A4309" i="52"/>
  <c r="I4309" i="52" s="1"/>
  <c r="G4308" i="52"/>
  <c r="A4308" i="52"/>
  <c r="I4308" i="52" s="1"/>
  <c r="A4307" i="52"/>
  <c r="E4307" i="52" s="1"/>
  <c r="E4306" i="52" s="1"/>
  <c r="G4306" i="52"/>
  <c r="A4306" i="52"/>
  <c r="I4306" i="52" s="1"/>
  <c r="A4305" i="52"/>
  <c r="F4305" i="52" s="1"/>
  <c r="A4304" i="52"/>
  <c r="F4304" i="52" s="1"/>
  <c r="A4303" i="52"/>
  <c r="F4303" i="52" s="1"/>
  <c r="G4302" i="52"/>
  <c r="A4302" i="52"/>
  <c r="I4302" i="52" s="1"/>
  <c r="A4301" i="52"/>
  <c r="I4301" i="52" s="1"/>
  <c r="A4300" i="52"/>
  <c r="G4299" i="52"/>
  <c r="A4299" i="52"/>
  <c r="I4299" i="52" s="1"/>
  <c r="A4298" i="52"/>
  <c r="F4298" i="52" s="1"/>
  <c r="F4297" i="52" s="1"/>
  <c r="G4297" i="52"/>
  <c r="A4297" i="52"/>
  <c r="I4297" i="52" s="1"/>
  <c r="A4296" i="52"/>
  <c r="G4295" i="52"/>
  <c r="A4295" i="52"/>
  <c r="I4295" i="52" s="1"/>
  <c r="A4294" i="52"/>
  <c r="G4293" i="52"/>
  <c r="A4293" i="52"/>
  <c r="I4293" i="52" s="1"/>
  <c r="A4292" i="52"/>
  <c r="E4292" i="52" s="1"/>
  <c r="E4291" i="52" s="1"/>
  <c r="G4291" i="52"/>
  <c r="A4291" i="52"/>
  <c r="I4291" i="52" s="1"/>
  <c r="A4290" i="52"/>
  <c r="I4290" i="52" s="1"/>
  <c r="A4289" i="52"/>
  <c r="F4289" i="52" s="1"/>
  <c r="A4288" i="52"/>
  <c r="E4288" i="52" s="1"/>
  <c r="A4287" i="52"/>
  <c r="A4286" i="52"/>
  <c r="E4286" i="52" s="1"/>
  <c r="G4285" i="52"/>
  <c r="A4285" i="52"/>
  <c r="I4285" i="52" s="1"/>
  <c r="A4284" i="52"/>
  <c r="I4284" i="52" s="1"/>
  <c r="A4283" i="52"/>
  <c r="I4283" i="52" s="1"/>
  <c r="A4282" i="52"/>
  <c r="F4282" i="52" s="1"/>
  <c r="A4281" i="52"/>
  <c r="I4281" i="52" s="1"/>
  <c r="G4280" i="52"/>
  <c r="A4280" i="52"/>
  <c r="I4280" i="52" s="1"/>
  <c r="A4279" i="52"/>
  <c r="F4279" i="52" s="1"/>
  <c r="A4278" i="52"/>
  <c r="I4278" i="52" s="1"/>
  <c r="G4277" i="52"/>
  <c r="A4277" i="52"/>
  <c r="I4277" i="52" s="1"/>
  <c r="A4276" i="52"/>
  <c r="F4276" i="52" s="1"/>
  <c r="A4275" i="52"/>
  <c r="I4275" i="52" s="1"/>
  <c r="A4274" i="52"/>
  <c r="F4274" i="52" s="1"/>
  <c r="G4273" i="52"/>
  <c r="A4273" i="52"/>
  <c r="I4273" i="52" s="1"/>
  <c r="A4272" i="52"/>
  <c r="I4272" i="52" s="1"/>
  <c r="A4269" i="52"/>
  <c r="E4269" i="52" s="1"/>
  <c r="E4268" i="52" s="1"/>
  <c r="G4268" i="52"/>
  <c r="A4268" i="52"/>
  <c r="I4268" i="52" s="1"/>
  <c r="A4267" i="52"/>
  <c r="G4266" i="52"/>
  <c r="A4266" i="52"/>
  <c r="I4266" i="52" s="1"/>
  <c r="A4265" i="52"/>
  <c r="G4264" i="52"/>
  <c r="A4264" i="52"/>
  <c r="I4264" i="52" s="1"/>
  <c r="A4263" i="52"/>
  <c r="F4263" i="52" s="1"/>
  <c r="F4262" i="52" s="1"/>
  <c r="G4262" i="52"/>
  <c r="A4262" i="52"/>
  <c r="I4262" i="52" s="1"/>
  <c r="A4261" i="52"/>
  <c r="I4261" i="52" s="1"/>
  <c r="A4260" i="52"/>
  <c r="I4260" i="52" s="1"/>
  <c r="A4259" i="52"/>
  <c r="E4259" i="52" s="1"/>
  <c r="E4258" i="52" s="1"/>
  <c r="G4258" i="52"/>
  <c r="A4258" i="52"/>
  <c r="I4258" i="52" s="1"/>
  <c r="A4257" i="52"/>
  <c r="I4257" i="52" s="1"/>
  <c r="G4256" i="52"/>
  <c r="G4255" i="52" s="1"/>
  <c r="A4256" i="52"/>
  <c r="I4256" i="52" s="1"/>
  <c r="A4255" i="52"/>
  <c r="I4255" i="52" s="1"/>
  <c r="A4254" i="52"/>
  <c r="G4253" i="52"/>
  <c r="A4253" i="52"/>
  <c r="I4253" i="52" s="1"/>
  <c r="A4252" i="52"/>
  <c r="I4252" i="52" s="1"/>
  <c r="G4251" i="52"/>
  <c r="A4251" i="52"/>
  <c r="I4251" i="52" s="1"/>
  <c r="A4250" i="52"/>
  <c r="I4250" i="52" s="1"/>
  <c r="A4249" i="52"/>
  <c r="E4249" i="52" s="1"/>
  <c r="E4248" i="52" s="1"/>
  <c r="G4248" i="52"/>
  <c r="A4248" i="52"/>
  <c r="I4248" i="52" s="1"/>
  <c r="A4247" i="52"/>
  <c r="I4247" i="52" s="1"/>
  <c r="A4246" i="52"/>
  <c r="A4245" i="52"/>
  <c r="F4245" i="52" s="1"/>
  <c r="A4244" i="52"/>
  <c r="F4244" i="52" s="1"/>
  <c r="G4243" i="52"/>
  <c r="A4243" i="52"/>
  <c r="I4243" i="52" s="1"/>
  <c r="A4242" i="52"/>
  <c r="I4242" i="52" s="1"/>
  <c r="G4241" i="52"/>
  <c r="A4241" i="52"/>
  <c r="I4241" i="52" s="1"/>
  <c r="A4240" i="52"/>
  <c r="A4239" i="52"/>
  <c r="A4238" i="52"/>
  <c r="A4237" i="52"/>
  <c r="I4237" i="52" s="1"/>
  <c r="G4236" i="52"/>
  <c r="A4236" i="52"/>
  <c r="I4236" i="52" s="1"/>
  <c r="A4235" i="52"/>
  <c r="G4234" i="52"/>
  <c r="A4234" i="52"/>
  <c r="I4234" i="52" s="1"/>
  <c r="A4233" i="52"/>
  <c r="A4232" i="52"/>
  <c r="A4231" i="52"/>
  <c r="A4230" i="52"/>
  <c r="G4229" i="52"/>
  <c r="A4229" i="52"/>
  <c r="I4229" i="52" s="1"/>
  <c r="A4228" i="52"/>
  <c r="I4228" i="52" s="1"/>
  <c r="A4227" i="52"/>
  <c r="G4226" i="52"/>
  <c r="A4226" i="52"/>
  <c r="I4226" i="52" s="1"/>
  <c r="A4225" i="52"/>
  <c r="I4225" i="52" s="1"/>
  <c r="G4224" i="52"/>
  <c r="A4224" i="52"/>
  <c r="I4224" i="52" s="1"/>
  <c r="A4223" i="52"/>
  <c r="F4223" i="52" s="1"/>
  <c r="F4222" i="52" s="1"/>
  <c r="G4222" i="52"/>
  <c r="A4222" i="52"/>
  <c r="I4222" i="52" s="1"/>
  <c r="A4221" i="52"/>
  <c r="G4220" i="52"/>
  <c r="A4220" i="52"/>
  <c r="I4220" i="52" s="1"/>
  <c r="A4219" i="52"/>
  <c r="I4219" i="52" s="1"/>
  <c r="A4218" i="52"/>
  <c r="A4217" i="52"/>
  <c r="A4216" i="52"/>
  <c r="F4216" i="52" s="1"/>
  <c r="G4215" i="52"/>
  <c r="A4215" i="52"/>
  <c r="I4215" i="52" s="1"/>
  <c r="A4214" i="52"/>
  <c r="I4214" i="52" s="1"/>
  <c r="A4213" i="52"/>
  <c r="F4213" i="52" s="1"/>
  <c r="F4212" i="52" s="1"/>
  <c r="G4212" i="52"/>
  <c r="A4212" i="52"/>
  <c r="I4212" i="52" s="1"/>
  <c r="A4211" i="52"/>
  <c r="A4210" i="52"/>
  <c r="F4210" i="52" s="1"/>
  <c r="A4209" i="52"/>
  <c r="F4209" i="52" s="1"/>
  <c r="A4208" i="52"/>
  <c r="I4208" i="52" s="1"/>
  <c r="G4207" i="52"/>
  <c r="A4207" i="52"/>
  <c r="I4207" i="52" s="1"/>
  <c r="A4206" i="52"/>
  <c r="F4206" i="52" s="1"/>
  <c r="F4205" i="52" s="1"/>
  <c r="G4205" i="52"/>
  <c r="A4205" i="52"/>
  <c r="I4205" i="52" s="1"/>
  <c r="A4204" i="52"/>
  <c r="A4203" i="52"/>
  <c r="F4203" i="52" s="1"/>
  <c r="A4202" i="52"/>
  <c r="A4201" i="52"/>
  <c r="I4201" i="52" s="1"/>
  <c r="G4200" i="52"/>
  <c r="A4200" i="52"/>
  <c r="I4200" i="52" s="1"/>
  <c r="A4199" i="52"/>
  <c r="I4199" i="52" s="1"/>
  <c r="A4198" i="52"/>
  <c r="I4198" i="52" s="1"/>
  <c r="A4197" i="52"/>
  <c r="E4197" i="52" s="1"/>
  <c r="E4196" i="52" s="1"/>
  <c r="G4196" i="52"/>
  <c r="A4196" i="52"/>
  <c r="I4196" i="52" s="1"/>
  <c r="A4195" i="52"/>
  <c r="G4194" i="52"/>
  <c r="A4194" i="52"/>
  <c r="I4194" i="52" s="1"/>
  <c r="A4193" i="52"/>
  <c r="I4193" i="52" s="1"/>
  <c r="A4192" i="52"/>
  <c r="E4192" i="52" s="1"/>
  <c r="E4191" i="52" s="1"/>
  <c r="G4191" i="52"/>
  <c r="A4191" i="52"/>
  <c r="I4191" i="52" s="1"/>
  <c r="A4190" i="52"/>
  <c r="F4190" i="52" s="1"/>
  <c r="F4189" i="52" s="1"/>
  <c r="G4189" i="52"/>
  <c r="A4189" i="52"/>
  <c r="I4189" i="52" s="1"/>
  <c r="A4188" i="52"/>
  <c r="I4188" i="52" s="1"/>
  <c r="A4187" i="52"/>
  <c r="E4187" i="52" s="1"/>
  <c r="E4186" i="52" s="1"/>
  <c r="G4186" i="52"/>
  <c r="A4186" i="52"/>
  <c r="I4186" i="52" s="1"/>
  <c r="A4185" i="52"/>
  <c r="I4185" i="52" s="1"/>
  <c r="G4184" i="52"/>
  <c r="A4184" i="52"/>
  <c r="I4184" i="52" s="1"/>
  <c r="A4183" i="52"/>
  <c r="I4183" i="52" s="1"/>
  <c r="A4182" i="52"/>
  <c r="I4182" i="52" s="1"/>
  <c r="A4181" i="52"/>
  <c r="I4181" i="52" s="1"/>
  <c r="G4180" i="52"/>
  <c r="E4180" i="52"/>
  <c r="A4180" i="52"/>
  <c r="I4180" i="52" s="1"/>
  <c r="A4179" i="52"/>
  <c r="G4178" i="52"/>
  <c r="A4178" i="52"/>
  <c r="I4178" i="52" s="1"/>
  <c r="A4177" i="52"/>
  <c r="I4177" i="52" s="1"/>
  <c r="G4176" i="52"/>
  <c r="E4176" i="52"/>
  <c r="A4176" i="52"/>
  <c r="I4176" i="52" s="1"/>
  <c r="A4175" i="52"/>
  <c r="G4174" i="52"/>
  <c r="A4174" i="52"/>
  <c r="I4174" i="52" s="1"/>
  <c r="A4171" i="52"/>
  <c r="E4171" i="52" s="1"/>
  <c r="E4170" i="52" s="1"/>
  <c r="G4170" i="52"/>
  <c r="A4170" i="52"/>
  <c r="I4170" i="52" s="1"/>
  <c r="A4169" i="52"/>
  <c r="I4169" i="52" s="1"/>
  <c r="G4168" i="52"/>
  <c r="A4168" i="52"/>
  <c r="I4168" i="52" s="1"/>
  <c r="A4167" i="52"/>
  <c r="G4166" i="52"/>
  <c r="A4166" i="52"/>
  <c r="I4166" i="52" s="1"/>
  <c r="A4165" i="52"/>
  <c r="G4164" i="52"/>
  <c r="A4164" i="52"/>
  <c r="I4164" i="52" s="1"/>
  <c r="A4163" i="52"/>
  <c r="E4163" i="52" s="1"/>
  <c r="A4162" i="52"/>
  <c r="I4162" i="52" s="1"/>
  <c r="A4161" i="52"/>
  <c r="F4161" i="52" s="1"/>
  <c r="A4160" i="52"/>
  <c r="F4160" i="52" s="1"/>
  <c r="A4159" i="52"/>
  <c r="E4159" i="52" s="1"/>
  <c r="G4158" i="52"/>
  <c r="A4158" i="52"/>
  <c r="I4158" i="52" s="1"/>
  <c r="A4157" i="52"/>
  <c r="I4157" i="52" s="1"/>
  <c r="A4156" i="52"/>
  <c r="A4155" i="52"/>
  <c r="A4154" i="52"/>
  <c r="E4154" i="52" s="1"/>
  <c r="A4153" i="52"/>
  <c r="A4152" i="52"/>
  <c r="E4152" i="52" s="1"/>
  <c r="A4151" i="52"/>
  <c r="F4151" i="52" s="1"/>
  <c r="A4150" i="52"/>
  <c r="I4150" i="52" s="1"/>
  <c r="H4150" i="52" s="1"/>
  <c r="A4149" i="52"/>
  <c r="A4148" i="52"/>
  <c r="G4147" i="52"/>
  <c r="G4146" i="52" s="1"/>
  <c r="A4147" i="52"/>
  <c r="F4147" i="52" s="1"/>
  <c r="A4146" i="52"/>
  <c r="I4146" i="52" s="1"/>
  <c r="A4145" i="52"/>
  <c r="I4145" i="52" s="1"/>
  <c r="A4144" i="52"/>
  <c r="I4144" i="52" s="1"/>
  <c r="A4143" i="52"/>
  <c r="G4142" i="52"/>
  <c r="A4142" i="52"/>
  <c r="I4142" i="52" s="1"/>
  <c r="A4141" i="52"/>
  <c r="I4141" i="52" s="1"/>
  <c r="G4140" i="52"/>
  <c r="A4140" i="52"/>
  <c r="I4140" i="52" s="1"/>
  <c r="A4139" i="52"/>
  <c r="I4139" i="52" s="1"/>
  <c r="G4138" i="52"/>
  <c r="A4138" i="52"/>
  <c r="I4138" i="52" s="1"/>
  <c r="A4137" i="52"/>
  <c r="G4136" i="52"/>
  <c r="A4136" i="52"/>
  <c r="I4136" i="52" s="1"/>
  <c r="A4135" i="52"/>
  <c r="G4134" i="52"/>
  <c r="A4134" i="52"/>
  <c r="I4134" i="52" s="1"/>
  <c r="A4133" i="52"/>
  <c r="I4133" i="52" s="1"/>
  <c r="A4132" i="52"/>
  <c r="F4132" i="52" s="1"/>
  <c r="F4131" i="52" s="1"/>
  <c r="G4131" i="52"/>
  <c r="A4131" i="52"/>
  <c r="I4131" i="52" s="1"/>
  <c r="A4130" i="52"/>
  <c r="G4129" i="52"/>
  <c r="A4129" i="52"/>
  <c r="I4129" i="52" s="1"/>
  <c r="A4128" i="52"/>
  <c r="I4128" i="52" s="1"/>
  <c r="A4127" i="52"/>
  <c r="G4126" i="52"/>
  <c r="A4126" i="52"/>
  <c r="I4126" i="52" s="1"/>
  <c r="A4125" i="52"/>
  <c r="G4124" i="52"/>
  <c r="A4124" i="52"/>
  <c r="I4124" i="52" s="1"/>
  <c r="A4123" i="52"/>
  <c r="E4123" i="52" s="1"/>
  <c r="E4122" i="52" s="1"/>
  <c r="G4122" i="52"/>
  <c r="A4122" i="52"/>
  <c r="I4122" i="52" s="1"/>
  <c r="A4121" i="52"/>
  <c r="F4121" i="52" s="1"/>
  <c r="F4120" i="52" s="1"/>
  <c r="G4120" i="52"/>
  <c r="A4120" i="52"/>
  <c r="I4120" i="52" s="1"/>
  <c r="A4119" i="52"/>
  <c r="G4118" i="52"/>
  <c r="A4118" i="52"/>
  <c r="I4118" i="52" s="1"/>
  <c r="A4117" i="52"/>
  <c r="I4117" i="52" s="1"/>
  <c r="A4116" i="52"/>
  <c r="I4116" i="52" s="1"/>
  <c r="A4115" i="52"/>
  <c r="I4115" i="52" s="1"/>
  <c r="I4114" i="52"/>
  <c r="H4114" i="52" s="1"/>
  <c r="F4114" i="52"/>
  <c r="E4114" i="52"/>
  <c r="I4113" i="52"/>
  <c r="H4113" i="52" s="1"/>
  <c r="F4113" i="52"/>
  <c r="E4113" i="52"/>
  <c r="A4112" i="52"/>
  <c r="I4112" i="52" s="1"/>
  <c r="G4111" i="52"/>
  <c r="A4111" i="52"/>
  <c r="I4111" i="52" s="1"/>
  <c r="A4110" i="52"/>
  <c r="A4109" i="52"/>
  <c r="I4109" i="52" s="1"/>
  <c r="G4108" i="52"/>
  <c r="A4108" i="52"/>
  <c r="I4108" i="52" s="1"/>
  <c r="A4107" i="52"/>
  <c r="F4107" i="52" s="1"/>
  <c r="F4106" i="52" s="1"/>
  <c r="G4106" i="52"/>
  <c r="A4106" i="52"/>
  <c r="I4106" i="52" s="1"/>
  <c r="A4105" i="52"/>
  <c r="G4104" i="52"/>
  <c r="A4104" i="52"/>
  <c r="I4104" i="52" s="1"/>
  <c r="A4103" i="52"/>
  <c r="A4102" i="52"/>
  <c r="F4102" i="52" s="1"/>
  <c r="A4101" i="52"/>
  <c r="F4101" i="52" s="1"/>
  <c r="A4100" i="52"/>
  <c r="I4100" i="52" s="1"/>
  <c r="A4099" i="52"/>
  <c r="G4098" i="52"/>
  <c r="A4098" i="52"/>
  <c r="I4098" i="52" s="1"/>
  <c r="A4097" i="52"/>
  <c r="I4097" i="52" s="1"/>
  <c r="G4096" i="52"/>
  <c r="A4096" i="52"/>
  <c r="I4096" i="52" s="1"/>
  <c r="A4095" i="52"/>
  <c r="A4094" i="52"/>
  <c r="A4093" i="52"/>
  <c r="G4092" i="52"/>
  <c r="A4092" i="52"/>
  <c r="I4092" i="52" s="1"/>
  <c r="A4091" i="52"/>
  <c r="I4091" i="52" s="1"/>
  <c r="A4090" i="52"/>
  <c r="I4090" i="52" s="1"/>
  <c r="A4089" i="52"/>
  <c r="A4088" i="52"/>
  <c r="I4088" i="52" s="1"/>
  <c r="G4087" i="52"/>
  <c r="A4087" i="52"/>
  <c r="I4087" i="52" s="1"/>
  <c r="A4086" i="52"/>
  <c r="I4086" i="52" s="1"/>
  <c r="A4085" i="52"/>
  <c r="G4084" i="52"/>
  <c r="A4084" i="52"/>
  <c r="I4084" i="52" s="1"/>
  <c r="A4083" i="52"/>
  <c r="G4082" i="52"/>
  <c r="A4082" i="52"/>
  <c r="I4082" i="52" s="1"/>
  <c r="A4081" i="52"/>
  <c r="E4081" i="52" s="1"/>
  <c r="A4080" i="52"/>
  <c r="I4080" i="52" s="1"/>
  <c r="A4079" i="52"/>
  <c r="G4078" i="52"/>
  <c r="A4078" i="52"/>
  <c r="I4078" i="52" s="1"/>
  <c r="A4077" i="52"/>
  <c r="I4077" i="52" s="1"/>
  <c r="G4076" i="52"/>
  <c r="A4076" i="52"/>
  <c r="I4076" i="52" s="1"/>
  <c r="A4075" i="52"/>
  <c r="E4075" i="52" s="1"/>
  <c r="E4074" i="52" s="1"/>
  <c r="G4074" i="52"/>
  <c r="A4074" i="52"/>
  <c r="I4074" i="52" s="1"/>
  <c r="A4073" i="52"/>
  <c r="I4073" i="52" s="1"/>
  <c r="G4072" i="52"/>
  <c r="A4072" i="52"/>
  <c r="I4072" i="52" s="1"/>
  <c r="A4071" i="52"/>
  <c r="F4071" i="52" s="1"/>
  <c r="F4070" i="52" s="1"/>
  <c r="G4070" i="52"/>
  <c r="A4070" i="52"/>
  <c r="I4070" i="52" s="1"/>
  <c r="A4069" i="52"/>
  <c r="I4069" i="52" s="1"/>
  <c r="A4068" i="52"/>
  <c r="I4068" i="52" s="1"/>
  <c r="G4067" i="52"/>
  <c r="A4067" i="52"/>
  <c r="I4067" i="52" s="1"/>
  <c r="A4066" i="52"/>
  <c r="G4065" i="52"/>
  <c r="A4065" i="52"/>
  <c r="I4065" i="52" s="1"/>
  <c r="A4064" i="52"/>
  <c r="G4063" i="52"/>
  <c r="A4063" i="52"/>
  <c r="I4063" i="52" s="1"/>
  <c r="A4062" i="52"/>
  <c r="G4061" i="52"/>
  <c r="A4061" i="52"/>
  <c r="I4061" i="52" s="1"/>
  <c r="A4060" i="52"/>
  <c r="I4060" i="52" s="1"/>
  <c r="G4059" i="52"/>
  <c r="A4059" i="52"/>
  <c r="I4059" i="52" s="1"/>
  <c r="A4058" i="52"/>
  <c r="I4058" i="52" s="1"/>
  <c r="A4057" i="52"/>
  <c r="G4056" i="52"/>
  <c r="A4056" i="52"/>
  <c r="I4056" i="52" s="1"/>
  <c r="A4055" i="52"/>
  <c r="I4055" i="52" s="1"/>
  <c r="G4054" i="52"/>
  <c r="A4054" i="52"/>
  <c r="I4054" i="52" s="1"/>
  <c r="A4053" i="52"/>
  <c r="G4052" i="52"/>
  <c r="A4052" i="52"/>
  <c r="I4052" i="52" s="1"/>
  <c r="A4051" i="52"/>
  <c r="G4050" i="52"/>
  <c r="A4050" i="52"/>
  <c r="I4050" i="52" s="1"/>
  <c r="A4049" i="52"/>
  <c r="G4048" i="52"/>
  <c r="A4048" i="52"/>
  <c r="I4048" i="52" s="1"/>
  <c r="A4047" i="52"/>
  <c r="I4047" i="52" s="1"/>
  <c r="G4046" i="52"/>
  <c r="A4046" i="52"/>
  <c r="I4046" i="52" s="1"/>
  <c r="A4045" i="52"/>
  <c r="I4045" i="52" s="1"/>
  <c r="A4044" i="52"/>
  <c r="G4043" i="52"/>
  <c r="A4043" i="52"/>
  <c r="I4043" i="52" s="1"/>
  <c r="A4042" i="52"/>
  <c r="I4042" i="52" s="1"/>
  <c r="G4041" i="52"/>
  <c r="A4041" i="52"/>
  <c r="I4041" i="52" s="1"/>
  <c r="A4040" i="52"/>
  <c r="G4039" i="52"/>
  <c r="A4039" i="52"/>
  <c r="I4039" i="52" s="1"/>
  <c r="A4038" i="52"/>
  <c r="G4037" i="52"/>
  <c r="A4037" i="52"/>
  <c r="I4037" i="52" s="1"/>
  <c r="A4036" i="52"/>
  <c r="F4036" i="52" s="1"/>
  <c r="F4035" i="52" s="1"/>
  <c r="A4035" i="52"/>
  <c r="I4035" i="52" s="1"/>
  <c r="A4034" i="52"/>
  <c r="I4034" i="52" s="1"/>
  <c r="A4033" i="52"/>
  <c r="E4033" i="52" s="1"/>
  <c r="A4032" i="52"/>
  <c r="I4032" i="52" s="1"/>
  <c r="A4031" i="52"/>
  <c r="A4030" i="52"/>
  <c r="I4030" i="52" s="1"/>
  <c r="A4029" i="52"/>
  <c r="G4028" i="52"/>
  <c r="G4027" i="52" s="1"/>
  <c r="A4028" i="52"/>
  <c r="I4028" i="52" s="1"/>
  <c r="A4027" i="52"/>
  <c r="I4027" i="52" s="1"/>
  <c r="A4026" i="52"/>
  <c r="G4025" i="52"/>
  <c r="A4025" i="52"/>
  <c r="I4025" i="52" s="1"/>
  <c r="A4024" i="52"/>
  <c r="E4024" i="52" s="1"/>
  <c r="E4023" i="52" s="1"/>
  <c r="G4023" i="52"/>
  <c r="A4023" i="52"/>
  <c r="I4023" i="52" s="1"/>
  <c r="A4022" i="52"/>
  <c r="G4021" i="52"/>
  <c r="A4021" i="52"/>
  <c r="I4021" i="52" s="1"/>
  <c r="A4020" i="52"/>
  <c r="E4020" i="52" s="1"/>
  <c r="E4019" i="52" s="1"/>
  <c r="G4019" i="52"/>
  <c r="A4019" i="52"/>
  <c r="I4019" i="52" s="1"/>
  <c r="A4018" i="52"/>
  <c r="I4018" i="52" s="1"/>
  <c r="G4017" i="52"/>
  <c r="A4017" i="52"/>
  <c r="I4017" i="52" s="1"/>
  <c r="A4016" i="52"/>
  <c r="G4015" i="52"/>
  <c r="A4015" i="52"/>
  <c r="I4015" i="52" s="1"/>
  <c r="A4014" i="52"/>
  <c r="I4014" i="52" s="1"/>
  <c r="A4013" i="52"/>
  <c r="I4013" i="52" s="1"/>
  <c r="A4012" i="52"/>
  <c r="A4011" i="52"/>
  <c r="E4011" i="52" s="1"/>
  <c r="A4010" i="52"/>
  <c r="F4010" i="52" s="1"/>
  <c r="A4009" i="52"/>
  <c r="E4009" i="52" s="1"/>
  <c r="A4008" i="52"/>
  <c r="I4008" i="52" s="1"/>
  <c r="G4007" i="52"/>
  <c r="A4007" i="52"/>
  <c r="I4007" i="52" s="1"/>
  <c r="F4006" i="52"/>
  <c r="A4005" i="52"/>
  <c r="I4005" i="52" s="1"/>
  <c r="A4004" i="52"/>
  <c r="A4003" i="52"/>
  <c r="I4003" i="52" s="1"/>
  <c r="A4002" i="52"/>
  <c r="E4002" i="52" s="1"/>
  <c r="G4001" i="52"/>
  <c r="A4001" i="52"/>
  <c r="I4001" i="52" s="1"/>
  <c r="A4000" i="52"/>
  <c r="A3999" i="52"/>
  <c r="E3999" i="52" s="1"/>
  <c r="A3998" i="52"/>
  <c r="A3997" i="52"/>
  <c r="I3997" i="52" s="1"/>
  <c r="A3996" i="52"/>
  <c r="G3995" i="52"/>
  <c r="A3995" i="52"/>
  <c r="I3995" i="52" s="1"/>
  <c r="A3994" i="52"/>
  <c r="I3994" i="52" s="1"/>
  <c r="A3993" i="52"/>
  <c r="G3992" i="52"/>
  <c r="A3992" i="52"/>
  <c r="I3992" i="52" s="1"/>
  <c r="A3991" i="52"/>
  <c r="I3991" i="52" s="1"/>
  <c r="G3990" i="52"/>
  <c r="A3990" i="52"/>
  <c r="I3990" i="52" s="1"/>
  <c r="A3989" i="52"/>
  <c r="F3989" i="52" s="1"/>
  <c r="G3988" i="52"/>
  <c r="E3988" i="52"/>
  <c r="A3988" i="52"/>
  <c r="I3988" i="52" s="1"/>
  <c r="A3987" i="52"/>
  <c r="A3986" i="52"/>
  <c r="I3986" i="52" s="1"/>
  <c r="A3985" i="52"/>
  <c r="E3985" i="52" s="1"/>
  <c r="A3984" i="52"/>
  <c r="F3984" i="52" s="1"/>
  <c r="A3983" i="52"/>
  <c r="G3982" i="52"/>
  <c r="A3982" i="52"/>
  <c r="I3982" i="52" s="1"/>
  <c r="A3981" i="52"/>
  <c r="I3981" i="52" s="1"/>
  <c r="A3980" i="52"/>
  <c r="I3980" i="52" s="1"/>
  <c r="G3979" i="52"/>
  <c r="A3979" i="52"/>
  <c r="I3979" i="52" s="1"/>
  <c r="A3978" i="52"/>
  <c r="G3977" i="52"/>
  <c r="A3977" i="52"/>
  <c r="I3977" i="52" s="1"/>
  <c r="A3976" i="52"/>
  <c r="G3975" i="52"/>
  <c r="A3975" i="52"/>
  <c r="I3975" i="52" s="1"/>
  <c r="A3974" i="52"/>
  <c r="I3974" i="52" s="1"/>
  <c r="A3973" i="52"/>
  <c r="I3973" i="52" s="1"/>
  <c r="A3972" i="52"/>
  <c r="I3972" i="52" s="1"/>
  <c r="G3971" i="52"/>
  <c r="A3971" i="52"/>
  <c r="I3971" i="52" s="1"/>
  <c r="A3970" i="52"/>
  <c r="G3969" i="52"/>
  <c r="A3969" i="52"/>
  <c r="I3969" i="52" s="1"/>
  <c r="A3968" i="52"/>
  <c r="I3968" i="52" s="1"/>
  <c r="G3967" i="52"/>
  <c r="A3967" i="52"/>
  <c r="I3967" i="52" s="1"/>
  <c r="A3966" i="52"/>
  <c r="G3965" i="52"/>
  <c r="A3965" i="52"/>
  <c r="I3965" i="52" s="1"/>
  <c r="A3964" i="52"/>
  <c r="E3964" i="52" s="1"/>
  <c r="E3963" i="52" s="1"/>
  <c r="G3963" i="52"/>
  <c r="A3963" i="52"/>
  <c r="I3963" i="52" s="1"/>
  <c r="A3962" i="52"/>
  <c r="I3962" i="52" s="1"/>
  <c r="G3961" i="52"/>
  <c r="A3961" i="52"/>
  <c r="I3961" i="52" s="1"/>
  <c r="A3960" i="52"/>
  <c r="I3960" i="52" s="1"/>
  <c r="A3959" i="52"/>
  <c r="E3959" i="52" s="1"/>
  <c r="G3958" i="52"/>
  <c r="A3958" i="52"/>
  <c r="I3958" i="52" s="1"/>
  <c r="A3957" i="52"/>
  <c r="G3956" i="52"/>
  <c r="A3956" i="52"/>
  <c r="I3956" i="52" s="1"/>
  <c r="A3955" i="52"/>
  <c r="G3954" i="52"/>
  <c r="A3954" i="52"/>
  <c r="I3954" i="52" s="1"/>
  <c r="A3953" i="52"/>
  <c r="F3953" i="52" s="1"/>
  <c r="F3952" i="52" s="1"/>
  <c r="G3952" i="52"/>
  <c r="A3952" i="52"/>
  <c r="I3952" i="52" s="1"/>
  <c r="A3951" i="52"/>
  <c r="I3951" i="52" s="1"/>
  <c r="A3950" i="52"/>
  <c r="I3950" i="52" s="1"/>
  <c r="G3949" i="52"/>
  <c r="A3949" i="52"/>
  <c r="I3949" i="52" s="1"/>
  <c r="A3948" i="52"/>
  <c r="A3947" i="52"/>
  <c r="I3947" i="52" s="1"/>
  <c r="A3946" i="52"/>
  <c r="A3945" i="52"/>
  <c r="A3944" i="52"/>
  <c r="I3944" i="52" s="1"/>
  <c r="G3943" i="52"/>
  <c r="A3943" i="52"/>
  <c r="I3943" i="52" s="1"/>
  <c r="A3942" i="52"/>
  <c r="G3941" i="52"/>
  <c r="A3941" i="52"/>
  <c r="I3941" i="52" s="1"/>
  <c r="A3940" i="52"/>
  <c r="F3940" i="52" s="1"/>
  <c r="G3939" i="52"/>
  <c r="A3939" i="52"/>
  <c r="I3939" i="52" s="1"/>
  <c r="A3938" i="52"/>
  <c r="A3937" i="52"/>
  <c r="I3937" i="52" s="1"/>
  <c r="A3936" i="52"/>
  <c r="I3936" i="52" s="1"/>
  <c r="A3935" i="52"/>
  <c r="A3934" i="52"/>
  <c r="I3934" i="52" s="1"/>
  <c r="G3933" i="52"/>
  <c r="A3933" i="52"/>
  <c r="I3933" i="52" s="1"/>
  <c r="A3932" i="52"/>
  <c r="G3931" i="52"/>
  <c r="A3931" i="52"/>
  <c r="I3931" i="52" s="1"/>
  <c r="A3930" i="52"/>
  <c r="F3930" i="52" s="1"/>
  <c r="F3929" i="52" s="1"/>
  <c r="G3929" i="52"/>
  <c r="A3929" i="52"/>
  <c r="I3929" i="52" s="1"/>
  <c r="A3928" i="52"/>
  <c r="G3927" i="52"/>
  <c r="A3927" i="52"/>
  <c r="I3927" i="52" s="1"/>
  <c r="A3926" i="52"/>
  <c r="I3926" i="52" s="1"/>
  <c r="A3925" i="52"/>
  <c r="I3925" i="52" s="1"/>
  <c r="A3924" i="52"/>
  <c r="I3924" i="52" s="1"/>
  <c r="G3923" i="52"/>
  <c r="A3923" i="52"/>
  <c r="I3923" i="52" s="1"/>
  <c r="A3922" i="52"/>
  <c r="F3922" i="52" s="1"/>
  <c r="F3921" i="52" s="1"/>
  <c r="G3921" i="52"/>
  <c r="A3921" i="52"/>
  <c r="I3921" i="52" s="1"/>
  <c r="A3920" i="52"/>
  <c r="A3919" i="52"/>
  <c r="F3919" i="52" s="1"/>
  <c r="A3918" i="52"/>
  <c r="F3918" i="52" s="1"/>
  <c r="G3917" i="52"/>
  <c r="A3917" i="52"/>
  <c r="I3917" i="52" s="1"/>
  <c r="A3916" i="52"/>
  <c r="I3916" i="52" s="1"/>
  <c r="A3915" i="52"/>
  <c r="I3915" i="52" s="1"/>
  <c r="G3914" i="52"/>
  <c r="A3914" i="52"/>
  <c r="I3914" i="52" s="1"/>
  <c r="A3913" i="52"/>
  <c r="G3912" i="52"/>
  <c r="A3912" i="52"/>
  <c r="I3912" i="52" s="1"/>
  <c r="A3911" i="52"/>
  <c r="E3911" i="52" s="1"/>
  <c r="E3910" i="52" s="1"/>
  <c r="G3910" i="52"/>
  <c r="A3910" i="52"/>
  <c r="I3910" i="52" s="1"/>
  <c r="A3909" i="52"/>
  <c r="G3908" i="52"/>
  <c r="A3908" i="52"/>
  <c r="I3908" i="52" s="1"/>
  <c r="A3907" i="52"/>
  <c r="I3907" i="52" s="1"/>
  <c r="G3906" i="52"/>
  <c r="A3906" i="52"/>
  <c r="I3906" i="52" s="1"/>
  <c r="A3905" i="52"/>
  <c r="I3905" i="52" s="1"/>
  <c r="A3904" i="52"/>
  <c r="A3903" i="52"/>
  <c r="F3903" i="52" s="1"/>
  <c r="A3902" i="52"/>
  <c r="I3902" i="52" s="1"/>
  <c r="A3901" i="52"/>
  <c r="G3900" i="52"/>
  <c r="A3900" i="52"/>
  <c r="I3900" i="52" s="1"/>
  <c r="A3899" i="52"/>
  <c r="E3899" i="52" s="1"/>
  <c r="A3898" i="52"/>
  <c r="I3898" i="52" s="1"/>
  <c r="A3897" i="52"/>
  <c r="E3897" i="52" s="1"/>
  <c r="A3896" i="52"/>
  <c r="G3895" i="52"/>
  <c r="A3895" i="52"/>
  <c r="I3895" i="52" s="1"/>
  <c r="A3894" i="52"/>
  <c r="G3893" i="52"/>
  <c r="A3893" i="52"/>
  <c r="I3893" i="52" s="1"/>
  <c r="A3892" i="52"/>
  <c r="I3892" i="52" s="1"/>
  <c r="A3891" i="52"/>
  <c r="A3890" i="52"/>
  <c r="E3890" i="52" s="1"/>
  <c r="A3889" i="52"/>
  <c r="I3889" i="52" s="1"/>
  <c r="G3888" i="52"/>
  <c r="A3888" i="52"/>
  <c r="I3888" i="52" s="1"/>
  <c r="A3887" i="52"/>
  <c r="I3887" i="52" s="1"/>
  <c r="A3884" i="52"/>
  <c r="I3884" i="52" s="1"/>
  <c r="G3883" i="52"/>
  <c r="A3883" i="52"/>
  <c r="I3883" i="52" s="1"/>
  <c r="A3882" i="52"/>
  <c r="G3881" i="52"/>
  <c r="A3881" i="52"/>
  <c r="I3881" i="52" s="1"/>
  <c r="A3880" i="52"/>
  <c r="F3880" i="52" s="1"/>
  <c r="F3879" i="52" s="1"/>
  <c r="G3879" i="52"/>
  <c r="A3879" i="52"/>
  <c r="I3879" i="52" s="1"/>
  <c r="A3878" i="52"/>
  <c r="E3878" i="52" s="1"/>
  <c r="G3877" i="52"/>
  <c r="A3877" i="52"/>
  <c r="I3877" i="52" s="1"/>
  <c r="A3876" i="52"/>
  <c r="A3875" i="52"/>
  <c r="I3875" i="52" s="1"/>
  <c r="A3874" i="52"/>
  <c r="I3874" i="52" s="1"/>
  <c r="G3873" i="52"/>
  <c r="A3873" i="52"/>
  <c r="I3873" i="52" s="1"/>
  <c r="A3872" i="52"/>
  <c r="G3871" i="52"/>
  <c r="A3871" i="52"/>
  <c r="I3871" i="52" s="1"/>
  <c r="A3870" i="52"/>
  <c r="F3870" i="52" s="1"/>
  <c r="F3869" i="52" s="1"/>
  <c r="G3869" i="52"/>
  <c r="A3869" i="52"/>
  <c r="I3869" i="52" s="1"/>
  <c r="A3868" i="52"/>
  <c r="I3868" i="52" s="1"/>
  <c r="A3867" i="52"/>
  <c r="G3866" i="52"/>
  <c r="A3866" i="52"/>
  <c r="I3866" i="52" s="1"/>
  <c r="A3865" i="52"/>
  <c r="G3864" i="52"/>
  <c r="A3864" i="52"/>
  <c r="I3864" i="52" s="1"/>
  <c r="A3863" i="52"/>
  <c r="I3863" i="52" s="1"/>
  <c r="A3862" i="52"/>
  <c r="I3862" i="52" s="1"/>
  <c r="G3861" i="52"/>
  <c r="A3861" i="52"/>
  <c r="I3861" i="52" s="1"/>
  <c r="A3860" i="52"/>
  <c r="F3860" i="52" s="1"/>
  <c r="A3859" i="52"/>
  <c r="F3859" i="52" s="1"/>
  <c r="A3858" i="52"/>
  <c r="I3858" i="52" s="1"/>
  <c r="A3857" i="52"/>
  <c r="E3857" i="52" s="1"/>
  <c r="G3856" i="52"/>
  <c r="A3856" i="52"/>
  <c r="I3856" i="52" s="1"/>
  <c r="A3855" i="52"/>
  <c r="I3855" i="52" s="1"/>
  <c r="G3854" i="52"/>
  <c r="A3854" i="52"/>
  <c r="I3854" i="52" s="1"/>
  <c r="A3853" i="52"/>
  <c r="G3852" i="52"/>
  <c r="E3852" i="52"/>
  <c r="A3852" i="52"/>
  <c r="I3852" i="52" s="1"/>
  <c r="A3851" i="52"/>
  <c r="E3851" i="52" s="1"/>
  <c r="E3850" i="52" s="1"/>
  <c r="G3850" i="52"/>
  <c r="A3850" i="52"/>
  <c r="I3850" i="52" s="1"/>
  <c r="A3849" i="52"/>
  <c r="A3848" i="52"/>
  <c r="E3848" i="52" s="1"/>
  <c r="A3847" i="52"/>
  <c r="A3846" i="52"/>
  <c r="F3846" i="52" s="1"/>
  <c r="G3845" i="52"/>
  <c r="A3845" i="52"/>
  <c r="I3845" i="52" s="1"/>
  <c r="A3844" i="52"/>
  <c r="I3844" i="52" s="1"/>
  <c r="A3843" i="52"/>
  <c r="G3842" i="52"/>
  <c r="A3842" i="52"/>
  <c r="I3842" i="52" s="1"/>
  <c r="A3841" i="52"/>
  <c r="I3841" i="52" s="1"/>
  <c r="G3840" i="52"/>
  <c r="A3840" i="52"/>
  <c r="I3840" i="52" s="1"/>
  <c r="A3839" i="52"/>
  <c r="I3839" i="52" s="1"/>
  <c r="G3838" i="52"/>
  <c r="A3838" i="52"/>
  <c r="I3838" i="52" s="1"/>
  <c r="A3837" i="52"/>
  <c r="I3837" i="52" s="1"/>
  <c r="G3836" i="52"/>
  <c r="A3836" i="52"/>
  <c r="I3836" i="52" s="1"/>
  <c r="A3835" i="52"/>
  <c r="E3835" i="52" s="1"/>
  <c r="A3834" i="52"/>
  <c r="A3833" i="52"/>
  <c r="I3833" i="52" s="1"/>
  <c r="A3832" i="52"/>
  <c r="G3831" i="52"/>
  <c r="A3831" i="52"/>
  <c r="I3831" i="52" s="1"/>
  <c r="A3830" i="52"/>
  <c r="I3830" i="52" s="1"/>
  <c r="A3829" i="52"/>
  <c r="I3829" i="52" s="1"/>
  <c r="G3828" i="52"/>
  <c r="A3828" i="52"/>
  <c r="I3828" i="52" s="1"/>
  <c r="A3827" i="52"/>
  <c r="I3827" i="52" s="1"/>
  <c r="A3826" i="52"/>
  <c r="I3826" i="52" s="1"/>
  <c r="A3825" i="52"/>
  <c r="A3824" i="52"/>
  <c r="F3824" i="52" s="1"/>
  <c r="G3823" i="52"/>
  <c r="A3823" i="52"/>
  <c r="I3823" i="52" s="1"/>
  <c r="A3822" i="52"/>
  <c r="I3822" i="52" s="1"/>
  <c r="G3821" i="52"/>
  <c r="A3821" i="52"/>
  <c r="I3821" i="52" s="1"/>
  <c r="A3820" i="52"/>
  <c r="I3820" i="52" s="1"/>
  <c r="G3819" i="52"/>
  <c r="A3819" i="52"/>
  <c r="I3819" i="52" s="1"/>
  <c r="A3818" i="52"/>
  <c r="G3817" i="52"/>
  <c r="A3817" i="52"/>
  <c r="I3817" i="52" s="1"/>
  <c r="A3816" i="52"/>
  <c r="E3816" i="52" s="1"/>
  <c r="A3815" i="52"/>
  <c r="I3815" i="52" s="1"/>
  <c r="A3814" i="52"/>
  <c r="I3814" i="52" s="1"/>
  <c r="A3813" i="52"/>
  <c r="G3812" i="52"/>
  <c r="A3812" i="52"/>
  <c r="I3812" i="52" s="1"/>
  <c r="A3811" i="52"/>
  <c r="I3811" i="52" s="1"/>
  <c r="A3810" i="52"/>
  <c r="I3810" i="52" s="1"/>
  <c r="A3809" i="52"/>
  <c r="I3809" i="52" s="1"/>
  <c r="G3808" i="52"/>
  <c r="A3808" i="52"/>
  <c r="I3808" i="52" s="1"/>
  <c r="A3807" i="52"/>
  <c r="G3806" i="52"/>
  <c r="A3806" i="52"/>
  <c r="I3806" i="52" s="1"/>
  <c r="A3805" i="52"/>
  <c r="I3805" i="52" s="1"/>
  <c r="G3804" i="52"/>
  <c r="A3804" i="52"/>
  <c r="I3804" i="52" s="1"/>
  <c r="A3803" i="52"/>
  <c r="I3803" i="52" s="1"/>
  <c r="A3802" i="52"/>
  <c r="E3802" i="52" s="1"/>
  <c r="E3801" i="52" s="1"/>
  <c r="G3801" i="52"/>
  <c r="A3801" i="52"/>
  <c r="I3801" i="52" s="1"/>
  <c r="A3800" i="52"/>
  <c r="I3800" i="52" s="1"/>
  <c r="G3799" i="52"/>
  <c r="A3799" i="52"/>
  <c r="I3799" i="52" s="1"/>
  <c r="A3798" i="52"/>
  <c r="G3797" i="52"/>
  <c r="A3797" i="52"/>
  <c r="I3797" i="52" s="1"/>
  <c r="A3796" i="52"/>
  <c r="I3796" i="52" s="1"/>
  <c r="G3795" i="52"/>
  <c r="A3795" i="52"/>
  <c r="I3795" i="52" s="1"/>
  <c r="A3794" i="52"/>
  <c r="I3794" i="52" s="1"/>
  <c r="A3793" i="52"/>
  <c r="I3793" i="52" s="1"/>
  <c r="G3792" i="52"/>
  <c r="A3792" i="52"/>
  <c r="I3792" i="52" s="1"/>
  <c r="A3791" i="52"/>
  <c r="I3791" i="52" s="1"/>
  <c r="G3790" i="52"/>
  <c r="A3790" i="52"/>
  <c r="I3790" i="52" s="1"/>
  <c r="A3789" i="52"/>
  <c r="I3789" i="52" s="1"/>
  <c r="A3788" i="52"/>
  <c r="I3788" i="52" s="1"/>
  <c r="A3787" i="52"/>
  <c r="E3787" i="52" s="1"/>
  <c r="E3786" i="52" s="1"/>
  <c r="G3786" i="52"/>
  <c r="A3786" i="52"/>
  <c r="I3786" i="52" s="1"/>
  <c r="A3785" i="52"/>
  <c r="I3785" i="52" s="1"/>
  <c r="G3784" i="52"/>
  <c r="A3784" i="52"/>
  <c r="I3784" i="52" s="1"/>
  <c r="A3783" i="52"/>
  <c r="I3783" i="52" s="1"/>
  <c r="G3782" i="52"/>
  <c r="A3782" i="52"/>
  <c r="I3782" i="52" s="1"/>
  <c r="A3781" i="52"/>
  <c r="I3781" i="52" s="1"/>
  <c r="G3780" i="52"/>
  <c r="A3780" i="52"/>
  <c r="I3780" i="52" s="1"/>
  <c r="A3779" i="52"/>
  <c r="I3779" i="52" s="1"/>
  <c r="A3778" i="52"/>
  <c r="I3778" i="52" s="1"/>
  <c r="G3777" i="52"/>
  <c r="A3777" i="52"/>
  <c r="I3777" i="52" s="1"/>
  <c r="A3776" i="52"/>
  <c r="I3776" i="52" s="1"/>
  <c r="G3775" i="52"/>
  <c r="A3775" i="52"/>
  <c r="I3775" i="52" s="1"/>
  <c r="A3774" i="52"/>
  <c r="G3773" i="52"/>
  <c r="A3773" i="52"/>
  <c r="I3773" i="52" s="1"/>
  <c r="A3772" i="52"/>
  <c r="I3772" i="52" s="1"/>
  <c r="G3771" i="52"/>
  <c r="A3771" i="52"/>
  <c r="I3771" i="52" s="1"/>
  <c r="A3770" i="52"/>
  <c r="F3770" i="52" s="1"/>
  <c r="F3769" i="52" s="1"/>
  <c r="G3769" i="52"/>
  <c r="A3769" i="52"/>
  <c r="I3769" i="52" s="1"/>
  <c r="A3768" i="52"/>
  <c r="G3767" i="52"/>
  <c r="A3767" i="52"/>
  <c r="I3767" i="52" s="1"/>
  <c r="A3766" i="52"/>
  <c r="I3766" i="52" s="1"/>
  <c r="A3765" i="52"/>
  <c r="F3765" i="52" s="1"/>
  <c r="F3764" i="52" s="1"/>
  <c r="G3764" i="52"/>
  <c r="A3764" i="52"/>
  <c r="I3764" i="52" s="1"/>
  <c r="A3763" i="52"/>
  <c r="I3763" i="52" s="1"/>
  <c r="G3762" i="52"/>
  <c r="A3762" i="52"/>
  <c r="I3762" i="52" s="1"/>
  <c r="A3761" i="52"/>
  <c r="E3761" i="52" s="1"/>
  <c r="E3760" i="52" s="1"/>
  <c r="G3760" i="52"/>
  <c r="A3760" i="52"/>
  <c r="I3760" i="52" s="1"/>
  <c r="A3759" i="52"/>
  <c r="I3759" i="52" s="1"/>
  <c r="A3758" i="52"/>
  <c r="G3757" i="52"/>
  <c r="A3757" i="52"/>
  <c r="I3757" i="52" s="1"/>
  <c r="A3756" i="52"/>
  <c r="E3756" i="52" s="1"/>
  <c r="E3755" i="52" s="1"/>
  <c r="G3755" i="52"/>
  <c r="A3755" i="52"/>
  <c r="I3755" i="52" s="1"/>
  <c r="A3754" i="52"/>
  <c r="G3753" i="52"/>
  <c r="A3753" i="52"/>
  <c r="I3753" i="52" s="1"/>
  <c r="A3752" i="52"/>
  <c r="F3752" i="52" s="1"/>
  <c r="F3751" i="52" s="1"/>
  <c r="G3751" i="52"/>
  <c r="A3751" i="52"/>
  <c r="I3751" i="52" s="1"/>
  <c r="A3750" i="52"/>
  <c r="I3750" i="52" s="1"/>
  <c r="A3749" i="52"/>
  <c r="G3748" i="52"/>
  <c r="A3748" i="52"/>
  <c r="I3748" i="52" s="1"/>
  <c r="A3745" i="52"/>
  <c r="F3745" i="52" s="1"/>
  <c r="F3744" i="52" s="1"/>
  <c r="G3744" i="52"/>
  <c r="A3744" i="52"/>
  <c r="I3744" i="52" s="1"/>
  <c r="A3743" i="52"/>
  <c r="G3742" i="52"/>
  <c r="A3742" i="52"/>
  <c r="I3742" i="52" s="1"/>
  <c r="A3741" i="52"/>
  <c r="E3741" i="52" s="1"/>
  <c r="E3740" i="52" s="1"/>
  <c r="G3740" i="52"/>
  <c r="A3740" i="52"/>
  <c r="I3740" i="52" s="1"/>
  <c r="A3739" i="52"/>
  <c r="I3739" i="52" s="1"/>
  <c r="A3738" i="52"/>
  <c r="I3738" i="52" s="1"/>
  <c r="A3737" i="52"/>
  <c r="G3736" i="52"/>
  <c r="A3736" i="52"/>
  <c r="I3736" i="52" s="1"/>
  <c r="A3735" i="52"/>
  <c r="G3734" i="52"/>
  <c r="A3734" i="52"/>
  <c r="I3734" i="52" s="1"/>
  <c r="A3733" i="52"/>
  <c r="I3733" i="52" s="1"/>
  <c r="G3732" i="52"/>
  <c r="A3732" i="52"/>
  <c r="I3732" i="52" s="1"/>
  <c r="A3731" i="52"/>
  <c r="I3731" i="52" s="1"/>
  <c r="A3730" i="52"/>
  <c r="F3730" i="52" s="1"/>
  <c r="F3729" i="52" s="1"/>
  <c r="G3729" i="52"/>
  <c r="A3729" i="52"/>
  <c r="I3729" i="52" s="1"/>
  <c r="A3728" i="52"/>
  <c r="G3727" i="52"/>
  <c r="A3727" i="52"/>
  <c r="I3727" i="52" s="1"/>
  <c r="A3726" i="52"/>
  <c r="E3726" i="52" s="1"/>
  <c r="E3725" i="52" s="1"/>
  <c r="G3725" i="52"/>
  <c r="A3725" i="52"/>
  <c r="I3725" i="52" s="1"/>
  <c r="A3724" i="52"/>
  <c r="I3724" i="52" s="1"/>
  <c r="A3723" i="52"/>
  <c r="I3723" i="52" s="1"/>
  <c r="A3722" i="52"/>
  <c r="F3722" i="52" s="1"/>
  <c r="A3721" i="52"/>
  <c r="I3721" i="52" s="1"/>
  <c r="A3720" i="52"/>
  <c r="A3719" i="52"/>
  <c r="I3719" i="52" s="1"/>
  <c r="G3718" i="52"/>
  <c r="A3718" i="52"/>
  <c r="I3718" i="52" s="1"/>
  <c r="A3717" i="52"/>
  <c r="E3717" i="52" s="1"/>
  <c r="E3716" i="52" s="1"/>
  <c r="G3716" i="52"/>
  <c r="A3716" i="52"/>
  <c r="I3716" i="52" s="1"/>
  <c r="A3715" i="52"/>
  <c r="I3715" i="52" s="1"/>
  <c r="G3714" i="52"/>
  <c r="A3714" i="52"/>
  <c r="I3714" i="52" s="1"/>
  <c r="A3713" i="52"/>
  <c r="F3713" i="52" s="1"/>
  <c r="F3712" i="52" s="1"/>
  <c r="G3712" i="52"/>
  <c r="A3712" i="52"/>
  <c r="I3712" i="52" s="1"/>
  <c r="A3711" i="52"/>
  <c r="I3711" i="52" s="1"/>
  <c r="A3710" i="52"/>
  <c r="F3710" i="52" s="1"/>
  <c r="A3709" i="52"/>
  <c r="G3708" i="52"/>
  <c r="A3708" i="52"/>
  <c r="I3708" i="52" s="1"/>
  <c r="A3707" i="52"/>
  <c r="A3706" i="52"/>
  <c r="I3706" i="52" s="1"/>
  <c r="A3705" i="52"/>
  <c r="E3705" i="52" s="1"/>
  <c r="A3704" i="52"/>
  <c r="A3703" i="52"/>
  <c r="G3702" i="52"/>
  <c r="A3702" i="52"/>
  <c r="I3702" i="52" s="1"/>
  <c r="A3701" i="52"/>
  <c r="I3701" i="52" s="1"/>
  <c r="A3700" i="52"/>
  <c r="I3700" i="52" s="1"/>
  <c r="G3699" i="52"/>
  <c r="A3699" i="52"/>
  <c r="I3699" i="52" s="1"/>
  <c r="A3698" i="52"/>
  <c r="F3698" i="52" s="1"/>
  <c r="F3697" i="52" s="1"/>
  <c r="G3697" i="52"/>
  <c r="A3697" i="52"/>
  <c r="I3697" i="52" s="1"/>
  <c r="A3696" i="52"/>
  <c r="I3696" i="52" s="1"/>
  <c r="G3695" i="52"/>
  <c r="A3695" i="52"/>
  <c r="I3695" i="52" s="1"/>
  <c r="A3694" i="52"/>
  <c r="I3694" i="52" s="1"/>
  <c r="A3693" i="52"/>
  <c r="I3693" i="52" s="1"/>
  <c r="A3692" i="52"/>
  <c r="A3683" i="52"/>
  <c r="F3682" i="52"/>
  <c r="E3682" i="52"/>
  <c r="F3681" i="52"/>
  <c r="E3681" i="52"/>
  <c r="A3680" i="52"/>
  <c r="E3680" i="52" s="1"/>
  <c r="E3679" i="52" s="1"/>
  <c r="G3679" i="52"/>
  <c r="A3679" i="52"/>
  <c r="I3679" i="52" s="1"/>
  <c r="A3678" i="52"/>
  <c r="I3678" i="52" s="1"/>
  <c r="G3677" i="52"/>
  <c r="A3677" i="52"/>
  <c r="I3677" i="52" s="1"/>
  <c r="A3676" i="52"/>
  <c r="G3675" i="52"/>
  <c r="A3675" i="52"/>
  <c r="I3675" i="52" s="1"/>
  <c r="A3674" i="52"/>
  <c r="I3674" i="52" s="1"/>
  <c r="A3673" i="52"/>
  <c r="F3673" i="52" s="1"/>
  <c r="A3672" i="52"/>
  <c r="I3672" i="52" s="1"/>
  <c r="A3671" i="52"/>
  <c r="A3670" i="52"/>
  <c r="I3670" i="52" s="1"/>
  <c r="G3669" i="52"/>
  <c r="A3669" i="52"/>
  <c r="I3669" i="52" s="1"/>
  <c r="A3668" i="52"/>
  <c r="E3668" i="52" s="1"/>
  <c r="E3667" i="52" s="1"/>
  <c r="G3667" i="52"/>
  <c r="A3667" i="52"/>
  <c r="I3667" i="52" s="1"/>
  <c r="A3666" i="52"/>
  <c r="A3665" i="52"/>
  <c r="E3665" i="52" s="1"/>
  <c r="A3664" i="52"/>
  <c r="I3664" i="52" s="1"/>
  <c r="G3663" i="52"/>
  <c r="A3663" i="52"/>
  <c r="I3663" i="52" s="1"/>
  <c r="A3662" i="52"/>
  <c r="A3661" i="52"/>
  <c r="A3660" i="52"/>
  <c r="F3660" i="52" s="1"/>
  <c r="A3659" i="52"/>
  <c r="I3659" i="52" s="1"/>
  <c r="G3658" i="52"/>
  <c r="A3658" i="52"/>
  <c r="I3658" i="52" s="1"/>
  <c r="A3657" i="52"/>
  <c r="I3657" i="52" s="1"/>
  <c r="A3656" i="52"/>
  <c r="A3655" i="52"/>
  <c r="I3655" i="52" s="1"/>
  <c r="A3654" i="52"/>
  <c r="F3654" i="52" s="1"/>
  <c r="A3653" i="52"/>
  <c r="A3652" i="52"/>
  <c r="E3652" i="52" s="1"/>
  <c r="G3651" i="52"/>
  <c r="A3651" i="52"/>
  <c r="I3651" i="52" s="1"/>
  <c r="A3650" i="52"/>
  <c r="I3650" i="52" s="1"/>
  <c r="A3649" i="52"/>
  <c r="E3649" i="52" s="1"/>
  <c r="A3648" i="52"/>
  <c r="I3648" i="52" s="1"/>
  <c r="A3647" i="52"/>
  <c r="F3647" i="52" s="1"/>
  <c r="G3646" i="52"/>
  <c r="A3646" i="52"/>
  <c r="I3646" i="52" s="1"/>
  <c r="A3645" i="52"/>
  <c r="I3645" i="52" s="1"/>
  <c r="A3644" i="52"/>
  <c r="I3644" i="52" s="1"/>
  <c r="G3643" i="52"/>
  <c r="A3643" i="52"/>
  <c r="I3643" i="52" s="1"/>
  <c r="A3642" i="52"/>
  <c r="F3642" i="52" s="1"/>
  <c r="F3641" i="52" s="1"/>
  <c r="G3641" i="52"/>
  <c r="A3641" i="52"/>
  <c r="I3641" i="52" s="1"/>
  <c r="A3640" i="52"/>
  <c r="I3640" i="52" s="1"/>
  <c r="G3639" i="52"/>
  <c r="A3639" i="52"/>
  <c r="I3639" i="52" s="1"/>
  <c r="A3638" i="52"/>
  <c r="G3637" i="52"/>
  <c r="A3637" i="52"/>
  <c r="I3637" i="52" s="1"/>
  <c r="A3636" i="52"/>
  <c r="I3636" i="52" s="1"/>
  <c r="G3635" i="52"/>
  <c r="A3635" i="52"/>
  <c r="I3635" i="52" s="1"/>
  <c r="A3634" i="52"/>
  <c r="I3634" i="52" s="1"/>
  <c r="A3633" i="52"/>
  <c r="G3632" i="52"/>
  <c r="A3632" i="52"/>
  <c r="I3632" i="52" s="1"/>
  <c r="A3631" i="52"/>
  <c r="I3631" i="52" s="1"/>
  <c r="A3630" i="52"/>
  <c r="A3629" i="52"/>
  <c r="F3629" i="52" s="1"/>
  <c r="A3628" i="52"/>
  <c r="I3628" i="52" s="1"/>
  <c r="A3627" i="52"/>
  <c r="I3627" i="52" s="1"/>
  <c r="G3626" i="52"/>
  <c r="A3626" i="52"/>
  <c r="I3626" i="52" s="1"/>
  <c r="A3625" i="52"/>
  <c r="I3625" i="52" s="1"/>
  <c r="A3624" i="52"/>
  <c r="G3623" i="52"/>
  <c r="A3623" i="52"/>
  <c r="I3623" i="52" s="1"/>
  <c r="A3622" i="52"/>
  <c r="I3622" i="52" s="1"/>
  <c r="A3621" i="52"/>
  <c r="G3620" i="52"/>
  <c r="A3620" i="52"/>
  <c r="I3620" i="52" s="1"/>
  <c r="A3619" i="52"/>
  <c r="E3619" i="52" s="1"/>
  <c r="E3618" i="52" s="1"/>
  <c r="G3618" i="52"/>
  <c r="A3618" i="52"/>
  <c r="I3618" i="52" s="1"/>
  <c r="A3617" i="52"/>
  <c r="A3616" i="52"/>
  <c r="E3616" i="52" s="1"/>
  <c r="A3615" i="52"/>
  <c r="A3614" i="52"/>
  <c r="I3614" i="52" s="1"/>
  <c r="A3613" i="52"/>
  <c r="I3613" i="52" s="1"/>
  <c r="G3612" i="52"/>
  <c r="A3612" i="52"/>
  <c r="I3612" i="52" s="1"/>
  <c r="A3611" i="52"/>
  <c r="I3611" i="52" s="1"/>
  <c r="A3610" i="52"/>
  <c r="E3610" i="52" s="1"/>
  <c r="E3609" i="52" s="1"/>
  <c r="G3609" i="52"/>
  <c r="A3609" i="52"/>
  <c r="I3609" i="52" s="1"/>
  <c r="A3608" i="52"/>
  <c r="I3608" i="52" s="1"/>
  <c r="G3607" i="52"/>
  <c r="A3607" i="52"/>
  <c r="I3607" i="52" s="1"/>
  <c r="A3606" i="52"/>
  <c r="I3606" i="52" s="1"/>
  <c r="G3605" i="52"/>
  <c r="A3605" i="52"/>
  <c r="I3605" i="52" s="1"/>
  <c r="A3604" i="52"/>
  <c r="G3603" i="52"/>
  <c r="A3603" i="52"/>
  <c r="I3603" i="52" s="1"/>
  <c r="A3602" i="52"/>
  <c r="E3602" i="52" s="1"/>
  <c r="E3601" i="52" s="1"/>
  <c r="G3601" i="52"/>
  <c r="A3601" i="52"/>
  <c r="I3601" i="52" s="1"/>
  <c r="A3600" i="52"/>
  <c r="I3600" i="52" s="1"/>
  <c r="G3599" i="52"/>
  <c r="A3599" i="52"/>
  <c r="I3599" i="52" s="1"/>
  <c r="A3598" i="52"/>
  <c r="I3598" i="52" s="1"/>
  <c r="A3597" i="52"/>
  <c r="E3597" i="52" s="1"/>
  <c r="E3596" i="52" s="1"/>
  <c r="G3596" i="52"/>
  <c r="A3596" i="52"/>
  <c r="I3596" i="52" s="1"/>
  <c r="A3595" i="52"/>
  <c r="I3595" i="52" s="1"/>
  <c r="G3594" i="52"/>
  <c r="A3594" i="52"/>
  <c r="I3594" i="52" s="1"/>
  <c r="A3593" i="52"/>
  <c r="E3593" i="52" s="1"/>
  <c r="E3592" i="52" s="1"/>
  <c r="G3592" i="52"/>
  <c r="A3592" i="52"/>
  <c r="I3592" i="52" s="1"/>
  <c r="A3591" i="52"/>
  <c r="G3590" i="52"/>
  <c r="A3590" i="52"/>
  <c r="I3590" i="52" s="1"/>
  <c r="A3589" i="52"/>
  <c r="I3589" i="52" s="1"/>
  <c r="A3588" i="52"/>
  <c r="G3587" i="52"/>
  <c r="A3587" i="52"/>
  <c r="I3587" i="52" s="1"/>
  <c r="A3586" i="52"/>
  <c r="G3585" i="52"/>
  <c r="A3585" i="52"/>
  <c r="I3585" i="52" s="1"/>
  <c r="A3584" i="52"/>
  <c r="G3583" i="52"/>
  <c r="A3583" i="52"/>
  <c r="I3583" i="52" s="1"/>
  <c r="A3582" i="52"/>
  <c r="I3582" i="52" s="1"/>
  <c r="A3581" i="52"/>
  <c r="I3581" i="52" s="1"/>
  <c r="A3580" i="52"/>
  <c r="I3580" i="52" s="1"/>
  <c r="G3579" i="52"/>
  <c r="A3579" i="52"/>
  <c r="I3579" i="52" s="1"/>
  <c r="A3578" i="52"/>
  <c r="G3577" i="52"/>
  <c r="A3577" i="52"/>
  <c r="I3577" i="52" s="1"/>
  <c r="A3576" i="52"/>
  <c r="I3576" i="52" s="1"/>
  <c r="G3575" i="52"/>
  <c r="A3575" i="52"/>
  <c r="I3575" i="52" s="1"/>
  <c r="A3574" i="52"/>
  <c r="I3574" i="52" s="1"/>
  <c r="A3573" i="52"/>
  <c r="I3573" i="52" s="1"/>
  <c r="A3572" i="52"/>
  <c r="G3571" i="52"/>
  <c r="A3571" i="52"/>
  <c r="I3571" i="52" s="1"/>
  <c r="A3570" i="52"/>
  <c r="I3570" i="52" s="1"/>
  <c r="A3569" i="52"/>
  <c r="G3568" i="52"/>
  <c r="A3568" i="52"/>
  <c r="I3568" i="52" s="1"/>
  <c r="A3567" i="52"/>
  <c r="E3567" i="52" s="1"/>
  <c r="E3566" i="52" s="1"/>
  <c r="G3566" i="52"/>
  <c r="A3566" i="52"/>
  <c r="I3566" i="52" s="1"/>
  <c r="A3565" i="52"/>
  <c r="I3565" i="52" s="1"/>
  <c r="G3564" i="52"/>
  <c r="A3564" i="52"/>
  <c r="I3564" i="52" s="1"/>
  <c r="A3563" i="52"/>
  <c r="I3563" i="52" s="1"/>
  <c r="G3562" i="52"/>
  <c r="A3562" i="52"/>
  <c r="I3562" i="52" s="1"/>
  <c r="A3561" i="52"/>
  <c r="I3561" i="52" s="1"/>
  <c r="G3560" i="52"/>
  <c r="A3560" i="52"/>
  <c r="I3560" i="52" s="1"/>
  <c r="A3559" i="52"/>
  <c r="I3559" i="52" s="1"/>
  <c r="A3558" i="52"/>
  <c r="I3558" i="52" s="1"/>
  <c r="A3557" i="52"/>
  <c r="I3557" i="52" s="1"/>
  <c r="A3556" i="52"/>
  <c r="A3555" i="52"/>
  <c r="G3554" i="52"/>
  <c r="A3554" i="52"/>
  <c r="I3554" i="52" s="1"/>
  <c r="A3553" i="52"/>
  <c r="E3553" i="52" s="1"/>
  <c r="A3552" i="52"/>
  <c r="I3552" i="52" s="1"/>
  <c r="A3551" i="52"/>
  <c r="F3551" i="52" s="1"/>
  <c r="A3550" i="52"/>
  <c r="I3550" i="52" s="1"/>
  <c r="G3549" i="52"/>
  <c r="A3549" i="52"/>
  <c r="I3549" i="52" s="1"/>
  <c r="A3548" i="52"/>
  <c r="F3548" i="52" s="1"/>
  <c r="A3547" i="52"/>
  <c r="I3547" i="52" s="1"/>
  <c r="G3546" i="52"/>
  <c r="A3546" i="52"/>
  <c r="I3546" i="52" s="1"/>
  <c r="A3545" i="52"/>
  <c r="A3544" i="52"/>
  <c r="A3543" i="52"/>
  <c r="E3543" i="52" s="1"/>
  <c r="G3542" i="52"/>
  <c r="A3542" i="52"/>
  <c r="I3542" i="52" s="1"/>
  <c r="A3541" i="52"/>
  <c r="I3541" i="52" s="1"/>
  <c r="A3538" i="52"/>
  <c r="I3538" i="52" s="1"/>
  <c r="G3537" i="52"/>
  <c r="A3537" i="52"/>
  <c r="I3537" i="52" s="1"/>
  <c r="A3536" i="52"/>
  <c r="G3535" i="52"/>
  <c r="A3535" i="52"/>
  <c r="I3535" i="52" s="1"/>
  <c r="A3534" i="52"/>
  <c r="I3534" i="52" s="1"/>
  <c r="G3533" i="52"/>
  <c r="A3533" i="52"/>
  <c r="I3533" i="52" s="1"/>
  <c r="A3532" i="52"/>
  <c r="F3532" i="52" s="1"/>
  <c r="F3531" i="52" s="1"/>
  <c r="G3531" i="52"/>
  <c r="A3531" i="52"/>
  <c r="I3531" i="52" s="1"/>
  <c r="A3530" i="52"/>
  <c r="I3530" i="52" s="1"/>
  <c r="A3529" i="52"/>
  <c r="I3529" i="52" s="1"/>
  <c r="A3528" i="52"/>
  <c r="G3527" i="52"/>
  <c r="A3527" i="52"/>
  <c r="I3527" i="52" s="1"/>
  <c r="A3526" i="52"/>
  <c r="E3526" i="52" s="1"/>
  <c r="E3525" i="52" s="1"/>
  <c r="E3524" i="52" s="1"/>
  <c r="G3525" i="52"/>
  <c r="G3524" i="52" s="1"/>
  <c r="A3525" i="52"/>
  <c r="I3525" i="52" s="1"/>
  <c r="A3524" i="52"/>
  <c r="I3524" i="52" s="1"/>
  <c r="A3523" i="52"/>
  <c r="I3523" i="52" s="1"/>
  <c r="G3522" i="52"/>
  <c r="A3522" i="52"/>
  <c r="I3522" i="52" s="1"/>
  <c r="A3521" i="52"/>
  <c r="E3521" i="52" s="1"/>
  <c r="E3520" i="52" s="1"/>
  <c r="G3520" i="52"/>
  <c r="A3520" i="52"/>
  <c r="I3520" i="52" s="1"/>
  <c r="A3519" i="52"/>
  <c r="I3519" i="52" s="1"/>
  <c r="A3518" i="52"/>
  <c r="I3518" i="52" s="1"/>
  <c r="G3517" i="52"/>
  <c r="A3517" i="52"/>
  <c r="I3517" i="52" s="1"/>
  <c r="A3516" i="52"/>
  <c r="E3516" i="52" s="1"/>
  <c r="A3515" i="52"/>
  <c r="I3515" i="52" s="1"/>
  <c r="A3514" i="52"/>
  <c r="A3513" i="52"/>
  <c r="I3513" i="52" s="1"/>
  <c r="G3512" i="52"/>
  <c r="A3512" i="52"/>
  <c r="I3512" i="52" s="1"/>
  <c r="A3511" i="52"/>
  <c r="F3511" i="52" s="1"/>
  <c r="F3510" i="52" s="1"/>
  <c r="G3510" i="52"/>
  <c r="A3510" i="52"/>
  <c r="I3510" i="52" s="1"/>
  <c r="A3509" i="52"/>
  <c r="I3509" i="52" s="1"/>
  <c r="A3508" i="52"/>
  <c r="A3507" i="52"/>
  <c r="A3506" i="52"/>
  <c r="F3506" i="52" s="1"/>
  <c r="G3505" i="52"/>
  <c r="A3505" i="52"/>
  <c r="I3505" i="52" s="1"/>
  <c r="A3504" i="52"/>
  <c r="G3503" i="52"/>
  <c r="A3503" i="52"/>
  <c r="I3503" i="52" s="1"/>
  <c r="A3502" i="52"/>
  <c r="I3502" i="52" s="1"/>
  <c r="A3501" i="52"/>
  <c r="A3500" i="52"/>
  <c r="F3500" i="52" s="1"/>
  <c r="A3499" i="52"/>
  <c r="F3499" i="52" s="1"/>
  <c r="G3498" i="52"/>
  <c r="A3498" i="52"/>
  <c r="I3498" i="52" s="1"/>
  <c r="A3497" i="52"/>
  <c r="I3497" i="52" s="1"/>
  <c r="A3496" i="52"/>
  <c r="E3496" i="52" s="1"/>
  <c r="E3495" i="52" s="1"/>
  <c r="G3495" i="52"/>
  <c r="A3495" i="52"/>
  <c r="I3495" i="52" s="1"/>
  <c r="A3494" i="52"/>
  <c r="I3494" i="52" s="1"/>
  <c r="G3493" i="52"/>
  <c r="A3493" i="52"/>
  <c r="I3493" i="52" s="1"/>
  <c r="A3492" i="52"/>
  <c r="I3492" i="52" s="1"/>
  <c r="G3491" i="52"/>
  <c r="A3491" i="52"/>
  <c r="I3491" i="52" s="1"/>
  <c r="A3490" i="52"/>
  <c r="I3490" i="52" s="1"/>
  <c r="G3489" i="52"/>
  <c r="A3489" i="52"/>
  <c r="I3489" i="52" s="1"/>
  <c r="A3488" i="52"/>
  <c r="A3487" i="52"/>
  <c r="A3486" i="52"/>
  <c r="E3486" i="52" s="1"/>
  <c r="A3485" i="52"/>
  <c r="I3485" i="52" s="1"/>
  <c r="G3484" i="52"/>
  <c r="A3484" i="52"/>
  <c r="I3484" i="52" s="1"/>
  <c r="A3483" i="52"/>
  <c r="I3483" i="52" s="1"/>
  <c r="A3482" i="52"/>
  <c r="G3481" i="52"/>
  <c r="A3481" i="52"/>
  <c r="I3481" i="52" s="1"/>
  <c r="A3480" i="52"/>
  <c r="F3480" i="52" s="1"/>
  <c r="A3479" i="52"/>
  <c r="E3479" i="52" s="1"/>
  <c r="A3478" i="52"/>
  <c r="E3478" i="52" s="1"/>
  <c r="A3477" i="52"/>
  <c r="F3477" i="52" s="1"/>
  <c r="G3476" i="52"/>
  <c r="A3476" i="52"/>
  <c r="I3476" i="52" s="1"/>
  <c r="A3475" i="52"/>
  <c r="I3475" i="52" s="1"/>
  <c r="G3474" i="52"/>
  <c r="A3474" i="52"/>
  <c r="I3474" i="52" s="1"/>
  <c r="A3473" i="52"/>
  <c r="A3472" i="52"/>
  <c r="F3472" i="52" s="1"/>
  <c r="A3471" i="52"/>
  <c r="E3471" i="52" s="1"/>
  <c r="A3470" i="52"/>
  <c r="G3469" i="52"/>
  <c r="A3469" i="52"/>
  <c r="I3469" i="52" s="1"/>
  <c r="A3468" i="52"/>
  <c r="I3468" i="52" s="1"/>
  <c r="A3467" i="52"/>
  <c r="I3467" i="52" s="1"/>
  <c r="A3466" i="52"/>
  <c r="G3465" i="52"/>
  <c r="A3465" i="52"/>
  <c r="I3465" i="52" s="1"/>
  <c r="A3464" i="52"/>
  <c r="F3464" i="52" s="1"/>
  <c r="F3463" i="52" s="1"/>
  <c r="G3463" i="52"/>
  <c r="A3463" i="52"/>
  <c r="I3463" i="52" s="1"/>
  <c r="A3462" i="52"/>
  <c r="I3462" i="52" s="1"/>
  <c r="A3461" i="52"/>
  <c r="G3460" i="52"/>
  <c r="A3460" i="52"/>
  <c r="I3460" i="52" s="1"/>
  <c r="A3459" i="52"/>
  <c r="G3458" i="52"/>
  <c r="A3458" i="52"/>
  <c r="I3458" i="52" s="1"/>
  <c r="A3457" i="52"/>
  <c r="I3457" i="52" s="1"/>
  <c r="A3456" i="52"/>
  <c r="G3455" i="52"/>
  <c r="A3455" i="52"/>
  <c r="I3455" i="52" s="1"/>
  <c r="A3454" i="52"/>
  <c r="F3454" i="52" s="1"/>
  <c r="F3453" i="52" s="1"/>
  <c r="G3453" i="52"/>
  <c r="A3453" i="52"/>
  <c r="I3453" i="52" s="1"/>
  <c r="A3452" i="52"/>
  <c r="I3452" i="52" s="1"/>
  <c r="A3451" i="52"/>
  <c r="I3451" i="52" s="1"/>
  <c r="A3450" i="52"/>
  <c r="F3450" i="52" s="1"/>
  <c r="F3449" i="52" s="1"/>
  <c r="G3449" i="52"/>
  <c r="E3449" i="52"/>
  <c r="A3449" i="52"/>
  <c r="I3449" i="52" s="1"/>
  <c r="A3448" i="52"/>
  <c r="E3448" i="52" s="1"/>
  <c r="E3447" i="52" s="1"/>
  <c r="G3447" i="52"/>
  <c r="A3447" i="52"/>
  <c r="I3447" i="52" s="1"/>
  <c r="A3446" i="52"/>
  <c r="G3445" i="52"/>
  <c r="E3445" i="52"/>
  <c r="A3445" i="52"/>
  <c r="I3445" i="52" s="1"/>
  <c r="A3444" i="52"/>
  <c r="G3443" i="52"/>
  <c r="A3443" i="52"/>
  <c r="I3443" i="52" s="1"/>
  <c r="A3440" i="52"/>
  <c r="I3440" i="52" s="1"/>
  <c r="G3439" i="52"/>
  <c r="A3439" i="52"/>
  <c r="I3439" i="52" s="1"/>
  <c r="A3438" i="52"/>
  <c r="F3438" i="52" s="1"/>
  <c r="F3437" i="52" s="1"/>
  <c r="G3437" i="52"/>
  <c r="A3437" i="52"/>
  <c r="I3437" i="52" s="1"/>
  <c r="A3436" i="52"/>
  <c r="G3435" i="52"/>
  <c r="A3435" i="52"/>
  <c r="I3435" i="52" s="1"/>
  <c r="A3434" i="52"/>
  <c r="G3433" i="52"/>
  <c r="A3433" i="52"/>
  <c r="I3433" i="52" s="1"/>
  <c r="A3432" i="52"/>
  <c r="E3432" i="52" s="1"/>
  <c r="A3431" i="52"/>
  <c r="E3431" i="52" s="1"/>
  <c r="A3430" i="52"/>
  <c r="I3430" i="52" s="1"/>
  <c r="A3429" i="52"/>
  <c r="F3429" i="52" s="1"/>
  <c r="A3428" i="52"/>
  <c r="I3428" i="52" s="1"/>
  <c r="G3427" i="52"/>
  <c r="A3427" i="52"/>
  <c r="I3427" i="52" s="1"/>
  <c r="A3426" i="52"/>
  <c r="F3426" i="52" s="1"/>
  <c r="A3425" i="52"/>
  <c r="A3424" i="52"/>
  <c r="E3424" i="52" s="1"/>
  <c r="A3423" i="52"/>
  <c r="I3423" i="52" s="1"/>
  <c r="A3422" i="52"/>
  <c r="F3422" i="52" s="1"/>
  <c r="A3421" i="52"/>
  <c r="I3421" i="52" s="1"/>
  <c r="H3421" i="52" s="1"/>
  <c r="A3420" i="52"/>
  <c r="A3419" i="52"/>
  <c r="I3419" i="52" s="1"/>
  <c r="H3419" i="52" s="1"/>
  <c r="A3418" i="52"/>
  <c r="F3418" i="52" s="1"/>
  <c r="A3417" i="52"/>
  <c r="F3417" i="52" s="1"/>
  <c r="G3416" i="52"/>
  <c r="G3415" i="52" s="1"/>
  <c r="A3416" i="52"/>
  <c r="A3415" i="52"/>
  <c r="I3415" i="52" s="1"/>
  <c r="A3414" i="52"/>
  <c r="I3414" i="52" s="1"/>
  <c r="A3413" i="52"/>
  <c r="I3413" i="52" s="1"/>
  <c r="A3412" i="52"/>
  <c r="E3412" i="52" s="1"/>
  <c r="E3411" i="52" s="1"/>
  <c r="G3411" i="52"/>
  <c r="A3411" i="52"/>
  <c r="I3411" i="52" s="1"/>
  <c r="A3410" i="52"/>
  <c r="G3409" i="52"/>
  <c r="A3409" i="52"/>
  <c r="I3409" i="52" s="1"/>
  <c r="A3408" i="52"/>
  <c r="G3407" i="52"/>
  <c r="A3407" i="52"/>
  <c r="I3407" i="52" s="1"/>
  <c r="A3406" i="52"/>
  <c r="I3406" i="52" s="1"/>
  <c r="G3405" i="52"/>
  <c r="A3405" i="52"/>
  <c r="I3405" i="52" s="1"/>
  <c r="A3404" i="52"/>
  <c r="E3404" i="52" s="1"/>
  <c r="E3403" i="52" s="1"/>
  <c r="G3403" i="52"/>
  <c r="A3403" i="52"/>
  <c r="I3403" i="52" s="1"/>
  <c r="A3402" i="52"/>
  <c r="I3402" i="52" s="1"/>
  <c r="A3401" i="52"/>
  <c r="I3401" i="52" s="1"/>
  <c r="G3400" i="52"/>
  <c r="A3400" i="52"/>
  <c r="I3400" i="52" s="1"/>
  <c r="A3399" i="52"/>
  <c r="G3398" i="52"/>
  <c r="A3398" i="52"/>
  <c r="I3398" i="52" s="1"/>
  <c r="A3397" i="52"/>
  <c r="I3397" i="52" s="1"/>
  <c r="A3396" i="52"/>
  <c r="G3395" i="52"/>
  <c r="A3395" i="52"/>
  <c r="I3395" i="52" s="1"/>
  <c r="A3394" i="52"/>
  <c r="E3394" i="52" s="1"/>
  <c r="E3393" i="52" s="1"/>
  <c r="G3393" i="52"/>
  <c r="A3393" i="52"/>
  <c r="I3393" i="52" s="1"/>
  <c r="A3392" i="52"/>
  <c r="G3391" i="52"/>
  <c r="A3391" i="52"/>
  <c r="I3391" i="52" s="1"/>
  <c r="A3390" i="52"/>
  <c r="G3389" i="52"/>
  <c r="A3389" i="52"/>
  <c r="I3389" i="52" s="1"/>
  <c r="A3388" i="52"/>
  <c r="G3387" i="52"/>
  <c r="A3387" i="52"/>
  <c r="I3387" i="52" s="1"/>
  <c r="A3386" i="52"/>
  <c r="I3386" i="52" s="1"/>
  <c r="A3385" i="52"/>
  <c r="I3385" i="52" s="1"/>
  <c r="A3384" i="52"/>
  <c r="I3384" i="52" s="1"/>
  <c r="I3383" i="52"/>
  <c r="H3383" i="52" s="1"/>
  <c r="F3383" i="52"/>
  <c r="E3383" i="52"/>
  <c r="I3382" i="52"/>
  <c r="H3382" i="52" s="1"/>
  <c r="F3382" i="52"/>
  <c r="E3382" i="52"/>
  <c r="A3381" i="52"/>
  <c r="G3380" i="52"/>
  <c r="A3380" i="52"/>
  <c r="I3380" i="52" s="1"/>
  <c r="A3379" i="52"/>
  <c r="I3379" i="52" s="1"/>
  <c r="A3378" i="52"/>
  <c r="G3377" i="52"/>
  <c r="A3377" i="52"/>
  <c r="I3377" i="52" s="1"/>
  <c r="A3376" i="52"/>
  <c r="I3376" i="52" s="1"/>
  <c r="G3375" i="52"/>
  <c r="A3375" i="52"/>
  <c r="I3375" i="52" s="1"/>
  <c r="A3374" i="52"/>
  <c r="E3374" i="52" s="1"/>
  <c r="E3373" i="52" s="1"/>
  <c r="G3373" i="52"/>
  <c r="A3373" i="52"/>
  <c r="I3373" i="52" s="1"/>
  <c r="A3372" i="52"/>
  <c r="I3372" i="52" s="1"/>
  <c r="A3371" i="52"/>
  <c r="A3370" i="52"/>
  <c r="A3369" i="52"/>
  <c r="A3368" i="52"/>
  <c r="I3368" i="52" s="1"/>
  <c r="G3367" i="52"/>
  <c r="A3367" i="52"/>
  <c r="I3367" i="52" s="1"/>
  <c r="A3366" i="52"/>
  <c r="E3366" i="52" s="1"/>
  <c r="E3365" i="52" s="1"/>
  <c r="G3365" i="52"/>
  <c r="A3365" i="52"/>
  <c r="I3365" i="52" s="1"/>
  <c r="A3364" i="52"/>
  <c r="F3364" i="52" s="1"/>
  <c r="A3363" i="52"/>
  <c r="A3362" i="52"/>
  <c r="I3362" i="52" s="1"/>
  <c r="G3361" i="52"/>
  <c r="A3361" i="52"/>
  <c r="I3361" i="52" s="1"/>
  <c r="A3360" i="52"/>
  <c r="E3360" i="52" s="1"/>
  <c r="A3359" i="52"/>
  <c r="I3359" i="52" s="1"/>
  <c r="A3358" i="52"/>
  <c r="E3358" i="52" s="1"/>
  <c r="A3357" i="52"/>
  <c r="F3357" i="52" s="1"/>
  <c r="G3356" i="52"/>
  <c r="A3356" i="52"/>
  <c r="I3356" i="52" s="1"/>
  <c r="A3355" i="52"/>
  <c r="I3355" i="52" s="1"/>
  <c r="A3354" i="52"/>
  <c r="G3353" i="52"/>
  <c r="A3353" i="52"/>
  <c r="I3353" i="52" s="1"/>
  <c r="A3352" i="52"/>
  <c r="G3351" i="52"/>
  <c r="A3351" i="52"/>
  <c r="I3351" i="52" s="1"/>
  <c r="A3350" i="52"/>
  <c r="E3350" i="52" s="1"/>
  <c r="A3349" i="52"/>
  <c r="F3349" i="52" s="1"/>
  <c r="A3348" i="52"/>
  <c r="G3347" i="52"/>
  <c r="A3347" i="52"/>
  <c r="I3347" i="52" s="1"/>
  <c r="A3346" i="52"/>
  <c r="F3346" i="52" s="1"/>
  <c r="F3345" i="52" s="1"/>
  <c r="G3345" i="52"/>
  <c r="A3345" i="52"/>
  <c r="I3345" i="52" s="1"/>
  <c r="A3344" i="52"/>
  <c r="E3344" i="52" s="1"/>
  <c r="E3343" i="52" s="1"/>
  <c r="G3343" i="52"/>
  <c r="A3343" i="52"/>
  <c r="I3343" i="52" s="1"/>
  <c r="A3342" i="52"/>
  <c r="I3342" i="52" s="1"/>
  <c r="G3341" i="52"/>
  <c r="A3341" i="52"/>
  <c r="I3341" i="52" s="1"/>
  <c r="A3340" i="52"/>
  <c r="G3339" i="52"/>
  <c r="A3339" i="52"/>
  <c r="I3339" i="52" s="1"/>
  <c r="A3338" i="52"/>
  <c r="I3338" i="52" s="1"/>
  <c r="A3337" i="52"/>
  <c r="I3337" i="52" s="1"/>
  <c r="G3336" i="52"/>
  <c r="A3336" i="52"/>
  <c r="I3336" i="52" s="1"/>
  <c r="A3335" i="52"/>
  <c r="F3335" i="52" s="1"/>
  <c r="F3334" i="52" s="1"/>
  <c r="G3334" i="52"/>
  <c r="A3334" i="52"/>
  <c r="I3334" i="52" s="1"/>
  <c r="A3333" i="52"/>
  <c r="F3333" i="52" s="1"/>
  <c r="F3332" i="52" s="1"/>
  <c r="G3332" i="52"/>
  <c r="A3332" i="52"/>
  <c r="I3332" i="52" s="1"/>
  <c r="A3331" i="52"/>
  <c r="G3330" i="52"/>
  <c r="A3330" i="52"/>
  <c r="I3330" i="52" s="1"/>
  <c r="A3329" i="52"/>
  <c r="G3328" i="52"/>
  <c r="A3328" i="52"/>
  <c r="I3328" i="52" s="1"/>
  <c r="A3327" i="52"/>
  <c r="I3327" i="52" s="1"/>
  <c r="A3326" i="52"/>
  <c r="G3325" i="52"/>
  <c r="A3325" i="52"/>
  <c r="I3325" i="52" s="1"/>
  <c r="A3324" i="52"/>
  <c r="G3323" i="52"/>
  <c r="A3323" i="52"/>
  <c r="I3323" i="52" s="1"/>
  <c r="A3322" i="52"/>
  <c r="G3321" i="52"/>
  <c r="A3321" i="52"/>
  <c r="I3321" i="52" s="1"/>
  <c r="A3320" i="52"/>
  <c r="F3320" i="52" s="1"/>
  <c r="F3319" i="52" s="1"/>
  <c r="G3319" i="52"/>
  <c r="A3319" i="52"/>
  <c r="I3319" i="52" s="1"/>
  <c r="A3318" i="52"/>
  <c r="G3317" i="52"/>
  <c r="A3317" i="52"/>
  <c r="I3317" i="52" s="1"/>
  <c r="A3316" i="52"/>
  <c r="G3315" i="52"/>
  <c r="A3315" i="52"/>
  <c r="I3315" i="52" s="1"/>
  <c r="A3314" i="52"/>
  <c r="I3314" i="52" s="1"/>
  <c r="A3313" i="52"/>
  <c r="G3312" i="52"/>
  <c r="A3312" i="52"/>
  <c r="I3312" i="52" s="1"/>
  <c r="A3311" i="52"/>
  <c r="G3310" i="52"/>
  <c r="A3310" i="52"/>
  <c r="I3310" i="52" s="1"/>
  <c r="A3309" i="52"/>
  <c r="F3309" i="52" s="1"/>
  <c r="F3308" i="52" s="1"/>
  <c r="G3308" i="52"/>
  <c r="A3308" i="52"/>
  <c r="I3308" i="52" s="1"/>
  <c r="A3307" i="52"/>
  <c r="F3307" i="52" s="1"/>
  <c r="F3306" i="52" s="1"/>
  <c r="G3306" i="52"/>
  <c r="A3306" i="52"/>
  <c r="I3306" i="52" s="1"/>
  <c r="A3305" i="52"/>
  <c r="A3304" i="52"/>
  <c r="I3304" i="52" s="1"/>
  <c r="A3303" i="52"/>
  <c r="I3303" i="52" s="1"/>
  <c r="A3302" i="52"/>
  <c r="A3301" i="52"/>
  <c r="F3301" i="52" s="1"/>
  <c r="A3300" i="52"/>
  <c r="F3300" i="52" s="1"/>
  <c r="A3299" i="52"/>
  <c r="I3299" i="52" s="1"/>
  <c r="A3298" i="52"/>
  <c r="G3297" i="52"/>
  <c r="G3296" i="52" s="1"/>
  <c r="A3297" i="52"/>
  <c r="I3297" i="52" s="1"/>
  <c r="A3296" i="52"/>
  <c r="I3296" i="52" s="1"/>
  <c r="A3295" i="52"/>
  <c r="G3294" i="52"/>
  <c r="A3294" i="52"/>
  <c r="I3294" i="52" s="1"/>
  <c r="A3293" i="52"/>
  <c r="G3292" i="52"/>
  <c r="A3292" i="52"/>
  <c r="I3292" i="52" s="1"/>
  <c r="A3291" i="52"/>
  <c r="I3291" i="52" s="1"/>
  <c r="G3290" i="52"/>
  <c r="A3290" i="52"/>
  <c r="I3290" i="52" s="1"/>
  <c r="A3289" i="52"/>
  <c r="G3288" i="52"/>
  <c r="A3288" i="52"/>
  <c r="I3288" i="52" s="1"/>
  <c r="A3287" i="52"/>
  <c r="F3287" i="52" s="1"/>
  <c r="F3286" i="52" s="1"/>
  <c r="G3286" i="52"/>
  <c r="A3286" i="52"/>
  <c r="I3286" i="52" s="1"/>
  <c r="A3285" i="52"/>
  <c r="G3284" i="52"/>
  <c r="A3284" i="52"/>
  <c r="I3284" i="52" s="1"/>
  <c r="A3283" i="52"/>
  <c r="I3283" i="52" s="1"/>
  <c r="A3282" i="52"/>
  <c r="I3282" i="52" s="1"/>
  <c r="A3281" i="52"/>
  <c r="I3281" i="52" s="1"/>
  <c r="A3280" i="52"/>
  <c r="E3280" i="52" s="1"/>
  <c r="A3279" i="52"/>
  <c r="F3279" i="52" s="1"/>
  <c r="A3278" i="52"/>
  <c r="F3278" i="52" s="1"/>
  <c r="A3277" i="52"/>
  <c r="G3276" i="52"/>
  <c r="A3276" i="52"/>
  <c r="I3276" i="52" s="1"/>
  <c r="A3275" i="52"/>
  <c r="A3274" i="52"/>
  <c r="I3274" i="52" s="1"/>
  <c r="A3273" i="52"/>
  <c r="A3272" i="52"/>
  <c r="A3271" i="52"/>
  <c r="G3270" i="52"/>
  <c r="A3270" i="52"/>
  <c r="I3270" i="52" s="1"/>
  <c r="A3269" i="52"/>
  <c r="A3268" i="52"/>
  <c r="A3267" i="52"/>
  <c r="A3266" i="52"/>
  <c r="I3266" i="52" s="1"/>
  <c r="A3265" i="52"/>
  <c r="G3264" i="52"/>
  <c r="A3264" i="52"/>
  <c r="I3264" i="52" s="1"/>
  <c r="A3263" i="52"/>
  <c r="I3263" i="52" s="1"/>
  <c r="A3262" i="52"/>
  <c r="I3262" i="52" s="1"/>
  <c r="G3261" i="52"/>
  <c r="A3261" i="52"/>
  <c r="I3261" i="52" s="1"/>
  <c r="A3260" i="52"/>
  <c r="G3259" i="52"/>
  <c r="A3259" i="52"/>
  <c r="I3259" i="52" s="1"/>
  <c r="A3258" i="52"/>
  <c r="G3257" i="52"/>
  <c r="E3257" i="52"/>
  <c r="A3257" i="52"/>
  <c r="I3257" i="52" s="1"/>
  <c r="A3256" i="52"/>
  <c r="I3256" i="52" s="1"/>
  <c r="A3255" i="52"/>
  <c r="A3254" i="52"/>
  <c r="A3253" i="52"/>
  <c r="E3253" i="52" s="1"/>
  <c r="A3252" i="52"/>
  <c r="I3252" i="52" s="1"/>
  <c r="G3251" i="52"/>
  <c r="A3251" i="52"/>
  <c r="I3251" i="52" s="1"/>
  <c r="A3250" i="52"/>
  <c r="I3250" i="52" s="1"/>
  <c r="A3249" i="52"/>
  <c r="I3249" i="52" s="1"/>
  <c r="G3248" i="52"/>
  <c r="A3248" i="52"/>
  <c r="I3248" i="52" s="1"/>
  <c r="A3247" i="52"/>
  <c r="I3247" i="52" s="1"/>
  <c r="G3246" i="52"/>
  <c r="A3246" i="52"/>
  <c r="I3246" i="52" s="1"/>
  <c r="A3245" i="52"/>
  <c r="G3244" i="52"/>
  <c r="A3244" i="52"/>
  <c r="I3244" i="52" s="1"/>
  <c r="A3243" i="52"/>
  <c r="I3243" i="52" s="1"/>
  <c r="A3242" i="52"/>
  <c r="I3242" i="52" s="1"/>
  <c r="A3241" i="52"/>
  <c r="I3241" i="52" s="1"/>
  <c r="G3240" i="52"/>
  <c r="A3240" i="52"/>
  <c r="I3240" i="52" s="1"/>
  <c r="A3239" i="52"/>
  <c r="G3238" i="52"/>
  <c r="A3238" i="52"/>
  <c r="I3238" i="52" s="1"/>
  <c r="A3237" i="52"/>
  <c r="I3237" i="52" s="1"/>
  <c r="G3236" i="52"/>
  <c r="A3236" i="52"/>
  <c r="I3236" i="52" s="1"/>
  <c r="A3235" i="52"/>
  <c r="E3235" i="52" s="1"/>
  <c r="E3234" i="52" s="1"/>
  <c r="G3234" i="52"/>
  <c r="A3234" i="52"/>
  <c r="I3234" i="52" s="1"/>
  <c r="A3233" i="52"/>
  <c r="I3233" i="52" s="1"/>
  <c r="G3232" i="52"/>
  <c r="A3232" i="52"/>
  <c r="I3232" i="52" s="1"/>
  <c r="A3231" i="52"/>
  <c r="I3231" i="52" s="1"/>
  <c r="G3230" i="52"/>
  <c r="A3230" i="52"/>
  <c r="I3230" i="52" s="1"/>
  <c r="A3229" i="52"/>
  <c r="I3229" i="52" s="1"/>
  <c r="A3228" i="52"/>
  <c r="I3228" i="52" s="1"/>
  <c r="G3227" i="52"/>
  <c r="A3227" i="52"/>
  <c r="I3227" i="52" s="1"/>
  <c r="A3226" i="52"/>
  <c r="I3226" i="52" s="1"/>
  <c r="G3225" i="52"/>
  <c r="A3225" i="52"/>
  <c r="I3225" i="52" s="1"/>
  <c r="A3224" i="52"/>
  <c r="I3224" i="52" s="1"/>
  <c r="G3223" i="52"/>
  <c r="A3223" i="52"/>
  <c r="I3223" i="52" s="1"/>
  <c r="A3222" i="52"/>
  <c r="E3222" i="52" s="1"/>
  <c r="E3221" i="52" s="1"/>
  <c r="G3221" i="52"/>
  <c r="A3221" i="52"/>
  <c r="I3221" i="52" s="1"/>
  <c r="A3220" i="52"/>
  <c r="I3220" i="52" s="1"/>
  <c r="A3219" i="52"/>
  <c r="I3219" i="52" s="1"/>
  <c r="G3218" i="52"/>
  <c r="A3218" i="52"/>
  <c r="I3218" i="52" s="1"/>
  <c r="A3217" i="52"/>
  <c r="A3216" i="52"/>
  <c r="I3216" i="52" s="1"/>
  <c r="A3215" i="52"/>
  <c r="I3215" i="52" s="1"/>
  <c r="A3214" i="52"/>
  <c r="I3214" i="52" s="1"/>
  <c r="A3213" i="52"/>
  <c r="E3213" i="52" s="1"/>
  <c r="G3212" i="52"/>
  <c r="A3212" i="52"/>
  <c r="I3212" i="52" s="1"/>
  <c r="A3211" i="52"/>
  <c r="I3211" i="52" s="1"/>
  <c r="G3210" i="52"/>
  <c r="A3210" i="52"/>
  <c r="I3210" i="52" s="1"/>
  <c r="A3209" i="52"/>
  <c r="I3209" i="52" s="1"/>
  <c r="G3208" i="52"/>
  <c r="A3208" i="52"/>
  <c r="I3208" i="52" s="1"/>
  <c r="A3207" i="52"/>
  <c r="I3207" i="52" s="1"/>
  <c r="A3206" i="52"/>
  <c r="E3206" i="52" s="1"/>
  <c r="A3205" i="52"/>
  <c r="I3205" i="52" s="1"/>
  <c r="A3204" i="52"/>
  <c r="E3204" i="52" s="1"/>
  <c r="A3203" i="52"/>
  <c r="I3203" i="52" s="1"/>
  <c r="G3202" i="52"/>
  <c r="A3202" i="52"/>
  <c r="I3202" i="52" s="1"/>
  <c r="A3201" i="52"/>
  <c r="E3201" i="52" s="1"/>
  <c r="E3200" i="52" s="1"/>
  <c r="G3200" i="52"/>
  <c r="A3200" i="52"/>
  <c r="I3200" i="52" s="1"/>
  <c r="A3199" i="52"/>
  <c r="I3199" i="52" s="1"/>
  <c r="G3198" i="52"/>
  <c r="A3198" i="52"/>
  <c r="I3198" i="52" s="1"/>
  <c r="A3197" i="52"/>
  <c r="E3197" i="52" s="1"/>
  <c r="E3196" i="52" s="1"/>
  <c r="G3196" i="52"/>
  <c r="A3196" i="52"/>
  <c r="I3196" i="52" s="1"/>
  <c r="A3195" i="52"/>
  <c r="I3195" i="52" s="1"/>
  <c r="A3194" i="52"/>
  <c r="I3194" i="52" s="1"/>
  <c r="A3193" i="52"/>
  <c r="I3193" i="52" s="1"/>
  <c r="G3192" i="52"/>
  <c r="A3192" i="52"/>
  <c r="I3192" i="52" s="1"/>
  <c r="A3191" i="52"/>
  <c r="E3191" i="52" s="1"/>
  <c r="E3190" i="52" s="1"/>
  <c r="G3190" i="52"/>
  <c r="A3190" i="52"/>
  <c r="I3190" i="52" s="1"/>
  <c r="A3189" i="52"/>
  <c r="I3189" i="52" s="1"/>
  <c r="A3188" i="52"/>
  <c r="A3187" i="52"/>
  <c r="I3187" i="52" s="1"/>
  <c r="G3186" i="52"/>
  <c r="A3186" i="52"/>
  <c r="I3186" i="52" s="1"/>
  <c r="A3185" i="52"/>
  <c r="I3185" i="52" s="1"/>
  <c r="A3184" i="52"/>
  <c r="E3184" i="52" s="1"/>
  <c r="E3183" i="52" s="1"/>
  <c r="G3183" i="52"/>
  <c r="A3183" i="52"/>
  <c r="I3183" i="52" s="1"/>
  <c r="A3182" i="52"/>
  <c r="I3182" i="52" s="1"/>
  <c r="G3181" i="52"/>
  <c r="A3181" i="52"/>
  <c r="I3181" i="52" s="1"/>
  <c r="A3180" i="52"/>
  <c r="G3179" i="52"/>
  <c r="A3179" i="52"/>
  <c r="I3179" i="52" s="1"/>
  <c r="A3178" i="52"/>
  <c r="I3178" i="52" s="1"/>
  <c r="G3177" i="52"/>
  <c r="A3177" i="52"/>
  <c r="I3177" i="52" s="1"/>
  <c r="A3176" i="52"/>
  <c r="G3175" i="52"/>
  <c r="A3175" i="52"/>
  <c r="I3175" i="52" s="1"/>
  <c r="A3174" i="52"/>
  <c r="I3174" i="52" s="1"/>
  <c r="A3173" i="52"/>
  <c r="I3173" i="52" s="1"/>
  <c r="A3172" i="52"/>
  <c r="E3172" i="52" s="1"/>
  <c r="A3171" i="52"/>
  <c r="I3171" i="52" s="1"/>
  <c r="A3170" i="52"/>
  <c r="E3170" i="52" s="1"/>
  <c r="G3169" i="52"/>
  <c r="A3169" i="52"/>
  <c r="I3169" i="52" s="1"/>
  <c r="A3168" i="52"/>
  <c r="I3168" i="52" s="1"/>
  <c r="A3167" i="52"/>
  <c r="A3166" i="52"/>
  <c r="I3166" i="52" s="1"/>
  <c r="A3165" i="52"/>
  <c r="G3164" i="52"/>
  <c r="A3164" i="52"/>
  <c r="I3164" i="52" s="1"/>
  <c r="A3163" i="52"/>
  <c r="I3163" i="52" s="1"/>
  <c r="G3162" i="52"/>
  <c r="A3162" i="52"/>
  <c r="I3162" i="52" s="1"/>
  <c r="A3161" i="52"/>
  <c r="E3161" i="52" s="1"/>
  <c r="A3160" i="52"/>
  <c r="I3160" i="52" s="1"/>
  <c r="A3159" i="52"/>
  <c r="A3158" i="52"/>
  <c r="I3158" i="52" s="1"/>
  <c r="G3157" i="52"/>
  <c r="A3157" i="52"/>
  <c r="I3157" i="52" s="1"/>
  <c r="A3156" i="52"/>
  <c r="I3156" i="52" s="1"/>
  <c r="A3153" i="52"/>
  <c r="G3152" i="52"/>
  <c r="A3152" i="52"/>
  <c r="I3152" i="52" s="1"/>
  <c r="A3151" i="52"/>
  <c r="I3151" i="52" s="1"/>
  <c r="G3150" i="52"/>
  <c r="A3150" i="52"/>
  <c r="I3150" i="52" s="1"/>
  <c r="A3149" i="52"/>
  <c r="E3149" i="52" s="1"/>
  <c r="E3148" i="52" s="1"/>
  <c r="G3148" i="52"/>
  <c r="A3148" i="52"/>
  <c r="I3148" i="52" s="1"/>
  <c r="A3147" i="52"/>
  <c r="I3147" i="52" s="1"/>
  <c r="G3146" i="52"/>
  <c r="A3146" i="52"/>
  <c r="I3146" i="52" s="1"/>
  <c r="A3145" i="52"/>
  <c r="A3144" i="52"/>
  <c r="I3144" i="52" s="1"/>
  <c r="A3143" i="52"/>
  <c r="G3142" i="52"/>
  <c r="A3142" i="52"/>
  <c r="I3142" i="52" s="1"/>
  <c r="A3141" i="52"/>
  <c r="G3140" i="52"/>
  <c r="A3140" i="52"/>
  <c r="I3140" i="52" s="1"/>
  <c r="A3139" i="52"/>
  <c r="E3139" i="52" s="1"/>
  <c r="E3138" i="52" s="1"/>
  <c r="G3138" i="52"/>
  <c r="A3138" i="52"/>
  <c r="I3138" i="52" s="1"/>
  <c r="A3137" i="52"/>
  <c r="I3137" i="52" s="1"/>
  <c r="A3136" i="52"/>
  <c r="I3136" i="52" s="1"/>
  <c r="G3135" i="52"/>
  <c r="A3135" i="52"/>
  <c r="I3135" i="52" s="1"/>
  <c r="A3134" i="52"/>
  <c r="G3133" i="52"/>
  <c r="A3133" i="52"/>
  <c r="I3133" i="52" s="1"/>
  <c r="A3132" i="52"/>
  <c r="I3132" i="52" s="1"/>
  <c r="A3131" i="52"/>
  <c r="I3131" i="52" s="1"/>
  <c r="G3130" i="52"/>
  <c r="A3130" i="52"/>
  <c r="I3130" i="52" s="1"/>
  <c r="A3129" i="52"/>
  <c r="A3128" i="52"/>
  <c r="A3127" i="52"/>
  <c r="E3127" i="52" s="1"/>
  <c r="A3126" i="52"/>
  <c r="G3125" i="52"/>
  <c r="A3125" i="52"/>
  <c r="I3125" i="52" s="1"/>
  <c r="A3124" i="52"/>
  <c r="G3123" i="52"/>
  <c r="A3123" i="52"/>
  <c r="I3123" i="52" s="1"/>
  <c r="A3122" i="52"/>
  <c r="G3121" i="52"/>
  <c r="E3121" i="52"/>
  <c r="A3121" i="52"/>
  <c r="I3121" i="52" s="1"/>
  <c r="A3120" i="52"/>
  <c r="G3119" i="52"/>
  <c r="A3119" i="52"/>
  <c r="I3119" i="52" s="1"/>
  <c r="A3118" i="52"/>
  <c r="E3118" i="52" s="1"/>
  <c r="A3117" i="52"/>
  <c r="I3117" i="52" s="1"/>
  <c r="A3116" i="52"/>
  <c r="E3116" i="52" s="1"/>
  <c r="A3115" i="52"/>
  <c r="G3114" i="52"/>
  <c r="A3114" i="52"/>
  <c r="I3114" i="52" s="1"/>
  <c r="A3113" i="52"/>
  <c r="I3113" i="52" s="1"/>
  <c r="A3112" i="52"/>
  <c r="I3112" i="52" s="1"/>
  <c r="G3111" i="52"/>
  <c r="A3111" i="52"/>
  <c r="I3111" i="52" s="1"/>
  <c r="A3110" i="52"/>
  <c r="G3109" i="52"/>
  <c r="A3109" i="52"/>
  <c r="I3109" i="52" s="1"/>
  <c r="A3108" i="52"/>
  <c r="I3108" i="52" s="1"/>
  <c r="G3107" i="52"/>
  <c r="A3107" i="52"/>
  <c r="I3107" i="52" s="1"/>
  <c r="A3106" i="52"/>
  <c r="G3105" i="52"/>
  <c r="A3105" i="52"/>
  <c r="I3105" i="52" s="1"/>
  <c r="A3104" i="52"/>
  <c r="I3104" i="52" s="1"/>
  <c r="A3103" i="52"/>
  <c r="A3102" i="52"/>
  <c r="A3101" i="52"/>
  <c r="F3101" i="52" s="1"/>
  <c r="G3100" i="52"/>
  <c r="A3100" i="52"/>
  <c r="I3100" i="52" s="1"/>
  <c r="A3099" i="52"/>
  <c r="I3099" i="52" s="1"/>
  <c r="A3098" i="52"/>
  <c r="G3097" i="52"/>
  <c r="A3097" i="52"/>
  <c r="I3097" i="52" s="1"/>
  <c r="A3096" i="52"/>
  <c r="A3095" i="52"/>
  <c r="E3095" i="52" s="1"/>
  <c r="A3094" i="52"/>
  <c r="I3094" i="52" s="1"/>
  <c r="A3093" i="52"/>
  <c r="I3093" i="52" s="1"/>
  <c r="G3092" i="52"/>
  <c r="A3092" i="52"/>
  <c r="I3092" i="52" s="1"/>
  <c r="A3091" i="52"/>
  <c r="E3091" i="52" s="1"/>
  <c r="E3090" i="52" s="1"/>
  <c r="G3090" i="52"/>
  <c r="A3090" i="52"/>
  <c r="I3090" i="52" s="1"/>
  <c r="A3089" i="52"/>
  <c r="I3089" i="52" s="1"/>
  <c r="G3088" i="52"/>
  <c r="A3088" i="52"/>
  <c r="I3088" i="52" s="1"/>
  <c r="A3087" i="52"/>
  <c r="E3087" i="52" s="1"/>
  <c r="E3086" i="52" s="1"/>
  <c r="G3086" i="52"/>
  <c r="A3086" i="52"/>
  <c r="I3086" i="52" s="1"/>
  <c r="A3085" i="52"/>
  <c r="I3085" i="52" s="1"/>
  <c r="A3084" i="52"/>
  <c r="E3084" i="52" s="1"/>
  <c r="A3083" i="52"/>
  <c r="E3083" i="52" s="1"/>
  <c r="A3082" i="52"/>
  <c r="G3081" i="52"/>
  <c r="A3081" i="52"/>
  <c r="I3081" i="52" s="1"/>
  <c r="A3080" i="52"/>
  <c r="I3080" i="52" s="1"/>
  <c r="A3079" i="52"/>
  <c r="I3079" i="52" s="1"/>
  <c r="A3078" i="52"/>
  <c r="E3078" i="52" s="1"/>
  <c r="E3077" i="52" s="1"/>
  <c r="G3077" i="52"/>
  <c r="A3077" i="52"/>
  <c r="I3077" i="52" s="1"/>
  <c r="A3076" i="52"/>
  <c r="F3076" i="52" s="1"/>
  <c r="F3075" i="52" s="1"/>
  <c r="G3075" i="52"/>
  <c r="A3075" i="52"/>
  <c r="I3075" i="52" s="1"/>
  <c r="A3074" i="52"/>
  <c r="G3073" i="52"/>
  <c r="A3073" i="52"/>
  <c r="I3073" i="52" s="1"/>
  <c r="A3072" i="52"/>
  <c r="I3072" i="52" s="1"/>
  <c r="A3071" i="52"/>
  <c r="I3071" i="52" s="1"/>
  <c r="G3070" i="52"/>
  <c r="A3070" i="52"/>
  <c r="I3070" i="52" s="1"/>
  <c r="A3069" i="52"/>
  <c r="G3068" i="52"/>
  <c r="A3068" i="52"/>
  <c r="I3068" i="52" s="1"/>
  <c r="A3067" i="52"/>
  <c r="G3066" i="52"/>
  <c r="A3066" i="52"/>
  <c r="I3066" i="52" s="1"/>
  <c r="A3065" i="52"/>
  <c r="G3064" i="52"/>
  <c r="A3064" i="52"/>
  <c r="I3064" i="52" s="1"/>
  <c r="A3063" i="52"/>
  <c r="I3063" i="52" s="1"/>
  <c r="A3062" i="52"/>
  <c r="F3062" i="52" s="1"/>
  <c r="F3061" i="52" s="1"/>
  <c r="G3061" i="52"/>
  <c r="A3061" i="52"/>
  <c r="I3061" i="52" s="1"/>
  <c r="A3060" i="52"/>
  <c r="G3059" i="52"/>
  <c r="A3059" i="52"/>
  <c r="I3059" i="52" s="1"/>
  <c r="A3058" i="52"/>
  <c r="I3058" i="52" s="1"/>
  <c r="A3057" i="52"/>
  <c r="I3057" i="52" s="1"/>
  <c r="A3056" i="52"/>
  <c r="I3056" i="52" s="1"/>
  <c r="G3055" i="52"/>
  <c r="A3055" i="52"/>
  <c r="I3055" i="52" s="1"/>
  <c r="A3054" i="52"/>
  <c r="G3053" i="52"/>
  <c r="A3053" i="52"/>
  <c r="I3053" i="52" s="1"/>
  <c r="A3052" i="52"/>
  <c r="G3051" i="52"/>
  <c r="A3051" i="52"/>
  <c r="I3051" i="52" s="1"/>
  <c r="A3050" i="52"/>
  <c r="I3050" i="52" s="1"/>
  <c r="G3049" i="52"/>
  <c r="A3049" i="52"/>
  <c r="I3049" i="52" s="1"/>
  <c r="A3048" i="52"/>
  <c r="I3048" i="52" s="1"/>
  <c r="A3047" i="52"/>
  <c r="I3047" i="52" s="1"/>
  <c r="G3046" i="52"/>
  <c r="A3046" i="52"/>
  <c r="I3046" i="52" s="1"/>
  <c r="A3045" i="52"/>
  <c r="G3044" i="52"/>
  <c r="A3044" i="52"/>
  <c r="I3044" i="52" s="1"/>
  <c r="A3043" i="52"/>
  <c r="F3043" i="52" s="1"/>
  <c r="F3042" i="52" s="1"/>
  <c r="G3042" i="52"/>
  <c r="A3042" i="52"/>
  <c r="I3042" i="52" s="1"/>
  <c r="A3041" i="52"/>
  <c r="F3041" i="52" s="1"/>
  <c r="F3040" i="52" s="1"/>
  <c r="G3040" i="52"/>
  <c r="A3040" i="52"/>
  <c r="I3040" i="52" s="1"/>
  <c r="A3039" i="52"/>
  <c r="F3039" i="52" s="1"/>
  <c r="F3038" i="52" s="1"/>
  <c r="G3038" i="52"/>
  <c r="A3038" i="52"/>
  <c r="I3038" i="52" s="1"/>
  <c r="A3037" i="52"/>
  <c r="G3036" i="52"/>
  <c r="A3036" i="52"/>
  <c r="I3036" i="52" s="1"/>
  <c r="A3035" i="52"/>
  <c r="I3035" i="52" s="1"/>
  <c r="A3034" i="52"/>
  <c r="F3034" i="52" s="1"/>
  <c r="F3033" i="52" s="1"/>
  <c r="G3033" i="52"/>
  <c r="A3033" i="52"/>
  <c r="I3033" i="52" s="1"/>
  <c r="A3032" i="52"/>
  <c r="E3032" i="52" s="1"/>
  <c r="E3031" i="52" s="1"/>
  <c r="G3031" i="52"/>
  <c r="A3031" i="52"/>
  <c r="I3031" i="52" s="1"/>
  <c r="A3030" i="52"/>
  <c r="G3029" i="52"/>
  <c r="A3029" i="52"/>
  <c r="I3029" i="52" s="1"/>
  <c r="A3028" i="52"/>
  <c r="I3028" i="52" s="1"/>
  <c r="A3027" i="52"/>
  <c r="E3027" i="52" s="1"/>
  <c r="E3026" i="52" s="1"/>
  <c r="G3026" i="52"/>
  <c r="A3026" i="52"/>
  <c r="I3026" i="52" s="1"/>
  <c r="A3025" i="52"/>
  <c r="G3024" i="52"/>
  <c r="A3024" i="52"/>
  <c r="I3024" i="52" s="1"/>
  <c r="A3023" i="52"/>
  <c r="G3022" i="52"/>
  <c r="A3022" i="52"/>
  <c r="I3022" i="52" s="1"/>
  <c r="A3021" i="52"/>
  <c r="F3021" i="52" s="1"/>
  <c r="F3020" i="52" s="1"/>
  <c r="G3020" i="52"/>
  <c r="A3020" i="52"/>
  <c r="I3020" i="52" s="1"/>
  <c r="A3019" i="52"/>
  <c r="I3019" i="52" s="1"/>
  <c r="A3018" i="52"/>
  <c r="G3017" i="52"/>
  <c r="A3017" i="52"/>
  <c r="I3017" i="52" s="1"/>
  <c r="A3014" i="52"/>
  <c r="G3013" i="52"/>
  <c r="A3013" i="52"/>
  <c r="I3013" i="52" s="1"/>
  <c r="A3012" i="52"/>
  <c r="E3012" i="52" s="1"/>
  <c r="E3011" i="52" s="1"/>
  <c r="G3011" i="52"/>
  <c r="A3011" i="52"/>
  <c r="I3011" i="52" s="1"/>
  <c r="A3010" i="52"/>
  <c r="I3010" i="52" s="1"/>
  <c r="G3009" i="52"/>
  <c r="A3009" i="52"/>
  <c r="I3009" i="52" s="1"/>
  <c r="A3008" i="52"/>
  <c r="I3008" i="52" s="1"/>
  <c r="A3007" i="52"/>
  <c r="I3007" i="52" s="1"/>
  <c r="A3006" i="52"/>
  <c r="E3006" i="52" s="1"/>
  <c r="E3005" i="52" s="1"/>
  <c r="G3005" i="52"/>
  <c r="A3005" i="52"/>
  <c r="I3005" i="52" s="1"/>
  <c r="A3004" i="52"/>
  <c r="F3004" i="52" s="1"/>
  <c r="F3003" i="52" s="1"/>
  <c r="G3003" i="52"/>
  <c r="A3003" i="52"/>
  <c r="I3003" i="52" s="1"/>
  <c r="A3002" i="52"/>
  <c r="I3002" i="52" s="1"/>
  <c r="G3001" i="52"/>
  <c r="A3001" i="52"/>
  <c r="I3001" i="52" s="1"/>
  <c r="A3000" i="52"/>
  <c r="I3000" i="52" s="1"/>
  <c r="A2999" i="52"/>
  <c r="F2999" i="52" s="1"/>
  <c r="F2998" i="52" s="1"/>
  <c r="G2998" i="52"/>
  <c r="A2998" i="52"/>
  <c r="I2998" i="52" s="1"/>
  <c r="A2997" i="52"/>
  <c r="E2997" i="52" s="1"/>
  <c r="E2996" i="52" s="1"/>
  <c r="G2996" i="52"/>
  <c r="A2996" i="52"/>
  <c r="I2996" i="52" s="1"/>
  <c r="A2995" i="52"/>
  <c r="F2995" i="52" s="1"/>
  <c r="F2994" i="52" s="1"/>
  <c r="G2994" i="52"/>
  <c r="A2994" i="52"/>
  <c r="I2994" i="52" s="1"/>
  <c r="A2993" i="52"/>
  <c r="I2993" i="52" s="1"/>
  <c r="A2992" i="52"/>
  <c r="E2992" i="52" s="1"/>
  <c r="A2991" i="52"/>
  <c r="F2991" i="52" s="1"/>
  <c r="A2990" i="52"/>
  <c r="A2989" i="52"/>
  <c r="I2989" i="52" s="1"/>
  <c r="A2988" i="52"/>
  <c r="E2988" i="52" s="1"/>
  <c r="G2987" i="52"/>
  <c r="A2987" i="52"/>
  <c r="I2987" i="52" s="1"/>
  <c r="A2986" i="52"/>
  <c r="I2986" i="52" s="1"/>
  <c r="G2985" i="52"/>
  <c r="A2985" i="52"/>
  <c r="I2985" i="52" s="1"/>
  <c r="A2984" i="52"/>
  <c r="F2984" i="52" s="1"/>
  <c r="F2983" i="52" s="1"/>
  <c r="G2983" i="52"/>
  <c r="A2983" i="52"/>
  <c r="I2983" i="52" s="1"/>
  <c r="A2982" i="52"/>
  <c r="F2982" i="52" s="1"/>
  <c r="F2981" i="52" s="1"/>
  <c r="G2981" i="52"/>
  <c r="A2981" i="52"/>
  <c r="I2981" i="52" s="1"/>
  <c r="A2980" i="52"/>
  <c r="E2980" i="52" s="1"/>
  <c r="A2979" i="52"/>
  <c r="F2979" i="52" s="1"/>
  <c r="A2978" i="52"/>
  <c r="E2978" i="52" s="1"/>
  <c r="G2977" i="52"/>
  <c r="A2977" i="52"/>
  <c r="I2977" i="52" s="1"/>
  <c r="A2976" i="52"/>
  <c r="F2976" i="52" s="1"/>
  <c r="A2975" i="52"/>
  <c r="A2974" i="52"/>
  <c r="I2974" i="52" s="1"/>
  <c r="A2973" i="52"/>
  <c r="E2973" i="52" s="1"/>
  <c r="A2972" i="52"/>
  <c r="F2972" i="52" s="1"/>
  <c r="G2971" i="52"/>
  <c r="A2971" i="52"/>
  <c r="I2971" i="52" s="1"/>
  <c r="A2970" i="52"/>
  <c r="I2970" i="52" s="1"/>
  <c r="A2969" i="52"/>
  <c r="G2968" i="52"/>
  <c r="A2968" i="52"/>
  <c r="I2968" i="52" s="1"/>
  <c r="A2967" i="52"/>
  <c r="G2966" i="52"/>
  <c r="A2966" i="52"/>
  <c r="I2966" i="52" s="1"/>
  <c r="A2965" i="52"/>
  <c r="E2965" i="52" s="1"/>
  <c r="E2964" i="52" s="1"/>
  <c r="G2964" i="52"/>
  <c r="A2964" i="52"/>
  <c r="I2964" i="52" s="1"/>
  <c r="A2963" i="52"/>
  <c r="I2963" i="52" s="1"/>
  <c r="A2962" i="52"/>
  <c r="I2962" i="52" s="1"/>
  <c r="A2961" i="52"/>
  <c r="A2954" i="52"/>
  <c r="F2953" i="52"/>
  <c r="E2953" i="52"/>
  <c r="F2952" i="52"/>
  <c r="E2952" i="52"/>
  <c r="A2951" i="52"/>
  <c r="G2950" i="52"/>
  <c r="A2950" i="52"/>
  <c r="I2950" i="52" s="1"/>
  <c r="A2949" i="52"/>
  <c r="G2948" i="52"/>
  <c r="A2948" i="52"/>
  <c r="I2948" i="52" s="1"/>
  <c r="A2947" i="52"/>
  <c r="E2947" i="52" s="1"/>
  <c r="E2946" i="52" s="1"/>
  <c r="G2946" i="52"/>
  <c r="A2946" i="52"/>
  <c r="I2946" i="52" s="1"/>
  <c r="A2945" i="52"/>
  <c r="I2945" i="52" s="1"/>
  <c r="A2944" i="52"/>
  <c r="I2944" i="52" s="1"/>
  <c r="A2943" i="52"/>
  <c r="F2943" i="52" s="1"/>
  <c r="A2942" i="52"/>
  <c r="I2942" i="52" s="1"/>
  <c r="A2941" i="52"/>
  <c r="I2941" i="52" s="1"/>
  <c r="G2940" i="52"/>
  <c r="A2940" i="52"/>
  <c r="I2940" i="52" s="1"/>
  <c r="A2939" i="52"/>
  <c r="G2938" i="52"/>
  <c r="A2938" i="52"/>
  <c r="I2938" i="52" s="1"/>
  <c r="A2937" i="52"/>
  <c r="A2936" i="52"/>
  <c r="A2935" i="52"/>
  <c r="I2935" i="52" s="1"/>
  <c r="G2934" i="52"/>
  <c r="A2934" i="52"/>
  <c r="I2934" i="52" s="1"/>
  <c r="A2933" i="52"/>
  <c r="E2933" i="52" s="1"/>
  <c r="A2932" i="52"/>
  <c r="I2932" i="52" s="1"/>
  <c r="A2931" i="52"/>
  <c r="F2931" i="52" s="1"/>
  <c r="A2930" i="52"/>
  <c r="G2929" i="52"/>
  <c r="A2929" i="52"/>
  <c r="I2929" i="52" s="1"/>
  <c r="A2928" i="52"/>
  <c r="I2928" i="52" s="1"/>
  <c r="A2927" i="52"/>
  <c r="F2927" i="52" s="1"/>
  <c r="A2926" i="52"/>
  <c r="I2926" i="52" s="1"/>
  <c r="A2925" i="52"/>
  <c r="A2924" i="52"/>
  <c r="I2924" i="52" s="1"/>
  <c r="A2923" i="52"/>
  <c r="F2923" i="52" s="1"/>
  <c r="G2922" i="52"/>
  <c r="A2922" i="52"/>
  <c r="I2922" i="52" s="1"/>
  <c r="A2921" i="52"/>
  <c r="I2921" i="52" s="1"/>
  <c r="A2920" i="52"/>
  <c r="F2920" i="52" s="1"/>
  <c r="A2919" i="52"/>
  <c r="I2919" i="52" s="1"/>
  <c r="A2918" i="52"/>
  <c r="F2918" i="52" s="1"/>
  <c r="G2917" i="52"/>
  <c r="A2917" i="52"/>
  <c r="I2917" i="52" s="1"/>
  <c r="A2916" i="52"/>
  <c r="I2916" i="52" s="1"/>
  <c r="A2915" i="52"/>
  <c r="G2914" i="52"/>
  <c r="A2914" i="52"/>
  <c r="I2914" i="52" s="1"/>
  <c r="A2913" i="52"/>
  <c r="E2913" i="52" s="1"/>
  <c r="E2912" i="52" s="1"/>
  <c r="G2912" i="52"/>
  <c r="A2912" i="52"/>
  <c r="I2912" i="52" s="1"/>
  <c r="A2911" i="52"/>
  <c r="I2911" i="52" s="1"/>
  <c r="G2910" i="52"/>
  <c r="A2910" i="52"/>
  <c r="I2910" i="52" s="1"/>
  <c r="A2909" i="52"/>
  <c r="F2909" i="52" s="1"/>
  <c r="F2908" i="52" s="1"/>
  <c r="G2908" i="52"/>
  <c r="A2908" i="52"/>
  <c r="I2908" i="52" s="1"/>
  <c r="A2907" i="52"/>
  <c r="F2907" i="52" s="1"/>
  <c r="F2906" i="52" s="1"/>
  <c r="G2906" i="52"/>
  <c r="A2906" i="52"/>
  <c r="I2906" i="52" s="1"/>
  <c r="A2905" i="52"/>
  <c r="I2905" i="52" s="1"/>
  <c r="A2904" i="52"/>
  <c r="F2904" i="52" s="1"/>
  <c r="F2903" i="52" s="1"/>
  <c r="G2903" i="52"/>
  <c r="A2903" i="52"/>
  <c r="I2903" i="52" s="1"/>
  <c r="A2902" i="52"/>
  <c r="F2902" i="52" s="1"/>
  <c r="A2901" i="52"/>
  <c r="F2901" i="52" s="1"/>
  <c r="A2900" i="52"/>
  <c r="E2900" i="52" s="1"/>
  <c r="A2899" i="52"/>
  <c r="I2899" i="52" s="1"/>
  <c r="A2898" i="52"/>
  <c r="F2898" i="52" s="1"/>
  <c r="G2897" i="52"/>
  <c r="A2897" i="52"/>
  <c r="I2897" i="52" s="1"/>
  <c r="A2896" i="52"/>
  <c r="I2896" i="52" s="1"/>
  <c r="A2895" i="52"/>
  <c r="I2895" i="52" s="1"/>
  <c r="G2894" i="52"/>
  <c r="A2894" i="52"/>
  <c r="I2894" i="52" s="1"/>
  <c r="A2893" i="52"/>
  <c r="I2893" i="52" s="1"/>
  <c r="A2892" i="52"/>
  <c r="F2892" i="52" s="1"/>
  <c r="F2891" i="52" s="1"/>
  <c r="G2891" i="52"/>
  <c r="A2891" i="52"/>
  <c r="I2891" i="52" s="1"/>
  <c r="A2890" i="52"/>
  <c r="G2889" i="52"/>
  <c r="A2889" i="52"/>
  <c r="I2889" i="52" s="1"/>
  <c r="A2888" i="52"/>
  <c r="A2887" i="52"/>
  <c r="E2887" i="52" s="1"/>
  <c r="A2886" i="52"/>
  <c r="F2886" i="52" s="1"/>
  <c r="A2885" i="52"/>
  <c r="E2885" i="52" s="1"/>
  <c r="A2884" i="52"/>
  <c r="F2884" i="52" s="1"/>
  <c r="G2883" i="52"/>
  <c r="A2883" i="52"/>
  <c r="I2883" i="52" s="1"/>
  <c r="A2882" i="52"/>
  <c r="I2882" i="52" s="1"/>
  <c r="A2881" i="52"/>
  <c r="I2881" i="52" s="1"/>
  <c r="G2880" i="52"/>
  <c r="A2880" i="52"/>
  <c r="I2880" i="52" s="1"/>
  <c r="A2879" i="52"/>
  <c r="G2878" i="52"/>
  <c r="A2878" i="52"/>
  <c r="I2878" i="52" s="1"/>
  <c r="A2877" i="52"/>
  <c r="E2877" i="52" s="1"/>
  <c r="E2876" i="52" s="1"/>
  <c r="G2876" i="52"/>
  <c r="A2876" i="52"/>
  <c r="I2876" i="52" s="1"/>
  <c r="A2875" i="52"/>
  <c r="I2875" i="52" s="1"/>
  <c r="G2874" i="52"/>
  <c r="A2874" i="52"/>
  <c r="I2874" i="52" s="1"/>
  <c r="A2873" i="52"/>
  <c r="G2872" i="52"/>
  <c r="A2872" i="52"/>
  <c r="I2872" i="52" s="1"/>
  <c r="A2871" i="52"/>
  <c r="G2870" i="52"/>
  <c r="A2870" i="52"/>
  <c r="I2870" i="52" s="1"/>
  <c r="A2869" i="52"/>
  <c r="I2869" i="52" s="1"/>
  <c r="A2868" i="52"/>
  <c r="F2868" i="52" s="1"/>
  <c r="F2867" i="52" s="1"/>
  <c r="G2867" i="52"/>
  <c r="A2867" i="52"/>
  <c r="I2867" i="52" s="1"/>
  <c r="A2866" i="52"/>
  <c r="F2866" i="52" s="1"/>
  <c r="F2865" i="52" s="1"/>
  <c r="G2865" i="52"/>
  <c r="A2865" i="52"/>
  <c r="I2865" i="52" s="1"/>
  <c r="A2864" i="52"/>
  <c r="E2864" i="52" s="1"/>
  <c r="E2863" i="52" s="1"/>
  <c r="G2863" i="52"/>
  <c r="A2863" i="52"/>
  <c r="I2863" i="52" s="1"/>
  <c r="A2862" i="52"/>
  <c r="I2862" i="52" s="1"/>
  <c r="G2861" i="52"/>
  <c r="A2861" i="52"/>
  <c r="I2861" i="52" s="1"/>
  <c r="A2860" i="52"/>
  <c r="I2860" i="52" s="1"/>
  <c r="A2859" i="52"/>
  <c r="I2859" i="52" s="1"/>
  <c r="G2858" i="52"/>
  <c r="A2858" i="52"/>
  <c r="I2858" i="52" s="1"/>
  <c r="A2857" i="52"/>
  <c r="E2857" i="52" s="1"/>
  <c r="E2856" i="52" s="1"/>
  <c r="G2856" i="52"/>
  <c r="A2856" i="52"/>
  <c r="I2856" i="52" s="1"/>
  <c r="A2855" i="52"/>
  <c r="E2855" i="52" s="1"/>
  <c r="E2854" i="52" s="1"/>
  <c r="G2854" i="52"/>
  <c r="A2854" i="52"/>
  <c r="I2854" i="52" s="1"/>
  <c r="A2853" i="52"/>
  <c r="I2853" i="52" s="1"/>
  <c r="A2852" i="52"/>
  <c r="I2852" i="52" s="1"/>
  <c r="A2851" i="52"/>
  <c r="G2850" i="52"/>
  <c r="A2850" i="52"/>
  <c r="I2850" i="52" s="1"/>
  <c r="A2849" i="52"/>
  <c r="E2849" i="52" s="1"/>
  <c r="E2848" i="52" s="1"/>
  <c r="G2848" i="52"/>
  <c r="A2848" i="52"/>
  <c r="I2848" i="52" s="1"/>
  <c r="A2847" i="52"/>
  <c r="F2847" i="52" s="1"/>
  <c r="F2846" i="52" s="1"/>
  <c r="G2846" i="52"/>
  <c r="A2846" i="52"/>
  <c r="I2846" i="52" s="1"/>
  <c r="A2845" i="52"/>
  <c r="F2845" i="52" s="1"/>
  <c r="A2844" i="52"/>
  <c r="A2843" i="52"/>
  <c r="I2843" i="52" s="1"/>
  <c r="G2842" i="52"/>
  <c r="A2842" i="52"/>
  <c r="I2842" i="52" s="1"/>
  <c r="A2841" i="52"/>
  <c r="I2841" i="52" s="1"/>
  <c r="A2840" i="52"/>
  <c r="F2840" i="52" s="1"/>
  <c r="F2839" i="52" s="1"/>
  <c r="G2839" i="52"/>
  <c r="A2839" i="52"/>
  <c r="I2839" i="52" s="1"/>
  <c r="A2838" i="52"/>
  <c r="F2838" i="52" s="1"/>
  <c r="F2837" i="52" s="1"/>
  <c r="G2837" i="52"/>
  <c r="A2837" i="52"/>
  <c r="I2837" i="52" s="1"/>
  <c r="A2836" i="52"/>
  <c r="I2836" i="52" s="1"/>
  <c r="G2835" i="52"/>
  <c r="A2835" i="52"/>
  <c r="I2835" i="52" s="1"/>
  <c r="A2834" i="52"/>
  <c r="G2833" i="52"/>
  <c r="A2833" i="52"/>
  <c r="I2833" i="52" s="1"/>
  <c r="A2832" i="52"/>
  <c r="F2832" i="52" s="1"/>
  <c r="F2831" i="52" s="1"/>
  <c r="G2831" i="52"/>
  <c r="G2830" i="52" s="1"/>
  <c r="A2831" i="52"/>
  <c r="I2831" i="52" s="1"/>
  <c r="A2830" i="52"/>
  <c r="I2830" i="52" s="1"/>
  <c r="A2829" i="52"/>
  <c r="F2829" i="52" s="1"/>
  <c r="A2828" i="52"/>
  <c r="A2827" i="52"/>
  <c r="E2827" i="52" s="1"/>
  <c r="A2826" i="52"/>
  <c r="F2826" i="52" s="1"/>
  <c r="G2825" i="52"/>
  <c r="A2825" i="52"/>
  <c r="I2825" i="52" s="1"/>
  <c r="A2824" i="52"/>
  <c r="E2824" i="52" s="1"/>
  <c r="A2823" i="52"/>
  <c r="F2823" i="52" s="1"/>
  <c r="A2822" i="52"/>
  <c r="E2822" i="52" s="1"/>
  <c r="A2821" i="52"/>
  <c r="G2820" i="52"/>
  <c r="A2820" i="52"/>
  <c r="I2820" i="52" s="1"/>
  <c r="A2819" i="52"/>
  <c r="E2819" i="52" s="1"/>
  <c r="A2818" i="52"/>
  <c r="I2818" i="52" s="1"/>
  <c r="G2817" i="52"/>
  <c r="A2817" i="52"/>
  <c r="I2817" i="52" s="1"/>
  <c r="A2816" i="52"/>
  <c r="A2815" i="52"/>
  <c r="I2815" i="52" s="1"/>
  <c r="A2814" i="52"/>
  <c r="E2814" i="52" s="1"/>
  <c r="G2813" i="52"/>
  <c r="A2813" i="52"/>
  <c r="I2813" i="52" s="1"/>
  <c r="A2812" i="52"/>
  <c r="I2812" i="52" s="1"/>
  <c r="A2809" i="52"/>
  <c r="F2809" i="52" s="1"/>
  <c r="F2808" i="52" s="1"/>
  <c r="G2808" i="52"/>
  <c r="A2808" i="52"/>
  <c r="I2808" i="52" s="1"/>
  <c r="A2807" i="52"/>
  <c r="E2807" i="52" s="1"/>
  <c r="E2806" i="52" s="1"/>
  <c r="G2806" i="52"/>
  <c r="A2806" i="52"/>
  <c r="I2806" i="52" s="1"/>
  <c r="A2805" i="52"/>
  <c r="I2805" i="52" s="1"/>
  <c r="G2804" i="52"/>
  <c r="A2804" i="52"/>
  <c r="I2804" i="52" s="1"/>
  <c r="A2803" i="52"/>
  <c r="E2803" i="52" s="1"/>
  <c r="E2802" i="52" s="1"/>
  <c r="G2802" i="52"/>
  <c r="A2802" i="52"/>
  <c r="I2802" i="52" s="1"/>
  <c r="A2801" i="52"/>
  <c r="I2801" i="52" s="1"/>
  <c r="A2800" i="52"/>
  <c r="I2800" i="52" s="1"/>
  <c r="A2799" i="52"/>
  <c r="F2799" i="52" s="1"/>
  <c r="F2798" i="52" s="1"/>
  <c r="G2798" i="52"/>
  <c r="A2798" i="52"/>
  <c r="I2798" i="52" s="1"/>
  <c r="A2797" i="52"/>
  <c r="E2797" i="52" s="1"/>
  <c r="E2796" i="52" s="1"/>
  <c r="E2795" i="52" s="1"/>
  <c r="G2796" i="52"/>
  <c r="G2795" i="52" s="1"/>
  <c r="A2796" i="52"/>
  <c r="I2796" i="52" s="1"/>
  <c r="A2795" i="52"/>
  <c r="I2795" i="52" s="1"/>
  <c r="A2794" i="52"/>
  <c r="G2793" i="52"/>
  <c r="A2793" i="52"/>
  <c r="I2793" i="52" s="1"/>
  <c r="A2792" i="52"/>
  <c r="E2792" i="52" s="1"/>
  <c r="E2791" i="52" s="1"/>
  <c r="G2791" i="52"/>
  <c r="A2791" i="52"/>
  <c r="I2791" i="52" s="1"/>
  <c r="A2790" i="52"/>
  <c r="I2790" i="52" s="1"/>
  <c r="A2789" i="52"/>
  <c r="F2789" i="52" s="1"/>
  <c r="F2788" i="52" s="1"/>
  <c r="G2788" i="52"/>
  <c r="A2788" i="52"/>
  <c r="I2788" i="52" s="1"/>
  <c r="A2787" i="52"/>
  <c r="E2787" i="52" s="1"/>
  <c r="A2786" i="52"/>
  <c r="F2786" i="52" s="1"/>
  <c r="A2785" i="52"/>
  <c r="E2785" i="52" s="1"/>
  <c r="A2784" i="52"/>
  <c r="I2784" i="52" s="1"/>
  <c r="G2783" i="52"/>
  <c r="A2783" i="52"/>
  <c r="I2783" i="52" s="1"/>
  <c r="A2782" i="52"/>
  <c r="G2781" i="52"/>
  <c r="A2781" i="52"/>
  <c r="I2781" i="52" s="1"/>
  <c r="A2780" i="52"/>
  <c r="A2779" i="52"/>
  <c r="E2779" i="52" s="1"/>
  <c r="A2778" i="52"/>
  <c r="A2777" i="52"/>
  <c r="F2777" i="52" s="1"/>
  <c r="G2776" i="52"/>
  <c r="A2776" i="52"/>
  <c r="I2776" i="52" s="1"/>
  <c r="A2775" i="52"/>
  <c r="F2775" i="52" s="1"/>
  <c r="F2774" i="52" s="1"/>
  <c r="G2774" i="52"/>
  <c r="A2774" i="52"/>
  <c r="I2774" i="52" s="1"/>
  <c r="A2773" i="52"/>
  <c r="F2773" i="52" s="1"/>
  <c r="A2772" i="52"/>
  <c r="E2772" i="52" s="1"/>
  <c r="A2771" i="52"/>
  <c r="A2770" i="52"/>
  <c r="G2769" i="52"/>
  <c r="A2769" i="52"/>
  <c r="I2769" i="52" s="1"/>
  <c r="A2768" i="52"/>
  <c r="I2768" i="52" s="1"/>
  <c r="A2767" i="52"/>
  <c r="F2767" i="52" s="1"/>
  <c r="F2766" i="52" s="1"/>
  <c r="G2766" i="52"/>
  <c r="A2766" i="52"/>
  <c r="I2766" i="52" s="1"/>
  <c r="A2765" i="52"/>
  <c r="I2765" i="52" s="1"/>
  <c r="G2764" i="52"/>
  <c r="A2764" i="52"/>
  <c r="I2764" i="52" s="1"/>
  <c r="A2763" i="52"/>
  <c r="G2762" i="52"/>
  <c r="A2762" i="52"/>
  <c r="I2762" i="52" s="1"/>
  <c r="A2761" i="52"/>
  <c r="G2760" i="52"/>
  <c r="A2760" i="52"/>
  <c r="I2760" i="52" s="1"/>
  <c r="A2759" i="52"/>
  <c r="E2759" i="52" s="1"/>
  <c r="A2758" i="52"/>
  <c r="A2757" i="52"/>
  <c r="E2757" i="52" s="1"/>
  <c r="A2756" i="52"/>
  <c r="G2755" i="52"/>
  <c r="A2755" i="52"/>
  <c r="I2755" i="52" s="1"/>
  <c r="A2754" i="52"/>
  <c r="I2754" i="52" s="1"/>
  <c r="A2753" i="52"/>
  <c r="G2752" i="52"/>
  <c r="A2752" i="52"/>
  <c r="I2752" i="52" s="1"/>
  <c r="A2751" i="52"/>
  <c r="E2751" i="52" s="1"/>
  <c r="A2750" i="52"/>
  <c r="E2750" i="52" s="1"/>
  <c r="A2749" i="52"/>
  <c r="E2749" i="52" s="1"/>
  <c r="A2748" i="52"/>
  <c r="G2747" i="52"/>
  <c r="A2747" i="52"/>
  <c r="I2747" i="52" s="1"/>
  <c r="A2746" i="52"/>
  <c r="G2745" i="52"/>
  <c r="A2745" i="52"/>
  <c r="I2745" i="52" s="1"/>
  <c r="A2744" i="52"/>
  <c r="E2744" i="52" s="1"/>
  <c r="A2743" i="52"/>
  <c r="A2742" i="52"/>
  <c r="E2742" i="52" s="1"/>
  <c r="A2741" i="52"/>
  <c r="G2740" i="52"/>
  <c r="A2740" i="52"/>
  <c r="I2740" i="52" s="1"/>
  <c r="A2739" i="52"/>
  <c r="I2739" i="52" s="1"/>
  <c r="A2738" i="52"/>
  <c r="I2738" i="52" s="1"/>
  <c r="A2737" i="52"/>
  <c r="G2736" i="52"/>
  <c r="A2736" i="52"/>
  <c r="I2736" i="52" s="1"/>
  <c r="A2735" i="52"/>
  <c r="E2735" i="52" s="1"/>
  <c r="E2734" i="52" s="1"/>
  <c r="G2734" i="52"/>
  <c r="A2734" i="52"/>
  <c r="I2734" i="52" s="1"/>
  <c r="A2733" i="52"/>
  <c r="I2733" i="52" s="1"/>
  <c r="A2732" i="52"/>
  <c r="G2731" i="52"/>
  <c r="A2731" i="52"/>
  <c r="I2731" i="52" s="1"/>
  <c r="A2730" i="52"/>
  <c r="E2730" i="52" s="1"/>
  <c r="E2729" i="52" s="1"/>
  <c r="G2729" i="52"/>
  <c r="A2729" i="52"/>
  <c r="I2729" i="52" s="1"/>
  <c r="A2728" i="52"/>
  <c r="I2728" i="52" s="1"/>
  <c r="A2727" i="52"/>
  <c r="G2726" i="52"/>
  <c r="A2726" i="52"/>
  <c r="I2726" i="52" s="1"/>
  <c r="A2725" i="52"/>
  <c r="E2725" i="52" s="1"/>
  <c r="E2724" i="52" s="1"/>
  <c r="G2724" i="52"/>
  <c r="A2724" i="52"/>
  <c r="I2724" i="52" s="1"/>
  <c r="A2723" i="52"/>
  <c r="I2723" i="52" s="1"/>
  <c r="A2722" i="52"/>
  <c r="I2722" i="52" s="1"/>
  <c r="A2721" i="52"/>
  <c r="G2720" i="52"/>
  <c r="E2720" i="52"/>
  <c r="A2720" i="52"/>
  <c r="I2720" i="52" s="1"/>
  <c r="A2719" i="52"/>
  <c r="G2718" i="52"/>
  <c r="A2718" i="52"/>
  <c r="I2718" i="52" s="1"/>
  <c r="A2717" i="52"/>
  <c r="G2716" i="52"/>
  <c r="E2716" i="52"/>
  <c r="A2716" i="52"/>
  <c r="I2716" i="52" s="1"/>
  <c r="A2715" i="52"/>
  <c r="E2715" i="52" s="1"/>
  <c r="E2714" i="52" s="1"/>
  <c r="G2714" i="52"/>
  <c r="A2714" i="52"/>
  <c r="I2714" i="52" s="1"/>
  <c r="A2711" i="52"/>
  <c r="G2710" i="52"/>
  <c r="A2710" i="52"/>
  <c r="I2710" i="52" s="1"/>
  <c r="A2709" i="52"/>
  <c r="G2708" i="52"/>
  <c r="A2708" i="52"/>
  <c r="I2708" i="52" s="1"/>
  <c r="A2707" i="52"/>
  <c r="F2707" i="52" s="1"/>
  <c r="F2706" i="52" s="1"/>
  <c r="G2706" i="52"/>
  <c r="A2706" i="52"/>
  <c r="I2706" i="52" s="1"/>
  <c r="A2705" i="52"/>
  <c r="E2705" i="52" s="1"/>
  <c r="E2704" i="52" s="1"/>
  <c r="G2704" i="52"/>
  <c r="A2704" i="52"/>
  <c r="I2704" i="52" s="1"/>
  <c r="A2703" i="52"/>
  <c r="A2702" i="52"/>
  <c r="E2702" i="52" s="1"/>
  <c r="A2701" i="52"/>
  <c r="F2701" i="52" s="1"/>
  <c r="A2700" i="52"/>
  <c r="F2700" i="52" s="1"/>
  <c r="A2699" i="52"/>
  <c r="G2698" i="52"/>
  <c r="A2698" i="52"/>
  <c r="I2698" i="52" s="1"/>
  <c r="A2697" i="52"/>
  <c r="E2697" i="52" s="1"/>
  <c r="A2696" i="52"/>
  <c r="E2696" i="52" s="1"/>
  <c r="A2695" i="52"/>
  <c r="E2695" i="52" s="1"/>
  <c r="A2694" i="52"/>
  <c r="F2694" i="52" s="1"/>
  <c r="A2693" i="52"/>
  <c r="A2692" i="52"/>
  <c r="E2692" i="52" s="1"/>
  <c r="A2691" i="52"/>
  <c r="E2691" i="52" s="1"/>
  <c r="A2690" i="52"/>
  <c r="F2690" i="52" s="1"/>
  <c r="A2689" i="52"/>
  <c r="I2689" i="52" s="1"/>
  <c r="H2689" i="52" s="1"/>
  <c r="A2688" i="52"/>
  <c r="G2687" i="52"/>
  <c r="G2686" i="52" s="1"/>
  <c r="A2687" i="52"/>
  <c r="F2687" i="52" s="1"/>
  <c r="A2686" i="52"/>
  <c r="I2686" i="52" s="1"/>
  <c r="A2685" i="52"/>
  <c r="I2685" i="52" s="1"/>
  <c r="A2684" i="52"/>
  <c r="I2684" i="52" s="1"/>
  <c r="A2683" i="52"/>
  <c r="E2683" i="52" s="1"/>
  <c r="E2682" i="52" s="1"/>
  <c r="G2682" i="52"/>
  <c r="A2682" i="52"/>
  <c r="I2682" i="52" s="1"/>
  <c r="A2681" i="52"/>
  <c r="I2681" i="52" s="1"/>
  <c r="G2680" i="52"/>
  <c r="A2680" i="52"/>
  <c r="I2680" i="52" s="1"/>
  <c r="A2679" i="52"/>
  <c r="F2679" i="52" s="1"/>
  <c r="F2678" i="52" s="1"/>
  <c r="G2678" i="52"/>
  <c r="A2678" i="52"/>
  <c r="I2678" i="52" s="1"/>
  <c r="A2677" i="52"/>
  <c r="F2677" i="52" s="1"/>
  <c r="F2676" i="52" s="1"/>
  <c r="G2676" i="52"/>
  <c r="A2676" i="52"/>
  <c r="I2676" i="52" s="1"/>
  <c r="A2675" i="52"/>
  <c r="E2675" i="52" s="1"/>
  <c r="E2674" i="52" s="1"/>
  <c r="G2674" i="52"/>
  <c r="A2674" i="52"/>
  <c r="I2674" i="52" s="1"/>
  <c r="A2673" i="52"/>
  <c r="I2673" i="52" s="1"/>
  <c r="A2672" i="52"/>
  <c r="F2672" i="52" s="1"/>
  <c r="F2671" i="52" s="1"/>
  <c r="G2671" i="52"/>
  <c r="A2671" i="52"/>
  <c r="I2671" i="52" s="1"/>
  <c r="A2670" i="52"/>
  <c r="E2670" i="52" s="1"/>
  <c r="E2669" i="52" s="1"/>
  <c r="G2669" i="52"/>
  <c r="A2669" i="52"/>
  <c r="I2669" i="52" s="1"/>
  <c r="A2668" i="52"/>
  <c r="I2668" i="52" s="1"/>
  <c r="A2667" i="52"/>
  <c r="G2666" i="52"/>
  <c r="A2666" i="52"/>
  <c r="I2666" i="52" s="1"/>
  <c r="A2665" i="52"/>
  <c r="E2665" i="52" s="1"/>
  <c r="E2664" i="52" s="1"/>
  <c r="G2664" i="52"/>
  <c r="A2664" i="52"/>
  <c r="I2664" i="52" s="1"/>
  <c r="A2663" i="52"/>
  <c r="I2663" i="52" s="1"/>
  <c r="G2662" i="52"/>
  <c r="A2662" i="52"/>
  <c r="I2662" i="52" s="1"/>
  <c r="A2661" i="52"/>
  <c r="I2661" i="52" s="1"/>
  <c r="G2660" i="52"/>
  <c r="A2660" i="52"/>
  <c r="I2660" i="52" s="1"/>
  <c r="A2659" i="52"/>
  <c r="E2659" i="52" s="1"/>
  <c r="E2658" i="52" s="1"/>
  <c r="G2658" i="52"/>
  <c r="A2658" i="52"/>
  <c r="I2658" i="52" s="1"/>
  <c r="A2657" i="52"/>
  <c r="I2657" i="52" s="1"/>
  <c r="A2656" i="52"/>
  <c r="I2656" i="52" s="1"/>
  <c r="A2655" i="52"/>
  <c r="I2655" i="52" s="1"/>
  <c r="I2654" i="52"/>
  <c r="H2654" i="52" s="1"/>
  <c r="F2654" i="52"/>
  <c r="E2654" i="52"/>
  <c r="I2653" i="52"/>
  <c r="H2653" i="52" s="1"/>
  <c r="F2653" i="52"/>
  <c r="E2653" i="52"/>
  <c r="A2652" i="52"/>
  <c r="E2652" i="52" s="1"/>
  <c r="E2651" i="52" s="1"/>
  <c r="G2651" i="52"/>
  <c r="A2651" i="52"/>
  <c r="I2651" i="52" s="1"/>
  <c r="A2650" i="52"/>
  <c r="A2649" i="52"/>
  <c r="F2649" i="52" s="1"/>
  <c r="G2648" i="52"/>
  <c r="A2648" i="52"/>
  <c r="I2648" i="52" s="1"/>
  <c r="A2647" i="52"/>
  <c r="F2647" i="52" s="1"/>
  <c r="F2646" i="52" s="1"/>
  <c r="G2646" i="52"/>
  <c r="A2646" i="52"/>
  <c r="I2646" i="52" s="1"/>
  <c r="A2645" i="52"/>
  <c r="E2645" i="52" s="1"/>
  <c r="E2644" i="52" s="1"/>
  <c r="G2644" i="52"/>
  <c r="A2644" i="52"/>
  <c r="I2644" i="52" s="1"/>
  <c r="A2643" i="52"/>
  <c r="I2643" i="52" s="1"/>
  <c r="A2642" i="52"/>
  <c r="E2642" i="52" s="1"/>
  <c r="A2641" i="52"/>
  <c r="F2641" i="52" s="1"/>
  <c r="A2640" i="52"/>
  <c r="A2639" i="52"/>
  <c r="I2639" i="52" s="1"/>
  <c r="G2638" i="52"/>
  <c r="A2638" i="52"/>
  <c r="I2638" i="52" s="1"/>
  <c r="A2637" i="52"/>
  <c r="F2637" i="52" s="1"/>
  <c r="F2636" i="52" s="1"/>
  <c r="G2636" i="52"/>
  <c r="A2636" i="52"/>
  <c r="I2636" i="52" s="1"/>
  <c r="A2635" i="52"/>
  <c r="F2635" i="52" s="1"/>
  <c r="A2634" i="52"/>
  <c r="I2634" i="52" s="1"/>
  <c r="A2633" i="52"/>
  <c r="I2633" i="52" s="1"/>
  <c r="G2632" i="52"/>
  <c r="A2632" i="52"/>
  <c r="I2632" i="52" s="1"/>
  <c r="A2631" i="52"/>
  <c r="I2631" i="52" s="1"/>
  <c r="A2630" i="52"/>
  <c r="I2630" i="52" s="1"/>
  <c r="A2629" i="52"/>
  <c r="E2629" i="52" s="1"/>
  <c r="A2628" i="52"/>
  <c r="F2628" i="52" s="1"/>
  <c r="G2627" i="52"/>
  <c r="A2627" i="52"/>
  <c r="I2627" i="52" s="1"/>
  <c r="A2626" i="52"/>
  <c r="I2626" i="52" s="1"/>
  <c r="A2625" i="52"/>
  <c r="G2624" i="52"/>
  <c r="A2624" i="52"/>
  <c r="I2624" i="52" s="1"/>
  <c r="A2623" i="52"/>
  <c r="G2622" i="52"/>
  <c r="A2622" i="52"/>
  <c r="I2622" i="52" s="1"/>
  <c r="A2621" i="52"/>
  <c r="E2621" i="52" s="1"/>
  <c r="A2620" i="52"/>
  <c r="F2620" i="52" s="1"/>
  <c r="A2619" i="52"/>
  <c r="E2619" i="52" s="1"/>
  <c r="G2618" i="52"/>
  <c r="A2618" i="52"/>
  <c r="I2618" i="52" s="1"/>
  <c r="A2617" i="52"/>
  <c r="F2617" i="52" s="1"/>
  <c r="F2616" i="52" s="1"/>
  <c r="G2616" i="52"/>
  <c r="A2616" i="52"/>
  <c r="I2616" i="52" s="1"/>
  <c r="A2615" i="52"/>
  <c r="E2615" i="52" s="1"/>
  <c r="E2614" i="52" s="1"/>
  <c r="G2614" i="52"/>
  <c r="A2614" i="52"/>
  <c r="I2614" i="52" s="1"/>
  <c r="A2613" i="52"/>
  <c r="I2613" i="52" s="1"/>
  <c r="G2612" i="52"/>
  <c r="A2612" i="52"/>
  <c r="I2612" i="52" s="1"/>
  <c r="A2611" i="52"/>
  <c r="F2611" i="52" s="1"/>
  <c r="F2610" i="52" s="1"/>
  <c r="G2610" i="52"/>
  <c r="A2610" i="52"/>
  <c r="I2610" i="52" s="1"/>
  <c r="A2609" i="52"/>
  <c r="I2609" i="52" s="1"/>
  <c r="A2608" i="52"/>
  <c r="I2608" i="52" s="1"/>
  <c r="G2607" i="52"/>
  <c r="A2607" i="52"/>
  <c r="I2607" i="52" s="1"/>
  <c r="A2606" i="52"/>
  <c r="F2606" i="52" s="1"/>
  <c r="F2605" i="52" s="1"/>
  <c r="G2605" i="52"/>
  <c r="A2605" i="52"/>
  <c r="I2605" i="52" s="1"/>
  <c r="A2604" i="52"/>
  <c r="F2604" i="52" s="1"/>
  <c r="F2603" i="52" s="1"/>
  <c r="G2603" i="52"/>
  <c r="A2603" i="52"/>
  <c r="I2603" i="52" s="1"/>
  <c r="A2602" i="52"/>
  <c r="G2601" i="52"/>
  <c r="A2601" i="52"/>
  <c r="I2601" i="52" s="1"/>
  <c r="A2600" i="52"/>
  <c r="I2600" i="52" s="1"/>
  <c r="G2599" i="52"/>
  <c r="A2599" i="52"/>
  <c r="I2599" i="52" s="1"/>
  <c r="A2598" i="52"/>
  <c r="I2598" i="52" s="1"/>
  <c r="A2597" i="52"/>
  <c r="G2596" i="52"/>
  <c r="A2596" i="52"/>
  <c r="I2596" i="52" s="1"/>
  <c r="A2595" i="52"/>
  <c r="I2595" i="52" s="1"/>
  <c r="G2594" i="52"/>
  <c r="A2594" i="52"/>
  <c r="I2594" i="52" s="1"/>
  <c r="A2593" i="52"/>
  <c r="F2593" i="52" s="1"/>
  <c r="F2592" i="52" s="1"/>
  <c r="G2592" i="52"/>
  <c r="A2592" i="52"/>
  <c r="I2592" i="52" s="1"/>
  <c r="A2591" i="52"/>
  <c r="F2591" i="52" s="1"/>
  <c r="F2590" i="52" s="1"/>
  <c r="G2590" i="52"/>
  <c r="A2590" i="52"/>
  <c r="I2590" i="52" s="1"/>
  <c r="A2589" i="52"/>
  <c r="G2588" i="52"/>
  <c r="A2588" i="52"/>
  <c r="I2588" i="52" s="1"/>
  <c r="A2587" i="52"/>
  <c r="I2587" i="52" s="1"/>
  <c r="G2586" i="52"/>
  <c r="A2586" i="52"/>
  <c r="I2586" i="52" s="1"/>
  <c r="A2585" i="52"/>
  <c r="I2585" i="52" s="1"/>
  <c r="A2584" i="52"/>
  <c r="G2583" i="52"/>
  <c r="A2583" i="52"/>
  <c r="I2583" i="52" s="1"/>
  <c r="A2582" i="52"/>
  <c r="I2582" i="52" s="1"/>
  <c r="G2581" i="52"/>
  <c r="A2581" i="52"/>
  <c r="I2581" i="52" s="1"/>
  <c r="A2580" i="52"/>
  <c r="F2580" i="52" s="1"/>
  <c r="F2579" i="52" s="1"/>
  <c r="G2579" i="52"/>
  <c r="A2579" i="52"/>
  <c r="I2579" i="52" s="1"/>
  <c r="A2578" i="52"/>
  <c r="F2578" i="52" s="1"/>
  <c r="F2577" i="52" s="1"/>
  <c r="G2577" i="52"/>
  <c r="A2577" i="52"/>
  <c r="I2577" i="52" s="1"/>
  <c r="A2576" i="52"/>
  <c r="A2575" i="52"/>
  <c r="I2575" i="52" s="1"/>
  <c r="A2574" i="52"/>
  <c r="I2574" i="52" s="1"/>
  <c r="A2573" i="52"/>
  <c r="E2573" i="52" s="1"/>
  <c r="A2572" i="52"/>
  <c r="F2572" i="52" s="1"/>
  <c r="A2571" i="52"/>
  <c r="F2571" i="52" s="1"/>
  <c r="A2570" i="52"/>
  <c r="I2570" i="52" s="1"/>
  <c r="A2569" i="52"/>
  <c r="E2569" i="52" s="1"/>
  <c r="G2568" i="52"/>
  <c r="G2567" i="52" s="1"/>
  <c r="A2568" i="52"/>
  <c r="I2568" i="52" s="1"/>
  <c r="A2567" i="52"/>
  <c r="I2567" i="52" s="1"/>
  <c r="A2566" i="52"/>
  <c r="F2566" i="52" s="1"/>
  <c r="F2565" i="52" s="1"/>
  <c r="G2565" i="52"/>
  <c r="A2565" i="52"/>
  <c r="I2565" i="52" s="1"/>
  <c r="A2564" i="52"/>
  <c r="F2564" i="52" s="1"/>
  <c r="F2563" i="52" s="1"/>
  <c r="G2563" i="52"/>
  <c r="A2563" i="52"/>
  <c r="I2563" i="52" s="1"/>
  <c r="A2562" i="52"/>
  <c r="I2562" i="52" s="1"/>
  <c r="G2561" i="52"/>
  <c r="A2561" i="52"/>
  <c r="I2561" i="52" s="1"/>
  <c r="A2560" i="52"/>
  <c r="F2560" i="52" s="1"/>
  <c r="F2559" i="52" s="1"/>
  <c r="G2559" i="52"/>
  <c r="A2559" i="52"/>
  <c r="I2559" i="52" s="1"/>
  <c r="A2558" i="52"/>
  <c r="F2558" i="52" s="1"/>
  <c r="F2557" i="52" s="1"/>
  <c r="G2557" i="52"/>
  <c r="A2557" i="52"/>
  <c r="I2557" i="52" s="1"/>
  <c r="A2556" i="52"/>
  <c r="G2555" i="52"/>
  <c r="A2555" i="52"/>
  <c r="I2555" i="52" s="1"/>
  <c r="A2554" i="52"/>
  <c r="I2554" i="52" s="1"/>
  <c r="A2553" i="52"/>
  <c r="I2553" i="52" s="1"/>
  <c r="A2552" i="52"/>
  <c r="I2552" i="52" s="1"/>
  <c r="A2551" i="52"/>
  <c r="E2551" i="52" s="1"/>
  <c r="A2550" i="52"/>
  <c r="F2550" i="52" s="1"/>
  <c r="A2549" i="52"/>
  <c r="F2549" i="52" s="1"/>
  <c r="A2548" i="52"/>
  <c r="I2548" i="52" s="1"/>
  <c r="G2547" i="52"/>
  <c r="A2547" i="52"/>
  <c r="I2547" i="52" s="1"/>
  <c r="A2546" i="52"/>
  <c r="I2546" i="52" s="1"/>
  <c r="A2545" i="52"/>
  <c r="I2545" i="52" s="1"/>
  <c r="A2544" i="52"/>
  <c r="F2544" i="52" s="1"/>
  <c r="A2543" i="52"/>
  <c r="A2542" i="52"/>
  <c r="I2542" i="52" s="1"/>
  <c r="G2541" i="52"/>
  <c r="A2541" i="52"/>
  <c r="I2541" i="52" s="1"/>
  <c r="A2540" i="52"/>
  <c r="F2540" i="52" s="1"/>
  <c r="A2539" i="52"/>
  <c r="E2539" i="52" s="1"/>
  <c r="A2538" i="52"/>
  <c r="I2538" i="52" s="1"/>
  <c r="A2537" i="52"/>
  <c r="E2537" i="52" s="1"/>
  <c r="A2536" i="52"/>
  <c r="F2536" i="52" s="1"/>
  <c r="G2535" i="52"/>
  <c r="A2535" i="52"/>
  <c r="I2535" i="52" s="1"/>
  <c r="A2534" i="52"/>
  <c r="I2534" i="52" s="1"/>
  <c r="A2533" i="52"/>
  <c r="I2533" i="52" s="1"/>
  <c r="G2532" i="52"/>
  <c r="A2532" i="52"/>
  <c r="I2532" i="52" s="1"/>
  <c r="A2531" i="52"/>
  <c r="F2531" i="52" s="1"/>
  <c r="F2530" i="52" s="1"/>
  <c r="G2530" i="52"/>
  <c r="A2530" i="52"/>
  <c r="I2530" i="52" s="1"/>
  <c r="A2529" i="52"/>
  <c r="I2529" i="52" s="1"/>
  <c r="G2528" i="52"/>
  <c r="E2528" i="52"/>
  <c r="A2528" i="52"/>
  <c r="I2528" i="52" s="1"/>
  <c r="A2527" i="52"/>
  <c r="E2527" i="52" s="1"/>
  <c r="A2526" i="52"/>
  <c r="I2526" i="52" s="1"/>
  <c r="A2525" i="52"/>
  <c r="E2525" i="52" s="1"/>
  <c r="A2524" i="52"/>
  <c r="F2524" i="52" s="1"/>
  <c r="A2523" i="52"/>
  <c r="E2523" i="52" s="1"/>
  <c r="G2522" i="52"/>
  <c r="A2522" i="52"/>
  <c r="I2522" i="52" s="1"/>
  <c r="A2521" i="52"/>
  <c r="I2521" i="52" s="1"/>
  <c r="A2520" i="52"/>
  <c r="I2520" i="52" s="1"/>
  <c r="G2519" i="52"/>
  <c r="A2519" i="52"/>
  <c r="I2519" i="52" s="1"/>
  <c r="A2518" i="52"/>
  <c r="I2518" i="52" s="1"/>
  <c r="G2517" i="52"/>
  <c r="A2517" i="52"/>
  <c r="I2517" i="52" s="1"/>
  <c r="A2516" i="52"/>
  <c r="F2516" i="52" s="1"/>
  <c r="F2515" i="52" s="1"/>
  <c r="G2515" i="52"/>
  <c r="A2515" i="52"/>
  <c r="I2515" i="52" s="1"/>
  <c r="A2514" i="52"/>
  <c r="I2514" i="52" s="1"/>
  <c r="A2513" i="52"/>
  <c r="I2513" i="52" s="1"/>
  <c r="A2512" i="52"/>
  <c r="E2512" i="52" s="1"/>
  <c r="E2511" i="52" s="1"/>
  <c r="G2511" i="52"/>
  <c r="A2511" i="52"/>
  <c r="I2511" i="52" s="1"/>
  <c r="A2510" i="52"/>
  <c r="I2510" i="52" s="1"/>
  <c r="G2509" i="52"/>
  <c r="A2509" i="52"/>
  <c r="I2509" i="52" s="1"/>
  <c r="A2508" i="52"/>
  <c r="E2508" i="52" s="1"/>
  <c r="E2507" i="52" s="1"/>
  <c r="G2507" i="52"/>
  <c r="A2507" i="52"/>
  <c r="I2507" i="52" s="1"/>
  <c r="A2506" i="52"/>
  <c r="F2506" i="52" s="1"/>
  <c r="F2505" i="52" s="1"/>
  <c r="G2505" i="52"/>
  <c r="A2505" i="52"/>
  <c r="I2505" i="52" s="1"/>
  <c r="A2504" i="52"/>
  <c r="E2504" i="52" s="1"/>
  <c r="E2503" i="52" s="1"/>
  <c r="G2503" i="52"/>
  <c r="A2503" i="52"/>
  <c r="I2503" i="52" s="1"/>
  <c r="A2502" i="52"/>
  <c r="I2502" i="52" s="1"/>
  <c r="G2501" i="52"/>
  <c r="A2501" i="52"/>
  <c r="I2501" i="52" s="1"/>
  <c r="A2500" i="52"/>
  <c r="I2500" i="52" s="1"/>
  <c r="A2499" i="52"/>
  <c r="E2499" i="52" s="1"/>
  <c r="E2498" i="52" s="1"/>
  <c r="G2498" i="52"/>
  <c r="A2498" i="52"/>
  <c r="I2498" i="52" s="1"/>
  <c r="A2497" i="52"/>
  <c r="I2497" i="52" s="1"/>
  <c r="G2496" i="52"/>
  <c r="A2496" i="52"/>
  <c r="I2496" i="52" s="1"/>
  <c r="A2495" i="52"/>
  <c r="E2495" i="52" s="1"/>
  <c r="E2494" i="52" s="1"/>
  <c r="G2494" i="52"/>
  <c r="A2494" i="52"/>
  <c r="I2494" i="52" s="1"/>
  <c r="A2493" i="52"/>
  <c r="F2493" i="52" s="1"/>
  <c r="F2492" i="52" s="1"/>
  <c r="G2492" i="52"/>
  <c r="A2492" i="52"/>
  <c r="I2492" i="52" s="1"/>
  <c r="A2491" i="52"/>
  <c r="I2491" i="52" s="1"/>
  <c r="A2490" i="52"/>
  <c r="I2490" i="52" s="1"/>
  <c r="G2489" i="52"/>
  <c r="A2489" i="52"/>
  <c r="I2489" i="52" s="1"/>
  <c r="A2488" i="52"/>
  <c r="F2488" i="52" s="1"/>
  <c r="A2487" i="52"/>
  <c r="I2487" i="52" s="1"/>
  <c r="A2486" i="52"/>
  <c r="I2486" i="52" s="1"/>
  <c r="A2485" i="52"/>
  <c r="E2485" i="52" s="1"/>
  <c r="A2484" i="52"/>
  <c r="F2484" i="52" s="1"/>
  <c r="G2483" i="52"/>
  <c r="A2483" i="52"/>
  <c r="I2483" i="52" s="1"/>
  <c r="A2482" i="52"/>
  <c r="E2482" i="52" s="1"/>
  <c r="E2481" i="52" s="1"/>
  <c r="G2481" i="52"/>
  <c r="A2481" i="52"/>
  <c r="I2481" i="52" s="1"/>
  <c r="A2480" i="52"/>
  <c r="I2480" i="52" s="1"/>
  <c r="G2479" i="52"/>
  <c r="A2479" i="52"/>
  <c r="I2479" i="52" s="1"/>
  <c r="A2478" i="52"/>
  <c r="I2478" i="52" s="1"/>
  <c r="A2477" i="52"/>
  <c r="I2477" i="52" s="1"/>
  <c r="A2476" i="52"/>
  <c r="E2476" i="52" s="1"/>
  <c r="A2475" i="52"/>
  <c r="F2475" i="52" s="1"/>
  <c r="A2474" i="52"/>
  <c r="I2474" i="52" s="1"/>
  <c r="G2473" i="52"/>
  <c r="A2473" i="52"/>
  <c r="I2473" i="52" s="1"/>
  <c r="A2472" i="52"/>
  <c r="F2472" i="52" s="1"/>
  <c r="F2471" i="52" s="1"/>
  <c r="G2471" i="52"/>
  <c r="A2471" i="52"/>
  <c r="I2471" i="52" s="1"/>
  <c r="A2470" i="52"/>
  <c r="E2470" i="52" s="1"/>
  <c r="E2469" i="52" s="1"/>
  <c r="G2469" i="52"/>
  <c r="A2469" i="52"/>
  <c r="I2469" i="52" s="1"/>
  <c r="A2468" i="52"/>
  <c r="E2468" i="52" s="1"/>
  <c r="E2467" i="52" s="1"/>
  <c r="G2467" i="52"/>
  <c r="A2467" i="52"/>
  <c r="I2467" i="52" s="1"/>
  <c r="A2466" i="52"/>
  <c r="I2466" i="52" s="1"/>
  <c r="A2465" i="52"/>
  <c r="I2465" i="52" s="1"/>
  <c r="A2464" i="52"/>
  <c r="F2464" i="52" s="1"/>
  <c r="F2463" i="52" s="1"/>
  <c r="G2463" i="52"/>
  <c r="A2463" i="52"/>
  <c r="I2463" i="52" s="1"/>
  <c r="A2462" i="52"/>
  <c r="E2462" i="52" s="1"/>
  <c r="E2461" i="52" s="1"/>
  <c r="G2461" i="52"/>
  <c r="A2461" i="52"/>
  <c r="I2461" i="52" s="1"/>
  <c r="A2460" i="52"/>
  <c r="I2460" i="52" s="1"/>
  <c r="A2459" i="52"/>
  <c r="E2459" i="52" s="1"/>
  <c r="A2458" i="52"/>
  <c r="F2458" i="52" s="1"/>
  <c r="G2457" i="52"/>
  <c r="A2457" i="52"/>
  <c r="I2457" i="52" s="1"/>
  <c r="A2456" i="52"/>
  <c r="I2456" i="52" s="1"/>
  <c r="A2455" i="52"/>
  <c r="E2455" i="52" s="1"/>
  <c r="E2454" i="52" s="1"/>
  <c r="G2454" i="52"/>
  <c r="A2454" i="52"/>
  <c r="I2454" i="52" s="1"/>
  <c r="A2453" i="52"/>
  <c r="F2453" i="52" s="1"/>
  <c r="F2452" i="52" s="1"/>
  <c r="G2452" i="52"/>
  <c r="A2452" i="52"/>
  <c r="I2452" i="52" s="1"/>
  <c r="A2451" i="52"/>
  <c r="E2451" i="52" s="1"/>
  <c r="E2450" i="52" s="1"/>
  <c r="G2450" i="52"/>
  <c r="A2450" i="52"/>
  <c r="I2450" i="52" s="1"/>
  <c r="A2449" i="52"/>
  <c r="I2449" i="52" s="1"/>
  <c r="G2448" i="52"/>
  <c r="A2448" i="52"/>
  <c r="I2448" i="52" s="1"/>
  <c r="A2447" i="52"/>
  <c r="E2447" i="52" s="1"/>
  <c r="E2446" i="52" s="1"/>
  <c r="G2446" i="52"/>
  <c r="A2446" i="52"/>
  <c r="I2446" i="52" s="1"/>
  <c r="A2445" i="52"/>
  <c r="I2445" i="52" s="1"/>
  <c r="A2444" i="52"/>
  <c r="I2444" i="52" s="1"/>
  <c r="A2443" i="52"/>
  <c r="E2443" i="52" s="1"/>
  <c r="A2442" i="52"/>
  <c r="F2442" i="52" s="1"/>
  <c r="A2441" i="52"/>
  <c r="E2441" i="52" s="1"/>
  <c r="G2440" i="52"/>
  <c r="A2440" i="52"/>
  <c r="I2440" i="52" s="1"/>
  <c r="A2439" i="52"/>
  <c r="F2439" i="52" s="1"/>
  <c r="A2438" i="52"/>
  <c r="E2438" i="52" s="1"/>
  <c r="A2437" i="52"/>
  <c r="I2437" i="52" s="1"/>
  <c r="A2436" i="52"/>
  <c r="E2436" i="52" s="1"/>
  <c r="G2435" i="52"/>
  <c r="A2435" i="52"/>
  <c r="I2435" i="52" s="1"/>
  <c r="A2434" i="52"/>
  <c r="I2434" i="52" s="1"/>
  <c r="G2433" i="52"/>
  <c r="A2433" i="52"/>
  <c r="I2433" i="52" s="1"/>
  <c r="A2432" i="52"/>
  <c r="E2432" i="52" s="1"/>
  <c r="A2431" i="52"/>
  <c r="I2431" i="52" s="1"/>
  <c r="A2430" i="52"/>
  <c r="E2430" i="52" s="1"/>
  <c r="A2429" i="52"/>
  <c r="F2429" i="52" s="1"/>
  <c r="G2428" i="52"/>
  <c r="A2428" i="52"/>
  <c r="I2428" i="52" s="1"/>
  <c r="A2427" i="52"/>
  <c r="I2427" i="52" s="1"/>
  <c r="A2424" i="52"/>
  <c r="E2424" i="52" s="1"/>
  <c r="E2423" i="52" s="1"/>
  <c r="G2423" i="52"/>
  <c r="A2423" i="52"/>
  <c r="I2423" i="52" s="1"/>
  <c r="A2422" i="52"/>
  <c r="F2422" i="52" s="1"/>
  <c r="F2421" i="52" s="1"/>
  <c r="G2421" i="52"/>
  <c r="A2421" i="52"/>
  <c r="I2421" i="52" s="1"/>
  <c r="A2420" i="52"/>
  <c r="E2420" i="52" s="1"/>
  <c r="E2419" i="52" s="1"/>
  <c r="G2419" i="52"/>
  <c r="A2419" i="52"/>
  <c r="I2419" i="52" s="1"/>
  <c r="A2418" i="52"/>
  <c r="I2418" i="52" s="1"/>
  <c r="G2417" i="52"/>
  <c r="A2417" i="52"/>
  <c r="I2417" i="52" s="1"/>
  <c r="A2416" i="52"/>
  <c r="A2415" i="52"/>
  <c r="I2415" i="52" s="1"/>
  <c r="A2414" i="52"/>
  <c r="E2414" i="52" s="1"/>
  <c r="E2413" i="52" s="1"/>
  <c r="G2413" i="52"/>
  <c r="A2413" i="52"/>
  <c r="I2413" i="52" s="1"/>
  <c r="A2412" i="52"/>
  <c r="F2412" i="52" s="1"/>
  <c r="F2411" i="52" s="1"/>
  <c r="G2411" i="52"/>
  <c r="A2411" i="52"/>
  <c r="I2411" i="52" s="1"/>
  <c r="A2410" i="52"/>
  <c r="E2410" i="52" s="1"/>
  <c r="E2409" i="52" s="1"/>
  <c r="G2409" i="52"/>
  <c r="A2409" i="52"/>
  <c r="I2409" i="52" s="1"/>
  <c r="A2408" i="52"/>
  <c r="I2408" i="52" s="1"/>
  <c r="A2407" i="52"/>
  <c r="F2407" i="52" s="1"/>
  <c r="F2406" i="52" s="1"/>
  <c r="G2406" i="52"/>
  <c r="A2406" i="52"/>
  <c r="I2406" i="52" s="1"/>
  <c r="A2405" i="52"/>
  <c r="E2405" i="52" s="1"/>
  <c r="E2404" i="52" s="1"/>
  <c r="G2404" i="52"/>
  <c r="A2404" i="52"/>
  <c r="I2404" i="52" s="1"/>
  <c r="A2403" i="52"/>
  <c r="I2403" i="52" s="1"/>
  <c r="A2402" i="52"/>
  <c r="F2402" i="52" s="1"/>
  <c r="F2401" i="52" s="1"/>
  <c r="G2401" i="52"/>
  <c r="A2401" i="52"/>
  <c r="I2401" i="52" s="1"/>
  <c r="A2400" i="52"/>
  <c r="E2400" i="52" s="1"/>
  <c r="A2399" i="52"/>
  <c r="F2399" i="52" s="1"/>
  <c r="A2398" i="52"/>
  <c r="E2398" i="52" s="1"/>
  <c r="A2397" i="52"/>
  <c r="I2397" i="52" s="1"/>
  <c r="G2396" i="52"/>
  <c r="A2396" i="52"/>
  <c r="I2396" i="52" s="1"/>
  <c r="A2395" i="52"/>
  <c r="E2395" i="52" s="1"/>
  <c r="E2394" i="52" s="1"/>
  <c r="G2394" i="52"/>
  <c r="A2394" i="52"/>
  <c r="I2394" i="52" s="1"/>
  <c r="A2393" i="52"/>
  <c r="F2393" i="52" s="1"/>
  <c r="F2392" i="52" s="1"/>
  <c r="G2392" i="52"/>
  <c r="E2392" i="52"/>
  <c r="A2392" i="52"/>
  <c r="I2392" i="52" s="1"/>
  <c r="A2391" i="52"/>
  <c r="I2391" i="52" s="1"/>
  <c r="G2390" i="52"/>
  <c r="A2390" i="52"/>
  <c r="I2390" i="52" s="1"/>
  <c r="A2389" i="52"/>
  <c r="E2389" i="52" s="1"/>
  <c r="A2388" i="52"/>
  <c r="I2388" i="52" s="1"/>
  <c r="A2387" i="52"/>
  <c r="E2387" i="52" s="1"/>
  <c r="A2386" i="52"/>
  <c r="F2386" i="52" s="1"/>
  <c r="G2385" i="52"/>
  <c r="A2385" i="52"/>
  <c r="I2385" i="52" s="1"/>
  <c r="A2384" i="52"/>
  <c r="I2384" i="52" s="1"/>
  <c r="A2383" i="52"/>
  <c r="F2383" i="52" s="1"/>
  <c r="F2382" i="52" s="1"/>
  <c r="G2382" i="52"/>
  <c r="A2382" i="52"/>
  <c r="I2382" i="52" s="1"/>
  <c r="A2381" i="52"/>
  <c r="E2381" i="52" s="1"/>
  <c r="E2380" i="52" s="1"/>
  <c r="G2380" i="52"/>
  <c r="A2380" i="52"/>
  <c r="I2380" i="52" s="1"/>
  <c r="A2379" i="52"/>
  <c r="I2379" i="52" s="1"/>
  <c r="G2378" i="52"/>
  <c r="A2378" i="52"/>
  <c r="I2378" i="52" s="1"/>
  <c r="A2377" i="52"/>
  <c r="E2377" i="52" s="1"/>
  <c r="E2376" i="52" s="1"/>
  <c r="G2376" i="52"/>
  <c r="A2376" i="52"/>
  <c r="I2376" i="52" s="1"/>
  <c r="A2375" i="52"/>
  <c r="F2375" i="52" s="1"/>
  <c r="A2374" i="52"/>
  <c r="E2374" i="52" s="1"/>
  <c r="A2373" i="52"/>
  <c r="I2373" i="52" s="1"/>
  <c r="A2372" i="52"/>
  <c r="I2372" i="52" s="1"/>
  <c r="G2371" i="52"/>
  <c r="A2371" i="52"/>
  <c r="I2371" i="52" s="1"/>
  <c r="A2370" i="52"/>
  <c r="I2370" i="52" s="1"/>
  <c r="A2369" i="52"/>
  <c r="E2369" i="52" s="1"/>
  <c r="E2368" i="52" s="1"/>
  <c r="G2368" i="52"/>
  <c r="A2368" i="52"/>
  <c r="I2368" i="52" s="1"/>
  <c r="A2367" i="52"/>
  <c r="I2367" i="52" s="1"/>
  <c r="A2366" i="52"/>
  <c r="E2366" i="52" s="1"/>
  <c r="A2365" i="52"/>
  <c r="F2365" i="52" s="1"/>
  <c r="A2364" i="52"/>
  <c r="F2364" i="52" s="1"/>
  <c r="G2363" i="52"/>
  <c r="A2363" i="52"/>
  <c r="I2363" i="52" s="1"/>
  <c r="A2362" i="52"/>
  <c r="E2362" i="52" s="1"/>
  <c r="E2361" i="52" s="1"/>
  <c r="G2361" i="52"/>
  <c r="A2361" i="52"/>
  <c r="I2361" i="52" s="1"/>
  <c r="A2360" i="52"/>
  <c r="I2360" i="52" s="1"/>
  <c r="G2359" i="52"/>
  <c r="A2359" i="52"/>
  <c r="I2359" i="52" s="1"/>
  <c r="A2358" i="52"/>
  <c r="E2358" i="52" s="1"/>
  <c r="E2357" i="52" s="1"/>
  <c r="G2357" i="52"/>
  <c r="A2357" i="52"/>
  <c r="I2357" i="52" s="1"/>
  <c r="A2356" i="52"/>
  <c r="F2356" i="52" s="1"/>
  <c r="A2355" i="52"/>
  <c r="E2355" i="52" s="1"/>
  <c r="A2354" i="52"/>
  <c r="I2354" i="52" s="1"/>
  <c r="A2353" i="52"/>
  <c r="I2353" i="52" s="1"/>
  <c r="G2352" i="52"/>
  <c r="A2352" i="52"/>
  <c r="I2352" i="52" s="1"/>
  <c r="A2351" i="52"/>
  <c r="I2351" i="52" s="1"/>
  <c r="A2350" i="52"/>
  <c r="I2350" i="52" s="1"/>
  <c r="A2349" i="52"/>
  <c r="E2349" i="52" s="1"/>
  <c r="E2348" i="52" s="1"/>
  <c r="G2348" i="52"/>
  <c r="A2348" i="52"/>
  <c r="I2348" i="52" s="1"/>
  <c r="A2347" i="52"/>
  <c r="F2347" i="52" s="1"/>
  <c r="F2346" i="52" s="1"/>
  <c r="G2346" i="52"/>
  <c r="A2346" i="52"/>
  <c r="I2346" i="52" s="1"/>
  <c r="A2345" i="52"/>
  <c r="E2345" i="52" s="1"/>
  <c r="E2344" i="52" s="1"/>
  <c r="G2344" i="52"/>
  <c r="A2344" i="52"/>
  <c r="I2344" i="52" s="1"/>
  <c r="A2343" i="52"/>
  <c r="I2343" i="52" s="1"/>
  <c r="A2342" i="52"/>
  <c r="F2342" i="52" s="1"/>
  <c r="F2341" i="52" s="1"/>
  <c r="G2341" i="52"/>
  <c r="A2341" i="52"/>
  <c r="I2341" i="52" s="1"/>
  <c r="A2340" i="52"/>
  <c r="E2340" i="52" s="1"/>
  <c r="E2339" i="52" s="1"/>
  <c r="G2339" i="52"/>
  <c r="A2339" i="52"/>
  <c r="I2339" i="52" s="1"/>
  <c r="A2338" i="52"/>
  <c r="I2338" i="52" s="1"/>
  <c r="G2337" i="52"/>
  <c r="A2337" i="52"/>
  <c r="I2337" i="52" s="1"/>
  <c r="A2336" i="52"/>
  <c r="E2336" i="52" s="1"/>
  <c r="E2335" i="52" s="1"/>
  <c r="G2335" i="52"/>
  <c r="A2335" i="52"/>
  <c r="I2335" i="52" s="1"/>
  <c r="A2334" i="52"/>
  <c r="I2334" i="52" s="1"/>
  <c r="A2333" i="52"/>
  <c r="I2333" i="52" s="1"/>
  <c r="G2332" i="52"/>
  <c r="A2332" i="52"/>
  <c r="I2332" i="52" s="1"/>
  <c r="A2331" i="52"/>
  <c r="E2331" i="52" s="1"/>
  <c r="E2330" i="52" s="1"/>
  <c r="G2330" i="52"/>
  <c r="A2330" i="52"/>
  <c r="I2330" i="52" s="1"/>
  <c r="A2329" i="52"/>
  <c r="I2329" i="52" s="1"/>
  <c r="A2328" i="52"/>
  <c r="I2328" i="52" s="1"/>
  <c r="A2327" i="52"/>
  <c r="F2327" i="52" s="1"/>
  <c r="F2326" i="52" s="1"/>
  <c r="G2326" i="52"/>
  <c r="A2326" i="52"/>
  <c r="I2326" i="52" s="1"/>
  <c r="A2325" i="52"/>
  <c r="E2325" i="52" s="1"/>
  <c r="E2324" i="52" s="1"/>
  <c r="G2324" i="52"/>
  <c r="A2324" i="52"/>
  <c r="I2324" i="52" s="1"/>
  <c r="A2323" i="52"/>
  <c r="I2323" i="52" s="1"/>
  <c r="G2322" i="52"/>
  <c r="A2322" i="52"/>
  <c r="I2322" i="52" s="1"/>
  <c r="A2321" i="52"/>
  <c r="E2321" i="52" s="1"/>
  <c r="E2320" i="52" s="1"/>
  <c r="G2320" i="52"/>
  <c r="A2320" i="52"/>
  <c r="I2320" i="52" s="1"/>
  <c r="A2319" i="52"/>
  <c r="I2319" i="52" s="1"/>
  <c r="A2318" i="52"/>
  <c r="I2318" i="52" s="1"/>
  <c r="G2317" i="52"/>
  <c r="A2317" i="52"/>
  <c r="I2317" i="52" s="1"/>
  <c r="A2316" i="52"/>
  <c r="E2316" i="52" s="1"/>
  <c r="E2315" i="52" s="1"/>
  <c r="G2315" i="52"/>
  <c r="A2315" i="52"/>
  <c r="I2315" i="52" s="1"/>
  <c r="A2314" i="52"/>
  <c r="F2314" i="52" s="1"/>
  <c r="F2313" i="52" s="1"/>
  <c r="G2313" i="52"/>
  <c r="A2313" i="52"/>
  <c r="I2313" i="52" s="1"/>
  <c r="A2312" i="52"/>
  <c r="E2312" i="52" s="1"/>
  <c r="E2311" i="52" s="1"/>
  <c r="G2311" i="52"/>
  <c r="A2311" i="52"/>
  <c r="I2311" i="52" s="1"/>
  <c r="A2310" i="52"/>
  <c r="I2310" i="52" s="1"/>
  <c r="G2309" i="52"/>
  <c r="A2309" i="52"/>
  <c r="I2309" i="52" s="1"/>
  <c r="A2308" i="52"/>
  <c r="E2308" i="52" s="1"/>
  <c r="E2307" i="52" s="1"/>
  <c r="G2307" i="52"/>
  <c r="A2307" i="52"/>
  <c r="I2307" i="52" s="1"/>
  <c r="A2306" i="52"/>
  <c r="I2306" i="52" s="1"/>
  <c r="A2305" i="52"/>
  <c r="I2305" i="52" s="1"/>
  <c r="G2304" i="52"/>
  <c r="A2304" i="52"/>
  <c r="I2304" i="52" s="1"/>
  <c r="A2303" i="52"/>
  <c r="E2303" i="52" s="1"/>
  <c r="E2302" i="52" s="1"/>
  <c r="G2302" i="52"/>
  <c r="A2302" i="52"/>
  <c r="I2302" i="52" s="1"/>
  <c r="A2301" i="52"/>
  <c r="F2301" i="52" s="1"/>
  <c r="F2300" i="52" s="1"/>
  <c r="G2300" i="52"/>
  <c r="A2300" i="52"/>
  <c r="I2300" i="52" s="1"/>
  <c r="A2299" i="52"/>
  <c r="I2299" i="52" s="1"/>
  <c r="A2298" i="52"/>
  <c r="E2298" i="52" s="1"/>
  <c r="E2297" i="52" s="1"/>
  <c r="G2297" i="52"/>
  <c r="A2297" i="52"/>
  <c r="I2297" i="52" s="1"/>
  <c r="A2296" i="52"/>
  <c r="F2296" i="52" s="1"/>
  <c r="F2295" i="52" s="1"/>
  <c r="G2295" i="52"/>
  <c r="A2295" i="52"/>
  <c r="I2295" i="52" s="1"/>
  <c r="A2294" i="52"/>
  <c r="E2294" i="52" s="1"/>
  <c r="E2293" i="52" s="1"/>
  <c r="G2293" i="52"/>
  <c r="A2293" i="52"/>
  <c r="I2293" i="52" s="1"/>
  <c r="A2292" i="52"/>
  <c r="I2292" i="52" s="1"/>
  <c r="G2291" i="52"/>
  <c r="A2291" i="52"/>
  <c r="I2291" i="52" s="1"/>
  <c r="A2290" i="52"/>
  <c r="I2290" i="52" s="1"/>
  <c r="A2289" i="52"/>
  <c r="E2289" i="52" s="1"/>
  <c r="E2288" i="52" s="1"/>
  <c r="G2288" i="52"/>
  <c r="A2288" i="52"/>
  <c r="I2288" i="52" s="1"/>
  <c r="A2285" i="52"/>
  <c r="I2285" i="52" s="1"/>
  <c r="G2284" i="52"/>
  <c r="A2284" i="52"/>
  <c r="I2284" i="52" s="1"/>
  <c r="A2283" i="52"/>
  <c r="E2283" i="52" s="1"/>
  <c r="E2282" i="52" s="1"/>
  <c r="G2282" i="52"/>
  <c r="A2282" i="52"/>
  <c r="I2282" i="52" s="1"/>
  <c r="A2281" i="52"/>
  <c r="F2281" i="52" s="1"/>
  <c r="F2280" i="52" s="1"/>
  <c r="G2280" i="52"/>
  <c r="A2280" i="52"/>
  <c r="I2280" i="52" s="1"/>
  <c r="A2279" i="52"/>
  <c r="I2279" i="52" s="1"/>
  <c r="A2278" i="52"/>
  <c r="I2278" i="52" s="1"/>
  <c r="A2277" i="52"/>
  <c r="E2277" i="52" s="1"/>
  <c r="E2276" i="52" s="1"/>
  <c r="G2276" i="52"/>
  <c r="A2276" i="52"/>
  <c r="I2276" i="52" s="1"/>
  <c r="A2275" i="52"/>
  <c r="I2275" i="52" s="1"/>
  <c r="G2274" i="52"/>
  <c r="A2274" i="52"/>
  <c r="I2274" i="52" s="1"/>
  <c r="A2273" i="52"/>
  <c r="E2273" i="52" s="1"/>
  <c r="E2272" i="52" s="1"/>
  <c r="G2272" i="52"/>
  <c r="A2272" i="52"/>
  <c r="I2272" i="52" s="1"/>
  <c r="A2271" i="52"/>
  <c r="I2271" i="52" s="1"/>
  <c r="A2270" i="52"/>
  <c r="I2270" i="52" s="1"/>
  <c r="G2269" i="52"/>
  <c r="A2269" i="52"/>
  <c r="I2269" i="52" s="1"/>
  <c r="A2268" i="52"/>
  <c r="E2268" i="52" s="1"/>
  <c r="E2267" i="52" s="1"/>
  <c r="G2267" i="52"/>
  <c r="A2267" i="52"/>
  <c r="I2267" i="52" s="1"/>
  <c r="A2266" i="52"/>
  <c r="F2266" i="52" s="1"/>
  <c r="F2265" i="52" s="1"/>
  <c r="G2265" i="52"/>
  <c r="A2265" i="52"/>
  <c r="I2265" i="52" s="1"/>
  <c r="A2264" i="52"/>
  <c r="I2264" i="52" s="1"/>
  <c r="A2263" i="52"/>
  <c r="E2263" i="52" s="1"/>
  <c r="A2262" i="52"/>
  <c r="I2262" i="52" s="1"/>
  <c r="A2261" i="52"/>
  <c r="E2261" i="52" s="1"/>
  <c r="A2260" i="52"/>
  <c r="F2260" i="52" s="1"/>
  <c r="A2259" i="52"/>
  <c r="E2259" i="52" s="1"/>
  <c r="G2258" i="52"/>
  <c r="A2258" i="52"/>
  <c r="I2258" i="52" s="1"/>
  <c r="A2257" i="52"/>
  <c r="F2257" i="52" s="1"/>
  <c r="F2256" i="52" s="1"/>
  <c r="G2256" i="52"/>
  <c r="A2256" i="52"/>
  <c r="I2256" i="52" s="1"/>
  <c r="A2255" i="52"/>
  <c r="E2255" i="52" s="1"/>
  <c r="E2254" i="52" s="1"/>
  <c r="G2254" i="52"/>
  <c r="A2254" i="52"/>
  <c r="I2254" i="52" s="1"/>
  <c r="A2253" i="52"/>
  <c r="I2253" i="52" s="1"/>
  <c r="G2252" i="52"/>
  <c r="A2252" i="52"/>
  <c r="I2252" i="52" s="1"/>
  <c r="A2251" i="52"/>
  <c r="E2251" i="52" s="1"/>
  <c r="A2250" i="52"/>
  <c r="I2250" i="52" s="1"/>
  <c r="A2249" i="52"/>
  <c r="E2249" i="52" s="1"/>
  <c r="G2248" i="52"/>
  <c r="A2248" i="52"/>
  <c r="I2248" i="52" s="1"/>
  <c r="A2247" i="52"/>
  <c r="I2247" i="52" s="1"/>
  <c r="A2246" i="52"/>
  <c r="E2246" i="52" s="1"/>
  <c r="A2245" i="52"/>
  <c r="F2245" i="52" s="1"/>
  <c r="A2244" i="52"/>
  <c r="E2244" i="52" s="1"/>
  <c r="A2243" i="52"/>
  <c r="I2243" i="52" s="1"/>
  <c r="G2242" i="52"/>
  <c r="A2242" i="52"/>
  <c r="I2242" i="52" s="1"/>
  <c r="A2241" i="52"/>
  <c r="I2241" i="52" s="1"/>
  <c r="A2240" i="52"/>
  <c r="E2240" i="52" s="1"/>
  <c r="E2239" i="52" s="1"/>
  <c r="G2239" i="52"/>
  <c r="A2239" i="52"/>
  <c r="I2239" i="52" s="1"/>
  <c r="A2238" i="52"/>
  <c r="I2238" i="52" s="1"/>
  <c r="G2237" i="52"/>
  <c r="A2237" i="52"/>
  <c r="I2237" i="52" s="1"/>
  <c r="A2236" i="52"/>
  <c r="E2236" i="52" s="1"/>
  <c r="E2235" i="52" s="1"/>
  <c r="G2235" i="52"/>
  <c r="A2235" i="52"/>
  <c r="I2235" i="52" s="1"/>
  <c r="A2234" i="52"/>
  <c r="I2234" i="52" s="1"/>
  <c r="A2233" i="52"/>
  <c r="I2233" i="52" s="1"/>
  <c r="A2232" i="52"/>
  <c r="I2203" i="52"/>
  <c r="F2203" i="52"/>
  <c r="E2203" i="52"/>
  <c r="I2202" i="52"/>
  <c r="F2202" i="52"/>
  <c r="E2202" i="52"/>
  <c r="I2201" i="52"/>
  <c r="F2201" i="52"/>
  <c r="E2201" i="52"/>
  <c r="I2200" i="52"/>
  <c r="F2200" i="52"/>
  <c r="E2200" i="52"/>
  <c r="I2199" i="52"/>
  <c r="F2199" i="52"/>
  <c r="E2199" i="52"/>
  <c r="I2198" i="52"/>
  <c r="G2198" i="52"/>
  <c r="G2177" i="52" s="1"/>
  <c r="G2156" i="52" s="1"/>
  <c r="I2197" i="52"/>
  <c r="F2197" i="52"/>
  <c r="E2197" i="52"/>
  <c r="I2196" i="52"/>
  <c r="F2196" i="52"/>
  <c r="E2196" i="52"/>
  <c r="I2195" i="52"/>
  <c r="F2195" i="52"/>
  <c r="E2195" i="52"/>
  <c r="I2194" i="52"/>
  <c r="F2194" i="52"/>
  <c r="E2194" i="52"/>
  <c r="I2193" i="52"/>
  <c r="F2193" i="52"/>
  <c r="E2193" i="52"/>
  <c r="I2192" i="52"/>
  <c r="G2192" i="52"/>
  <c r="I2191" i="52"/>
  <c r="G2191" i="52"/>
  <c r="I2190" i="52"/>
  <c r="H2190" i="52" s="1"/>
  <c r="F2190" i="52"/>
  <c r="E2190" i="52"/>
  <c r="I2189" i="52"/>
  <c r="H2189" i="52" s="1"/>
  <c r="F2189" i="52"/>
  <c r="E2189" i="52"/>
  <c r="I2188" i="52"/>
  <c r="H2188" i="52" s="1"/>
  <c r="F2188" i="52"/>
  <c r="E2188" i="52"/>
  <c r="I2187" i="52"/>
  <c r="H2187" i="52" s="1"/>
  <c r="F2187" i="52"/>
  <c r="E2187" i="52"/>
  <c r="I2186" i="52"/>
  <c r="H2186" i="52" s="1"/>
  <c r="F2186" i="52"/>
  <c r="E2186" i="52"/>
  <c r="I2185" i="52"/>
  <c r="H2185" i="52" s="1"/>
  <c r="F2185" i="52"/>
  <c r="E2185" i="52"/>
  <c r="I2184" i="52"/>
  <c r="G2184" i="52"/>
  <c r="G2163" i="52" s="1"/>
  <c r="G2129" i="52" s="1"/>
  <c r="F2184" i="52"/>
  <c r="E2184" i="52"/>
  <c r="I2183" i="52"/>
  <c r="H2183" i="52" s="1"/>
  <c r="F2183" i="52"/>
  <c r="E2183" i="52"/>
  <c r="I2182" i="52"/>
  <c r="H2182" i="52" s="1"/>
  <c r="F2182" i="52"/>
  <c r="E2182" i="52"/>
  <c r="I2181" i="52"/>
  <c r="H2181" i="52" s="1"/>
  <c r="F2181" i="52"/>
  <c r="E2181" i="52"/>
  <c r="I2180" i="52"/>
  <c r="H2180" i="52" s="1"/>
  <c r="F2180" i="52"/>
  <c r="E2180" i="52"/>
  <c r="I2179" i="52"/>
  <c r="H2179" i="52" s="1"/>
  <c r="F2179" i="52"/>
  <c r="E2179" i="52"/>
  <c r="I2178" i="52"/>
  <c r="H2178" i="52" s="1"/>
  <c r="F2178" i="52"/>
  <c r="E2178" i="52"/>
  <c r="I2177" i="52"/>
  <c r="F2177" i="52"/>
  <c r="E2177" i="52"/>
  <c r="I2176" i="52"/>
  <c r="H2176" i="52" s="1"/>
  <c r="F2176" i="52"/>
  <c r="E2176" i="52"/>
  <c r="I2175" i="52"/>
  <c r="H2175" i="52" s="1"/>
  <c r="F2175" i="52"/>
  <c r="E2175" i="52"/>
  <c r="I2174" i="52"/>
  <c r="H2174" i="52" s="1"/>
  <c r="F2174" i="52"/>
  <c r="E2174" i="52"/>
  <c r="I2173" i="52"/>
  <c r="H2173" i="52" s="1"/>
  <c r="F2173" i="52"/>
  <c r="E2173" i="52"/>
  <c r="I2172" i="52"/>
  <c r="H2172" i="52" s="1"/>
  <c r="F2172" i="52"/>
  <c r="E2172" i="52"/>
  <c r="I2171" i="52"/>
  <c r="H2171" i="52" s="1"/>
  <c r="F2171" i="52"/>
  <c r="E2171" i="52"/>
  <c r="I2170" i="52"/>
  <c r="F2170" i="52"/>
  <c r="E2170" i="52"/>
  <c r="I2169" i="52"/>
  <c r="H2169" i="52" s="1"/>
  <c r="F2169" i="52"/>
  <c r="E2169" i="52"/>
  <c r="I2168" i="52"/>
  <c r="H2168" i="52" s="1"/>
  <c r="F2168" i="52"/>
  <c r="E2168" i="52"/>
  <c r="I2167" i="52"/>
  <c r="H2167" i="52" s="1"/>
  <c r="F2167" i="52"/>
  <c r="E2167" i="52"/>
  <c r="I2166" i="52"/>
  <c r="H2166" i="52" s="1"/>
  <c r="F2166" i="52"/>
  <c r="E2166" i="52"/>
  <c r="I2165" i="52"/>
  <c r="H2165" i="52" s="1"/>
  <c r="F2165" i="52"/>
  <c r="E2165" i="52"/>
  <c r="I2164" i="52"/>
  <c r="H2164" i="52" s="1"/>
  <c r="F2164" i="52"/>
  <c r="E2164" i="52"/>
  <c r="I2163" i="52"/>
  <c r="F2163" i="52"/>
  <c r="E2163" i="52"/>
  <c r="I2162" i="52"/>
  <c r="H2162" i="52" s="1"/>
  <c r="F2162" i="52"/>
  <c r="E2162" i="52"/>
  <c r="I2161" i="52"/>
  <c r="H2161" i="52" s="1"/>
  <c r="F2161" i="52"/>
  <c r="E2161" i="52"/>
  <c r="I2160" i="52"/>
  <c r="H2160" i="52" s="1"/>
  <c r="F2160" i="52"/>
  <c r="E2160" i="52"/>
  <c r="I2159" i="52"/>
  <c r="H2159" i="52" s="1"/>
  <c r="F2159" i="52"/>
  <c r="E2159" i="52"/>
  <c r="I2158" i="52"/>
  <c r="H2158" i="52" s="1"/>
  <c r="F2158" i="52"/>
  <c r="E2158" i="52"/>
  <c r="I2157" i="52"/>
  <c r="H2157" i="52" s="1"/>
  <c r="F2157" i="52"/>
  <c r="E2157" i="52"/>
  <c r="I2156" i="52"/>
  <c r="F2156" i="52"/>
  <c r="E2156" i="52"/>
  <c r="I2155" i="52"/>
  <c r="G2155" i="52"/>
  <c r="I2154" i="52"/>
  <c r="H2154" i="52" s="1"/>
  <c r="F2154" i="52"/>
  <c r="E2154" i="52"/>
  <c r="I2153" i="52"/>
  <c r="H2153" i="52" s="1"/>
  <c r="F2153" i="52"/>
  <c r="E2153" i="52"/>
  <c r="I2152" i="52"/>
  <c r="H2152" i="52" s="1"/>
  <c r="F2152" i="52"/>
  <c r="E2152" i="52"/>
  <c r="I2151" i="52"/>
  <c r="H2151" i="52" s="1"/>
  <c r="F2151" i="52"/>
  <c r="E2151" i="52"/>
  <c r="I2150" i="52"/>
  <c r="F2150" i="52"/>
  <c r="E2150" i="52"/>
  <c r="I2149" i="52"/>
  <c r="H2149" i="52" s="1"/>
  <c r="F2149" i="52"/>
  <c r="E2149" i="52"/>
  <c r="I2148" i="52"/>
  <c r="H2148" i="52" s="1"/>
  <c r="F2148" i="52"/>
  <c r="E2148" i="52"/>
  <c r="I2147" i="52"/>
  <c r="H2147" i="52" s="1"/>
  <c r="F2147" i="52"/>
  <c r="E2147" i="52"/>
  <c r="I2146" i="52"/>
  <c r="H2146" i="52" s="1"/>
  <c r="F2146" i="52"/>
  <c r="E2146" i="52"/>
  <c r="I2145" i="52"/>
  <c r="G2145" i="52"/>
  <c r="F2145" i="52"/>
  <c r="E2145" i="52"/>
  <c r="I2144" i="52"/>
  <c r="H2144" i="52" s="1"/>
  <c r="F2144" i="52"/>
  <c r="E2144" i="52"/>
  <c r="I2143" i="52"/>
  <c r="H2143" i="52" s="1"/>
  <c r="F2143" i="52"/>
  <c r="E2143" i="52"/>
  <c r="I2142" i="52"/>
  <c r="H2142" i="52" s="1"/>
  <c r="F2142" i="52"/>
  <c r="E2142" i="52"/>
  <c r="I2141" i="52"/>
  <c r="H2141" i="52" s="1"/>
  <c r="F2141" i="52"/>
  <c r="E2141" i="52"/>
  <c r="I2140" i="52"/>
  <c r="G2140" i="52"/>
  <c r="G2115" i="52" s="1"/>
  <c r="F2140" i="52"/>
  <c r="E2140" i="52"/>
  <c r="I2139" i="52"/>
  <c r="H2139" i="52" s="1"/>
  <c r="F2139" i="52"/>
  <c r="E2139" i="52"/>
  <c r="I2138" i="52"/>
  <c r="H2138" i="52" s="1"/>
  <c r="F2138" i="52"/>
  <c r="E2138" i="52"/>
  <c r="I2137" i="52"/>
  <c r="H2137" i="52" s="1"/>
  <c r="F2137" i="52"/>
  <c r="E2137" i="52"/>
  <c r="I2136" i="52"/>
  <c r="H2136" i="52" s="1"/>
  <c r="F2136" i="52"/>
  <c r="E2136" i="52"/>
  <c r="I2135" i="52"/>
  <c r="F2135" i="52"/>
  <c r="E2135" i="52"/>
  <c r="I2134" i="52"/>
  <c r="H2134" i="52" s="1"/>
  <c r="F2134" i="52"/>
  <c r="E2134" i="52"/>
  <c r="I2133" i="52"/>
  <c r="H2133" i="52" s="1"/>
  <c r="F2133" i="52"/>
  <c r="E2133" i="52"/>
  <c r="I2132" i="52"/>
  <c r="H2132" i="52" s="1"/>
  <c r="F2132" i="52"/>
  <c r="E2132" i="52"/>
  <c r="I2131" i="52"/>
  <c r="H2131" i="52" s="1"/>
  <c r="F2131" i="52"/>
  <c r="E2131" i="52"/>
  <c r="I2130" i="52"/>
  <c r="F2130" i="52"/>
  <c r="E2130" i="52"/>
  <c r="I2129" i="52"/>
  <c r="I2128" i="52"/>
  <c r="G2128" i="52"/>
  <c r="I2127" i="52"/>
  <c r="F2127" i="52"/>
  <c r="E2127" i="52"/>
  <c r="I2126" i="52"/>
  <c r="F2126" i="52"/>
  <c r="E2126" i="52"/>
  <c r="I2125" i="52"/>
  <c r="F2125" i="52"/>
  <c r="E2125" i="52"/>
  <c r="I2124" i="52"/>
  <c r="F2124" i="52"/>
  <c r="E2124" i="52"/>
  <c r="I2123" i="52"/>
  <c r="F2123" i="52"/>
  <c r="E2123" i="52"/>
  <c r="I2122" i="52"/>
  <c r="G2122" i="52"/>
  <c r="G2103" i="52" s="1"/>
  <c r="I2121" i="52"/>
  <c r="F2121" i="52"/>
  <c r="E2121" i="52"/>
  <c r="I2120" i="52"/>
  <c r="F2120" i="52"/>
  <c r="E2120" i="52"/>
  <c r="I2119" i="52"/>
  <c r="F2119" i="52"/>
  <c r="E2119" i="52"/>
  <c r="I2118" i="52"/>
  <c r="F2118" i="52"/>
  <c r="E2118" i="52"/>
  <c r="I2117" i="52"/>
  <c r="F2117" i="52"/>
  <c r="E2117" i="52"/>
  <c r="I2116" i="52"/>
  <c r="I2115" i="52"/>
  <c r="I2114" i="52"/>
  <c r="F2114" i="52"/>
  <c r="E2114" i="52"/>
  <c r="I2113" i="52"/>
  <c r="F2113" i="52"/>
  <c r="E2113" i="52"/>
  <c r="I2112" i="52"/>
  <c r="F2112" i="52"/>
  <c r="E2112" i="52"/>
  <c r="I2111" i="52"/>
  <c r="F2111" i="52"/>
  <c r="E2111" i="52"/>
  <c r="I2110" i="52"/>
  <c r="F2110" i="52"/>
  <c r="E2110" i="52"/>
  <c r="I2109" i="52"/>
  <c r="I2108" i="52"/>
  <c r="F2108" i="52"/>
  <c r="E2108" i="52"/>
  <c r="I2107" i="52"/>
  <c r="F2107" i="52"/>
  <c r="E2107" i="52"/>
  <c r="I2106" i="52"/>
  <c r="F2106" i="52"/>
  <c r="E2106" i="52"/>
  <c r="I2105" i="52"/>
  <c r="F2105" i="52"/>
  <c r="E2105" i="52"/>
  <c r="I2104" i="52"/>
  <c r="F2104" i="52"/>
  <c r="E2104" i="52"/>
  <c r="I2103" i="52"/>
  <c r="I2102" i="52"/>
  <c r="F2102" i="52"/>
  <c r="E2102" i="52"/>
  <c r="I2101" i="52"/>
  <c r="F2101" i="52"/>
  <c r="E2101" i="52"/>
  <c r="I2100" i="52"/>
  <c r="F2100" i="52"/>
  <c r="E2100" i="52"/>
  <c r="I2099" i="52"/>
  <c r="F2099" i="52"/>
  <c r="E2099" i="52"/>
  <c r="I2098" i="52"/>
  <c r="F2098" i="52"/>
  <c r="E2098" i="52"/>
  <c r="I2097" i="52"/>
  <c r="I2096" i="52"/>
  <c r="F2096" i="52"/>
  <c r="E2096" i="52"/>
  <c r="I2095" i="52"/>
  <c r="F2095" i="52"/>
  <c r="E2095" i="52"/>
  <c r="I2094" i="52"/>
  <c r="F2094" i="52"/>
  <c r="E2094" i="52"/>
  <c r="I2093" i="52"/>
  <c r="F2093" i="52"/>
  <c r="E2093" i="52"/>
  <c r="I2092" i="52"/>
  <c r="F2092" i="52"/>
  <c r="E2092" i="52"/>
  <c r="I2091" i="52"/>
  <c r="G2091" i="52"/>
  <c r="I2090" i="52"/>
  <c r="F2090" i="52"/>
  <c r="E2090" i="52"/>
  <c r="I2089" i="52"/>
  <c r="F2089" i="52"/>
  <c r="E2089" i="52"/>
  <c r="I2088" i="52"/>
  <c r="F2088" i="52"/>
  <c r="E2088" i="52"/>
  <c r="I2087" i="52"/>
  <c r="F2087" i="52"/>
  <c r="E2087" i="52"/>
  <c r="I2086" i="52"/>
  <c r="F2086" i="52"/>
  <c r="E2086" i="52"/>
  <c r="I2085" i="52"/>
  <c r="G2085" i="52"/>
  <c r="I2084" i="52"/>
  <c r="F2084" i="52"/>
  <c r="E2084" i="52"/>
  <c r="I2083" i="52"/>
  <c r="F2083" i="52"/>
  <c r="E2083" i="52"/>
  <c r="I2082" i="52"/>
  <c r="F2082" i="52"/>
  <c r="E2082" i="52"/>
  <c r="I2081" i="52"/>
  <c r="F2081" i="52"/>
  <c r="E2081" i="52"/>
  <c r="I2080" i="52"/>
  <c r="F2080" i="52"/>
  <c r="E2080" i="52"/>
  <c r="I2079" i="52"/>
  <c r="G2079" i="52"/>
  <c r="I2078" i="52"/>
  <c r="F2078" i="52"/>
  <c r="E2078" i="52"/>
  <c r="I2077" i="52"/>
  <c r="F2077" i="52"/>
  <c r="E2077" i="52"/>
  <c r="I2076" i="52"/>
  <c r="F2076" i="52"/>
  <c r="E2076" i="52"/>
  <c r="I2075" i="52"/>
  <c r="F2075" i="52"/>
  <c r="E2075" i="52"/>
  <c r="I2074" i="52"/>
  <c r="F2074" i="52"/>
  <c r="E2074" i="52"/>
  <c r="I2073" i="52"/>
  <c r="G2073" i="52"/>
  <c r="G2008" i="52" s="1"/>
  <c r="I2072" i="52"/>
  <c r="F2072" i="52"/>
  <c r="E2072" i="52"/>
  <c r="I2071" i="52"/>
  <c r="F2071" i="52"/>
  <c r="E2071" i="52"/>
  <c r="I2070" i="52"/>
  <c r="F2070" i="52"/>
  <c r="E2070" i="52"/>
  <c r="I2069" i="52"/>
  <c r="F2069" i="52"/>
  <c r="E2069" i="52"/>
  <c r="I2068" i="52"/>
  <c r="F2068" i="52"/>
  <c r="E2068" i="52"/>
  <c r="I2067" i="52"/>
  <c r="G2067" i="52"/>
  <c r="I2066" i="52"/>
  <c r="F2066" i="52"/>
  <c r="E2066" i="52"/>
  <c r="I2065" i="52"/>
  <c r="F2065" i="52"/>
  <c r="E2065" i="52"/>
  <c r="I2064" i="52"/>
  <c r="F2064" i="52"/>
  <c r="E2064" i="52"/>
  <c r="I2063" i="52"/>
  <c r="F2063" i="52"/>
  <c r="E2063" i="52"/>
  <c r="I2062" i="52"/>
  <c r="F2062" i="52"/>
  <c r="E2062" i="52"/>
  <c r="I2061" i="52"/>
  <c r="G2061" i="52"/>
  <c r="I2060" i="52"/>
  <c r="I2059" i="52"/>
  <c r="F2059" i="52"/>
  <c r="F2058" i="52" s="1"/>
  <c r="E2059" i="52"/>
  <c r="E2058" i="52" s="1"/>
  <c r="I2058" i="52"/>
  <c r="G2058" i="52"/>
  <c r="I2057" i="52"/>
  <c r="F2057" i="52"/>
  <c r="F2056" i="52" s="1"/>
  <c r="E2057" i="52"/>
  <c r="I2056" i="52"/>
  <c r="G2056" i="52"/>
  <c r="I2055" i="52"/>
  <c r="G2055" i="52"/>
  <c r="I2054" i="52"/>
  <c r="F2054" i="52"/>
  <c r="E2054" i="52"/>
  <c r="I2053" i="52"/>
  <c r="F2053" i="52"/>
  <c r="E2053" i="52"/>
  <c r="I2052" i="52"/>
  <c r="F2052" i="52"/>
  <c r="E2052" i="52"/>
  <c r="I2051" i="52"/>
  <c r="F2051" i="52"/>
  <c r="E2051" i="52"/>
  <c r="I2050" i="52"/>
  <c r="F2050" i="52"/>
  <c r="E2050" i="52"/>
  <c r="I2049" i="52"/>
  <c r="G2049" i="52"/>
  <c r="I2048" i="52"/>
  <c r="F2048" i="52"/>
  <c r="E2048" i="52"/>
  <c r="I2047" i="52"/>
  <c r="F2047" i="52"/>
  <c r="E2047" i="52"/>
  <c r="I2046" i="52"/>
  <c r="F2046" i="52"/>
  <c r="E2046" i="52"/>
  <c r="I2045" i="52"/>
  <c r="F2045" i="52"/>
  <c r="E2045" i="52"/>
  <c r="I2044" i="52"/>
  <c r="F2044" i="52"/>
  <c r="E2044" i="52"/>
  <c r="I2043" i="52"/>
  <c r="G2043" i="52"/>
  <c r="I2042" i="52"/>
  <c r="F2042" i="52"/>
  <c r="E2042" i="52"/>
  <c r="I2041" i="52"/>
  <c r="F2041" i="52"/>
  <c r="E2041" i="52"/>
  <c r="I2040" i="52"/>
  <c r="F2040" i="52"/>
  <c r="E2040" i="52"/>
  <c r="I2039" i="52"/>
  <c r="F2039" i="52"/>
  <c r="E2039" i="52"/>
  <c r="I2038" i="52"/>
  <c r="F2038" i="52"/>
  <c r="E2038" i="52"/>
  <c r="I2037" i="52"/>
  <c r="I2036" i="52"/>
  <c r="F2036" i="52"/>
  <c r="E2036" i="52"/>
  <c r="I2035" i="52"/>
  <c r="F2035" i="52"/>
  <c r="E2035" i="52"/>
  <c r="I2034" i="52"/>
  <c r="F2034" i="52"/>
  <c r="E2034" i="52"/>
  <c r="I2033" i="52"/>
  <c r="F2033" i="52"/>
  <c r="E2033" i="52"/>
  <c r="I2032" i="52"/>
  <c r="F2032" i="52"/>
  <c r="E2032" i="52"/>
  <c r="I2031" i="52"/>
  <c r="G2031" i="52"/>
  <c r="G2012" i="52" s="1"/>
  <c r="G1991" i="52" s="1"/>
  <c r="I2030" i="52"/>
  <c r="F2030" i="52"/>
  <c r="E2030" i="52"/>
  <c r="I2029" i="52"/>
  <c r="F2029" i="52"/>
  <c r="E2029" i="52"/>
  <c r="I2028" i="52"/>
  <c r="F2028" i="52"/>
  <c r="E2028" i="52"/>
  <c r="I2027" i="52"/>
  <c r="F2027" i="52"/>
  <c r="E2027" i="52"/>
  <c r="I2026" i="52"/>
  <c r="F2026" i="52"/>
  <c r="E2026" i="52"/>
  <c r="I2025" i="52"/>
  <c r="G2025" i="52"/>
  <c r="G2006" i="52" s="1"/>
  <c r="I2024" i="52"/>
  <c r="I2023" i="52"/>
  <c r="F2023" i="52"/>
  <c r="E2023" i="52"/>
  <c r="I2022" i="52"/>
  <c r="F2022" i="52"/>
  <c r="E2022" i="52"/>
  <c r="I2021" i="52"/>
  <c r="F2021" i="52"/>
  <c r="E2021" i="52"/>
  <c r="I2020" i="52"/>
  <c r="F2020" i="52"/>
  <c r="E2020" i="52"/>
  <c r="I2019" i="52"/>
  <c r="F2019" i="52"/>
  <c r="E2019" i="52"/>
  <c r="I2018" i="52"/>
  <c r="I2017" i="52"/>
  <c r="F2017" i="52"/>
  <c r="E2017" i="52"/>
  <c r="I2016" i="52"/>
  <c r="F2016" i="52"/>
  <c r="E2016" i="52"/>
  <c r="I2015" i="52"/>
  <c r="F2015" i="52"/>
  <c r="E2015" i="52"/>
  <c r="I2014" i="52"/>
  <c r="F2014" i="52"/>
  <c r="E2014" i="52"/>
  <c r="I2013" i="52"/>
  <c r="F2013" i="52"/>
  <c r="E2013" i="52"/>
  <c r="I2012" i="52"/>
  <c r="I2011" i="52"/>
  <c r="F2011" i="52"/>
  <c r="F2010" i="52" s="1"/>
  <c r="E2011" i="52"/>
  <c r="I2010" i="52"/>
  <c r="G2010" i="52"/>
  <c r="G1989" i="52" s="1"/>
  <c r="I2009" i="52"/>
  <c r="G2009" i="52"/>
  <c r="G1988" i="52" s="1"/>
  <c r="I2008" i="52"/>
  <c r="I2007" i="52"/>
  <c r="F2007" i="52"/>
  <c r="F2006" i="52" s="1"/>
  <c r="C6" i="34" s="1"/>
  <c r="E2007" i="52"/>
  <c r="E2006" i="52" s="1"/>
  <c r="I2006" i="52"/>
  <c r="I2005" i="52"/>
  <c r="F2005" i="52"/>
  <c r="F2004" i="52" s="1"/>
  <c r="C5" i="34" s="1"/>
  <c r="E2005" i="52"/>
  <c r="I2004" i="52"/>
  <c r="G2004" i="52"/>
  <c r="I2003" i="52"/>
  <c r="I2002" i="52"/>
  <c r="F2002" i="52"/>
  <c r="F2001" i="52" s="1"/>
  <c r="C11" i="33" s="1"/>
  <c r="E2002" i="52"/>
  <c r="E2001" i="52" s="1"/>
  <c r="I2001" i="52"/>
  <c r="G2001" i="52"/>
  <c r="I2000" i="52"/>
  <c r="F2000" i="52"/>
  <c r="F1999" i="52" s="1"/>
  <c r="C10" i="33" s="1"/>
  <c r="E2000" i="52"/>
  <c r="E1999" i="52" s="1"/>
  <c r="I1999" i="52"/>
  <c r="I1996" i="52"/>
  <c r="F1996" i="52"/>
  <c r="F1995" i="52" s="1"/>
  <c r="C8" i="33" s="1"/>
  <c r="E1996" i="52"/>
  <c r="I1995" i="52"/>
  <c r="G1995" i="52"/>
  <c r="I1994" i="52"/>
  <c r="F1994" i="52"/>
  <c r="F1993" i="52" s="1"/>
  <c r="C7" i="33" s="1"/>
  <c r="E1994" i="52"/>
  <c r="E1993" i="52" s="1"/>
  <c r="I1993" i="52"/>
  <c r="G1993" i="52"/>
  <c r="I1992" i="52"/>
  <c r="F1992" i="52"/>
  <c r="F1991" i="52" s="1"/>
  <c r="C6" i="33" s="1"/>
  <c r="E1992" i="52"/>
  <c r="E1991" i="52" s="1"/>
  <c r="I1991" i="52"/>
  <c r="I1990" i="52"/>
  <c r="F1990" i="52"/>
  <c r="F1989" i="52" s="1"/>
  <c r="C5" i="33" s="1"/>
  <c r="E1990" i="52"/>
  <c r="E1989" i="52" s="1"/>
  <c r="I1989" i="52"/>
  <c r="I1988" i="52"/>
  <c r="I1987" i="52"/>
  <c r="F1987" i="52"/>
  <c r="F1986" i="52" s="1"/>
  <c r="C12" i="32" s="1"/>
  <c r="E1987" i="52"/>
  <c r="E1986" i="52" s="1"/>
  <c r="I1986" i="52"/>
  <c r="G1986" i="52"/>
  <c r="I1983" i="52"/>
  <c r="F1983" i="52"/>
  <c r="F1982" i="52" s="1"/>
  <c r="C10" i="32" s="1"/>
  <c r="E1983" i="52"/>
  <c r="E1982" i="52" s="1"/>
  <c r="I1982" i="52"/>
  <c r="G1982" i="52"/>
  <c r="I1981" i="52"/>
  <c r="F1981" i="52"/>
  <c r="E1981" i="52"/>
  <c r="I1980" i="52"/>
  <c r="F1980" i="52"/>
  <c r="E1980" i="52"/>
  <c r="I1979" i="52"/>
  <c r="F1979" i="52"/>
  <c r="E1979" i="52"/>
  <c r="I1978" i="52"/>
  <c r="I1977" i="52"/>
  <c r="F1977" i="52"/>
  <c r="F1976" i="52" s="1"/>
  <c r="C8" i="32" s="1"/>
  <c r="E1977" i="52"/>
  <c r="I1976" i="52"/>
  <c r="G1976" i="52"/>
  <c r="G1949" i="52" s="1"/>
  <c r="I1975" i="52"/>
  <c r="F1975" i="52"/>
  <c r="F1974" i="52" s="1"/>
  <c r="C7" i="32" s="1"/>
  <c r="E1975" i="52"/>
  <c r="E1974" i="52" s="1"/>
  <c r="I1974" i="52"/>
  <c r="G1974" i="52"/>
  <c r="I1973" i="52"/>
  <c r="H1973" i="52" s="1"/>
  <c r="F1973" i="52"/>
  <c r="E1973" i="52"/>
  <c r="I1972" i="52"/>
  <c r="H1972" i="52" s="1"/>
  <c r="F1972" i="52"/>
  <c r="E1972" i="52"/>
  <c r="I1971" i="52"/>
  <c r="H1971" i="52" s="1"/>
  <c r="F1971" i="52"/>
  <c r="E1971" i="52"/>
  <c r="I1970" i="52"/>
  <c r="H1970" i="52" s="1"/>
  <c r="F1970" i="52"/>
  <c r="E1970" i="52"/>
  <c r="I1969" i="52"/>
  <c r="H1969" i="52" s="1"/>
  <c r="F1969" i="52"/>
  <c r="E1969" i="52"/>
  <c r="I1968" i="52"/>
  <c r="H1968" i="52" s="1"/>
  <c r="F1968" i="52"/>
  <c r="E1968" i="52"/>
  <c r="I1967" i="52"/>
  <c r="H1967" i="52" s="1"/>
  <c r="F1967" i="52"/>
  <c r="E1967" i="52"/>
  <c r="I1966" i="52"/>
  <c r="F1966" i="52"/>
  <c r="F1965" i="52" s="1"/>
  <c r="C6" i="32" s="1"/>
  <c r="E1966" i="52"/>
  <c r="E1965" i="52" s="1"/>
  <c r="I1965" i="52"/>
  <c r="G1965" i="52"/>
  <c r="I1964" i="52"/>
  <c r="F1964" i="52"/>
  <c r="E1964" i="52"/>
  <c r="E1963" i="52" s="1"/>
  <c r="I1963" i="52"/>
  <c r="G1963" i="52"/>
  <c r="F1963" i="52"/>
  <c r="C5" i="32" s="1"/>
  <c r="I1962" i="52"/>
  <c r="I1961" i="52"/>
  <c r="F1961" i="52"/>
  <c r="E1961" i="52"/>
  <c r="I1960" i="52"/>
  <c r="F1960" i="52"/>
  <c r="E1960" i="52"/>
  <c r="I1959" i="52"/>
  <c r="F1959" i="52"/>
  <c r="E1959" i="52"/>
  <c r="I1958" i="52"/>
  <c r="I1957" i="52"/>
  <c r="F1957" i="52"/>
  <c r="E1957" i="52"/>
  <c r="I1956" i="52"/>
  <c r="F1956" i="52"/>
  <c r="E1956" i="52"/>
  <c r="I1955" i="52"/>
  <c r="F1955" i="52"/>
  <c r="E1955" i="52"/>
  <c r="I1954" i="52"/>
  <c r="G1954" i="52"/>
  <c r="G1935" i="52" s="1"/>
  <c r="I1953" i="52"/>
  <c r="F1953" i="52"/>
  <c r="E1953" i="52"/>
  <c r="I1952" i="52"/>
  <c r="F1952" i="52"/>
  <c r="E1952" i="52"/>
  <c r="I1951" i="52"/>
  <c r="F1951" i="52"/>
  <c r="E1951" i="52"/>
  <c r="I1950" i="52"/>
  <c r="G1950" i="52"/>
  <c r="I1949" i="52"/>
  <c r="I1948" i="52"/>
  <c r="F1948" i="52"/>
  <c r="F1947" i="52" s="1"/>
  <c r="C6" i="30" s="1"/>
  <c r="E1948" i="52"/>
  <c r="E1947" i="52" s="1"/>
  <c r="I1947" i="52"/>
  <c r="I1946" i="52"/>
  <c r="F1946" i="52"/>
  <c r="F1945" i="52" s="1"/>
  <c r="C5" i="30" s="1"/>
  <c r="E1946" i="52"/>
  <c r="E1945" i="52" s="1"/>
  <c r="E1944" i="52" s="1"/>
  <c r="I1945" i="52"/>
  <c r="G1945" i="52"/>
  <c r="I1944" i="52"/>
  <c r="I1943" i="52"/>
  <c r="F1943" i="52"/>
  <c r="F1942" i="52" s="1"/>
  <c r="C12" i="29" s="1"/>
  <c r="E1943" i="52"/>
  <c r="E1942" i="52" s="1"/>
  <c r="I1942" i="52"/>
  <c r="G1942" i="52"/>
  <c r="I1941" i="52"/>
  <c r="F1941" i="52"/>
  <c r="E1941" i="52"/>
  <c r="I1940" i="52"/>
  <c r="F1940" i="52"/>
  <c r="E1940" i="52"/>
  <c r="I1939" i="52"/>
  <c r="F1939" i="52"/>
  <c r="E1939" i="52"/>
  <c r="I1938" i="52"/>
  <c r="F1938" i="52"/>
  <c r="I1937" i="52"/>
  <c r="I1936" i="52"/>
  <c r="F1936" i="52"/>
  <c r="F1935" i="52" s="1"/>
  <c r="C10" i="29" s="1"/>
  <c r="E1936" i="52"/>
  <c r="E1935" i="52" s="1"/>
  <c r="I1935" i="52"/>
  <c r="I1934" i="52"/>
  <c r="F1934" i="52"/>
  <c r="E1934" i="52"/>
  <c r="I1933" i="52"/>
  <c r="F1933" i="52"/>
  <c r="E1933" i="52"/>
  <c r="I1932" i="52"/>
  <c r="F1932" i="52"/>
  <c r="E1932" i="52"/>
  <c r="I1931" i="52"/>
  <c r="F1931" i="52"/>
  <c r="I1930" i="52"/>
  <c r="I1929" i="52"/>
  <c r="F1929" i="52"/>
  <c r="F1928" i="52" s="1"/>
  <c r="C8" i="29" s="1"/>
  <c r="E1929" i="52"/>
  <c r="E1928" i="52" s="1"/>
  <c r="I1928" i="52"/>
  <c r="I1927" i="52"/>
  <c r="F1927" i="52"/>
  <c r="E1927" i="52"/>
  <c r="I1926" i="52"/>
  <c r="F1926" i="52"/>
  <c r="E1926" i="52"/>
  <c r="I1925" i="52"/>
  <c r="F1925" i="52"/>
  <c r="E1925" i="52"/>
  <c r="I1924" i="52"/>
  <c r="F1924" i="52"/>
  <c r="I1923" i="52"/>
  <c r="I1922" i="52"/>
  <c r="F1922" i="52"/>
  <c r="E1922" i="52"/>
  <c r="E1921" i="52" s="1"/>
  <c r="I1921" i="52"/>
  <c r="G1921" i="52"/>
  <c r="F1921" i="52"/>
  <c r="C6" i="29" s="1"/>
  <c r="I1920" i="52"/>
  <c r="F1920" i="52"/>
  <c r="E1920" i="52"/>
  <c r="I1919" i="52"/>
  <c r="F1919" i="52"/>
  <c r="E1919" i="52"/>
  <c r="I1918" i="52"/>
  <c r="F1918" i="52"/>
  <c r="E1918" i="52"/>
  <c r="I1917" i="52"/>
  <c r="F1917" i="52"/>
  <c r="E1917" i="52"/>
  <c r="I1916" i="52"/>
  <c r="F1916" i="52"/>
  <c r="I1915" i="52"/>
  <c r="I1914" i="52"/>
  <c r="G1914" i="52"/>
  <c r="G1895" i="52" s="1"/>
  <c r="I1913" i="52"/>
  <c r="F1913" i="52"/>
  <c r="E1913" i="52"/>
  <c r="I1912" i="52"/>
  <c r="F1912" i="52"/>
  <c r="E1912" i="52"/>
  <c r="I1911" i="52"/>
  <c r="F1911" i="52"/>
  <c r="E1911" i="52"/>
  <c r="I1910" i="52"/>
  <c r="F1910" i="52"/>
  <c r="E1910" i="52"/>
  <c r="I1909" i="52"/>
  <c r="F1909" i="52"/>
  <c r="E1909" i="52"/>
  <c r="I1908" i="52"/>
  <c r="I1907" i="52"/>
  <c r="F1907" i="52"/>
  <c r="F1906" i="52" s="1"/>
  <c r="C7" i="28" s="1"/>
  <c r="E1907" i="52"/>
  <c r="E1906" i="52" s="1"/>
  <c r="I1906" i="52"/>
  <c r="G1906" i="52"/>
  <c r="G1885" i="52" s="1"/>
  <c r="G1863" i="52" s="1"/>
  <c r="I1905" i="52"/>
  <c r="F1905" i="52"/>
  <c r="F1904" i="52" s="1"/>
  <c r="C6" i="28" s="1"/>
  <c r="E1905" i="52"/>
  <c r="I1904" i="52"/>
  <c r="I1903" i="52"/>
  <c r="F1903" i="52"/>
  <c r="F1902" i="52" s="1"/>
  <c r="C5" i="28" s="1"/>
  <c r="E1903" i="52"/>
  <c r="E1902" i="52" s="1"/>
  <c r="I1902" i="52"/>
  <c r="G1902" i="52"/>
  <c r="G1881" i="52" s="1"/>
  <c r="I1901" i="52"/>
  <c r="G1901" i="52"/>
  <c r="I1900" i="52"/>
  <c r="I1899" i="52"/>
  <c r="F1899" i="52"/>
  <c r="E1899" i="52"/>
  <c r="I1898" i="52"/>
  <c r="F1898" i="52"/>
  <c r="E1898" i="52"/>
  <c r="I1897" i="52"/>
  <c r="G1897" i="52"/>
  <c r="G1874" i="52" s="1"/>
  <c r="I1896" i="52"/>
  <c r="F1896" i="52"/>
  <c r="F1895" i="52" s="1"/>
  <c r="C12" i="27" s="1"/>
  <c r="E1896" i="52"/>
  <c r="E1895" i="52" s="1"/>
  <c r="I1895" i="52"/>
  <c r="I1894" i="52"/>
  <c r="F1894" i="52"/>
  <c r="F1893" i="52" s="1"/>
  <c r="C11" i="27" s="1"/>
  <c r="E1894" i="52"/>
  <c r="E1893" i="52" s="1"/>
  <c r="I1893" i="52"/>
  <c r="G1893" i="52"/>
  <c r="I1890" i="52"/>
  <c r="F1890" i="52"/>
  <c r="F1889" i="52" s="1"/>
  <c r="C9" i="27" s="1"/>
  <c r="E1890" i="52"/>
  <c r="E1889" i="52" s="1"/>
  <c r="I1889" i="52"/>
  <c r="G1889" i="52"/>
  <c r="G1867" i="52" s="1"/>
  <c r="I1888" i="52"/>
  <c r="F1888" i="52"/>
  <c r="F1887" i="52" s="1"/>
  <c r="C8" i="27" s="1"/>
  <c r="E1888" i="52"/>
  <c r="I1887" i="52"/>
  <c r="I1886" i="52"/>
  <c r="F1886" i="52"/>
  <c r="F1885" i="52" s="1"/>
  <c r="C7" i="27" s="1"/>
  <c r="E1886" i="52"/>
  <c r="E1885" i="52" s="1"/>
  <c r="I1885" i="52"/>
  <c r="I1884" i="52"/>
  <c r="F1884" i="52"/>
  <c r="F1883" i="52" s="1"/>
  <c r="C6" i="27" s="1"/>
  <c r="E1884" i="52"/>
  <c r="E1883" i="52" s="1"/>
  <c r="I1883" i="52"/>
  <c r="I1882" i="52"/>
  <c r="F1882" i="52"/>
  <c r="F1881" i="52" s="1"/>
  <c r="C5" i="27" s="1"/>
  <c r="E1882" i="52"/>
  <c r="E1881" i="52" s="1"/>
  <c r="I1881" i="52"/>
  <c r="I1880" i="52"/>
  <c r="I1879" i="52"/>
  <c r="F1879" i="52"/>
  <c r="F1878" i="52" s="1"/>
  <c r="C11" i="26" s="1"/>
  <c r="E1879" i="52"/>
  <c r="E1878" i="52" s="1"/>
  <c r="I1878" i="52"/>
  <c r="G1878" i="52"/>
  <c r="I1875" i="52"/>
  <c r="F1875" i="52"/>
  <c r="F1874" i="52" s="1"/>
  <c r="C9" i="26" s="1"/>
  <c r="E1875" i="52"/>
  <c r="E1874" i="52" s="1"/>
  <c r="I1874" i="52"/>
  <c r="I1873" i="52"/>
  <c r="F1873" i="52"/>
  <c r="E1873" i="52"/>
  <c r="I1872" i="52"/>
  <c r="F1872" i="52"/>
  <c r="E1872" i="52"/>
  <c r="I1871" i="52"/>
  <c r="F1871" i="52"/>
  <c r="E1871" i="52"/>
  <c r="I1869" i="52"/>
  <c r="I1868" i="52"/>
  <c r="F1868" i="52"/>
  <c r="E1868" i="52"/>
  <c r="E1867" i="52" s="1"/>
  <c r="I1867" i="52"/>
  <c r="I1866" i="52"/>
  <c r="F1866" i="52"/>
  <c r="F1865" i="52" s="1"/>
  <c r="C6" i="26" s="1"/>
  <c r="E1866" i="52"/>
  <c r="E1865" i="52" s="1"/>
  <c r="I1865" i="52"/>
  <c r="I1864" i="52"/>
  <c r="F1864" i="52"/>
  <c r="F1863" i="52" s="1"/>
  <c r="C5" i="26" s="1"/>
  <c r="E1864" i="52"/>
  <c r="E1863" i="52" s="1"/>
  <c r="I1863" i="52"/>
  <c r="I1862" i="52"/>
  <c r="G1862" i="52"/>
  <c r="G1843" i="52" s="1"/>
  <c r="G1824" i="52" s="1"/>
  <c r="I1861" i="52"/>
  <c r="F1861" i="52"/>
  <c r="E1861" i="52"/>
  <c r="I1860" i="52"/>
  <c r="F1860" i="52"/>
  <c r="E1860" i="52"/>
  <c r="I1859" i="52"/>
  <c r="F1859" i="52"/>
  <c r="E1859" i="52"/>
  <c r="I1858" i="52"/>
  <c r="I1857" i="52"/>
  <c r="F1857" i="52"/>
  <c r="E1857" i="52"/>
  <c r="I1856" i="52"/>
  <c r="F1856" i="52"/>
  <c r="E1856" i="52"/>
  <c r="I1855" i="52"/>
  <c r="F1855" i="52"/>
  <c r="E1855" i="52"/>
  <c r="I1854" i="52"/>
  <c r="I1853" i="52"/>
  <c r="F1853" i="52"/>
  <c r="E1853" i="52"/>
  <c r="I1852" i="52"/>
  <c r="F1852" i="52"/>
  <c r="E1852" i="52"/>
  <c r="I1851" i="52"/>
  <c r="F1851" i="52"/>
  <c r="E1851" i="52"/>
  <c r="I1850" i="52"/>
  <c r="I1849" i="52"/>
  <c r="F1849" i="52"/>
  <c r="E1849" i="52"/>
  <c r="I1848" i="52"/>
  <c r="F1848" i="52"/>
  <c r="E1848" i="52"/>
  <c r="I1847" i="52"/>
  <c r="F1847" i="52"/>
  <c r="E1847" i="52"/>
  <c r="I1846" i="52"/>
  <c r="I1845" i="52"/>
  <c r="G1845" i="52"/>
  <c r="I1844" i="52"/>
  <c r="F1844" i="52"/>
  <c r="F1843" i="52" s="1"/>
  <c r="C6" i="24" s="1"/>
  <c r="E1844" i="52"/>
  <c r="E1843" i="52" s="1"/>
  <c r="I1843" i="52"/>
  <c r="I1842" i="52"/>
  <c r="F1842" i="52"/>
  <c r="F1841" i="52" s="1"/>
  <c r="C5" i="24" s="1"/>
  <c r="E1842" i="52"/>
  <c r="E1841" i="52" s="1"/>
  <c r="I1841" i="52"/>
  <c r="G1841" i="52"/>
  <c r="I1840" i="52"/>
  <c r="G1840" i="52"/>
  <c r="I1839" i="52"/>
  <c r="F1839" i="52"/>
  <c r="F1838" i="52" s="1"/>
  <c r="C12" i="23" s="1"/>
  <c r="E1839" i="52"/>
  <c r="E1838" i="52" s="1"/>
  <c r="I1838" i="52"/>
  <c r="G1838" i="52"/>
  <c r="I1837" i="52"/>
  <c r="F1837" i="52"/>
  <c r="E1837" i="52"/>
  <c r="I1836" i="52"/>
  <c r="F1836" i="52"/>
  <c r="E1836" i="52"/>
  <c r="I1835" i="52"/>
  <c r="F1835" i="52"/>
  <c r="E1835" i="52"/>
  <c r="I1834" i="52"/>
  <c r="F1834" i="52"/>
  <c r="I1833" i="52"/>
  <c r="I1832" i="52"/>
  <c r="F1832" i="52"/>
  <c r="F1831" i="52" s="1"/>
  <c r="C10" i="23" s="1"/>
  <c r="E1832" i="52"/>
  <c r="E1831" i="52" s="1"/>
  <c r="I1831" i="52"/>
  <c r="I1830" i="52"/>
  <c r="F1830" i="52"/>
  <c r="E1830" i="52"/>
  <c r="I1829" i="52"/>
  <c r="F1829" i="52"/>
  <c r="E1829" i="52"/>
  <c r="I1828" i="52"/>
  <c r="F1828" i="52"/>
  <c r="E1828" i="52"/>
  <c r="I1827" i="52"/>
  <c r="F1827" i="52"/>
  <c r="I1826" i="52"/>
  <c r="I1825" i="52"/>
  <c r="F1825" i="52"/>
  <c r="F1824" i="52" s="1"/>
  <c r="C8" i="23" s="1"/>
  <c r="E1825" i="52"/>
  <c r="E1824" i="52" s="1"/>
  <c r="I1824" i="52"/>
  <c r="I1823" i="52"/>
  <c r="F1823" i="52"/>
  <c r="E1823" i="52"/>
  <c r="I1822" i="52"/>
  <c r="F1822" i="52"/>
  <c r="E1822" i="52"/>
  <c r="I1821" i="52"/>
  <c r="F1821" i="52"/>
  <c r="E1821" i="52"/>
  <c r="I1820" i="52"/>
  <c r="F1820" i="52"/>
  <c r="I1819" i="52"/>
  <c r="I1818" i="52"/>
  <c r="F1818" i="52"/>
  <c r="F1817" i="52" s="1"/>
  <c r="C6" i="23" s="1"/>
  <c r="E1818" i="52"/>
  <c r="E1817" i="52" s="1"/>
  <c r="I1817" i="52"/>
  <c r="G1817" i="52"/>
  <c r="I1816" i="52"/>
  <c r="F1816" i="52"/>
  <c r="E1816" i="52"/>
  <c r="I1815" i="52"/>
  <c r="F1815" i="52"/>
  <c r="E1815" i="52"/>
  <c r="I1814" i="52"/>
  <c r="F1814" i="52"/>
  <c r="E1814" i="52"/>
  <c r="I1813" i="52"/>
  <c r="F1813" i="52"/>
  <c r="E1813" i="52"/>
  <c r="I1812" i="52"/>
  <c r="F1812" i="52"/>
  <c r="I1811" i="52"/>
  <c r="I1810" i="52"/>
  <c r="G1810" i="52"/>
  <c r="G1791" i="52" s="1"/>
  <c r="I1809" i="52"/>
  <c r="F1809" i="52"/>
  <c r="E1809" i="52"/>
  <c r="I1808" i="52"/>
  <c r="F1808" i="52"/>
  <c r="E1808" i="52"/>
  <c r="I1807" i="52"/>
  <c r="F1807" i="52"/>
  <c r="E1807" i="52"/>
  <c r="I1806" i="52"/>
  <c r="F1806" i="52"/>
  <c r="E1806" i="52"/>
  <c r="I1805" i="52"/>
  <c r="F1805" i="52"/>
  <c r="E1805" i="52"/>
  <c r="I1804" i="52"/>
  <c r="I1803" i="52"/>
  <c r="F1803" i="52"/>
  <c r="F1802" i="52" s="1"/>
  <c r="C7" i="22" s="1"/>
  <c r="E1803" i="52"/>
  <c r="E1802" i="52" s="1"/>
  <c r="I1802" i="52"/>
  <c r="G1802" i="52"/>
  <c r="G1783" i="52" s="1"/>
  <c r="G1764" i="52" s="1"/>
  <c r="I1801" i="52"/>
  <c r="F1801" i="52"/>
  <c r="E1801" i="52"/>
  <c r="I1800" i="52"/>
  <c r="F1800" i="52"/>
  <c r="E1800" i="52"/>
  <c r="I1799" i="52"/>
  <c r="F1799" i="52"/>
  <c r="E1799" i="52"/>
  <c r="I1798" i="52"/>
  <c r="F1798" i="52"/>
  <c r="E1798" i="52"/>
  <c r="I1797" i="52"/>
  <c r="F1797" i="52"/>
  <c r="E1797" i="52"/>
  <c r="I1796" i="52"/>
  <c r="I1795" i="52"/>
  <c r="F1795" i="52"/>
  <c r="E1795" i="52"/>
  <c r="E1794" i="52" s="1"/>
  <c r="I1794" i="52"/>
  <c r="G1794" i="52"/>
  <c r="G1775" i="52" s="1"/>
  <c r="I1793" i="52"/>
  <c r="G1793" i="52"/>
  <c r="I1792" i="52"/>
  <c r="I1791" i="52"/>
  <c r="I1790" i="52"/>
  <c r="H1790" i="52" s="1"/>
  <c r="F1790" i="52"/>
  <c r="E1790" i="52"/>
  <c r="I1789" i="52"/>
  <c r="H1789" i="52" s="1"/>
  <c r="F1789" i="52"/>
  <c r="E1789" i="52"/>
  <c r="I1788" i="52"/>
  <c r="H1788" i="52" s="1"/>
  <c r="F1788" i="52"/>
  <c r="E1788" i="52"/>
  <c r="I1787" i="52"/>
  <c r="H1787" i="52" s="1"/>
  <c r="F1787" i="52"/>
  <c r="E1787" i="52"/>
  <c r="I1786" i="52"/>
  <c r="G1786" i="52"/>
  <c r="F1786" i="52"/>
  <c r="F1785" i="52" s="1"/>
  <c r="E1786" i="52"/>
  <c r="I1785" i="52"/>
  <c r="I1784" i="52"/>
  <c r="F1784" i="52"/>
  <c r="F1783" i="52" s="1"/>
  <c r="E1784" i="52"/>
  <c r="E1783" i="52" s="1"/>
  <c r="I1783" i="52"/>
  <c r="I1782" i="52"/>
  <c r="F1781" i="52"/>
  <c r="E1782" i="52"/>
  <c r="E1781" i="52" s="1"/>
  <c r="I1781" i="52"/>
  <c r="G1781" i="52"/>
  <c r="I1780" i="52"/>
  <c r="I1779" i="52"/>
  <c r="H1779" i="52" s="1"/>
  <c r="F1779" i="52"/>
  <c r="E1779" i="52"/>
  <c r="I1778" i="52"/>
  <c r="H1778" i="52" s="1"/>
  <c r="F1778" i="52"/>
  <c r="E1778" i="52"/>
  <c r="I1777" i="52"/>
  <c r="H1777" i="52" s="1"/>
  <c r="F1777" i="52"/>
  <c r="E1777" i="52"/>
  <c r="I1776" i="52"/>
  <c r="F1776" i="52"/>
  <c r="F1775" i="52" s="1"/>
  <c r="C9" i="21" s="1"/>
  <c r="E1776" i="52"/>
  <c r="E1775" i="52" s="1"/>
  <c r="I1775" i="52"/>
  <c r="I1774" i="52"/>
  <c r="H1774" i="52" s="1"/>
  <c r="F1774" i="52"/>
  <c r="E1774" i="52"/>
  <c r="I1773" i="52"/>
  <c r="H1773" i="52" s="1"/>
  <c r="F1773" i="52"/>
  <c r="E1773" i="52"/>
  <c r="I1772" i="52"/>
  <c r="H1772" i="52" s="1"/>
  <c r="F1772" i="52"/>
  <c r="E1772" i="52"/>
  <c r="I1771" i="52"/>
  <c r="F1771" i="52"/>
  <c r="F1770" i="52" s="1"/>
  <c r="C8" i="21" s="1"/>
  <c r="E1771" i="52"/>
  <c r="E1770" i="52" s="1"/>
  <c r="I1770" i="52"/>
  <c r="G1770" i="52"/>
  <c r="G1751" i="52" s="1"/>
  <c r="I1769" i="52"/>
  <c r="F1769" i="52"/>
  <c r="F1768" i="52" s="1"/>
  <c r="C7" i="21" s="1"/>
  <c r="E1769" i="52"/>
  <c r="E1768" i="52" s="1"/>
  <c r="I1768" i="52"/>
  <c r="G1768" i="52"/>
  <c r="G1749" i="52" s="1"/>
  <c r="I1767" i="52"/>
  <c r="F1767" i="52"/>
  <c r="F1766" i="52" s="1"/>
  <c r="C6" i="21" s="1"/>
  <c r="E1767" i="52"/>
  <c r="E1766" i="52" s="1"/>
  <c r="I1766" i="52"/>
  <c r="I1765" i="52"/>
  <c r="F1765" i="52"/>
  <c r="F1764" i="52" s="1"/>
  <c r="C5" i="21" s="1"/>
  <c r="E1765" i="52"/>
  <c r="E1764" i="52" s="1"/>
  <c r="I1764" i="52"/>
  <c r="I1763" i="52"/>
  <c r="I1762" i="52"/>
  <c r="H1762" i="52" s="1"/>
  <c r="F1762" i="52"/>
  <c r="E1762" i="52"/>
  <c r="I1761" i="52"/>
  <c r="H1761" i="52" s="1"/>
  <c r="F1761" i="52"/>
  <c r="E1761" i="52"/>
  <c r="I1760" i="52"/>
  <c r="F1760" i="52"/>
  <c r="F1759" i="52" s="1"/>
  <c r="C8" i="20" s="1"/>
  <c r="E1760" i="52"/>
  <c r="E1759" i="52" s="1"/>
  <c r="I1759" i="52"/>
  <c r="G1759" i="52"/>
  <c r="I1758" i="52"/>
  <c r="H1758" i="52" s="1"/>
  <c r="F1758" i="52"/>
  <c r="E1758" i="52"/>
  <c r="I1757" i="52"/>
  <c r="H1757" i="52" s="1"/>
  <c r="F1757" i="52"/>
  <c r="E1757" i="52"/>
  <c r="I1756" i="52"/>
  <c r="H1756" i="52" s="1"/>
  <c r="F1756" i="52"/>
  <c r="E1756" i="52"/>
  <c r="I1755" i="52"/>
  <c r="H1755" i="52" s="1"/>
  <c r="F1755" i="52"/>
  <c r="E1755" i="52"/>
  <c r="I1754" i="52"/>
  <c r="H1754" i="52" s="1"/>
  <c r="F1754" i="52"/>
  <c r="E1754" i="52"/>
  <c r="I1753" i="52"/>
  <c r="H1753" i="52" s="1"/>
  <c r="F1753" i="52"/>
  <c r="E1753" i="52"/>
  <c r="I1752" i="52"/>
  <c r="F1752" i="52"/>
  <c r="F1751" i="52" s="1"/>
  <c r="C7" i="20" s="1"/>
  <c r="E1752" i="52"/>
  <c r="E1751" i="52" s="1"/>
  <c r="I1751" i="52"/>
  <c r="I1750" i="52"/>
  <c r="F1750" i="52"/>
  <c r="F1749" i="52" s="1"/>
  <c r="C6" i="20" s="1"/>
  <c r="E1750" i="52"/>
  <c r="E1749" i="52" s="1"/>
  <c r="I1749" i="52"/>
  <c r="I1748" i="52"/>
  <c r="F1748" i="52"/>
  <c r="F1747" i="52" s="1"/>
  <c r="C5" i="20" s="1"/>
  <c r="E1748" i="52"/>
  <c r="E1747" i="52" s="1"/>
  <c r="I1747" i="52"/>
  <c r="I1746" i="52"/>
  <c r="G1746" i="52"/>
  <c r="I1745" i="52"/>
  <c r="H1745" i="52" s="1"/>
  <c r="F1745" i="52"/>
  <c r="E1745" i="52"/>
  <c r="I1744" i="52"/>
  <c r="H1744" i="52" s="1"/>
  <c r="F1744" i="52"/>
  <c r="E1744" i="52"/>
  <c r="I1743" i="52"/>
  <c r="F1743" i="52"/>
  <c r="E1743" i="52"/>
  <c r="I1742" i="52"/>
  <c r="H1742" i="52" s="1"/>
  <c r="F1742" i="52"/>
  <c r="E1742" i="52"/>
  <c r="I1741" i="52"/>
  <c r="H1741" i="52" s="1"/>
  <c r="F1741" i="52"/>
  <c r="E1741" i="52"/>
  <c r="I1740" i="52"/>
  <c r="F1740" i="52"/>
  <c r="E1740" i="52"/>
  <c r="I1739" i="52"/>
  <c r="H1739" i="52" s="1"/>
  <c r="F1739" i="52"/>
  <c r="E1739" i="52"/>
  <c r="I1738" i="52"/>
  <c r="H1738" i="52" s="1"/>
  <c r="F1738" i="52"/>
  <c r="E1738" i="52"/>
  <c r="I1737" i="52"/>
  <c r="G1737" i="52"/>
  <c r="F1737" i="52"/>
  <c r="E1737" i="52"/>
  <c r="I1736" i="52"/>
  <c r="H1736" i="52" s="1"/>
  <c r="F1736" i="52"/>
  <c r="E1736" i="52"/>
  <c r="I1735" i="52"/>
  <c r="H1735" i="52" s="1"/>
  <c r="F1735" i="52"/>
  <c r="E1735" i="52"/>
  <c r="I1734" i="52"/>
  <c r="G1734" i="52"/>
  <c r="F1734" i="52"/>
  <c r="E1734" i="52"/>
  <c r="I1733" i="52"/>
  <c r="H1733" i="52" s="1"/>
  <c r="F1733" i="52"/>
  <c r="E1733" i="52"/>
  <c r="I1732" i="52"/>
  <c r="H1732" i="52" s="1"/>
  <c r="F1732" i="52"/>
  <c r="E1732" i="52"/>
  <c r="I1731" i="52"/>
  <c r="H1731" i="52" s="1"/>
  <c r="F1731" i="52"/>
  <c r="E1731" i="52"/>
  <c r="I1730" i="52"/>
  <c r="H1730" i="52" s="1"/>
  <c r="F1730" i="52"/>
  <c r="E1730" i="52"/>
  <c r="I1729" i="52"/>
  <c r="F1729" i="52"/>
  <c r="E1729" i="52"/>
  <c r="I1728" i="52"/>
  <c r="I1727" i="52"/>
  <c r="H1727" i="52" s="1"/>
  <c r="F1727" i="52"/>
  <c r="F1726" i="52" s="1"/>
  <c r="F1725" i="52" s="1"/>
  <c r="C9" i="19" s="1"/>
  <c r="E1727" i="52"/>
  <c r="E1726" i="52" s="1"/>
  <c r="I1726" i="52"/>
  <c r="G1726" i="52"/>
  <c r="G1707" i="52" s="1"/>
  <c r="I1725" i="52"/>
  <c r="G1725" i="52"/>
  <c r="I1724" i="52"/>
  <c r="F1724" i="52"/>
  <c r="F1723" i="52" s="1"/>
  <c r="C8" i="19" s="1"/>
  <c r="E1724" i="52"/>
  <c r="E1723" i="52" s="1"/>
  <c r="I1723" i="52"/>
  <c r="G1723" i="52"/>
  <c r="G1704" i="52" s="1"/>
  <c r="I1722" i="52"/>
  <c r="F1722" i="52"/>
  <c r="F1721" i="52" s="1"/>
  <c r="C7" i="19" s="1"/>
  <c r="E1722" i="52"/>
  <c r="E1721" i="52" s="1"/>
  <c r="I1721" i="52"/>
  <c r="I1720" i="52"/>
  <c r="F1720" i="52"/>
  <c r="E1720" i="52"/>
  <c r="I1719" i="52"/>
  <c r="G1719" i="52"/>
  <c r="F1719" i="52"/>
  <c r="C6" i="19" s="1"/>
  <c r="I1718" i="52"/>
  <c r="H1718" i="52" s="1"/>
  <c r="F1718" i="52"/>
  <c r="E1718" i="52"/>
  <c r="I1717" i="52"/>
  <c r="H1717" i="52" s="1"/>
  <c r="F1717" i="52"/>
  <c r="E1717" i="52"/>
  <c r="I1716" i="52"/>
  <c r="G1716" i="52"/>
  <c r="F1716" i="52"/>
  <c r="E1716" i="52"/>
  <c r="I1715" i="52"/>
  <c r="H1715" i="52" s="1"/>
  <c r="F1715" i="52"/>
  <c r="E1715" i="52"/>
  <c r="I1714" i="52"/>
  <c r="H1714" i="52" s="1"/>
  <c r="F1714" i="52"/>
  <c r="E1714" i="52"/>
  <c r="I1713" i="52"/>
  <c r="G1713" i="52"/>
  <c r="F1713" i="52"/>
  <c r="E1713" i="52"/>
  <c r="I1712" i="52"/>
  <c r="H1712" i="52" s="1"/>
  <c r="F1712" i="52"/>
  <c r="E1712" i="52"/>
  <c r="I1711" i="52"/>
  <c r="H1711" i="52" s="1"/>
  <c r="F1711" i="52"/>
  <c r="E1711" i="52"/>
  <c r="I1710" i="52"/>
  <c r="F1710" i="52"/>
  <c r="E1710" i="52"/>
  <c r="I1709" i="52"/>
  <c r="H1709" i="52" s="1"/>
  <c r="F1709" i="52"/>
  <c r="E1709" i="52"/>
  <c r="I1708" i="52"/>
  <c r="H1708" i="52" s="1"/>
  <c r="F1708" i="52"/>
  <c r="E1708" i="52"/>
  <c r="I1707" i="52"/>
  <c r="F1707" i="52"/>
  <c r="E1707" i="52"/>
  <c r="I1706" i="52"/>
  <c r="H1706" i="52" s="1"/>
  <c r="F1706" i="52"/>
  <c r="E1706" i="52"/>
  <c r="I1705" i="52"/>
  <c r="H1705" i="52" s="1"/>
  <c r="F1705" i="52"/>
  <c r="E1705" i="52"/>
  <c r="I1704" i="52"/>
  <c r="F1704" i="52"/>
  <c r="E1704" i="52"/>
  <c r="I1703" i="52"/>
  <c r="I1702" i="52"/>
  <c r="I1701" i="52"/>
  <c r="H1701" i="52" s="1"/>
  <c r="F1701" i="52"/>
  <c r="E1701" i="52"/>
  <c r="I1700" i="52"/>
  <c r="H1700" i="52" s="1"/>
  <c r="F1700" i="52"/>
  <c r="E1700" i="52"/>
  <c r="I1699" i="52"/>
  <c r="H1699" i="52" s="1"/>
  <c r="F1699" i="52"/>
  <c r="E1699" i="52"/>
  <c r="I1698" i="52"/>
  <c r="H1698" i="52" s="1"/>
  <c r="F1698" i="52"/>
  <c r="E1698" i="52"/>
  <c r="I1697" i="52"/>
  <c r="H1697" i="52" s="1"/>
  <c r="F1697" i="52"/>
  <c r="E1697" i="52"/>
  <c r="I1696" i="52"/>
  <c r="H1696" i="52" s="1"/>
  <c r="F1696" i="52"/>
  <c r="E1696" i="52"/>
  <c r="I1695" i="52"/>
  <c r="H1695" i="52" s="1"/>
  <c r="F1695" i="52"/>
  <c r="E1695" i="52"/>
  <c r="I1694" i="52"/>
  <c r="H1694" i="52" s="1"/>
  <c r="F1694" i="52"/>
  <c r="E1694" i="52"/>
  <c r="I1693" i="52"/>
  <c r="F1693" i="52"/>
  <c r="F1692" i="52" s="1"/>
  <c r="E1693" i="52"/>
  <c r="E1692" i="52" s="1"/>
  <c r="I1692" i="52"/>
  <c r="G1692" i="52"/>
  <c r="G1665" i="52" s="1"/>
  <c r="I1691" i="52"/>
  <c r="H1691" i="52" s="1"/>
  <c r="F1691" i="52"/>
  <c r="E1691" i="52"/>
  <c r="I1690" i="52"/>
  <c r="H1690" i="52" s="1"/>
  <c r="F1690" i="52"/>
  <c r="E1690" i="52"/>
  <c r="I1689" i="52"/>
  <c r="H1689" i="52" s="1"/>
  <c r="F1689" i="52"/>
  <c r="E1689" i="52"/>
  <c r="I1688" i="52"/>
  <c r="H1688" i="52" s="1"/>
  <c r="F1688" i="52"/>
  <c r="E1688" i="52"/>
  <c r="I1687" i="52"/>
  <c r="H1687" i="52" s="1"/>
  <c r="F1687" i="52"/>
  <c r="E1687" i="52"/>
  <c r="I1686" i="52"/>
  <c r="H1686" i="52" s="1"/>
  <c r="F1686" i="52"/>
  <c r="E1686" i="52"/>
  <c r="I1685" i="52"/>
  <c r="H1685" i="52" s="1"/>
  <c r="F1685" i="52"/>
  <c r="E1685" i="52"/>
  <c r="I1684" i="52"/>
  <c r="H1684" i="52" s="1"/>
  <c r="F1684" i="52"/>
  <c r="E1684" i="52"/>
  <c r="I1683" i="52"/>
  <c r="H1683" i="52" s="1"/>
  <c r="F1683" i="52"/>
  <c r="E1683" i="52"/>
  <c r="I1682" i="52"/>
  <c r="F1682" i="52"/>
  <c r="F1681" i="52" s="1"/>
  <c r="E1682" i="52"/>
  <c r="E1681" i="52" s="1"/>
  <c r="I1681" i="52"/>
  <c r="G1681" i="52"/>
  <c r="I1680" i="52"/>
  <c r="H1680" i="52" s="1"/>
  <c r="F1680" i="52"/>
  <c r="E1680" i="52"/>
  <c r="I1678" i="52"/>
  <c r="H1678" i="52" s="1"/>
  <c r="F1678" i="52"/>
  <c r="E1678" i="52"/>
  <c r="I1677" i="52"/>
  <c r="H1677" i="52" s="1"/>
  <c r="F1677" i="52"/>
  <c r="E1677" i="52"/>
  <c r="I1676" i="52"/>
  <c r="H1676" i="52" s="1"/>
  <c r="F1676" i="52"/>
  <c r="E1676" i="52"/>
  <c r="I1675" i="52"/>
  <c r="G1675" i="52"/>
  <c r="G1628" i="52" s="1"/>
  <c r="F1675" i="52"/>
  <c r="F1674" i="52" s="1"/>
  <c r="E1675" i="52"/>
  <c r="E1674" i="52" s="1"/>
  <c r="I1674" i="52"/>
  <c r="G1674" i="52"/>
  <c r="G1650" i="52" s="1"/>
  <c r="G1629" i="52" s="1"/>
  <c r="G1610" i="52" s="1"/>
  <c r="I1673" i="52"/>
  <c r="H1673" i="52" s="1"/>
  <c r="F1673" i="52"/>
  <c r="E1673" i="52"/>
  <c r="I1672" i="52"/>
  <c r="H1672" i="52" s="1"/>
  <c r="F1672" i="52"/>
  <c r="E1672" i="52"/>
  <c r="I1671" i="52"/>
  <c r="H1671" i="52" s="1"/>
  <c r="F1671" i="52"/>
  <c r="E1671" i="52"/>
  <c r="I1670" i="52"/>
  <c r="H1670" i="52" s="1"/>
  <c r="F1670" i="52"/>
  <c r="E1670" i="52"/>
  <c r="I1669" i="52"/>
  <c r="H1669" i="52" s="1"/>
  <c r="F1669" i="52"/>
  <c r="E1669" i="52"/>
  <c r="I1668" i="52"/>
  <c r="H1668" i="52" s="1"/>
  <c r="F1668" i="52"/>
  <c r="E1668" i="52"/>
  <c r="I1667" i="52"/>
  <c r="H1667" i="52" s="1"/>
  <c r="F1667" i="52"/>
  <c r="E1667" i="52"/>
  <c r="I1666" i="52"/>
  <c r="H1666" i="52" s="1"/>
  <c r="F1666" i="52"/>
  <c r="E1666" i="52"/>
  <c r="I1665" i="52"/>
  <c r="F1665" i="52"/>
  <c r="F1664" i="52" s="1"/>
  <c r="E1665" i="52"/>
  <c r="E1664" i="52" s="1"/>
  <c r="I1664" i="52"/>
  <c r="G1664" i="52"/>
  <c r="I1663" i="52"/>
  <c r="H1663" i="52" s="1"/>
  <c r="F1663" i="52"/>
  <c r="E1663" i="52"/>
  <c r="I1662" i="52"/>
  <c r="H1662" i="52" s="1"/>
  <c r="F1662" i="52"/>
  <c r="E1662" i="52"/>
  <c r="I1661" i="52"/>
  <c r="H1661" i="52" s="1"/>
  <c r="F1661" i="52"/>
  <c r="E1661" i="52"/>
  <c r="I1660" i="52"/>
  <c r="H1660" i="52" s="1"/>
  <c r="F1660" i="52"/>
  <c r="E1660" i="52"/>
  <c r="I1659" i="52"/>
  <c r="H1659" i="52" s="1"/>
  <c r="F1659" i="52"/>
  <c r="E1659" i="52"/>
  <c r="I1658" i="52"/>
  <c r="H1658" i="52" s="1"/>
  <c r="F1658" i="52"/>
  <c r="E1658" i="52"/>
  <c r="I1657" i="52"/>
  <c r="F1657" i="52"/>
  <c r="E1657" i="52"/>
  <c r="I1656" i="52"/>
  <c r="H1656" i="52" s="1"/>
  <c r="F1656" i="52"/>
  <c r="E1656" i="52"/>
  <c r="I1655" i="52"/>
  <c r="H1655" i="52" s="1"/>
  <c r="F1655" i="52"/>
  <c r="E1655" i="52"/>
  <c r="I1654" i="52"/>
  <c r="H1654" i="52" s="1"/>
  <c r="F1654" i="52"/>
  <c r="E1654" i="52"/>
  <c r="I1653" i="52"/>
  <c r="H1653" i="52" s="1"/>
  <c r="F1653" i="52"/>
  <c r="E1653" i="52"/>
  <c r="I1652" i="52"/>
  <c r="H1652" i="52" s="1"/>
  <c r="F1652" i="52"/>
  <c r="E1652" i="52"/>
  <c r="I1651" i="52"/>
  <c r="H1651" i="52" s="1"/>
  <c r="F1651" i="52"/>
  <c r="E1651" i="52"/>
  <c r="I1650" i="52"/>
  <c r="F1650" i="52"/>
  <c r="E1650" i="52"/>
  <c r="I1649" i="52"/>
  <c r="H1649" i="52" s="1"/>
  <c r="F1649" i="52"/>
  <c r="E1649" i="52"/>
  <c r="I1648" i="52"/>
  <c r="H1648" i="52" s="1"/>
  <c r="F1648" i="52"/>
  <c r="E1648" i="52"/>
  <c r="I1647" i="52"/>
  <c r="H1647" i="52" s="1"/>
  <c r="F1647" i="52"/>
  <c r="E1647" i="52"/>
  <c r="I1646" i="52"/>
  <c r="H1646" i="52" s="1"/>
  <c r="F1646" i="52"/>
  <c r="E1646" i="52"/>
  <c r="I1645" i="52"/>
  <c r="H1645" i="52" s="1"/>
  <c r="F1645" i="52"/>
  <c r="E1645" i="52"/>
  <c r="I1644" i="52"/>
  <c r="H1644" i="52" s="1"/>
  <c r="F1644" i="52"/>
  <c r="E1644" i="52"/>
  <c r="I1643" i="52"/>
  <c r="F1643" i="52"/>
  <c r="E1643" i="52"/>
  <c r="I1642" i="52"/>
  <c r="H1642" i="52" s="1"/>
  <c r="F1642" i="52"/>
  <c r="E1642" i="52"/>
  <c r="I1641" i="52"/>
  <c r="H1641" i="52" s="1"/>
  <c r="F1641" i="52"/>
  <c r="E1641" i="52"/>
  <c r="I1640" i="52"/>
  <c r="H1640" i="52" s="1"/>
  <c r="F1640" i="52"/>
  <c r="E1640" i="52"/>
  <c r="I1639" i="52"/>
  <c r="H1639" i="52" s="1"/>
  <c r="F1639" i="52"/>
  <c r="E1639" i="52"/>
  <c r="I1638" i="52"/>
  <c r="H1638" i="52" s="1"/>
  <c r="F1638" i="52"/>
  <c r="E1638" i="52"/>
  <c r="I1637" i="52"/>
  <c r="H1637" i="52" s="1"/>
  <c r="F1637" i="52"/>
  <c r="E1637" i="52"/>
  <c r="I1636" i="52"/>
  <c r="F1636" i="52"/>
  <c r="E1636" i="52"/>
  <c r="I1635" i="52"/>
  <c r="H1635" i="52" s="1"/>
  <c r="F1635" i="52"/>
  <c r="E1635" i="52"/>
  <c r="I1634" i="52"/>
  <c r="H1634" i="52" s="1"/>
  <c r="F1634" i="52"/>
  <c r="E1634" i="52"/>
  <c r="I1633" i="52"/>
  <c r="H1633" i="52" s="1"/>
  <c r="F1633" i="52"/>
  <c r="E1633" i="52"/>
  <c r="I1632" i="52"/>
  <c r="H1632" i="52" s="1"/>
  <c r="F1632" i="52"/>
  <c r="E1632" i="52"/>
  <c r="I1631" i="52"/>
  <c r="H1631" i="52" s="1"/>
  <c r="F1631" i="52"/>
  <c r="E1631" i="52"/>
  <c r="I1630" i="52"/>
  <c r="H1630" i="52" s="1"/>
  <c r="F1630" i="52"/>
  <c r="E1630" i="52"/>
  <c r="I1629" i="52"/>
  <c r="F1629" i="52"/>
  <c r="E1629" i="52"/>
  <c r="I1628" i="52"/>
  <c r="I1627" i="52"/>
  <c r="I1626" i="52"/>
  <c r="I1625" i="52"/>
  <c r="F1625" i="52"/>
  <c r="F1624" i="52" s="1"/>
  <c r="C12" i="17" s="1"/>
  <c r="E1625" i="52"/>
  <c r="E1624" i="52" s="1"/>
  <c r="I1624" i="52"/>
  <c r="I1623" i="52"/>
  <c r="F1623" i="52"/>
  <c r="E1623" i="52"/>
  <c r="I1622" i="52"/>
  <c r="G1622" i="52"/>
  <c r="G1586" i="52" s="1"/>
  <c r="G1567" i="52" s="1"/>
  <c r="F1622" i="52"/>
  <c r="C11" i="17" s="1"/>
  <c r="E1622" i="52"/>
  <c r="I1621" i="52"/>
  <c r="F1621" i="52"/>
  <c r="F1620" i="52" s="1"/>
  <c r="C10" i="17" s="1"/>
  <c r="E1621" i="52"/>
  <c r="E1620" i="52" s="1"/>
  <c r="I1620" i="52"/>
  <c r="G1620" i="52"/>
  <c r="G1584" i="52" s="1"/>
  <c r="I1619" i="52"/>
  <c r="F1619" i="52"/>
  <c r="F1618" i="52" s="1"/>
  <c r="C9" i="17" s="1"/>
  <c r="E1619" i="52"/>
  <c r="I1618" i="52"/>
  <c r="G1618" i="52"/>
  <c r="G1582" i="52" s="1"/>
  <c r="I1617" i="52"/>
  <c r="F1617" i="52"/>
  <c r="E1617" i="52"/>
  <c r="E1616" i="52" s="1"/>
  <c r="I1616" i="52"/>
  <c r="G1616" i="52"/>
  <c r="G1580" i="52" s="1"/>
  <c r="F1616" i="52"/>
  <c r="C8" i="17" s="1"/>
  <c r="I1615" i="52"/>
  <c r="F1615" i="52"/>
  <c r="F1614" i="52" s="1"/>
  <c r="C7" i="17" s="1"/>
  <c r="E1615" i="52"/>
  <c r="E1614" i="52" s="1"/>
  <c r="I1614" i="52"/>
  <c r="G1614" i="52"/>
  <c r="G1578" i="52" s="1"/>
  <c r="I1613" i="52"/>
  <c r="F1613" i="52"/>
  <c r="E1613" i="52"/>
  <c r="E1612" i="52" s="1"/>
  <c r="I1612" i="52"/>
  <c r="G1612" i="52"/>
  <c r="G1576" i="52" s="1"/>
  <c r="F1612" i="52"/>
  <c r="C6" i="17" s="1"/>
  <c r="I1611" i="52"/>
  <c r="F1611" i="52"/>
  <c r="F1610" i="52" s="1"/>
  <c r="C5" i="17" s="1"/>
  <c r="E1611" i="52"/>
  <c r="I1610" i="52"/>
  <c r="I1609" i="52"/>
  <c r="I1591" i="52"/>
  <c r="F1591" i="52"/>
  <c r="F1590" i="52" s="1"/>
  <c r="C12" i="16" s="1"/>
  <c r="E1591" i="52"/>
  <c r="E1590" i="52" s="1"/>
  <c r="I1590" i="52"/>
  <c r="I1589" i="52"/>
  <c r="F1589" i="52"/>
  <c r="E1589" i="52"/>
  <c r="E1588" i="52" s="1"/>
  <c r="I1588" i="52"/>
  <c r="I1587" i="52"/>
  <c r="F1587" i="52"/>
  <c r="F1586" i="52" s="1"/>
  <c r="C10" i="16" s="1"/>
  <c r="E1587" i="52"/>
  <c r="E1586" i="52" s="1"/>
  <c r="I1586" i="52"/>
  <c r="I1585" i="52"/>
  <c r="F1585" i="52"/>
  <c r="E1585" i="52"/>
  <c r="E1584" i="52" s="1"/>
  <c r="I1584" i="52"/>
  <c r="I1583" i="52"/>
  <c r="F1583" i="52"/>
  <c r="F1582" i="52" s="1"/>
  <c r="C8" i="16" s="1"/>
  <c r="E1583" i="52"/>
  <c r="E1582" i="52" s="1"/>
  <c r="I1582" i="52"/>
  <c r="I1581" i="52"/>
  <c r="F1581" i="52"/>
  <c r="F1580" i="52" s="1"/>
  <c r="C7" i="16" s="1"/>
  <c r="E1581" i="52"/>
  <c r="E1580" i="52" s="1"/>
  <c r="I1580" i="52"/>
  <c r="I1579" i="52"/>
  <c r="F1579" i="52"/>
  <c r="F1578" i="52" s="1"/>
  <c r="C6" i="16" s="1"/>
  <c r="E1579" i="52"/>
  <c r="E1578" i="52" s="1"/>
  <c r="I1578" i="52"/>
  <c r="I1577" i="52"/>
  <c r="F1577" i="52"/>
  <c r="F1576" i="52" s="1"/>
  <c r="C5" i="16" s="1"/>
  <c r="E1577" i="52"/>
  <c r="E1576" i="52" s="1"/>
  <c r="I1576" i="52"/>
  <c r="I1575" i="52"/>
  <c r="G1575" i="52"/>
  <c r="G1550" i="52" s="1"/>
  <c r="I1574" i="52"/>
  <c r="F1574" i="52"/>
  <c r="F1573" i="52" s="1"/>
  <c r="C8" i="15" s="1"/>
  <c r="E1574" i="52"/>
  <c r="E1573" i="52" s="1"/>
  <c r="I1573" i="52"/>
  <c r="I1572" i="52"/>
  <c r="F1572" i="52"/>
  <c r="F1571" i="52" s="1"/>
  <c r="C7" i="15" s="1"/>
  <c r="E1572" i="52"/>
  <c r="E1571" i="52" s="1"/>
  <c r="I1571" i="52"/>
  <c r="I1570" i="52"/>
  <c r="F1570" i="52"/>
  <c r="F1569" i="52" s="1"/>
  <c r="C6" i="15" s="1"/>
  <c r="E1570" i="52"/>
  <c r="E1569" i="52" s="1"/>
  <c r="I1569" i="52"/>
  <c r="I1568" i="52"/>
  <c r="F1568" i="52"/>
  <c r="F1567" i="52" s="1"/>
  <c r="C5" i="15" s="1"/>
  <c r="E1568" i="52"/>
  <c r="E1567" i="52" s="1"/>
  <c r="I1567" i="52"/>
  <c r="I1566" i="52"/>
  <c r="G1566" i="52"/>
  <c r="I1565" i="52"/>
  <c r="F1565" i="52"/>
  <c r="F1564" i="52" s="1"/>
  <c r="C12" i="14" s="1"/>
  <c r="E1565" i="52"/>
  <c r="E1564" i="52" s="1"/>
  <c r="I1564" i="52"/>
  <c r="G1564" i="52"/>
  <c r="I1563" i="52"/>
  <c r="F1563" i="52"/>
  <c r="F1562" i="52" s="1"/>
  <c r="C11" i="14" s="1"/>
  <c r="E1563" i="52"/>
  <c r="E1562" i="52" s="1"/>
  <c r="I1562" i="52"/>
  <c r="G1562" i="52"/>
  <c r="I1555" i="52"/>
  <c r="F1555" i="52"/>
  <c r="F1554" i="52" s="1"/>
  <c r="C9" i="14" s="1"/>
  <c r="E1555" i="52"/>
  <c r="E1554" i="52" s="1"/>
  <c r="I1554" i="52"/>
  <c r="G1554" i="52"/>
  <c r="I1553" i="52"/>
  <c r="F1553" i="52"/>
  <c r="F1552" i="52" s="1"/>
  <c r="C8" i="14" s="1"/>
  <c r="E1553" i="52"/>
  <c r="E1552" i="52" s="1"/>
  <c r="I1552" i="52"/>
  <c r="G1552" i="52"/>
  <c r="I1551" i="52"/>
  <c r="F1551" i="52"/>
  <c r="F1550" i="52" s="1"/>
  <c r="C7" i="14" s="1"/>
  <c r="E1551" i="52"/>
  <c r="E1550" i="52" s="1"/>
  <c r="I1550" i="52"/>
  <c r="I1545" i="52"/>
  <c r="F1545" i="52"/>
  <c r="F1544" i="52" s="1"/>
  <c r="C6" i="14" s="1"/>
  <c r="E1545" i="52"/>
  <c r="E1544" i="52" s="1"/>
  <c r="I1544" i="52"/>
  <c r="I1543" i="52"/>
  <c r="F1543" i="52"/>
  <c r="F1542" i="52" s="1"/>
  <c r="C5" i="14" s="1"/>
  <c r="E1543" i="52"/>
  <c r="E1542" i="52" s="1"/>
  <c r="I1542" i="52"/>
  <c r="I1541" i="52"/>
  <c r="I1540" i="52"/>
  <c r="F1540" i="52"/>
  <c r="E1540" i="52"/>
  <c r="I1539" i="52"/>
  <c r="F1539" i="52"/>
  <c r="E1539" i="52"/>
  <c r="I1538" i="52"/>
  <c r="F1538" i="52"/>
  <c r="E1538" i="52"/>
  <c r="I1537" i="52"/>
  <c r="F1537" i="52"/>
  <c r="E1537" i="52"/>
  <c r="I1536" i="52"/>
  <c r="F1536" i="52"/>
  <c r="E1536" i="52"/>
  <c r="I1535" i="52"/>
  <c r="I1534" i="52"/>
  <c r="F1534" i="52"/>
  <c r="E1534" i="52"/>
  <c r="I1533" i="52"/>
  <c r="F1533" i="52"/>
  <c r="E1533" i="52"/>
  <c r="I1532" i="52"/>
  <c r="F1532" i="52"/>
  <c r="E1532" i="52"/>
  <c r="I1531" i="52"/>
  <c r="F1531" i="52"/>
  <c r="E1531" i="52"/>
  <c r="I1530" i="52"/>
  <c r="F1530" i="52"/>
  <c r="E1530" i="52"/>
  <c r="I1529" i="52"/>
  <c r="I1528" i="52"/>
  <c r="F1528" i="52"/>
  <c r="E1528" i="52"/>
  <c r="I1527" i="52"/>
  <c r="F1527" i="52"/>
  <c r="E1527" i="52"/>
  <c r="I1526" i="52"/>
  <c r="F1526" i="52"/>
  <c r="E1526" i="52"/>
  <c r="I1525" i="52"/>
  <c r="F1525" i="52"/>
  <c r="E1525" i="52"/>
  <c r="I1524" i="52"/>
  <c r="F1524" i="52"/>
  <c r="E1524" i="52"/>
  <c r="I1523" i="52"/>
  <c r="I1522" i="52"/>
  <c r="F1522" i="52"/>
  <c r="E1522" i="52"/>
  <c r="I1521" i="52"/>
  <c r="F1521" i="52"/>
  <c r="E1521" i="52"/>
  <c r="I1520" i="52"/>
  <c r="F1520" i="52"/>
  <c r="E1520" i="52"/>
  <c r="I1519" i="52"/>
  <c r="F1519" i="52"/>
  <c r="E1519" i="52"/>
  <c r="I1518" i="52"/>
  <c r="F1518" i="52"/>
  <c r="E1518" i="52"/>
  <c r="I1517" i="52"/>
  <c r="G1517" i="52"/>
  <c r="I1516" i="52"/>
  <c r="F1516" i="52"/>
  <c r="E1516" i="52"/>
  <c r="I1515" i="52"/>
  <c r="F1515" i="52"/>
  <c r="E1515" i="52"/>
  <c r="I1514" i="52"/>
  <c r="F1514" i="52"/>
  <c r="E1514" i="52"/>
  <c r="I1513" i="52"/>
  <c r="F1513" i="52"/>
  <c r="E1513" i="52"/>
  <c r="I1512" i="52"/>
  <c r="G1512" i="52"/>
  <c r="G1493" i="52" s="1"/>
  <c r="I1511" i="52"/>
  <c r="F1511" i="52"/>
  <c r="E1511" i="52"/>
  <c r="I1510" i="52"/>
  <c r="F1510" i="52"/>
  <c r="E1510" i="52"/>
  <c r="I1509" i="52"/>
  <c r="F1509" i="52"/>
  <c r="E1509" i="52"/>
  <c r="I1508" i="52"/>
  <c r="F1508" i="52"/>
  <c r="E1508" i="52"/>
  <c r="I1507" i="52"/>
  <c r="F1507" i="52"/>
  <c r="E1507" i="52"/>
  <c r="I1506" i="52"/>
  <c r="I1505" i="52"/>
  <c r="F1505" i="52"/>
  <c r="E1505" i="52"/>
  <c r="I1504" i="52"/>
  <c r="F1504" i="52"/>
  <c r="E1504" i="52"/>
  <c r="I1503" i="52"/>
  <c r="F1503" i="52"/>
  <c r="E1503" i="52"/>
  <c r="I1502" i="52"/>
  <c r="F1502" i="52"/>
  <c r="E1502" i="52"/>
  <c r="I1501" i="52"/>
  <c r="F1501" i="52"/>
  <c r="E1501" i="52"/>
  <c r="I1500" i="52"/>
  <c r="I1499" i="52"/>
  <c r="I1498" i="52"/>
  <c r="F1498" i="52"/>
  <c r="F1497" i="52" s="1"/>
  <c r="D6" i="12" s="1"/>
  <c r="E1498" i="52"/>
  <c r="E1497" i="52" s="1"/>
  <c r="I1497" i="52"/>
  <c r="G1497" i="52"/>
  <c r="I1496" i="52"/>
  <c r="F1496" i="52"/>
  <c r="E1496" i="52"/>
  <c r="I1495" i="52"/>
  <c r="F1495" i="52"/>
  <c r="E1495" i="52"/>
  <c r="I1494" i="52"/>
  <c r="G1494" i="52"/>
  <c r="I1493" i="52"/>
  <c r="I1492" i="52"/>
  <c r="G1491" i="52"/>
  <c r="E1459" i="52"/>
  <c r="H1459" i="52" s="1"/>
  <c r="I1458" i="52"/>
  <c r="F1458" i="52"/>
  <c r="E1458" i="52"/>
  <c r="I1457" i="52"/>
  <c r="F1457" i="52"/>
  <c r="E1457" i="52"/>
  <c r="I1456" i="52"/>
  <c r="F1456" i="52"/>
  <c r="E1456" i="52"/>
  <c r="I1455" i="52"/>
  <c r="F1455" i="52"/>
  <c r="E1455" i="52"/>
  <c r="I1454" i="52"/>
  <c r="G1454" i="52"/>
  <c r="G1433" i="52" s="1"/>
  <c r="G1412" i="52" s="1"/>
  <c r="I1453" i="52"/>
  <c r="F1453" i="52"/>
  <c r="E1453" i="52"/>
  <c r="I1452" i="52"/>
  <c r="F1452" i="52"/>
  <c r="E1452" i="52"/>
  <c r="I1451" i="52"/>
  <c r="F1451" i="52"/>
  <c r="E1451" i="52"/>
  <c r="I1450" i="52"/>
  <c r="F1450" i="52"/>
  <c r="E1450" i="52"/>
  <c r="I1449" i="52"/>
  <c r="F1449" i="52"/>
  <c r="E1449" i="52"/>
  <c r="I1448" i="52"/>
  <c r="G1448" i="52"/>
  <c r="I1447" i="52"/>
  <c r="G1447" i="52"/>
  <c r="I1446" i="52"/>
  <c r="H1446" i="52" s="1"/>
  <c r="F1446" i="52"/>
  <c r="E1446" i="52"/>
  <c r="I1445" i="52"/>
  <c r="H1445" i="52" s="1"/>
  <c r="F1445" i="52"/>
  <c r="E1445" i="52"/>
  <c r="I1444" i="52"/>
  <c r="H1444" i="52" s="1"/>
  <c r="F1444" i="52"/>
  <c r="E1444" i="52"/>
  <c r="I1443" i="52"/>
  <c r="H1443" i="52" s="1"/>
  <c r="F1443" i="52"/>
  <c r="E1443" i="52"/>
  <c r="I1442" i="52"/>
  <c r="H1442" i="52" s="1"/>
  <c r="F1442" i="52"/>
  <c r="E1442" i="52"/>
  <c r="I1441" i="52"/>
  <c r="H1441" i="52" s="1"/>
  <c r="F1441" i="52"/>
  <c r="E1441" i="52"/>
  <c r="I1440" i="52"/>
  <c r="G1440" i="52"/>
  <c r="G1419" i="52" s="1"/>
  <c r="G1385" i="52" s="1"/>
  <c r="F1440" i="52"/>
  <c r="E1440" i="52"/>
  <c r="I1439" i="52"/>
  <c r="H1439" i="52" s="1"/>
  <c r="F1439" i="52"/>
  <c r="E1439" i="52"/>
  <c r="I1438" i="52"/>
  <c r="H1438" i="52" s="1"/>
  <c r="F1438" i="52"/>
  <c r="E1438" i="52"/>
  <c r="I1437" i="52"/>
  <c r="H1437" i="52" s="1"/>
  <c r="F1437" i="52"/>
  <c r="E1437" i="52"/>
  <c r="I1436" i="52"/>
  <c r="H1436" i="52" s="1"/>
  <c r="F1436" i="52"/>
  <c r="E1436" i="52"/>
  <c r="I1435" i="52"/>
  <c r="H1435" i="52" s="1"/>
  <c r="F1435" i="52"/>
  <c r="E1435" i="52"/>
  <c r="I1434" i="52"/>
  <c r="H1434" i="52" s="1"/>
  <c r="F1434" i="52"/>
  <c r="E1434" i="52"/>
  <c r="I1433" i="52"/>
  <c r="F1433" i="52"/>
  <c r="E1433" i="52"/>
  <c r="I1432" i="52"/>
  <c r="H1432" i="52" s="1"/>
  <c r="F1432" i="52"/>
  <c r="E1432" i="52"/>
  <c r="I1431" i="52"/>
  <c r="H1431" i="52" s="1"/>
  <c r="F1431" i="52"/>
  <c r="E1431" i="52"/>
  <c r="I1430" i="52"/>
  <c r="H1430" i="52" s="1"/>
  <c r="F1430" i="52"/>
  <c r="E1430" i="52"/>
  <c r="I1429" i="52"/>
  <c r="H1429" i="52" s="1"/>
  <c r="F1429" i="52"/>
  <c r="E1429" i="52"/>
  <c r="I1428" i="52"/>
  <c r="H1428" i="52" s="1"/>
  <c r="F1428" i="52"/>
  <c r="E1428" i="52"/>
  <c r="I1427" i="52"/>
  <c r="H1427" i="52" s="1"/>
  <c r="F1427" i="52"/>
  <c r="E1427" i="52"/>
  <c r="I1426" i="52"/>
  <c r="F1426" i="52"/>
  <c r="E1426" i="52"/>
  <c r="I1425" i="52"/>
  <c r="H1425" i="52" s="1"/>
  <c r="F1425" i="52"/>
  <c r="E1425" i="52"/>
  <c r="I1424" i="52"/>
  <c r="H1424" i="52" s="1"/>
  <c r="F1424" i="52"/>
  <c r="E1424" i="52"/>
  <c r="I1423" i="52"/>
  <c r="H1423" i="52" s="1"/>
  <c r="F1423" i="52"/>
  <c r="E1423" i="52"/>
  <c r="I1422" i="52"/>
  <c r="H1422" i="52" s="1"/>
  <c r="F1422" i="52"/>
  <c r="E1422" i="52"/>
  <c r="I1421" i="52"/>
  <c r="H1421" i="52" s="1"/>
  <c r="F1421" i="52"/>
  <c r="E1421" i="52"/>
  <c r="I1420" i="52"/>
  <c r="H1420" i="52" s="1"/>
  <c r="F1420" i="52"/>
  <c r="E1420" i="52"/>
  <c r="I1419" i="52"/>
  <c r="F1419" i="52"/>
  <c r="E1419" i="52"/>
  <c r="I1418" i="52"/>
  <c r="H1418" i="52" s="1"/>
  <c r="F1418" i="52"/>
  <c r="E1418" i="52"/>
  <c r="I1417" i="52"/>
  <c r="H1417" i="52" s="1"/>
  <c r="F1417" i="52"/>
  <c r="E1417" i="52"/>
  <c r="I1416" i="52"/>
  <c r="H1416" i="52" s="1"/>
  <c r="F1416" i="52"/>
  <c r="E1416" i="52"/>
  <c r="I1415" i="52"/>
  <c r="H1415" i="52" s="1"/>
  <c r="F1415" i="52"/>
  <c r="E1415" i="52"/>
  <c r="I1414" i="52"/>
  <c r="H1414" i="52" s="1"/>
  <c r="F1414" i="52"/>
  <c r="E1414" i="52"/>
  <c r="I1413" i="52"/>
  <c r="H1413" i="52" s="1"/>
  <c r="F1413" i="52"/>
  <c r="E1413" i="52"/>
  <c r="I1412" i="52"/>
  <c r="F1412" i="52"/>
  <c r="E1412" i="52"/>
  <c r="I1411" i="52"/>
  <c r="G1411" i="52"/>
  <c r="I1410" i="52"/>
  <c r="H1410" i="52" s="1"/>
  <c r="F1410" i="52"/>
  <c r="E1410" i="52"/>
  <c r="I1409" i="52"/>
  <c r="H1409" i="52" s="1"/>
  <c r="F1409" i="52"/>
  <c r="E1409" i="52"/>
  <c r="I1408" i="52"/>
  <c r="H1408" i="52" s="1"/>
  <c r="F1408" i="52"/>
  <c r="E1408" i="52"/>
  <c r="I1407" i="52"/>
  <c r="H1407" i="52" s="1"/>
  <c r="F1407" i="52"/>
  <c r="E1407" i="52"/>
  <c r="I1406" i="52"/>
  <c r="F1406" i="52"/>
  <c r="E1406" i="52"/>
  <c r="I1405" i="52"/>
  <c r="H1405" i="52" s="1"/>
  <c r="F1405" i="52"/>
  <c r="E1405" i="52"/>
  <c r="I1404" i="52"/>
  <c r="H1404" i="52" s="1"/>
  <c r="F1404" i="52"/>
  <c r="E1404" i="52"/>
  <c r="I1403" i="52"/>
  <c r="H1403" i="52" s="1"/>
  <c r="F1403" i="52"/>
  <c r="E1403" i="52"/>
  <c r="I1402" i="52"/>
  <c r="H1402" i="52" s="1"/>
  <c r="F1402" i="52"/>
  <c r="E1402" i="52"/>
  <c r="I1401" i="52"/>
  <c r="G1401" i="52"/>
  <c r="G1378" i="52" s="1"/>
  <c r="G1359" i="52" s="1"/>
  <c r="F1401" i="52"/>
  <c r="E1401" i="52"/>
  <c r="I1400" i="52"/>
  <c r="H1400" i="52" s="1"/>
  <c r="F1400" i="52"/>
  <c r="E1400" i="52"/>
  <c r="I1399" i="52"/>
  <c r="H1399" i="52" s="1"/>
  <c r="F1399" i="52"/>
  <c r="E1399" i="52"/>
  <c r="I1398" i="52"/>
  <c r="H1398" i="52" s="1"/>
  <c r="F1398" i="52"/>
  <c r="E1398" i="52"/>
  <c r="I1397" i="52"/>
  <c r="H1397" i="52" s="1"/>
  <c r="F1397" i="52"/>
  <c r="E1397" i="52"/>
  <c r="I1396" i="52"/>
  <c r="G1396" i="52"/>
  <c r="G1371" i="52" s="1"/>
  <c r="F1396" i="52"/>
  <c r="E1396" i="52"/>
  <c r="I1395" i="52"/>
  <c r="H1395" i="52" s="1"/>
  <c r="F1395" i="52"/>
  <c r="E1395" i="52"/>
  <c r="I1394" i="52"/>
  <c r="H1394" i="52" s="1"/>
  <c r="F1394" i="52"/>
  <c r="E1394" i="52"/>
  <c r="I1393" i="52"/>
  <c r="H1393" i="52" s="1"/>
  <c r="F1393" i="52"/>
  <c r="E1393" i="52"/>
  <c r="I1392" i="52"/>
  <c r="H1392" i="52" s="1"/>
  <c r="F1392" i="52"/>
  <c r="E1392" i="52"/>
  <c r="I1391" i="52"/>
  <c r="F1391" i="52"/>
  <c r="E1391" i="52"/>
  <c r="I1390" i="52"/>
  <c r="H1390" i="52" s="1"/>
  <c r="F1390" i="52"/>
  <c r="E1390" i="52"/>
  <c r="I1389" i="52"/>
  <c r="H1389" i="52" s="1"/>
  <c r="F1389" i="52"/>
  <c r="E1389" i="52"/>
  <c r="I1388" i="52"/>
  <c r="H1388" i="52" s="1"/>
  <c r="F1388" i="52"/>
  <c r="E1388" i="52"/>
  <c r="I1387" i="52"/>
  <c r="H1387" i="52" s="1"/>
  <c r="F1387" i="52"/>
  <c r="E1387" i="52"/>
  <c r="I1386" i="52"/>
  <c r="F1386" i="52"/>
  <c r="E1386" i="52"/>
  <c r="I1385" i="52"/>
  <c r="I1384" i="52"/>
  <c r="G1384" i="52"/>
  <c r="I1383" i="52"/>
  <c r="F1383" i="52"/>
  <c r="E1383" i="52"/>
  <c r="I1382" i="52"/>
  <c r="F1382" i="52"/>
  <c r="E1382" i="52"/>
  <c r="I1381" i="52"/>
  <c r="F1381" i="52"/>
  <c r="E1381" i="52"/>
  <c r="I1380" i="52"/>
  <c r="F1380" i="52"/>
  <c r="E1380" i="52"/>
  <c r="I1379" i="52"/>
  <c r="F1379" i="52"/>
  <c r="E1379" i="52"/>
  <c r="I1378" i="52"/>
  <c r="I1377" i="52"/>
  <c r="F1377" i="52"/>
  <c r="E1377" i="52"/>
  <c r="I1376" i="52"/>
  <c r="F1376" i="52"/>
  <c r="E1376" i="52"/>
  <c r="I1375" i="52"/>
  <c r="F1375" i="52"/>
  <c r="E1375" i="52"/>
  <c r="I1374" i="52"/>
  <c r="F1374" i="52"/>
  <c r="E1374" i="52"/>
  <c r="I1373" i="52"/>
  <c r="F1373" i="52"/>
  <c r="E1373" i="52"/>
  <c r="I1372" i="52"/>
  <c r="I1371" i="52"/>
  <c r="I1370" i="52"/>
  <c r="F1370" i="52"/>
  <c r="E1370" i="52"/>
  <c r="I1369" i="52"/>
  <c r="F1369" i="52"/>
  <c r="E1369" i="52"/>
  <c r="I1368" i="52"/>
  <c r="F1368" i="52"/>
  <c r="E1368" i="52"/>
  <c r="I1367" i="52"/>
  <c r="F1367" i="52"/>
  <c r="E1367" i="52"/>
  <c r="I1366" i="52"/>
  <c r="F1366" i="52"/>
  <c r="E1366" i="52"/>
  <c r="I1365" i="52"/>
  <c r="I1364" i="52"/>
  <c r="F1364" i="52"/>
  <c r="E1364" i="52"/>
  <c r="I1363" i="52"/>
  <c r="F1363" i="52"/>
  <c r="E1363" i="52"/>
  <c r="I1362" i="52"/>
  <c r="F1362" i="52"/>
  <c r="E1362" i="52"/>
  <c r="I1361" i="52"/>
  <c r="F1361" i="52"/>
  <c r="E1361" i="52"/>
  <c r="I1360" i="52"/>
  <c r="F1360" i="52"/>
  <c r="E1360" i="52"/>
  <c r="I1359" i="52"/>
  <c r="I1358" i="52"/>
  <c r="F1358" i="52"/>
  <c r="E1358" i="52"/>
  <c r="I1357" i="52"/>
  <c r="F1357" i="52"/>
  <c r="E1357" i="52"/>
  <c r="I1356" i="52"/>
  <c r="F1356" i="52"/>
  <c r="E1356" i="52"/>
  <c r="I1355" i="52"/>
  <c r="F1355" i="52"/>
  <c r="E1355" i="52"/>
  <c r="I1354" i="52"/>
  <c r="F1354" i="52"/>
  <c r="E1354" i="52"/>
  <c r="I1353" i="52"/>
  <c r="I1352" i="52"/>
  <c r="F1352" i="52"/>
  <c r="E1352" i="52"/>
  <c r="I1351" i="52"/>
  <c r="F1351" i="52"/>
  <c r="E1351" i="52"/>
  <c r="I1350" i="52"/>
  <c r="F1350" i="52"/>
  <c r="E1350" i="52"/>
  <c r="I1349" i="52"/>
  <c r="F1349" i="52"/>
  <c r="E1349" i="52"/>
  <c r="I1348" i="52"/>
  <c r="F1348" i="52"/>
  <c r="E1348" i="52"/>
  <c r="I1347" i="52"/>
  <c r="G1347" i="52"/>
  <c r="I1346" i="52"/>
  <c r="F1346" i="52"/>
  <c r="E1346" i="52"/>
  <c r="I1345" i="52"/>
  <c r="F1345" i="52"/>
  <c r="E1345" i="52"/>
  <c r="I1344" i="52"/>
  <c r="F1344" i="52"/>
  <c r="E1344" i="52"/>
  <c r="I1343" i="52"/>
  <c r="F1343" i="52"/>
  <c r="E1343" i="52"/>
  <c r="I1342" i="52"/>
  <c r="F1342" i="52"/>
  <c r="E1342" i="52"/>
  <c r="I1341" i="52"/>
  <c r="G1341" i="52"/>
  <c r="I1340" i="52"/>
  <c r="F1340" i="52"/>
  <c r="E1340" i="52"/>
  <c r="I1339" i="52"/>
  <c r="F1339" i="52"/>
  <c r="E1339" i="52"/>
  <c r="I1338" i="52"/>
  <c r="F1338" i="52"/>
  <c r="E1338" i="52"/>
  <c r="I1337" i="52"/>
  <c r="F1337" i="52"/>
  <c r="E1337" i="52"/>
  <c r="I1336" i="52"/>
  <c r="F1336" i="52"/>
  <c r="E1336" i="52"/>
  <c r="I1335" i="52"/>
  <c r="G1335" i="52"/>
  <c r="I1334" i="52"/>
  <c r="F1334" i="52"/>
  <c r="E1334" i="52"/>
  <c r="I1333" i="52"/>
  <c r="F1333" i="52"/>
  <c r="E1333" i="52"/>
  <c r="I1332" i="52"/>
  <c r="F1332" i="52"/>
  <c r="E1332" i="52"/>
  <c r="I1331" i="52"/>
  <c r="F1331" i="52"/>
  <c r="E1331" i="52"/>
  <c r="I1330" i="52"/>
  <c r="F1330" i="52"/>
  <c r="E1330" i="52"/>
  <c r="I1329" i="52"/>
  <c r="G1329" i="52"/>
  <c r="I1328" i="52"/>
  <c r="F1328" i="52"/>
  <c r="E1328" i="52"/>
  <c r="I1327" i="52"/>
  <c r="F1327" i="52"/>
  <c r="E1327" i="52"/>
  <c r="I1326" i="52"/>
  <c r="F1326" i="52"/>
  <c r="E1326" i="52"/>
  <c r="I1325" i="52"/>
  <c r="F1325" i="52"/>
  <c r="E1325" i="52"/>
  <c r="I1324" i="52"/>
  <c r="F1324" i="52"/>
  <c r="E1324" i="52"/>
  <c r="I1323" i="52"/>
  <c r="G1323" i="52"/>
  <c r="I1322" i="52"/>
  <c r="F1322" i="52"/>
  <c r="E1322" i="52"/>
  <c r="I1321" i="52"/>
  <c r="F1321" i="52"/>
  <c r="E1321" i="52"/>
  <c r="I1320" i="52"/>
  <c r="F1320" i="52"/>
  <c r="E1320" i="52"/>
  <c r="I1319" i="52"/>
  <c r="F1319" i="52"/>
  <c r="E1319" i="52"/>
  <c r="I1318" i="52"/>
  <c r="F1318" i="52"/>
  <c r="E1318" i="52"/>
  <c r="I1317" i="52"/>
  <c r="G1317" i="52"/>
  <c r="I1316" i="52"/>
  <c r="I1315" i="52"/>
  <c r="F1315" i="52"/>
  <c r="F1314" i="52" s="1"/>
  <c r="E1315" i="52"/>
  <c r="I1314" i="52"/>
  <c r="G1314" i="52"/>
  <c r="I1313" i="52"/>
  <c r="F1313" i="52"/>
  <c r="F1312" i="52" s="1"/>
  <c r="E1313" i="52"/>
  <c r="E1312" i="52" s="1"/>
  <c r="I1312" i="52"/>
  <c r="G1312" i="52"/>
  <c r="I1311" i="52"/>
  <c r="G1311" i="52"/>
  <c r="I1310" i="52"/>
  <c r="F1310" i="52"/>
  <c r="E1310" i="52"/>
  <c r="I1309" i="52"/>
  <c r="F1309" i="52"/>
  <c r="E1309" i="52"/>
  <c r="I1308" i="52"/>
  <c r="F1308" i="52"/>
  <c r="E1308" i="52"/>
  <c r="I1307" i="52"/>
  <c r="F1307" i="52"/>
  <c r="E1307" i="52"/>
  <c r="I1306" i="52"/>
  <c r="F1306" i="52"/>
  <c r="E1306" i="52"/>
  <c r="I1305" i="52"/>
  <c r="G1305" i="52"/>
  <c r="I1304" i="52"/>
  <c r="F1304" i="52"/>
  <c r="E1304" i="52"/>
  <c r="I1303" i="52"/>
  <c r="F1303" i="52"/>
  <c r="E1303" i="52"/>
  <c r="I1302" i="52"/>
  <c r="F1302" i="52"/>
  <c r="E1302" i="52"/>
  <c r="I1301" i="52"/>
  <c r="F1301" i="52"/>
  <c r="E1301" i="52"/>
  <c r="I1300" i="52"/>
  <c r="F1300" i="52"/>
  <c r="E1300" i="52"/>
  <c r="I1299" i="52"/>
  <c r="G1299" i="52"/>
  <c r="I1298" i="52"/>
  <c r="F1298" i="52"/>
  <c r="E1298" i="52"/>
  <c r="I1297" i="52"/>
  <c r="F1297" i="52"/>
  <c r="E1297" i="52"/>
  <c r="I1296" i="52"/>
  <c r="F1296" i="52"/>
  <c r="E1296" i="52"/>
  <c r="I1295" i="52"/>
  <c r="F1295" i="52"/>
  <c r="E1295" i="52"/>
  <c r="I1294" i="52"/>
  <c r="F1294" i="52"/>
  <c r="E1294" i="52"/>
  <c r="I1293" i="52"/>
  <c r="I1292" i="52"/>
  <c r="F1292" i="52"/>
  <c r="E1292" i="52"/>
  <c r="I1291" i="52"/>
  <c r="F1291" i="52"/>
  <c r="E1291" i="52"/>
  <c r="I1290" i="52"/>
  <c r="F1290" i="52"/>
  <c r="E1290" i="52"/>
  <c r="I1289" i="52"/>
  <c r="F1289" i="52"/>
  <c r="E1289" i="52"/>
  <c r="I1288" i="52"/>
  <c r="F1288" i="52"/>
  <c r="E1288" i="52"/>
  <c r="I1287" i="52"/>
  <c r="G1287" i="52"/>
  <c r="G1268" i="52" s="1"/>
  <c r="G1247" i="52" s="1"/>
  <c r="I1286" i="52"/>
  <c r="F1286" i="52"/>
  <c r="E1286" i="52"/>
  <c r="I1285" i="52"/>
  <c r="F1285" i="52"/>
  <c r="E1285" i="52"/>
  <c r="I1284" i="52"/>
  <c r="F1284" i="52"/>
  <c r="E1284" i="52"/>
  <c r="I1283" i="52"/>
  <c r="F1283" i="52"/>
  <c r="E1283" i="52"/>
  <c r="I1282" i="52"/>
  <c r="F1282" i="52"/>
  <c r="E1282" i="52"/>
  <c r="I1281" i="52"/>
  <c r="G1281" i="52"/>
  <c r="G1262" i="52" s="1"/>
  <c r="I1280" i="52"/>
  <c r="I1279" i="52"/>
  <c r="F1279" i="52"/>
  <c r="E1279" i="52"/>
  <c r="I1278" i="52"/>
  <c r="F1278" i="52"/>
  <c r="E1278" i="52"/>
  <c r="I1277" i="52"/>
  <c r="F1277" i="52"/>
  <c r="E1277" i="52"/>
  <c r="I1276" i="52"/>
  <c r="F1276" i="52"/>
  <c r="E1276" i="52"/>
  <c r="I1275" i="52"/>
  <c r="F1275" i="52"/>
  <c r="E1275" i="52"/>
  <c r="I1274" i="52"/>
  <c r="I1273" i="52"/>
  <c r="F1273" i="52"/>
  <c r="E1273" i="52"/>
  <c r="I1272" i="52"/>
  <c r="F1272" i="52"/>
  <c r="E1272" i="52"/>
  <c r="I1271" i="52"/>
  <c r="F1271" i="52"/>
  <c r="E1271" i="52"/>
  <c r="I1270" i="52"/>
  <c r="F1270" i="52"/>
  <c r="E1270" i="52"/>
  <c r="I1269" i="52"/>
  <c r="F1269" i="52"/>
  <c r="E1269" i="52"/>
  <c r="I1268" i="52"/>
  <c r="I1267" i="52"/>
  <c r="F1267" i="52"/>
  <c r="F1266" i="52" s="1"/>
  <c r="E1267" i="52"/>
  <c r="E1266" i="52" s="1"/>
  <c r="I1266" i="52"/>
  <c r="G1266" i="52"/>
  <c r="G1245" i="52" s="1"/>
  <c r="I1265" i="52"/>
  <c r="G1265" i="52"/>
  <c r="G1244" i="52" s="1"/>
  <c r="I1264" i="52"/>
  <c r="G1264" i="52"/>
  <c r="I1263" i="52"/>
  <c r="F1263" i="52"/>
  <c r="F1262" i="52" s="1"/>
  <c r="E6" i="34" s="1"/>
  <c r="E1263" i="52"/>
  <c r="E1262" i="52" s="1"/>
  <c r="I1262" i="52"/>
  <c r="I1261" i="52"/>
  <c r="F1261" i="52"/>
  <c r="F1260" i="52" s="1"/>
  <c r="E5" i="34" s="1"/>
  <c r="E1261" i="52"/>
  <c r="E1260" i="52" s="1"/>
  <c r="E1259" i="52" s="1"/>
  <c r="I1260" i="52"/>
  <c r="G1260" i="52"/>
  <c r="I1259" i="52"/>
  <c r="I1258" i="52"/>
  <c r="F1258" i="52"/>
  <c r="F1257" i="52" s="1"/>
  <c r="E11" i="33" s="1"/>
  <c r="E1258" i="52"/>
  <c r="E1257" i="52" s="1"/>
  <c r="I1257" i="52"/>
  <c r="G1257" i="52"/>
  <c r="I1256" i="52"/>
  <c r="F1256" i="52"/>
  <c r="F1255" i="52" s="1"/>
  <c r="E10" i="33" s="1"/>
  <c r="E1256" i="52"/>
  <c r="E1255" i="52" s="1"/>
  <c r="I1255" i="52"/>
  <c r="I1252" i="52"/>
  <c r="F1252" i="52"/>
  <c r="F1251" i="52" s="1"/>
  <c r="E8" i="33" s="1"/>
  <c r="E1252" i="52"/>
  <c r="E1251" i="52" s="1"/>
  <c r="I1251" i="52"/>
  <c r="G1251" i="52"/>
  <c r="I1250" i="52"/>
  <c r="F1250" i="52"/>
  <c r="E1250" i="52"/>
  <c r="I1249" i="52"/>
  <c r="G1249" i="52"/>
  <c r="F1249" i="52"/>
  <c r="E7" i="33" s="1"/>
  <c r="I1248" i="52"/>
  <c r="F1248" i="52"/>
  <c r="F1247" i="52" s="1"/>
  <c r="E6" i="33" s="1"/>
  <c r="E1248" i="52"/>
  <c r="E1247" i="52" s="1"/>
  <c r="I1247" i="52"/>
  <c r="I1246" i="52"/>
  <c r="F1246" i="52"/>
  <c r="F1245" i="52" s="1"/>
  <c r="E1246" i="52"/>
  <c r="E1245" i="52" s="1"/>
  <c r="I1245" i="52"/>
  <c r="I1244" i="52"/>
  <c r="I1243" i="52"/>
  <c r="F1243" i="52"/>
  <c r="F1242" i="52" s="1"/>
  <c r="E12" i="32" s="1"/>
  <c r="E1243" i="52"/>
  <c r="I1242" i="52"/>
  <c r="G1242" i="52"/>
  <c r="I1239" i="52"/>
  <c r="F1239" i="52"/>
  <c r="F1238" i="52" s="1"/>
  <c r="E10" i="32" s="1"/>
  <c r="E1239" i="52"/>
  <c r="E1238" i="52" s="1"/>
  <c r="I1238" i="52"/>
  <c r="G1238" i="52"/>
  <c r="I1237" i="52"/>
  <c r="F1237" i="52"/>
  <c r="E1237" i="52"/>
  <c r="I1236" i="52"/>
  <c r="F1236" i="52"/>
  <c r="E1236" i="52"/>
  <c r="I1235" i="52"/>
  <c r="F1235" i="52"/>
  <c r="E1235" i="52"/>
  <c r="I1234" i="52"/>
  <c r="I1233" i="52"/>
  <c r="F1233" i="52"/>
  <c r="F1232" i="52" s="1"/>
  <c r="E8" i="32" s="1"/>
  <c r="E1233" i="52"/>
  <c r="E1232" i="52" s="1"/>
  <c r="I1232" i="52"/>
  <c r="G1232" i="52"/>
  <c r="G1205" i="52" s="1"/>
  <c r="I1231" i="52"/>
  <c r="F1231" i="52"/>
  <c r="F1230" i="52" s="1"/>
  <c r="E7" i="32" s="1"/>
  <c r="E1231" i="52"/>
  <c r="I1230" i="52"/>
  <c r="G1230" i="52"/>
  <c r="G1210" i="52" s="1"/>
  <c r="G1191" i="52" s="1"/>
  <c r="I1229" i="52"/>
  <c r="H1229" i="52" s="1"/>
  <c r="F1229" i="52"/>
  <c r="E1229" i="52"/>
  <c r="I1228" i="52"/>
  <c r="H1228" i="52" s="1"/>
  <c r="F1228" i="52"/>
  <c r="E1228" i="52"/>
  <c r="I1227" i="52"/>
  <c r="H1227" i="52" s="1"/>
  <c r="F1227" i="52"/>
  <c r="E1227" i="52"/>
  <c r="I1226" i="52"/>
  <c r="H1226" i="52" s="1"/>
  <c r="F1226" i="52"/>
  <c r="E1226" i="52"/>
  <c r="I1225" i="52"/>
  <c r="H1225" i="52" s="1"/>
  <c r="F1225" i="52"/>
  <c r="E1225" i="52"/>
  <c r="I1224" i="52"/>
  <c r="H1224" i="52" s="1"/>
  <c r="F1224" i="52"/>
  <c r="E1224" i="52"/>
  <c r="I1223" i="52"/>
  <c r="H1223" i="52" s="1"/>
  <c r="F1223" i="52"/>
  <c r="E1223" i="52"/>
  <c r="I1222" i="52"/>
  <c r="F1222" i="52"/>
  <c r="F1221" i="52" s="1"/>
  <c r="E6" i="32" s="1"/>
  <c r="E1222" i="52"/>
  <c r="E1221" i="52" s="1"/>
  <c r="I1221" i="52"/>
  <c r="G1221" i="52"/>
  <c r="I1220" i="52"/>
  <c r="F1220" i="52"/>
  <c r="F1219" i="52" s="1"/>
  <c r="E5" i="32" s="1"/>
  <c r="E1220" i="52"/>
  <c r="E1219" i="52" s="1"/>
  <c r="I1219" i="52"/>
  <c r="G1219" i="52"/>
  <c r="I1218" i="52"/>
  <c r="I1217" i="52"/>
  <c r="F1217" i="52"/>
  <c r="E1217" i="52"/>
  <c r="I1216" i="52"/>
  <c r="F1216" i="52"/>
  <c r="E1216" i="52"/>
  <c r="I1215" i="52"/>
  <c r="F1215" i="52"/>
  <c r="E1215" i="52"/>
  <c r="I1214" i="52"/>
  <c r="I1213" i="52"/>
  <c r="F1213" i="52"/>
  <c r="E1213" i="52"/>
  <c r="I1212" i="52"/>
  <c r="F1212" i="52"/>
  <c r="E1212" i="52"/>
  <c r="I1211" i="52"/>
  <c r="F1211" i="52"/>
  <c r="E1211" i="52"/>
  <c r="I1210" i="52"/>
  <c r="I1209" i="52"/>
  <c r="F1209" i="52"/>
  <c r="E1209" i="52"/>
  <c r="I1208" i="52"/>
  <c r="F1208" i="52"/>
  <c r="E1208" i="52"/>
  <c r="I1207" i="52"/>
  <c r="F1207" i="52"/>
  <c r="E1207" i="52"/>
  <c r="I1206" i="52"/>
  <c r="G1206" i="52"/>
  <c r="I1205" i="52"/>
  <c r="I1204" i="52"/>
  <c r="F1204" i="52"/>
  <c r="F1203" i="52" s="1"/>
  <c r="E6" i="30" s="1"/>
  <c r="E1204" i="52"/>
  <c r="E1203" i="52" s="1"/>
  <c r="I1203" i="52"/>
  <c r="I1202" i="52"/>
  <c r="F1202" i="52"/>
  <c r="F1201" i="52" s="1"/>
  <c r="E5" i="30" s="1"/>
  <c r="E1202" i="52"/>
  <c r="E1201" i="52" s="1"/>
  <c r="I1201" i="52"/>
  <c r="G1201" i="52"/>
  <c r="I1200" i="52"/>
  <c r="I1199" i="52"/>
  <c r="F1199" i="52"/>
  <c r="F1198" i="52" s="1"/>
  <c r="E12" i="29" s="1"/>
  <c r="E1199" i="52"/>
  <c r="I1198" i="52"/>
  <c r="G1198" i="52"/>
  <c r="I1197" i="52"/>
  <c r="F1197" i="52"/>
  <c r="E1197" i="52"/>
  <c r="I1196" i="52"/>
  <c r="F1196" i="52"/>
  <c r="E1196" i="52"/>
  <c r="I1195" i="52"/>
  <c r="F1195" i="52"/>
  <c r="E1195" i="52"/>
  <c r="I1194" i="52"/>
  <c r="F1194" i="52"/>
  <c r="I1193" i="52"/>
  <c r="I1192" i="52"/>
  <c r="F1192" i="52"/>
  <c r="F1191" i="52" s="1"/>
  <c r="E10" i="29" s="1"/>
  <c r="E1192" i="52"/>
  <c r="E1191" i="52" s="1"/>
  <c r="I1191" i="52"/>
  <c r="I1190" i="52"/>
  <c r="F1190" i="52"/>
  <c r="E1190" i="52"/>
  <c r="I1189" i="52"/>
  <c r="F1189" i="52"/>
  <c r="E1189" i="52"/>
  <c r="I1188" i="52"/>
  <c r="F1188" i="52"/>
  <c r="E1188" i="52"/>
  <c r="I1187" i="52"/>
  <c r="F1187" i="52"/>
  <c r="I1186" i="52"/>
  <c r="I1185" i="52"/>
  <c r="F1185" i="52"/>
  <c r="F1184" i="52" s="1"/>
  <c r="E8" i="29" s="1"/>
  <c r="E1185" i="52"/>
  <c r="E1184" i="52" s="1"/>
  <c r="I1184" i="52"/>
  <c r="I1183" i="52"/>
  <c r="F1183" i="52"/>
  <c r="E1183" i="52"/>
  <c r="I1182" i="52"/>
  <c r="F1182" i="52"/>
  <c r="E1182" i="52"/>
  <c r="I1181" i="52"/>
  <c r="F1181" i="52"/>
  <c r="E1181" i="52"/>
  <c r="I1180" i="52"/>
  <c r="F1180" i="52"/>
  <c r="I1179" i="52"/>
  <c r="I1178" i="52"/>
  <c r="F1178" i="52"/>
  <c r="F1177" i="52" s="1"/>
  <c r="E6" i="29" s="1"/>
  <c r="E1178" i="52"/>
  <c r="E1177" i="52" s="1"/>
  <c r="I1177" i="52"/>
  <c r="G1177" i="52"/>
  <c r="G1158" i="52" s="1"/>
  <c r="G1137" i="52" s="1"/>
  <c r="I1176" i="52"/>
  <c r="F1176" i="52"/>
  <c r="E1176" i="52"/>
  <c r="I1175" i="52"/>
  <c r="F1175" i="52"/>
  <c r="E1175" i="52"/>
  <c r="I1174" i="52"/>
  <c r="F1174" i="52"/>
  <c r="E1174" i="52"/>
  <c r="I1173" i="52"/>
  <c r="F1173" i="52"/>
  <c r="E1173" i="52"/>
  <c r="I1172" i="52"/>
  <c r="F1172" i="52"/>
  <c r="I1171" i="52"/>
  <c r="I1170" i="52"/>
  <c r="G1170" i="52"/>
  <c r="G1151" i="52" s="1"/>
  <c r="I1169" i="52"/>
  <c r="F1169" i="52"/>
  <c r="E1169" i="52"/>
  <c r="I1168" i="52"/>
  <c r="F1168" i="52"/>
  <c r="E1168" i="52"/>
  <c r="I1167" i="52"/>
  <c r="F1167" i="52"/>
  <c r="E1167" i="52"/>
  <c r="I1166" i="52"/>
  <c r="F1166" i="52"/>
  <c r="E1166" i="52"/>
  <c r="I1165" i="52"/>
  <c r="F1165" i="52"/>
  <c r="E1165" i="52"/>
  <c r="I1164" i="52"/>
  <c r="I1163" i="52"/>
  <c r="F1163" i="52"/>
  <c r="F1162" i="52" s="1"/>
  <c r="E7" i="28" s="1"/>
  <c r="E1163" i="52"/>
  <c r="E1162" i="52" s="1"/>
  <c r="I1162" i="52"/>
  <c r="G1162" i="52"/>
  <c r="G1141" i="52" s="1"/>
  <c r="G1119" i="52" s="1"/>
  <c r="I1161" i="52"/>
  <c r="F1161" i="52"/>
  <c r="F1160" i="52" s="1"/>
  <c r="E6" i="28" s="1"/>
  <c r="E1161" i="52"/>
  <c r="E1160" i="52" s="1"/>
  <c r="I1160" i="52"/>
  <c r="I1159" i="52"/>
  <c r="F1159" i="52"/>
  <c r="F1158" i="52" s="1"/>
  <c r="E5" i="28" s="1"/>
  <c r="E1159" i="52"/>
  <c r="I1158" i="52"/>
  <c r="I1157" i="52"/>
  <c r="G1157" i="52"/>
  <c r="I1156" i="52"/>
  <c r="I1155" i="52"/>
  <c r="F1155" i="52"/>
  <c r="E1155" i="52"/>
  <c r="I1154" i="52"/>
  <c r="F1154" i="52"/>
  <c r="E1154" i="52"/>
  <c r="I1153" i="52"/>
  <c r="G1153" i="52"/>
  <c r="G1130" i="52" s="1"/>
  <c r="I1152" i="52"/>
  <c r="F1152" i="52"/>
  <c r="F1151" i="52" s="1"/>
  <c r="E12" i="27" s="1"/>
  <c r="E1152" i="52"/>
  <c r="I1151" i="52"/>
  <c r="I1150" i="52"/>
  <c r="F1150" i="52"/>
  <c r="F1149" i="52" s="1"/>
  <c r="E11" i="27" s="1"/>
  <c r="E1150" i="52"/>
  <c r="E1149" i="52" s="1"/>
  <c r="I1149" i="52"/>
  <c r="G1149" i="52"/>
  <c r="I1146" i="52"/>
  <c r="F1146" i="52"/>
  <c r="E1146" i="52"/>
  <c r="E1145" i="52" s="1"/>
  <c r="I1145" i="52"/>
  <c r="G1145" i="52"/>
  <c r="G1123" i="52" s="1"/>
  <c r="F1145" i="52"/>
  <c r="E9" i="27" s="1"/>
  <c r="I1144" i="52"/>
  <c r="F1144" i="52"/>
  <c r="F1143" i="52" s="1"/>
  <c r="E8" i="27" s="1"/>
  <c r="E1144" i="52"/>
  <c r="E1143" i="52" s="1"/>
  <c r="I1143" i="52"/>
  <c r="I1142" i="52"/>
  <c r="F1142" i="52"/>
  <c r="F1141" i="52" s="1"/>
  <c r="E7" i="27" s="1"/>
  <c r="E1142" i="52"/>
  <c r="I1141" i="52"/>
  <c r="I1140" i="52"/>
  <c r="F1140" i="52"/>
  <c r="F1139" i="52" s="1"/>
  <c r="E6" i="27" s="1"/>
  <c r="E1140" i="52"/>
  <c r="E1139" i="52" s="1"/>
  <c r="I1139" i="52"/>
  <c r="I1138" i="52"/>
  <c r="F1138" i="52"/>
  <c r="F1137" i="52" s="1"/>
  <c r="E5" i="27" s="1"/>
  <c r="E1138" i="52"/>
  <c r="E1137" i="52" s="1"/>
  <c r="I1137" i="52"/>
  <c r="I1136" i="52"/>
  <c r="I1135" i="52"/>
  <c r="F1135" i="52"/>
  <c r="E1135" i="52"/>
  <c r="I1134" i="52"/>
  <c r="G1134" i="52"/>
  <c r="F1134" i="52"/>
  <c r="E11" i="26" s="1"/>
  <c r="I1131" i="52"/>
  <c r="F1131" i="52"/>
  <c r="F1130" i="52" s="1"/>
  <c r="E9" i="26" s="1"/>
  <c r="E1131" i="52"/>
  <c r="E1130" i="52" s="1"/>
  <c r="I1130" i="52"/>
  <c r="I1129" i="52"/>
  <c r="F1129" i="52"/>
  <c r="E1129" i="52"/>
  <c r="I1128" i="52"/>
  <c r="F1128" i="52"/>
  <c r="E1128" i="52"/>
  <c r="I1125" i="52"/>
  <c r="I1124" i="52"/>
  <c r="F1124" i="52"/>
  <c r="F1123" i="52" s="1"/>
  <c r="E7" i="26" s="1"/>
  <c r="E1124" i="52"/>
  <c r="E1123" i="52" s="1"/>
  <c r="I1123" i="52"/>
  <c r="I1122" i="52"/>
  <c r="F1122" i="52"/>
  <c r="F1121" i="52" s="1"/>
  <c r="E6" i="26" s="1"/>
  <c r="E1122" i="52"/>
  <c r="I1121" i="52"/>
  <c r="I1120" i="52"/>
  <c r="F1120" i="52"/>
  <c r="F1119" i="52" s="1"/>
  <c r="E5" i="26" s="1"/>
  <c r="E1120" i="52"/>
  <c r="E1119" i="52" s="1"/>
  <c r="I1119" i="52"/>
  <c r="I1118" i="52"/>
  <c r="G1118" i="52"/>
  <c r="G1099" i="52" s="1"/>
  <c r="G1080" i="52" s="1"/>
  <c r="I1117" i="52"/>
  <c r="F1117" i="52"/>
  <c r="E1117" i="52"/>
  <c r="I1116" i="52"/>
  <c r="F1116" i="52"/>
  <c r="E1116" i="52"/>
  <c r="I1115" i="52"/>
  <c r="F1115" i="52"/>
  <c r="E1115" i="52"/>
  <c r="I1114" i="52"/>
  <c r="I1113" i="52"/>
  <c r="F1113" i="52"/>
  <c r="E1113" i="52"/>
  <c r="I1112" i="52"/>
  <c r="F1112" i="52"/>
  <c r="E1112" i="52"/>
  <c r="I1111" i="52"/>
  <c r="F1111" i="52"/>
  <c r="E1111" i="52"/>
  <c r="I1110" i="52"/>
  <c r="I1109" i="52"/>
  <c r="F1109" i="52"/>
  <c r="E1109" i="52"/>
  <c r="I1108" i="52"/>
  <c r="F1108" i="52"/>
  <c r="E1108" i="52"/>
  <c r="I1107" i="52"/>
  <c r="F1107" i="52"/>
  <c r="E1107" i="52"/>
  <c r="I1106" i="52"/>
  <c r="I1105" i="52"/>
  <c r="F1105" i="52"/>
  <c r="E1105" i="52"/>
  <c r="I1104" i="52"/>
  <c r="F1104" i="52"/>
  <c r="E1104" i="52"/>
  <c r="I1103" i="52"/>
  <c r="F1103" i="52"/>
  <c r="E1103" i="52"/>
  <c r="I1102" i="52"/>
  <c r="I1101" i="52"/>
  <c r="G1101" i="52"/>
  <c r="I1100" i="52"/>
  <c r="F1100" i="52"/>
  <c r="F1099" i="52" s="1"/>
  <c r="E6" i="24" s="1"/>
  <c r="E1100" i="52"/>
  <c r="I1099" i="52"/>
  <c r="I1098" i="52"/>
  <c r="F1098" i="52"/>
  <c r="F1097" i="52" s="1"/>
  <c r="E5" i="24" s="1"/>
  <c r="E1098" i="52"/>
  <c r="E1097" i="52" s="1"/>
  <c r="I1097" i="52"/>
  <c r="G1097" i="52"/>
  <c r="I1096" i="52"/>
  <c r="G1096" i="52"/>
  <c r="I1095" i="52"/>
  <c r="F1095" i="52"/>
  <c r="F1094" i="52" s="1"/>
  <c r="E12" i="23" s="1"/>
  <c r="E1095" i="52"/>
  <c r="E1094" i="52" s="1"/>
  <c r="I1094" i="52"/>
  <c r="G1094" i="52"/>
  <c r="I1093" i="52"/>
  <c r="F1093" i="52"/>
  <c r="E1093" i="52"/>
  <c r="I1092" i="52"/>
  <c r="F1092" i="52"/>
  <c r="E1092" i="52"/>
  <c r="I1091" i="52"/>
  <c r="F1091" i="52"/>
  <c r="E1091" i="52"/>
  <c r="I1090" i="52"/>
  <c r="F1090" i="52"/>
  <c r="I1089" i="52"/>
  <c r="I1088" i="52"/>
  <c r="F1088" i="52"/>
  <c r="F1087" i="52" s="1"/>
  <c r="E10" i="23" s="1"/>
  <c r="E1088" i="52"/>
  <c r="I1087" i="52"/>
  <c r="I1086" i="52"/>
  <c r="F1086" i="52"/>
  <c r="E1086" i="52"/>
  <c r="I1085" i="52"/>
  <c r="F1085" i="52"/>
  <c r="E1085" i="52"/>
  <c r="I1084" i="52"/>
  <c r="F1084" i="52"/>
  <c r="E1084" i="52"/>
  <c r="I1083" i="52"/>
  <c r="F1083" i="52"/>
  <c r="I1082" i="52"/>
  <c r="I1081" i="52"/>
  <c r="F1081" i="52"/>
  <c r="F1080" i="52" s="1"/>
  <c r="E8" i="23" s="1"/>
  <c r="E1081" i="52"/>
  <c r="E1080" i="52" s="1"/>
  <c r="I1080" i="52"/>
  <c r="I1079" i="52"/>
  <c r="F1079" i="52"/>
  <c r="E1079" i="52"/>
  <c r="I1078" i="52"/>
  <c r="F1078" i="52"/>
  <c r="E1078" i="52"/>
  <c r="I1077" i="52"/>
  <c r="F1077" i="52"/>
  <c r="E1077" i="52"/>
  <c r="I1076" i="52"/>
  <c r="F1076" i="52"/>
  <c r="I1075" i="52"/>
  <c r="I1074" i="52"/>
  <c r="F1074" i="52"/>
  <c r="F1073" i="52" s="1"/>
  <c r="E6" i="23" s="1"/>
  <c r="E1074" i="52"/>
  <c r="E1073" i="52" s="1"/>
  <c r="I1073" i="52"/>
  <c r="G1073" i="52"/>
  <c r="I1072" i="52"/>
  <c r="F1072" i="52"/>
  <c r="E1072" i="52"/>
  <c r="I1071" i="52"/>
  <c r="F1071" i="52"/>
  <c r="E1071" i="52"/>
  <c r="I1070" i="52"/>
  <c r="F1070" i="52"/>
  <c r="E1070" i="52"/>
  <c r="I1069" i="52"/>
  <c r="F1069" i="52"/>
  <c r="E1069" i="52"/>
  <c r="I1068" i="52"/>
  <c r="F1068" i="52"/>
  <c r="I1067" i="52"/>
  <c r="I1066" i="52"/>
  <c r="G1066" i="52"/>
  <c r="G1047" i="52" s="1"/>
  <c r="I1065" i="52"/>
  <c r="F1065" i="52"/>
  <c r="E1065" i="52"/>
  <c r="I1064" i="52"/>
  <c r="F1064" i="52"/>
  <c r="E1064" i="52"/>
  <c r="I1063" i="52"/>
  <c r="F1063" i="52"/>
  <c r="E1063" i="52"/>
  <c r="I1062" i="52"/>
  <c r="F1062" i="52"/>
  <c r="E1062" i="52"/>
  <c r="I1061" i="52"/>
  <c r="F1061" i="52"/>
  <c r="E1061" i="52"/>
  <c r="I1060" i="52"/>
  <c r="I1059" i="52"/>
  <c r="F1059" i="52"/>
  <c r="F1058" i="52" s="1"/>
  <c r="E7" i="22" s="1"/>
  <c r="E1059" i="52"/>
  <c r="E1058" i="52" s="1"/>
  <c r="I1058" i="52"/>
  <c r="G1058" i="52"/>
  <c r="G1039" i="52" s="1"/>
  <c r="I1057" i="52"/>
  <c r="F1057" i="52"/>
  <c r="E1057" i="52"/>
  <c r="I1056" i="52"/>
  <c r="F1056" i="52"/>
  <c r="E1056" i="52"/>
  <c r="I1055" i="52"/>
  <c r="F1055" i="52"/>
  <c r="E1055" i="52"/>
  <c r="I1054" i="52"/>
  <c r="F1054" i="52"/>
  <c r="E1054" i="52"/>
  <c r="I1053" i="52"/>
  <c r="F1053" i="52"/>
  <c r="E1053" i="52"/>
  <c r="I1052" i="52"/>
  <c r="I1051" i="52"/>
  <c r="F1051" i="52"/>
  <c r="E1051" i="52"/>
  <c r="E1050" i="52" s="1"/>
  <c r="I1050" i="52"/>
  <c r="G1050" i="52"/>
  <c r="G1031" i="52" s="1"/>
  <c r="I1049" i="52"/>
  <c r="G1049" i="52"/>
  <c r="I1048" i="52"/>
  <c r="I1047" i="52"/>
  <c r="I1046" i="52"/>
  <c r="H1046" i="52" s="1"/>
  <c r="F1046" i="52"/>
  <c r="E1046" i="52"/>
  <c r="I1045" i="52"/>
  <c r="H1045" i="52" s="1"/>
  <c r="F1045" i="52"/>
  <c r="E1045" i="52"/>
  <c r="I1044" i="52"/>
  <c r="H1044" i="52" s="1"/>
  <c r="F1044" i="52"/>
  <c r="E1044" i="52"/>
  <c r="I1043" i="52"/>
  <c r="H1043" i="52" s="1"/>
  <c r="F1043" i="52"/>
  <c r="E1043" i="52"/>
  <c r="I1042" i="52"/>
  <c r="G1042" i="52"/>
  <c r="G1019" i="52" s="1"/>
  <c r="G999" i="52" s="1"/>
  <c r="F1042" i="52"/>
  <c r="F1041" i="52" s="1"/>
  <c r="E1042" i="52"/>
  <c r="E1041" i="52" s="1"/>
  <c r="I1041" i="52"/>
  <c r="I1040" i="52"/>
  <c r="F1040" i="52"/>
  <c r="F1039" i="52" s="1"/>
  <c r="E1040" i="52"/>
  <c r="E1039" i="52" s="1"/>
  <c r="I1039" i="52"/>
  <c r="I1038" i="52"/>
  <c r="F1038" i="52"/>
  <c r="E1038" i="52"/>
  <c r="E1037" i="52" s="1"/>
  <c r="I1037" i="52"/>
  <c r="G1037" i="52"/>
  <c r="F1037" i="52"/>
  <c r="I1036" i="52"/>
  <c r="I1035" i="52"/>
  <c r="H1035" i="52" s="1"/>
  <c r="F1035" i="52"/>
  <c r="E1035" i="52"/>
  <c r="I1034" i="52"/>
  <c r="H1034" i="52" s="1"/>
  <c r="F1034" i="52"/>
  <c r="E1034" i="52"/>
  <c r="I1033" i="52"/>
  <c r="H1033" i="52" s="1"/>
  <c r="F1033" i="52"/>
  <c r="E1033" i="52"/>
  <c r="I1032" i="52"/>
  <c r="F1032" i="52"/>
  <c r="E1032" i="52"/>
  <c r="E1031" i="52" s="1"/>
  <c r="I1031" i="52"/>
  <c r="I1030" i="52"/>
  <c r="H1030" i="52" s="1"/>
  <c r="F1030" i="52"/>
  <c r="E1030" i="52"/>
  <c r="I1029" i="52"/>
  <c r="H1029" i="52" s="1"/>
  <c r="F1029" i="52"/>
  <c r="E1029" i="52"/>
  <c r="I1028" i="52"/>
  <c r="H1028" i="52" s="1"/>
  <c r="F1028" i="52"/>
  <c r="E1028" i="52"/>
  <c r="I1027" i="52"/>
  <c r="F1027" i="52"/>
  <c r="F1026" i="52" s="1"/>
  <c r="E8" i="21" s="1"/>
  <c r="E1027" i="52"/>
  <c r="I1026" i="52"/>
  <c r="G1026" i="52"/>
  <c r="G1007" i="52" s="1"/>
  <c r="I1025" i="52"/>
  <c r="F1025" i="52"/>
  <c r="F1024" i="52" s="1"/>
  <c r="E7" i="21" s="1"/>
  <c r="E1025" i="52"/>
  <c r="I1024" i="52"/>
  <c r="G1024" i="52"/>
  <c r="G1005" i="52" s="1"/>
  <c r="I1023" i="52"/>
  <c r="F1023" i="52"/>
  <c r="F1022" i="52" s="1"/>
  <c r="E6" i="21" s="1"/>
  <c r="E1023" i="52"/>
  <c r="E1022" i="52" s="1"/>
  <c r="I1022" i="52"/>
  <c r="I1021" i="52"/>
  <c r="F1021" i="52"/>
  <c r="F1020" i="52" s="1"/>
  <c r="E5" i="21" s="1"/>
  <c r="E1021" i="52"/>
  <c r="E1020" i="52" s="1"/>
  <c r="I1020" i="52"/>
  <c r="I1019" i="52"/>
  <c r="I1018" i="52"/>
  <c r="H1018" i="52" s="1"/>
  <c r="F1018" i="52"/>
  <c r="E1018" i="52"/>
  <c r="I1017" i="52"/>
  <c r="H1017" i="52" s="1"/>
  <c r="F1017" i="52"/>
  <c r="E1017" i="52"/>
  <c r="I1016" i="52"/>
  <c r="F1016" i="52"/>
  <c r="E1016" i="52"/>
  <c r="E1015" i="52" s="1"/>
  <c r="I1015" i="52"/>
  <c r="G1015" i="52"/>
  <c r="I1014" i="52"/>
  <c r="H1014" i="52" s="1"/>
  <c r="F1014" i="52"/>
  <c r="E1014" i="52"/>
  <c r="I1013" i="52"/>
  <c r="H1013" i="52" s="1"/>
  <c r="F1013" i="52"/>
  <c r="E1013" i="52"/>
  <c r="I1012" i="52"/>
  <c r="H1012" i="52" s="1"/>
  <c r="F1012" i="52"/>
  <c r="E1012" i="52"/>
  <c r="I1011" i="52"/>
  <c r="H1011" i="52" s="1"/>
  <c r="F1011" i="52"/>
  <c r="E1011" i="52"/>
  <c r="I1010" i="52"/>
  <c r="H1010" i="52" s="1"/>
  <c r="F1010" i="52"/>
  <c r="E1010" i="52"/>
  <c r="I1009" i="52"/>
  <c r="H1009" i="52" s="1"/>
  <c r="F1009" i="52"/>
  <c r="E1009" i="52"/>
  <c r="I1008" i="52"/>
  <c r="F1008" i="52"/>
  <c r="F1007" i="52" s="1"/>
  <c r="E7" i="20" s="1"/>
  <c r="E1008" i="52"/>
  <c r="I1007" i="52"/>
  <c r="I1006" i="52"/>
  <c r="F1006" i="52"/>
  <c r="F1005" i="52" s="1"/>
  <c r="E6" i="20" s="1"/>
  <c r="E1006" i="52"/>
  <c r="I1005" i="52"/>
  <c r="I1004" i="52"/>
  <c r="F1004" i="52"/>
  <c r="F1003" i="52" s="1"/>
  <c r="E5" i="20" s="1"/>
  <c r="E1004" i="52"/>
  <c r="E1003" i="52" s="1"/>
  <c r="I1003" i="52"/>
  <c r="I1002" i="52"/>
  <c r="G1002" i="52"/>
  <c r="I1001" i="52"/>
  <c r="H1001" i="52" s="1"/>
  <c r="F1001" i="52"/>
  <c r="E1001" i="52"/>
  <c r="I1000" i="52"/>
  <c r="H1000" i="52" s="1"/>
  <c r="F1000" i="52"/>
  <c r="E1000" i="52"/>
  <c r="I999" i="52"/>
  <c r="F999" i="52"/>
  <c r="E999" i="52"/>
  <c r="I998" i="52"/>
  <c r="H998" i="52" s="1"/>
  <c r="F998" i="52"/>
  <c r="E998" i="52"/>
  <c r="I997" i="52"/>
  <c r="H997" i="52" s="1"/>
  <c r="F997" i="52"/>
  <c r="E997" i="52"/>
  <c r="I996" i="52"/>
  <c r="F996" i="52"/>
  <c r="E996" i="52"/>
  <c r="I995" i="52"/>
  <c r="H995" i="52" s="1"/>
  <c r="F995" i="52"/>
  <c r="E995" i="52"/>
  <c r="I994" i="52"/>
  <c r="H994" i="52" s="1"/>
  <c r="F994" i="52"/>
  <c r="E994" i="52"/>
  <c r="I993" i="52"/>
  <c r="G993" i="52"/>
  <c r="F993" i="52"/>
  <c r="E993" i="52"/>
  <c r="I992" i="52"/>
  <c r="H992" i="52" s="1"/>
  <c r="F992" i="52"/>
  <c r="E992" i="52"/>
  <c r="I991" i="52"/>
  <c r="H991" i="52" s="1"/>
  <c r="F991" i="52"/>
  <c r="E991" i="52"/>
  <c r="I990" i="52"/>
  <c r="G990" i="52"/>
  <c r="F990" i="52"/>
  <c r="E990" i="52"/>
  <c r="I989" i="52"/>
  <c r="H989" i="52" s="1"/>
  <c r="F989" i="52"/>
  <c r="E989" i="52"/>
  <c r="I988" i="52"/>
  <c r="H988" i="52" s="1"/>
  <c r="F988" i="52"/>
  <c r="E988" i="52"/>
  <c r="I987" i="52"/>
  <c r="H987" i="52" s="1"/>
  <c r="F987" i="52"/>
  <c r="E987" i="52"/>
  <c r="I986" i="52"/>
  <c r="H986" i="52" s="1"/>
  <c r="F986" i="52"/>
  <c r="E986" i="52"/>
  <c r="I985" i="52"/>
  <c r="F985" i="52"/>
  <c r="E985" i="52"/>
  <c r="I984" i="52"/>
  <c r="I983" i="52"/>
  <c r="H983" i="52" s="1"/>
  <c r="F983" i="52"/>
  <c r="F982" i="52" s="1"/>
  <c r="F981" i="52" s="1"/>
  <c r="E9" i="19" s="1"/>
  <c r="E983" i="52"/>
  <c r="E982" i="52" s="1"/>
  <c r="E981" i="52" s="1"/>
  <c r="I982" i="52"/>
  <c r="G982" i="52"/>
  <c r="G963" i="52" s="1"/>
  <c r="I981" i="52"/>
  <c r="G981" i="52"/>
  <c r="I980" i="52"/>
  <c r="F980" i="52"/>
  <c r="F979" i="52" s="1"/>
  <c r="E8" i="19" s="1"/>
  <c r="E980" i="52"/>
  <c r="E979" i="52" s="1"/>
  <c r="I979" i="52"/>
  <c r="G979" i="52"/>
  <c r="G960" i="52" s="1"/>
  <c r="I978" i="52"/>
  <c r="F978" i="52"/>
  <c r="F977" i="52" s="1"/>
  <c r="E7" i="19" s="1"/>
  <c r="E978" i="52"/>
  <c r="I977" i="52"/>
  <c r="I976" i="52"/>
  <c r="F976" i="52"/>
  <c r="F975" i="52" s="1"/>
  <c r="E6" i="19" s="1"/>
  <c r="E976" i="52"/>
  <c r="E975" i="52" s="1"/>
  <c r="I975" i="52"/>
  <c r="G975" i="52"/>
  <c r="I974" i="52"/>
  <c r="H974" i="52" s="1"/>
  <c r="F974" i="52"/>
  <c r="E974" i="52"/>
  <c r="I973" i="52"/>
  <c r="H973" i="52" s="1"/>
  <c r="F973" i="52"/>
  <c r="E973" i="52"/>
  <c r="I972" i="52"/>
  <c r="G972" i="52"/>
  <c r="F972" i="52"/>
  <c r="E972" i="52"/>
  <c r="I971" i="52"/>
  <c r="H971" i="52" s="1"/>
  <c r="F971" i="52"/>
  <c r="E971" i="52"/>
  <c r="I970" i="52"/>
  <c r="H970" i="52" s="1"/>
  <c r="F970" i="52"/>
  <c r="E970" i="52"/>
  <c r="I969" i="52"/>
  <c r="G969" i="52"/>
  <c r="F969" i="52"/>
  <c r="E969" i="52"/>
  <c r="I968" i="52"/>
  <c r="H968" i="52" s="1"/>
  <c r="F968" i="52"/>
  <c r="E968" i="52"/>
  <c r="I967" i="52"/>
  <c r="H967" i="52" s="1"/>
  <c r="F967" i="52"/>
  <c r="E967" i="52"/>
  <c r="I966" i="52"/>
  <c r="F966" i="52"/>
  <c r="E966" i="52"/>
  <c r="I965" i="52"/>
  <c r="H965" i="52" s="1"/>
  <c r="F965" i="52"/>
  <c r="E965" i="52"/>
  <c r="I964" i="52"/>
  <c r="H964" i="52" s="1"/>
  <c r="F964" i="52"/>
  <c r="E964" i="52"/>
  <c r="I963" i="52"/>
  <c r="F963" i="52"/>
  <c r="E963" i="52"/>
  <c r="I962" i="52"/>
  <c r="H962" i="52" s="1"/>
  <c r="F962" i="52"/>
  <c r="E962" i="52"/>
  <c r="I961" i="52"/>
  <c r="H961" i="52" s="1"/>
  <c r="F961" i="52"/>
  <c r="E961" i="52"/>
  <c r="I960" i="52"/>
  <c r="F960" i="52"/>
  <c r="E960" i="52"/>
  <c r="I959" i="52"/>
  <c r="I958" i="52"/>
  <c r="I957" i="52"/>
  <c r="H957" i="52" s="1"/>
  <c r="F957" i="52"/>
  <c r="E957" i="52"/>
  <c r="I956" i="52"/>
  <c r="H956" i="52" s="1"/>
  <c r="F956" i="52"/>
  <c r="E956" i="52"/>
  <c r="I955" i="52"/>
  <c r="H955" i="52" s="1"/>
  <c r="F955" i="52"/>
  <c r="E955" i="52"/>
  <c r="I954" i="52"/>
  <c r="H954" i="52" s="1"/>
  <c r="F954" i="52"/>
  <c r="E954" i="52"/>
  <c r="I953" i="52"/>
  <c r="H953" i="52" s="1"/>
  <c r="F953" i="52"/>
  <c r="E953" i="52"/>
  <c r="I952" i="52"/>
  <c r="H952" i="52" s="1"/>
  <c r="F952" i="52"/>
  <c r="E952" i="52"/>
  <c r="I951" i="52"/>
  <c r="H951" i="52" s="1"/>
  <c r="F951" i="52"/>
  <c r="E951" i="52"/>
  <c r="I950" i="52"/>
  <c r="H950" i="52" s="1"/>
  <c r="F950" i="52"/>
  <c r="E950" i="52"/>
  <c r="I949" i="52"/>
  <c r="F949" i="52"/>
  <c r="F948" i="52" s="1"/>
  <c r="E949" i="52"/>
  <c r="E948" i="52" s="1"/>
  <c r="I948" i="52"/>
  <c r="G948" i="52"/>
  <c r="G921" i="52" s="1"/>
  <c r="I947" i="52"/>
  <c r="H947" i="52" s="1"/>
  <c r="F947" i="52"/>
  <c r="E947" i="52"/>
  <c r="I946" i="52"/>
  <c r="H946" i="52" s="1"/>
  <c r="F946" i="52"/>
  <c r="E946" i="52"/>
  <c r="I945" i="52"/>
  <c r="H945" i="52" s="1"/>
  <c r="F945" i="52"/>
  <c r="E945" i="52"/>
  <c r="I944" i="52"/>
  <c r="H944" i="52" s="1"/>
  <c r="F944" i="52"/>
  <c r="E944" i="52"/>
  <c r="I943" i="52"/>
  <c r="H943" i="52" s="1"/>
  <c r="F943" i="52"/>
  <c r="E943" i="52"/>
  <c r="I942" i="52"/>
  <c r="H942" i="52" s="1"/>
  <c r="F942" i="52"/>
  <c r="E942" i="52"/>
  <c r="I941" i="52"/>
  <c r="H941" i="52" s="1"/>
  <c r="F941" i="52"/>
  <c r="E941" i="52"/>
  <c r="I940" i="52"/>
  <c r="H940" i="52" s="1"/>
  <c r="F940" i="52"/>
  <c r="E940" i="52"/>
  <c r="I939" i="52"/>
  <c r="H939" i="52" s="1"/>
  <c r="F939" i="52"/>
  <c r="E939" i="52"/>
  <c r="I938" i="52"/>
  <c r="F938" i="52"/>
  <c r="F937" i="52" s="1"/>
  <c r="E938" i="52"/>
  <c r="E937" i="52" s="1"/>
  <c r="I937" i="52"/>
  <c r="G937" i="52"/>
  <c r="I936" i="52"/>
  <c r="H936" i="52" s="1"/>
  <c r="F936" i="52"/>
  <c r="E936" i="52"/>
  <c r="I934" i="52"/>
  <c r="H934" i="52" s="1"/>
  <c r="F934" i="52"/>
  <c r="E934" i="52"/>
  <c r="I933" i="52"/>
  <c r="H933" i="52" s="1"/>
  <c r="F933" i="52"/>
  <c r="E933" i="52"/>
  <c r="I932" i="52"/>
  <c r="H932" i="52" s="1"/>
  <c r="F932" i="52"/>
  <c r="E932" i="52"/>
  <c r="I931" i="52"/>
  <c r="G931" i="52"/>
  <c r="G884" i="52" s="1"/>
  <c r="F931" i="52"/>
  <c r="F930" i="52" s="1"/>
  <c r="E930" i="52"/>
  <c r="I930" i="52"/>
  <c r="G930" i="52"/>
  <c r="I929" i="52"/>
  <c r="H929" i="52" s="1"/>
  <c r="F929" i="52"/>
  <c r="E929" i="52"/>
  <c r="I928" i="52"/>
  <c r="H928" i="52" s="1"/>
  <c r="F928" i="52"/>
  <c r="E928" i="52"/>
  <c r="I927" i="52"/>
  <c r="H927" i="52" s="1"/>
  <c r="F927" i="52"/>
  <c r="E927" i="52"/>
  <c r="I926" i="52"/>
  <c r="H926" i="52" s="1"/>
  <c r="F926" i="52"/>
  <c r="E926" i="52"/>
  <c r="I925" i="52"/>
  <c r="H925" i="52" s="1"/>
  <c r="F925" i="52"/>
  <c r="E925" i="52"/>
  <c r="I924" i="52"/>
  <c r="H924" i="52" s="1"/>
  <c r="F924" i="52"/>
  <c r="E924" i="52"/>
  <c r="I923" i="52"/>
  <c r="H923" i="52" s="1"/>
  <c r="F923" i="52"/>
  <c r="E923" i="52"/>
  <c r="I922" i="52"/>
  <c r="H922" i="52" s="1"/>
  <c r="F922" i="52"/>
  <c r="E922" i="52"/>
  <c r="I921" i="52"/>
  <c r="F921" i="52"/>
  <c r="F920" i="52" s="1"/>
  <c r="E921" i="52"/>
  <c r="E920" i="52" s="1"/>
  <c r="I920" i="52"/>
  <c r="G920" i="52"/>
  <c r="I919" i="52"/>
  <c r="H919" i="52" s="1"/>
  <c r="F919" i="52"/>
  <c r="E919" i="52"/>
  <c r="I918" i="52"/>
  <c r="H918" i="52" s="1"/>
  <c r="F918" i="52"/>
  <c r="E918" i="52"/>
  <c r="I917" i="52"/>
  <c r="H917" i="52" s="1"/>
  <c r="F917" i="52"/>
  <c r="E917" i="52"/>
  <c r="I916" i="52"/>
  <c r="H916" i="52" s="1"/>
  <c r="F916" i="52"/>
  <c r="E916" i="52"/>
  <c r="I915" i="52"/>
  <c r="H915" i="52" s="1"/>
  <c r="F915" i="52"/>
  <c r="E915" i="52"/>
  <c r="I914" i="52"/>
  <c r="H914" i="52" s="1"/>
  <c r="F914" i="52"/>
  <c r="E914" i="52"/>
  <c r="I913" i="52"/>
  <c r="F913" i="52"/>
  <c r="E913" i="52"/>
  <c r="I912" i="52"/>
  <c r="H912" i="52" s="1"/>
  <c r="F912" i="52"/>
  <c r="E912" i="52"/>
  <c r="I911" i="52"/>
  <c r="H911" i="52" s="1"/>
  <c r="F911" i="52"/>
  <c r="E911" i="52"/>
  <c r="I910" i="52"/>
  <c r="H910" i="52" s="1"/>
  <c r="F910" i="52"/>
  <c r="E910" i="52"/>
  <c r="I909" i="52"/>
  <c r="H909" i="52" s="1"/>
  <c r="F909" i="52"/>
  <c r="E909" i="52"/>
  <c r="I908" i="52"/>
  <c r="H908" i="52" s="1"/>
  <c r="F908" i="52"/>
  <c r="E908" i="52"/>
  <c r="I907" i="52"/>
  <c r="H907" i="52" s="1"/>
  <c r="F907" i="52"/>
  <c r="E907" i="52"/>
  <c r="I906" i="52"/>
  <c r="G906" i="52"/>
  <c r="G885" i="52" s="1"/>
  <c r="G866" i="52" s="1"/>
  <c r="F906" i="52"/>
  <c r="E906" i="52"/>
  <c r="I905" i="52"/>
  <c r="H905" i="52" s="1"/>
  <c r="F905" i="52"/>
  <c r="E905" i="52"/>
  <c r="I904" i="52"/>
  <c r="H904" i="52" s="1"/>
  <c r="F904" i="52"/>
  <c r="E904" i="52"/>
  <c r="I903" i="52"/>
  <c r="H903" i="52" s="1"/>
  <c r="F903" i="52"/>
  <c r="E903" i="52"/>
  <c r="I902" i="52"/>
  <c r="H902" i="52" s="1"/>
  <c r="F902" i="52"/>
  <c r="E902" i="52"/>
  <c r="I901" i="52"/>
  <c r="H901" i="52" s="1"/>
  <c r="F901" i="52"/>
  <c r="E901" i="52"/>
  <c r="I900" i="52"/>
  <c r="H900" i="52" s="1"/>
  <c r="F900" i="52"/>
  <c r="E900" i="52"/>
  <c r="I899" i="52"/>
  <c r="F899" i="52"/>
  <c r="E899" i="52"/>
  <c r="I898" i="52"/>
  <c r="H898" i="52" s="1"/>
  <c r="F898" i="52"/>
  <c r="E898" i="52"/>
  <c r="I897" i="52"/>
  <c r="H897" i="52" s="1"/>
  <c r="F897" i="52"/>
  <c r="E897" i="52"/>
  <c r="I896" i="52"/>
  <c r="H896" i="52" s="1"/>
  <c r="F896" i="52"/>
  <c r="E896" i="52"/>
  <c r="I895" i="52"/>
  <c r="H895" i="52" s="1"/>
  <c r="F895" i="52"/>
  <c r="E895" i="52"/>
  <c r="I894" i="52"/>
  <c r="H894" i="52" s="1"/>
  <c r="F894" i="52"/>
  <c r="E894" i="52"/>
  <c r="I893" i="52"/>
  <c r="H893" i="52" s="1"/>
  <c r="F893" i="52"/>
  <c r="E893" i="52"/>
  <c r="I892" i="52"/>
  <c r="F892" i="52"/>
  <c r="E892" i="52"/>
  <c r="I891" i="52"/>
  <c r="H891" i="52" s="1"/>
  <c r="F891" i="52"/>
  <c r="E891" i="52"/>
  <c r="I890" i="52"/>
  <c r="H890" i="52" s="1"/>
  <c r="F890" i="52"/>
  <c r="E890" i="52"/>
  <c r="I889" i="52"/>
  <c r="H889" i="52" s="1"/>
  <c r="F889" i="52"/>
  <c r="E889" i="52"/>
  <c r="I888" i="52"/>
  <c r="H888" i="52" s="1"/>
  <c r="F888" i="52"/>
  <c r="E888" i="52"/>
  <c r="I887" i="52"/>
  <c r="H887" i="52" s="1"/>
  <c r="F887" i="52"/>
  <c r="E887" i="52"/>
  <c r="I886" i="52"/>
  <c r="H886" i="52" s="1"/>
  <c r="F886" i="52"/>
  <c r="E886" i="52"/>
  <c r="I885" i="52"/>
  <c r="F885" i="52"/>
  <c r="E885" i="52"/>
  <c r="I884" i="52"/>
  <c r="I883" i="52"/>
  <c r="I882" i="52"/>
  <c r="I881" i="52"/>
  <c r="F881" i="52"/>
  <c r="F880" i="52" s="1"/>
  <c r="E12" i="17" s="1"/>
  <c r="E881" i="52"/>
  <c r="E880" i="52" s="1"/>
  <c r="I880" i="52"/>
  <c r="I879" i="52"/>
  <c r="F879" i="52"/>
  <c r="F878" i="52" s="1"/>
  <c r="E11" i="17" s="1"/>
  <c r="E879" i="52"/>
  <c r="E878" i="52" s="1"/>
  <c r="I878" i="52"/>
  <c r="G878" i="52"/>
  <c r="G842" i="52" s="1"/>
  <c r="G823" i="52" s="1"/>
  <c r="I877" i="52"/>
  <c r="F877" i="52"/>
  <c r="F876" i="52" s="1"/>
  <c r="E10" i="17" s="1"/>
  <c r="E877" i="52"/>
  <c r="E876" i="52" s="1"/>
  <c r="I876" i="52"/>
  <c r="G876" i="52"/>
  <c r="G840" i="52" s="1"/>
  <c r="I875" i="52"/>
  <c r="F875" i="52"/>
  <c r="F874" i="52" s="1"/>
  <c r="E9" i="17" s="1"/>
  <c r="E875" i="52"/>
  <c r="I874" i="52"/>
  <c r="G874" i="52"/>
  <c r="G838" i="52" s="1"/>
  <c r="I873" i="52"/>
  <c r="F873" i="52"/>
  <c r="F872" i="52" s="1"/>
  <c r="E8" i="17" s="1"/>
  <c r="E873" i="52"/>
  <c r="E872" i="52" s="1"/>
  <c r="I872" i="52"/>
  <c r="G872" i="52"/>
  <c r="G836" i="52" s="1"/>
  <c r="I871" i="52"/>
  <c r="F871" i="52"/>
  <c r="E871" i="52"/>
  <c r="E870" i="52" s="1"/>
  <c r="I870" i="52"/>
  <c r="G870" i="52"/>
  <c r="G834" i="52" s="1"/>
  <c r="F870" i="52"/>
  <c r="E7" i="17" s="1"/>
  <c r="I869" i="52"/>
  <c r="F869" i="52"/>
  <c r="F868" i="52" s="1"/>
  <c r="E6" i="17" s="1"/>
  <c r="E869" i="52"/>
  <c r="E868" i="52" s="1"/>
  <c r="I868" i="52"/>
  <c r="G868" i="52"/>
  <c r="G832" i="52" s="1"/>
  <c r="I867" i="52"/>
  <c r="F867" i="52"/>
  <c r="F866" i="52" s="1"/>
  <c r="E5" i="17" s="1"/>
  <c r="E867" i="52"/>
  <c r="I866" i="52"/>
  <c r="I865" i="52"/>
  <c r="I847" i="52"/>
  <c r="F847" i="52"/>
  <c r="F846" i="52" s="1"/>
  <c r="E12" i="16" s="1"/>
  <c r="E847" i="52"/>
  <c r="E846" i="52" s="1"/>
  <c r="I846" i="52"/>
  <c r="I845" i="52"/>
  <c r="F845" i="52"/>
  <c r="F844" i="52" s="1"/>
  <c r="E11" i="16" s="1"/>
  <c r="E845" i="52"/>
  <c r="E844" i="52" s="1"/>
  <c r="I844" i="52"/>
  <c r="I843" i="52"/>
  <c r="F843" i="52"/>
  <c r="F842" i="52" s="1"/>
  <c r="E10" i="16" s="1"/>
  <c r="E843" i="52"/>
  <c r="I842" i="52"/>
  <c r="I841" i="52"/>
  <c r="F841" i="52"/>
  <c r="F840" i="52" s="1"/>
  <c r="E9" i="16" s="1"/>
  <c r="E841" i="52"/>
  <c r="E840" i="52" s="1"/>
  <c r="I840" i="52"/>
  <c r="I839" i="52"/>
  <c r="F839" i="52"/>
  <c r="E839" i="52"/>
  <c r="E838" i="52" s="1"/>
  <c r="I838" i="52"/>
  <c r="I837" i="52"/>
  <c r="F837" i="52"/>
  <c r="F836" i="52" s="1"/>
  <c r="E7" i="16" s="1"/>
  <c r="E837" i="52"/>
  <c r="E836" i="52" s="1"/>
  <c r="I836" i="52"/>
  <c r="I835" i="52"/>
  <c r="F835" i="52"/>
  <c r="F834" i="52" s="1"/>
  <c r="E6" i="16" s="1"/>
  <c r="E835" i="52"/>
  <c r="I834" i="52"/>
  <c r="I833" i="52"/>
  <c r="F833" i="52"/>
  <c r="F832" i="52" s="1"/>
  <c r="E5" i="16" s="1"/>
  <c r="E833" i="52"/>
  <c r="E832" i="52" s="1"/>
  <c r="I832" i="52"/>
  <c r="I831" i="52"/>
  <c r="G831" i="52"/>
  <c r="G806" i="52" s="1"/>
  <c r="I830" i="52"/>
  <c r="F830" i="52"/>
  <c r="F829" i="52" s="1"/>
  <c r="E8" i="15" s="1"/>
  <c r="E830" i="52"/>
  <c r="E829" i="52" s="1"/>
  <c r="I829" i="52"/>
  <c r="I828" i="52"/>
  <c r="F828" i="52"/>
  <c r="F827" i="52" s="1"/>
  <c r="E7" i="15" s="1"/>
  <c r="E828" i="52"/>
  <c r="I827" i="52"/>
  <c r="I826" i="52"/>
  <c r="F826" i="52"/>
  <c r="F825" i="52" s="1"/>
  <c r="E6" i="15" s="1"/>
  <c r="E826" i="52"/>
  <c r="E825" i="52" s="1"/>
  <c r="I825" i="52"/>
  <c r="I824" i="52"/>
  <c r="F824" i="52"/>
  <c r="F823" i="52" s="1"/>
  <c r="E5" i="15" s="1"/>
  <c r="E824" i="52"/>
  <c r="E823" i="52" s="1"/>
  <c r="I823" i="52"/>
  <c r="I822" i="52"/>
  <c r="G822" i="52"/>
  <c r="I821" i="52"/>
  <c r="F821" i="52"/>
  <c r="F820" i="52" s="1"/>
  <c r="E12" i="14" s="1"/>
  <c r="E821" i="52"/>
  <c r="I820" i="52"/>
  <c r="G820" i="52"/>
  <c r="I819" i="52"/>
  <c r="F819" i="52"/>
  <c r="F818" i="52" s="1"/>
  <c r="E11" i="14" s="1"/>
  <c r="E819" i="52"/>
  <c r="E818" i="52" s="1"/>
  <c r="I818" i="52"/>
  <c r="G818" i="52"/>
  <c r="I811" i="52"/>
  <c r="F811" i="52"/>
  <c r="F810" i="52" s="1"/>
  <c r="E9" i="14" s="1"/>
  <c r="E811" i="52"/>
  <c r="E810" i="52" s="1"/>
  <c r="I810" i="52"/>
  <c r="G810" i="52"/>
  <c r="I809" i="52"/>
  <c r="F809" i="52"/>
  <c r="F808" i="52" s="1"/>
  <c r="E8" i="14" s="1"/>
  <c r="E809" i="52"/>
  <c r="E808" i="52" s="1"/>
  <c r="I808" i="52"/>
  <c r="G808" i="52"/>
  <c r="I807" i="52"/>
  <c r="F807" i="52"/>
  <c r="F806" i="52" s="1"/>
  <c r="E7" i="14" s="1"/>
  <c r="E807" i="52"/>
  <c r="I806" i="52"/>
  <c r="I801" i="52"/>
  <c r="F801" i="52"/>
  <c r="F800" i="52" s="1"/>
  <c r="E6" i="14" s="1"/>
  <c r="E801" i="52"/>
  <c r="E800" i="52" s="1"/>
  <c r="I800" i="52"/>
  <c r="I799" i="52"/>
  <c r="F799" i="52"/>
  <c r="F798" i="52" s="1"/>
  <c r="E5" i="14" s="1"/>
  <c r="E799" i="52"/>
  <c r="E798" i="52" s="1"/>
  <c r="I798" i="52"/>
  <c r="I797" i="52"/>
  <c r="I796" i="52"/>
  <c r="F796" i="52"/>
  <c r="E796" i="52"/>
  <c r="I795" i="52"/>
  <c r="F795" i="52"/>
  <c r="E795" i="52"/>
  <c r="I794" i="52"/>
  <c r="F794" i="52"/>
  <c r="E794" i="52"/>
  <c r="I793" i="52"/>
  <c r="F793" i="52"/>
  <c r="E793" i="52"/>
  <c r="I792" i="52"/>
  <c r="F792" i="52"/>
  <c r="E792" i="52"/>
  <c r="I791" i="52"/>
  <c r="I790" i="52"/>
  <c r="F790" i="52"/>
  <c r="E790" i="52"/>
  <c r="I789" i="52"/>
  <c r="F789" i="52"/>
  <c r="E789" i="52"/>
  <c r="I788" i="52"/>
  <c r="F788" i="52"/>
  <c r="E788" i="52"/>
  <c r="I787" i="52"/>
  <c r="F787" i="52"/>
  <c r="E787" i="52"/>
  <c r="I786" i="52"/>
  <c r="F786" i="52"/>
  <c r="E786" i="52"/>
  <c r="I785" i="52"/>
  <c r="I784" i="52"/>
  <c r="F784" i="52"/>
  <c r="E784" i="52"/>
  <c r="I783" i="52"/>
  <c r="F783" i="52"/>
  <c r="E783" i="52"/>
  <c r="I782" i="52"/>
  <c r="F782" i="52"/>
  <c r="E782" i="52"/>
  <c r="I781" i="52"/>
  <c r="F781" i="52"/>
  <c r="E781" i="52"/>
  <c r="I780" i="52"/>
  <c r="F780" i="52"/>
  <c r="E780" i="52"/>
  <c r="I779" i="52"/>
  <c r="I778" i="52"/>
  <c r="F778" i="52"/>
  <c r="E778" i="52"/>
  <c r="I777" i="52"/>
  <c r="F777" i="52"/>
  <c r="E777" i="52"/>
  <c r="I776" i="52"/>
  <c r="F776" i="52"/>
  <c r="E776" i="52"/>
  <c r="I775" i="52"/>
  <c r="F775" i="52"/>
  <c r="E775" i="52"/>
  <c r="I774" i="52"/>
  <c r="F774" i="52"/>
  <c r="E774" i="52"/>
  <c r="I773" i="52"/>
  <c r="G773" i="52"/>
  <c r="I772" i="52"/>
  <c r="F772" i="52"/>
  <c r="E772" i="52"/>
  <c r="I771" i="52"/>
  <c r="F771" i="52"/>
  <c r="E771" i="52"/>
  <c r="I770" i="52"/>
  <c r="F770" i="52"/>
  <c r="E770" i="52"/>
  <c r="I769" i="52"/>
  <c r="F769" i="52"/>
  <c r="E769" i="52"/>
  <c r="I768" i="52"/>
  <c r="G768" i="52"/>
  <c r="I767" i="52"/>
  <c r="F767" i="52"/>
  <c r="E767" i="52"/>
  <c r="I766" i="52"/>
  <c r="F766" i="52"/>
  <c r="E766" i="52"/>
  <c r="I765" i="52"/>
  <c r="F765" i="52"/>
  <c r="E765" i="52"/>
  <c r="I764" i="52"/>
  <c r="F764" i="52"/>
  <c r="E764" i="52"/>
  <c r="I763" i="52"/>
  <c r="F763" i="52"/>
  <c r="E763" i="52"/>
  <c r="I762" i="52"/>
  <c r="I761" i="52"/>
  <c r="F761" i="52"/>
  <c r="E761" i="52"/>
  <c r="I760" i="52"/>
  <c r="F760" i="52"/>
  <c r="E760" i="52"/>
  <c r="I759" i="52"/>
  <c r="F759" i="52"/>
  <c r="E759" i="52"/>
  <c r="I758" i="52"/>
  <c r="F758" i="52"/>
  <c r="E758" i="52"/>
  <c r="I757" i="52"/>
  <c r="F757" i="52"/>
  <c r="E757" i="52"/>
  <c r="I756" i="52"/>
  <c r="I755" i="52"/>
  <c r="I754" i="52"/>
  <c r="F754" i="52"/>
  <c r="F753" i="52" s="1"/>
  <c r="F6" i="12" s="1"/>
  <c r="E754" i="52"/>
  <c r="I753" i="52"/>
  <c r="G753" i="52"/>
  <c r="I752" i="52"/>
  <c r="F752" i="52"/>
  <c r="E752" i="52"/>
  <c r="I751" i="52"/>
  <c r="F751" i="52"/>
  <c r="E751" i="52"/>
  <c r="I750" i="52"/>
  <c r="G750" i="52"/>
  <c r="I749" i="52"/>
  <c r="G749" i="52"/>
  <c r="I748" i="52"/>
  <c r="I747" i="52"/>
  <c r="G747" i="52"/>
  <c r="I726" i="52"/>
  <c r="H726" i="52" s="1"/>
  <c r="G726" i="52"/>
  <c r="G703" i="52" s="1"/>
  <c r="I725" i="52"/>
  <c r="H725" i="52" s="1"/>
  <c r="F725" i="52"/>
  <c r="E725" i="52"/>
  <c r="I719" i="52"/>
  <c r="H719" i="52" s="1"/>
  <c r="F719" i="52"/>
  <c r="E719" i="52"/>
  <c r="I718" i="52"/>
  <c r="H718" i="52" s="1"/>
  <c r="F718" i="52"/>
  <c r="E718" i="52"/>
  <c r="I717" i="52"/>
  <c r="H717" i="52" s="1"/>
  <c r="F717" i="52"/>
  <c r="E717" i="52"/>
  <c r="I716" i="52"/>
  <c r="H716" i="52" s="1"/>
  <c r="F716" i="52"/>
  <c r="E716" i="52"/>
  <c r="I715" i="52"/>
  <c r="F715" i="52"/>
  <c r="E715" i="52"/>
  <c r="I714" i="52"/>
  <c r="F714" i="52"/>
  <c r="E714" i="52"/>
  <c r="I713" i="52"/>
  <c r="F713" i="52"/>
  <c r="E713" i="52"/>
  <c r="I712" i="52"/>
  <c r="F712" i="52"/>
  <c r="E712" i="52"/>
  <c r="I711" i="52"/>
  <c r="F711" i="52"/>
  <c r="E711" i="52"/>
  <c r="I710" i="52"/>
  <c r="G710" i="52"/>
  <c r="I709" i="52"/>
  <c r="F709" i="52"/>
  <c r="E709" i="52"/>
  <c r="I708" i="52"/>
  <c r="F708" i="52"/>
  <c r="E708" i="52"/>
  <c r="I707" i="52"/>
  <c r="F707" i="52"/>
  <c r="E707" i="52"/>
  <c r="I706" i="52"/>
  <c r="F706" i="52"/>
  <c r="E706" i="52"/>
  <c r="I705" i="52"/>
  <c r="F705" i="52"/>
  <c r="E705" i="52"/>
  <c r="I704" i="52"/>
  <c r="G704" i="52"/>
  <c r="I703" i="52"/>
  <c r="I702" i="52"/>
  <c r="H702" i="52" s="1"/>
  <c r="F702" i="52"/>
  <c r="E702" i="52"/>
  <c r="I701" i="52"/>
  <c r="H701" i="52" s="1"/>
  <c r="F701" i="52"/>
  <c r="E701" i="52"/>
  <c r="I700" i="52"/>
  <c r="H700" i="52" s="1"/>
  <c r="F700" i="52"/>
  <c r="E700" i="52"/>
  <c r="I699" i="52"/>
  <c r="H699" i="52" s="1"/>
  <c r="F699" i="52"/>
  <c r="E699" i="52"/>
  <c r="I698" i="52"/>
  <c r="H698" i="52" s="1"/>
  <c r="F698" i="52"/>
  <c r="E698" i="52"/>
  <c r="I697" i="52"/>
  <c r="H697" i="52" s="1"/>
  <c r="F697" i="52"/>
  <c r="E697" i="52"/>
  <c r="I696" i="52"/>
  <c r="G696" i="52"/>
  <c r="G675" i="52" s="1"/>
  <c r="G641" i="52" s="1"/>
  <c r="F696" i="52"/>
  <c r="E696" i="52"/>
  <c r="I695" i="52"/>
  <c r="H695" i="52" s="1"/>
  <c r="F695" i="52"/>
  <c r="E695" i="52"/>
  <c r="I694" i="52"/>
  <c r="H694" i="52" s="1"/>
  <c r="F694" i="52"/>
  <c r="E694" i="52"/>
  <c r="I693" i="52"/>
  <c r="H693" i="52" s="1"/>
  <c r="F693" i="52"/>
  <c r="E693" i="52"/>
  <c r="I692" i="52"/>
  <c r="H692" i="52" s="1"/>
  <c r="F692" i="52"/>
  <c r="E692" i="52"/>
  <c r="I691" i="52"/>
  <c r="H691" i="52" s="1"/>
  <c r="F691" i="52"/>
  <c r="E691" i="52"/>
  <c r="I690" i="52"/>
  <c r="H690" i="52" s="1"/>
  <c r="F690" i="52"/>
  <c r="E690" i="52"/>
  <c r="I689" i="52"/>
  <c r="G689" i="52"/>
  <c r="F689" i="52"/>
  <c r="E689" i="52"/>
  <c r="I688" i="52"/>
  <c r="H688" i="52" s="1"/>
  <c r="F688" i="52"/>
  <c r="E688" i="52"/>
  <c r="I687" i="52"/>
  <c r="H687" i="52" s="1"/>
  <c r="F687" i="52"/>
  <c r="E687" i="52"/>
  <c r="I686" i="52"/>
  <c r="H686" i="52" s="1"/>
  <c r="F686" i="52"/>
  <c r="E686" i="52"/>
  <c r="I685" i="52"/>
  <c r="H685" i="52" s="1"/>
  <c r="F685" i="52"/>
  <c r="E685" i="52"/>
  <c r="I684" i="52"/>
  <c r="H684" i="52" s="1"/>
  <c r="F684" i="52"/>
  <c r="E684" i="52"/>
  <c r="I683" i="52"/>
  <c r="H683" i="52" s="1"/>
  <c r="F683" i="52"/>
  <c r="E683" i="52"/>
  <c r="I682" i="52"/>
  <c r="F682" i="52"/>
  <c r="E682" i="52"/>
  <c r="I681" i="52"/>
  <c r="H681" i="52" s="1"/>
  <c r="F681" i="52"/>
  <c r="E681" i="52"/>
  <c r="I680" i="52"/>
  <c r="H680" i="52" s="1"/>
  <c r="F680" i="52"/>
  <c r="E680" i="52"/>
  <c r="I679" i="52"/>
  <c r="H679" i="52" s="1"/>
  <c r="F679" i="52"/>
  <c r="E679" i="52"/>
  <c r="I678" i="52"/>
  <c r="H678" i="52" s="1"/>
  <c r="F678" i="52"/>
  <c r="E678" i="52"/>
  <c r="I677" i="52"/>
  <c r="H677" i="52" s="1"/>
  <c r="F677" i="52"/>
  <c r="E677" i="52"/>
  <c r="I676" i="52"/>
  <c r="H676" i="52" s="1"/>
  <c r="F676" i="52"/>
  <c r="E676" i="52"/>
  <c r="I675" i="52"/>
  <c r="F675" i="52"/>
  <c r="E675" i="52"/>
  <c r="I674" i="52"/>
  <c r="H674" i="52" s="1"/>
  <c r="F674" i="52"/>
  <c r="E674" i="52"/>
  <c r="I673" i="52"/>
  <c r="H673" i="52" s="1"/>
  <c r="F673" i="52"/>
  <c r="E673" i="52"/>
  <c r="I672" i="52"/>
  <c r="H672" i="52" s="1"/>
  <c r="F672" i="52"/>
  <c r="E672" i="52"/>
  <c r="I671" i="52"/>
  <c r="H671" i="52" s="1"/>
  <c r="F671" i="52"/>
  <c r="E671" i="52"/>
  <c r="I670" i="52"/>
  <c r="H670" i="52" s="1"/>
  <c r="F670" i="52"/>
  <c r="E670" i="52"/>
  <c r="I669" i="52"/>
  <c r="H669" i="52" s="1"/>
  <c r="F669" i="52"/>
  <c r="E669" i="52"/>
  <c r="I668" i="52"/>
  <c r="G668" i="52"/>
  <c r="F668" i="52"/>
  <c r="E668" i="52"/>
  <c r="I667" i="52"/>
  <c r="G667" i="52"/>
  <c r="I666" i="52"/>
  <c r="H666" i="52" s="1"/>
  <c r="F666" i="52"/>
  <c r="E666" i="52"/>
  <c r="I665" i="52"/>
  <c r="H665" i="52" s="1"/>
  <c r="F665" i="52"/>
  <c r="E665" i="52"/>
  <c r="I664" i="52"/>
  <c r="H664" i="52" s="1"/>
  <c r="F664" i="52"/>
  <c r="E664" i="52"/>
  <c r="I663" i="52"/>
  <c r="H663" i="52" s="1"/>
  <c r="F663" i="52"/>
  <c r="E663" i="52"/>
  <c r="I662" i="52"/>
  <c r="F662" i="52"/>
  <c r="E662" i="52"/>
  <c r="I661" i="52"/>
  <c r="H661" i="52" s="1"/>
  <c r="F661" i="52"/>
  <c r="E661" i="52"/>
  <c r="I660" i="52"/>
  <c r="H660" i="52" s="1"/>
  <c r="F660" i="52"/>
  <c r="E660" i="52"/>
  <c r="I659" i="52"/>
  <c r="H659" i="52" s="1"/>
  <c r="F659" i="52"/>
  <c r="E659" i="52"/>
  <c r="I658" i="52"/>
  <c r="H658" i="52" s="1"/>
  <c r="F658" i="52"/>
  <c r="E658" i="52"/>
  <c r="I657" i="52"/>
  <c r="G657" i="52"/>
  <c r="F657" i="52"/>
  <c r="E657" i="52"/>
  <c r="I656" i="52"/>
  <c r="H656" i="52" s="1"/>
  <c r="F656" i="52"/>
  <c r="E656" i="52"/>
  <c r="I655" i="52"/>
  <c r="H655" i="52" s="1"/>
  <c r="F655" i="52"/>
  <c r="E655" i="52"/>
  <c r="I654" i="52"/>
  <c r="H654" i="52" s="1"/>
  <c r="F654" i="52"/>
  <c r="E654" i="52"/>
  <c r="I653" i="52"/>
  <c r="H653" i="52" s="1"/>
  <c r="F653" i="52"/>
  <c r="E653" i="52"/>
  <c r="I652" i="52"/>
  <c r="G652" i="52"/>
  <c r="G627" i="52" s="1"/>
  <c r="F652" i="52"/>
  <c r="E652" i="52"/>
  <c r="I651" i="52"/>
  <c r="H651" i="52" s="1"/>
  <c r="F651" i="52"/>
  <c r="E651" i="52"/>
  <c r="I650" i="52"/>
  <c r="H650" i="52" s="1"/>
  <c r="F650" i="52"/>
  <c r="E650" i="52"/>
  <c r="I649" i="52"/>
  <c r="H649" i="52" s="1"/>
  <c r="F649" i="52"/>
  <c r="E649" i="52"/>
  <c r="I648" i="52"/>
  <c r="H648" i="52" s="1"/>
  <c r="F648" i="52"/>
  <c r="E648" i="52"/>
  <c r="I647" i="52"/>
  <c r="F647" i="52"/>
  <c r="E647" i="52"/>
  <c r="I646" i="52"/>
  <c r="H646" i="52" s="1"/>
  <c r="F646" i="52"/>
  <c r="E646" i="52"/>
  <c r="I645" i="52"/>
  <c r="H645" i="52" s="1"/>
  <c r="F645" i="52"/>
  <c r="E645" i="52"/>
  <c r="I644" i="52"/>
  <c r="H644" i="52" s="1"/>
  <c r="F644" i="52"/>
  <c r="E644" i="52"/>
  <c r="I643" i="52"/>
  <c r="H643" i="52" s="1"/>
  <c r="F643" i="52"/>
  <c r="E643" i="52"/>
  <c r="I642" i="52"/>
  <c r="F642" i="52"/>
  <c r="E642" i="52"/>
  <c r="I641" i="52"/>
  <c r="I640" i="52"/>
  <c r="G640" i="52"/>
  <c r="I639" i="52"/>
  <c r="F639" i="52"/>
  <c r="E639" i="52"/>
  <c r="I638" i="52"/>
  <c r="F638" i="52"/>
  <c r="E638" i="52"/>
  <c r="I637" i="52"/>
  <c r="F637" i="52"/>
  <c r="E637" i="52"/>
  <c r="I636" i="52"/>
  <c r="F636" i="52"/>
  <c r="E636" i="52"/>
  <c r="I635" i="52"/>
  <c r="F635" i="52"/>
  <c r="E635" i="52"/>
  <c r="I634" i="52"/>
  <c r="G634" i="52"/>
  <c r="G615" i="52" s="1"/>
  <c r="I633" i="52"/>
  <c r="F633" i="52"/>
  <c r="E633" i="52"/>
  <c r="I632" i="52"/>
  <c r="F632" i="52"/>
  <c r="E632" i="52"/>
  <c r="I631" i="52"/>
  <c r="F631" i="52"/>
  <c r="E631" i="52"/>
  <c r="I630" i="52"/>
  <c r="F630" i="52"/>
  <c r="E630" i="52"/>
  <c r="I629" i="52"/>
  <c r="F629" i="52"/>
  <c r="E629" i="52"/>
  <c r="I628" i="52"/>
  <c r="I627" i="52"/>
  <c r="I626" i="52"/>
  <c r="F626" i="52"/>
  <c r="E626" i="52"/>
  <c r="I625" i="52"/>
  <c r="F625" i="52"/>
  <c r="E625" i="52"/>
  <c r="I624" i="52"/>
  <c r="F624" i="52"/>
  <c r="E624" i="52"/>
  <c r="I623" i="52"/>
  <c r="F623" i="52"/>
  <c r="E623" i="52"/>
  <c r="I622" i="52"/>
  <c r="F622" i="52"/>
  <c r="E622" i="52"/>
  <c r="I621" i="52"/>
  <c r="I620" i="52"/>
  <c r="F620" i="52"/>
  <c r="E620" i="52"/>
  <c r="I619" i="52"/>
  <c r="F619" i="52"/>
  <c r="E619" i="52"/>
  <c r="I618" i="52"/>
  <c r="F618" i="52"/>
  <c r="E618" i="52"/>
  <c r="I617" i="52"/>
  <c r="F617" i="52"/>
  <c r="E617" i="52"/>
  <c r="I616" i="52"/>
  <c r="F616" i="52"/>
  <c r="E616" i="52"/>
  <c r="I615" i="52"/>
  <c r="I614" i="52"/>
  <c r="F614" i="52"/>
  <c r="E614" i="52"/>
  <c r="I613" i="52"/>
  <c r="F613" i="52"/>
  <c r="E613" i="52"/>
  <c r="I612" i="52"/>
  <c r="F612" i="52"/>
  <c r="E612" i="52"/>
  <c r="I611" i="52"/>
  <c r="F611" i="52"/>
  <c r="E611" i="52"/>
  <c r="I610" i="52"/>
  <c r="F610" i="52"/>
  <c r="E610" i="52"/>
  <c r="I609" i="52"/>
  <c r="I608" i="52"/>
  <c r="F608" i="52"/>
  <c r="E608" i="52"/>
  <c r="I607" i="52"/>
  <c r="F607" i="52"/>
  <c r="E607" i="52"/>
  <c r="I606" i="52"/>
  <c r="F606" i="52"/>
  <c r="E606" i="52"/>
  <c r="I605" i="52"/>
  <c r="F605" i="52"/>
  <c r="E605" i="52"/>
  <c r="I604" i="52"/>
  <c r="F604" i="52"/>
  <c r="E604" i="52"/>
  <c r="I603" i="52"/>
  <c r="G603" i="52"/>
  <c r="I602" i="52"/>
  <c r="F602" i="52"/>
  <c r="E602" i="52"/>
  <c r="I601" i="52"/>
  <c r="F601" i="52"/>
  <c r="E601" i="52"/>
  <c r="I600" i="52"/>
  <c r="F600" i="52"/>
  <c r="E600" i="52"/>
  <c r="I599" i="52"/>
  <c r="F599" i="52"/>
  <c r="E599" i="52"/>
  <c r="I598" i="52"/>
  <c r="F598" i="52"/>
  <c r="E598" i="52"/>
  <c r="I597" i="52"/>
  <c r="G597" i="52"/>
  <c r="I596" i="52"/>
  <c r="F596" i="52"/>
  <c r="E596" i="52"/>
  <c r="I595" i="52"/>
  <c r="F595" i="52"/>
  <c r="E595" i="52"/>
  <c r="I594" i="52"/>
  <c r="F594" i="52"/>
  <c r="E594" i="52"/>
  <c r="I593" i="52"/>
  <c r="F593" i="52"/>
  <c r="E593" i="52"/>
  <c r="I592" i="52"/>
  <c r="F592" i="52"/>
  <c r="E592" i="52"/>
  <c r="I591" i="52"/>
  <c r="G591" i="52"/>
  <c r="I590" i="52"/>
  <c r="F590" i="52"/>
  <c r="E590" i="52"/>
  <c r="I589" i="52"/>
  <c r="F589" i="52"/>
  <c r="E589" i="52"/>
  <c r="I588" i="52"/>
  <c r="F588" i="52"/>
  <c r="E588" i="52"/>
  <c r="I587" i="52"/>
  <c r="F587" i="52"/>
  <c r="E587" i="52"/>
  <c r="I586" i="52"/>
  <c r="F586" i="52"/>
  <c r="E586" i="52"/>
  <c r="I585" i="52"/>
  <c r="G585" i="52"/>
  <c r="G520" i="52" s="1"/>
  <c r="I584" i="52"/>
  <c r="F584" i="52"/>
  <c r="E584" i="52"/>
  <c r="I583" i="52"/>
  <c r="F583" i="52"/>
  <c r="E583" i="52"/>
  <c r="I582" i="52"/>
  <c r="F582" i="52"/>
  <c r="E582" i="52"/>
  <c r="I581" i="52"/>
  <c r="F581" i="52"/>
  <c r="E581" i="52"/>
  <c r="I580" i="52"/>
  <c r="F580" i="52"/>
  <c r="E580" i="52"/>
  <c r="I579" i="52"/>
  <c r="G579" i="52"/>
  <c r="I578" i="52"/>
  <c r="F578" i="52"/>
  <c r="E578" i="52"/>
  <c r="I577" i="52"/>
  <c r="F577" i="52"/>
  <c r="E577" i="52"/>
  <c r="I576" i="52"/>
  <c r="F576" i="52"/>
  <c r="E576" i="52"/>
  <c r="I575" i="52"/>
  <c r="F575" i="52"/>
  <c r="E575" i="52"/>
  <c r="I574" i="52"/>
  <c r="F574" i="52"/>
  <c r="E574" i="52"/>
  <c r="I573" i="52"/>
  <c r="G573" i="52"/>
  <c r="I572" i="52"/>
  <c r="I571" i="52"/>
  <c r="F571" i="52"/>
  <c r="F570" i="52" s="1"/>
  <c r="E571" i="52"/>
  <c r="E570" i="52" s="1"/>
  <c r="I570" i="52"/>
  <c r="G570" i="52"/>
  <c r="I569" i="52"/>
  <c r="F569" i="52"/>
  <c r="F568" i="52" s="1"/>
  <c r="E569" i="52"/>
  <c r="I568" i="52"/>
  <c r="G568" i="52"/>
  <c r="I567" i="52"/>
  <c r="G567" i="52"/>
  <c r="I566" i="52"/>
  <c r="F566" i="52"/>
  <c r="E566" i="52"/>
  <c r="I565" i="52"/>
  <c r="F565" i="52"/>
  <c r="E565" i="52"/>
  <c r="I564" i="52"/>
  <c r="F564" i="52"/>
  <c r="E564" i="52"/>
  <c r="I563" i="52"/>
  <c r="F563" i="52"/>
  <c r="E563" i="52"/>
  <c r="I562" i="52"/>
  <c r="F562" i="52"/>
  <c r="E562" i="52"/>
  <c r="I561" i="52"/>
  <c r="G561" i="52"/>
  <c r="I560" i="52"/>
  <c r="F560" i="52"/>
  <c r="E560" i="52"/>
  <c r="I559" i="52"/>
  <c r="F559" i="52"/>
  <c r="E559" i="52"/>
  <c r="I558" i="52"/>
  <c r="F558" i="52"/>
  <c r="E558" i="52"/>
  <c r="I557" i="52"/>
  <c r="F557" i="52"/>
  <c r="E557" i="52"/>
  <c r="I556" i="52"/>
  <c r="F556" i="52"/>
  <c r="E556" i="52"/>
  <c r="I555" i="52"/>
  <c r="G555" i="52"/>
  <c r="I554" i="52"/>
  <c r="F554" i="52"/>
  <c r="E554" i="52"/>
  <c r="I553" i="52"/>
  <c r="F553" i="52"/>
  <c r="E553" i="52"/>
  <c r="I552" i="52"/>
  <c r="F552" i="52"/>
  <c r="E552" i="52"/>
  <c r="I551" i="52"/>
  <c r="F551" i="52"/>
  <c r="E551" i="52"/>
  <c r="I550" i="52"/>
  <c r="F550" i="52"/>
  <c r="E550" i="52"/>
  <c r="I549" i="52"/>
  <c r="I548" i="52"/>
  <c r="F548" i="52"/>
  <c r="E548" i="52"/>
  <c r="I547" i="52"/>
  <c r="F547" i="52"/>
  <c r="E547" i="52"/>
  <c r="I546" i="52"/>
  <c r="F546" i="52"/>
  <c r="E546" i="52"/>
  <c r="I545" i="52"/>
  <c r="F545" i="52"/>
  <c r="E545" i="52"/>
  <c r="I544" i="52"/>
  <c r="F544" i="52"/>
  <c r="E544" i="52"/>
  <c r="I543" i="52"/>
  <c r="G543" i="52"/>
  <c r="G524" i="52" s="1"/>
  <c r="G503" i="52" s="1"/>
  <c r="I542" i="52"/>
  <c r="F542" i="52"/>
  <c r="E542" i="52"/>
  <c r="I541" i="52"/>
  <c r="F541" i="52"/>
  <c r="E541" i="52"/>
  <c r="I540" i="52"/>
  <c r="F540" i="52"/>
  <c r="E540" i="52"/>
  <c r="I539" i="52"/>
  <c r="F539" i="52"/>
  <c r="E539" i="52"/>
  <c r="I538" i="52"/>
  <c r="F538" i="52"/>
  <c r="E538" i="52"/>
  <c r="I537" i="52"/>
  <c r="G537" i="52"/>
  <c r="G518" i="52" s="1"/>
  <c r="I536" i="52"/>
  <c r="I535" i="52"/>
  <c r="F535" i="52"/>
  <c r="E535" i="52"/>
  <c r="I534" i="52"/>
  <c r="F534" i="52"/>
  <c r="E534" i="52"/>
  <c r="I533" i="52"/>
  <c r="F533" i="52"/>
  <c r="E533" i="52"/>
  <c r="I532" i="52"/>
  <c r="F532" i="52"/>
  <c r="E532" i="52"/>
  <c r="I531" i="52"/>
  <c r="F531" i="52"/>
  <c r="E531" i="52"/>
  <c r="I530" i="52"/>
  <c r="I529" i="52"/>
  <c r="F529" i="52"/>
  <c r="E529" i="52"/>
  <c r="I528" i="52"/>
  <c r="F528" i="52"/>
  <c r="E528" i="52"/>
  <c r="I527" i="52"/>
  <c r="F527" i="52"/>
  <c r="E527" i="52"/>
  <c r="I526" i="52"/>
  <c r="F526" i="52"/>
  <c r="E526" i="52"/>
  <c r="I525" i="52"/>
  <c r="F525" i="52"/>
  <c r="E525" i="52"/>
  <c r="I524" i="52"/>
  <c r="I523" i="52"/>
  <c r="F523" i="52"/>
  <c r="F522" i="52" s="1"/>
  <c r="E523" i="52"/>
  <c r="E522" i="52" s="1"/>
  <c r="I522" i="52"/>
  <c r="G522" i="52"/>
  <c r="G501" i="52" s="1"/>
  <c r="I521" i="52"/>
  <c r="G521" i="52"/>
  <c r="G500" i="52" s="1"/>
  <c r="I520" i="52"/>
  <c r="I519" i="52"/>
  <c r="F519" i="52"/>
  <c r="F518" i="52" s="1"/>
  <c r="G6" i="34" s="1"/>
  <c r="E519" i="52"/>
  <c r="E518" i="52" s="1"/>
  <c r="I518" i="52"/>
  <c r="I517" i="52"/>
  <c r="F517" i="52"/>
  <c r="F516" i="52" s="1"/>
  <c r="G5" i="34" s="1"/>
  <c r="E517" i="52"/>
  <c r="E516" i="52" s="1"/>
  <c r="I516" i="52"/>
  <c r="G516" i="52"/>
  <c r="I515" i="52"/>
  <c r="I514" i="52"/>
  <c r="F514" i="52"/>
  <c r="F513" i="52" s="1"/>
  <c r="G11" i="33" s="1"/>
  <c r="E514" i="52"/>
  <c r="I513" i="52"/>
  <c r="G513" i="52"/>
  <c r="I512" i="52"/>
  <c r="F512" i="52"/>
  <c r="F511" i="52" s="1"/>
  <c r="G10" i="33" s="1"/>
  <c r="E512" i="52"/>
  <c r="E511" i="52" s="1"/>
  <c r="I511" i="52"/>
  <c r="I508" i="52"/>
  <c r="F508" i="52"/>
  <c r="F507" i="52" s="1"/>
  <c r="G8" i="33" s="1"/>
  <c r="E508" i="52"/>
  <c r="I507" i="52"/>
  <c r="G507" i="52"/>
  <c r="I506" i="52"/>
  <c r="F506" i="52"/>
  <c r="F505" i="52" s="1"/>
  <c r="G7" i="33" s="1"/>
  <c r="E506" i="52"/>
  <c r="E505" i="52" s="1"/>
  <c r="I505" i="52"/>
  <c r="G505" i="52"/>
  <c r="I504" i="52"/>
  <c r="F504" i="52"/>
  <c r="F503" i="52" s="1"/>
  <c r="G6" i="33" s="1"/>
  <c r="E504" i="52"/>
  <c r="I503" i="52"/>
  <c r="I502" i="52"/>
  <c r="F502" i="52"/>
  <c r="F501" i="52" s="1"/>
  <c r="G5" i="33" s="1"/>
  <c r="E502" i="52"/>
  <c r="E501" i="52" s="1"/>
  <c r="I501" i="52"/>
  <c r="I500" i="52"/>
  <c r="I499" i="52"/>
  <c r="F499" i="52"/>
  <c r="F498" i="52" s="1"/>
  <c r="G12" i="32" s="1"/>
  <c r="E499" i="52"/>
  <c r="E498" i="52" s="1"/>
  <c r="I498" i="52"/>
  <c r="G498" i="52"/>
  <c r="I495" i="52"/>
  <c r="F495" i="52"/>
  <c r="F494" i="52" s="1"/>
  <c r="G10" i="32" s="1"/>
  <c r="E495" i="52"/>
  <c r="E494" i="52" s="1"/>
  <c r="I494" i="52"/>
  <c r="G494" i="52"/>
  <c r="I493" i="52"/>
  <c r="F493" i="52"/>
  <c r="E493" i="52"/>
  <c r="I492" i="52"/>
  <c r="F492" i="52"/>
  <c r="E492" i="52"/>
  <c r="I491" i="52"/>
  <c r="F491" i="52"/>
  <c r="E491" i="52"/>
  <c r="I489" i="52"/>
  <c r="F489" i="52"/>
  <c r="F488" i="52" s="1"/>
  <c r="G8" i="32" s="1"/>
  <c r="E489" i="52"/>
  <c r="I488" i="52"/>
  <c r="G488" i="52"/>
  <c r="G461" i="52" s="1"/>
  <c r="I487" i="52"/>
  <c r="F487" i="52"/>
  <c r="F486" i="52" s="1"/>
  <c r="G7" i="32" s="1"/>
  <c r="E487" i="52"/>
  <c r="E486" i="52" s="1"/>
  <c r="I486" i="52"/>
  <c r="G486" i="52"/>
  <c r="G466" i="52" s="1"/>
  <c r="G447" i="52" s="1"/>
  <c r="I485" i="52"/>
  <c r="H485" i="52" s="1"/>
  <c r="F485" i="52"/>
  <c r="E485" i="52"/>
  <c r="I484" i="52"/>
  <c r="H484" i="52" s="1"/>
  <c r="F484" i="52"/>
  <c r="E484" i="52"/>
  <c r="I483" i="52"/>
  <c r="H483" i="52" s="1"/>
  <c r="F483" i="52"/>
  <c r="E483" i="52"/>
  <c r="I482" i="52"/>
  <c r="H482" i="52" s="1"/>
  <c r="F482" i="52"/>
  <c r="E482" i="52"/>
  <c r="I481" i="52"/>
  <c r="H481" i="52" s="1"/>
  <c r="F481" i="52"/>
  <c r="E481" i="52"/>
  <c r="I480" i="52"/>
  <c r="H480" i="52" s="1"/>
  <c r="F480" i="52"/>
  <c r="E480" i="52"/>
  <c r="I479" i="52"/>
  <c r="H479" i="52" s="1"/>
  <c r="F479" i="52"/>
  <c r="E479" i="52"/>
  <c r="I478" i="52"/>
  <c r="F478" i="52"/>
  <c r="E478" i="52"/>
  <c r="E477" i="52" s="1"/>
  <c r="I477" i="52"/>
  <c r="G477" i="52"/>
  <c r="I476" i="52"/>
  <c r="F476" i="52"/>
  <c r="F475" i="52" s="1"/>
  <c r="G5" i="32" s="1"/>
  <c r="E476" i="52"/>
  <c r="E475" i="52" s="1"/>
  <c r="I475" i="52"/>
  <c r="G475" i="52"/>
  <c r="I474" i="52"/>
  <c r="I473" i="52"/>
  <c r="F473" i="52"/>
  <c r="E473" i="52"/>
  <c r="I472" i="52"/>
  <c r="F472" i="52"/>
  <c r="E472" i="52"/>
  <c r="I471" i="52"/>
  <c r="F471" i="52"/>
  <c r="E471" i="52"/>
  <c r="I470" i="52"/>
  <c r="I469" i="52"/>
  <c r="F469" i="52"/>
  <c r="E469" i="52"/>
  <c r="I468" i="52"/>
  <c r="F468" i="52"/>
  <c r="E468" i="52"/>
  <c r="I467" i="52"/>
  <c r="F467" i="52"/>
  <c r="E467" i="52"/>
  <c r="I466" i="52"/>
  <c r="I465" i="52"/>
  <c r="F465" i="52"/>
  <c r="E465" i="52"/>
  <c r="I464" i="52"/>
  <c r="F464" i="52"/>
  <c r="E464" i="52"/>
  <c r="I463" i="52"/>
  <c r="F463" i="52"/>
  <c r="E463" i="52"/>
  <c r="I462" i="52"/>
  <c r="G462" i="52"/>
  <c r="I461" i="52"/>
  <c r="I460" i="52"/>
  <c r="F460" i="52"/>
  <c r="F459" i="52" s="1"/>
  <c r="G6" i="30" s="1"/>
  <c r="E460" i="52"/>
  <c r="I459" i="52"/>
  <c r="I458" i="52"/>
  <c r="F458" i="52"/>
  <c r="F457" i="52" s="1"/>
  <c r="G5" i="30" s="1"/>
  <c r="E458" i="52"/>
  <c r="E457" i="52" s="1"/>
  <c r="I457" i="52"/>
  <c r="G457" i="52"/>
  <c r="I456" i="52"/>
  <c r="I455" i="52"/>
  <c r="F455" i="52"/>
  <c r="F454" i="52" s="1"/>
  <c r="G12" i="29" s="1"/>
  <c r="E455" i="52"/>
  <c r="E454" i="52" s="1"/>
  <c r="I454" i="52"/>
  <c r="G454" i="52"/>
  <c r="I453" i="52"/>
  <c r="F453" i="52"/>
  <c r="E453" i="52"/>
  <c r="I452" i="52"/>
  <c r="F452" i="52"/>
  <c r="E452" i="52"/>
  <c r="I451" i="52"/>
  <c r="F451" i="52"/>
  <c r="E451" i="52"/>
  <c r="I450" i="52"/>
  <c r="F450" i="52"/>
  <c r="I449" i="52"/>
  <c r="I448" i="52"/>
  <c r="F448" i="52"/>
  <c r="F447" i="52" s="1"/>
  <c r="G10" i="29" s="1"/>
  <c r="E448" i="52"/>
  <c r="I447" i="52"/>
  <c r="I446" i="52"/>
  <c r="F446" i="52"/>
  <c r="E446" i="52"/>
  <c r="I445" i="52"/>
  <c r="F445" i="52"/>
  <c r="E445" i="52"/>
  <c r="I444" i="52"/>
  <c r="F444" i="52"/>
  <c r="E444" i="52"/>
  <c r="I443" i="52"/>
  <c r="F443" i="52"/>
  <c r="I442" i="52"/>
  <c r="I441" i="52"/>
  <c r="F441" i="52"/>
  <c r="F440" i="52" s="1"/>
  <c r="G8" i="29" s="1"/>
  <c r="E441" i="52"/>
  <c r="E440" i="52" s="1"/>
  <c r="I440" i="52"/>
  <c r="I439" i="52"/>
  <c r="F439" i="52"/>
  <c r="E439" i="52"/>
  <c r="I438" i="52"/>
  <c r="F438" i="52"/>
  <c r="E438" i="52"/>
  <c r="I437" i="52"/>
  <c r="F437" i="52"/>
  <c r="E437" i="52"/>
  <c r="I436" i="52"/>
  <c r="F436" i="52"/>
  <c r="I435" i="52"/>
  <c r="I434" i="52"/>
  <c r="F434" i="52"/>
  <c r="E434" i="52"/>
  <c r="E433" i="52" s="1"/>
  <c r="I433" i="52"/>
  <c r="G433" i="52"/>
  <c r="F433" i="52"/>
  <c r="G6" i="29" s="1"/>
  <c r="I432" i="52"/>
  <c r="F432" i="52"/>
  <c r="E432" i="52"/>
  <c r="I431" i="52"/>
  <c r="F431" i="52"/>
  <c r="E431" i="52"/>
  <c r="I430" i="52"/>
  <c r="F430" i="52"/>
  <c r="E430" i="52"/>
  <c r="I429" i="52"/>
  <c r="F429" i="52"/>
  <c r="E429" i="52"/>
  <c r="I428" i="52"/>
  <c r="F428" i="52"/>
  <c r="I427" i="52"/>
  <c r="I426" i="52"/>
  <c r="G426" i="52"/>
  <c r="G407" i="52" s="1"/>
  <c r="I425" i="52"/>
  <c r="F425" i="52"/>
  <c r="E425" i="52"/>
  <c r="I424" i="52"/>
  <c r="F424" i="52"/>
  <c r="E424" i="52"/>
  <c r="I423" i="52"/>
  <c r="F423" i="52"/>
  <c r="E423" i="52"/>
  <c r="I422" i="52"/>
  <c r="F422" i="52"/>
  <c r="E422" i="52"/>
  <c r="I421" i="52"/>
  <c r="F421" i="52"/>
  <c r="E421" i="52"/>
  <c r="I420" i="52"/>
  <c r="I419" i="52"/>
  <c r="F419" i="52"/>
  <c r="F418" i="52" s="1"/>
  <c r="G7" i="28" s="1"/>
  <c r="E419" i="52"/>
  <c r="E418" i="52" s="1"/>
  <c r="I418" i="52"/>
  <c r="G418" i="52"/>
  <c r="G397" i="52" s="1"/>
  <c r="G375" i="52" s="1"/>
  <c r="I417" i="52"/>
  <c r="F417" i="52"/>
  <c r="F416" i="52" s="1"/>
  <c r="G6" i="28" s="1"/>
  <c r="E417" i="52"/>
  <c r="I416" i="52"/>
  <c r="I415" i="52"/>
  <c r="F415" i="52"/>
  <c r="F414" i="52" s="1"/>
  <c r="G5" i="28" s="1"/>
  <c r="E415" i="52"/>
  <c r="E414" i="52" s="1"/>
  <c r="I414" i="52"/>
  <c r="G414" i="52"/>
  <c r="G393" i="52" s="1"/>
  <c r="I413" i="52"/>
  <c r="G413" i="52"/>
  <c r="I412" i="52"/>
  <c r="I411" i="52"/>
  <c r="F411" i="52"/>
  <c r="E411" i="52"/>
  <c r="I410" i="52"/>
  <c r="F410" i="52"/>
  <c r="E410" i="52"/>
  <c r="I409" i="52"/>
  <c r="G409" i="52"/>
  <c r="G386" i="52" s="1"/>
  <c r="I408" i="52"/>
  <c r="F408" i="52"/>
  <c r="F407" i="52" s="1"/>
  <c r="G12" i="27" s="1"/>
  <c r="E408" i="52"/>
  <c r="E407" i="52" s="1"/>
  <c r="I407" i="52"/>
  <c r="I406" i="52"/>
  <c r="F406" i="52"/>
  <c r="F405" i="52" s="1"/>
  <c r="G11" i="27" s="1"/>
  <c r="E406" i="52"/>
  <c r="I405" i="52"/>
  <c r="G405" i="52"/>
  <c r="I402" i="52"/>
  <c r="F402" i="52"/>
  <c r="F401" i="52" s="1"/>
  <c r="G9" i="27" s="1"/>
  <c r="E402" i="52"/>
  <c r="E401" i="52" s="1"/>
  <c r="I401" i="52"/>
  <c r="G401" i="52"/>
  <c r="G379" i="52" s="1"/>
  <c r="I400" i="52"/>
  <c r="F400" i="52"/>
  <c r="E400" i="52"/>
  <c r="E399" i="52" s="1"/>
  <c r="I399" i="52"/>
  <c r="I398" i="52"/>
  <c r="F398" i="52"/>
  <c r="F397" i="52" s="1"/>
  <c r="G7" i="27" s="1"/>
  <c r="E398" i="52"/>
  <c r="E397" i="52" s="1"/>
  <c r="I397" i="52"/>
  <c r="I396" i="52"/>
  <c r="F396" i="52"/>
  <c r="F395" i="52" s="1"/>
  <c r="G6" i="27" s="1"/>
  <c r="E396" i="52"/>
  <c r="I395" i="52"/>
  <c r="I394" i="52"/>
  <c r="F394" i="52"/>
  <c r="F393" i="52" s="1"/>
  <c r="G5" i="27" s="1"/>
  <c r="E394" i="52"/>
  <c r="E393" i="52" s="1"/>
  <c r="I393" i="52"/>
  <c r="I392" i="52"/>
  <c r="I391" i="52"/>
  <c r="F391" i="52"/>
  <c r="F390" i="52" s="1"/>
  <c r="G11" i="26" s="1"/>
  <c r="E391" i="52"/>
  <c r="E390" i="52" s="1"/>
  <c r="I390" i="52"/>
  <c r="G390" i="52"/>
  <c r="I387" i="52"/>
  <c r="F387" i="52"/>
  <c r="F386" i="52" s="1"/>
  <c r="G9" i="26" s="1"/>
  <c r="E387" i="52"/>
  <c r="I386" i="52"/>
  <c r="I385" i="52"/>
  <c r="F385" i="52"/>
  <c r="E385" i="52"/>
  <c r="I384" i="52"/>
  <c r="F384" i="52"/>
  <c r="E384" i="52"/>
  <c r="I383" i="52"/>
  <c r="F383" i="52"/>
  <c r="I381" i="52"/>
  <c r="I380" i="52"/>
  <c r="F380" i="52"/>
  <c r="F379" i="52" s="1"/>
  <c r="G7" i="26" s="1"/>
  <c r="E380" i="52"/>
  <c r="I379" i="52"/>
  <c r="I378" i="52"/>
  <c r="F378" i="52"/>
  <c r="F377" i="52" s="1"/>
  <c r="G6" i="26" s="1"/>
  <c r="E378" i="52"/>
  <c r="E377" i="52" s="1"/>
  <c r="I377" i="52"/>
  <c r="I376" i="52"/>
  <c r="F376" i="52"/>
  <c r="F375" i="52" s="1"/>
  <c r="G5" i="26" s="1"/>
  <c r="E376" i="52"/>
  <c r="I375" i="52"/>
  <c r="I374" i="52"/>
  <c r="G374" i="52"/>
  <c r="G355" i="52" s="1"/>
  <c r="G336" i="52" s="1"/>
  <c r="I373" i="52"/>
  <c r="F373" i="52"/>
  <c r="E373" i="52"/>
  <c r="I372" i="52"/>
  <c r="F372" i="52"/>
  <c r="E372" i="52"/>
  <c r="I371" i="52"/>
  <c r="F371" i="52"/>
  <c r="E371" i="52"/>
  <c r="I370" i="52"/>
  <c r="I369" i="52"/>
  <c r="F369" i="52"/>
  <c r="E369" i="52"/>
  <c r="I368" i="52"/>
  <c r="F368" i="52"/>
  <c r="E368" i="52"/>
  <c r="I367" i="52"/>
  <c r="F367" i="52"/>
  <c r="E367" i="52"/>
  <c r="I366" i="52"/>
  <c r="I365" i="52"/>
  <c r="F365" i="52"/>
  <c r="E365" i="52"/>
  <c r="I364" i="52"/>
  <c r="F364" i="52"/>
  <c r="E364" i="52"/>
  <c r="I363" i="52"/>
  <c r="F363" i="52"/>
  <c r="E363" i="52"/>
  <c r="I362" i="52"/>
  <c r="I361" i="52"/>
  <c r="F361" i="52"/>
  <c r="E361" i="52"/>
  <c r="I360" i="52"/>
  <c r="F360" i="52"/>
  <c r="E360" i="52"/>
  <c r="I359" i="52"/>
  <c r="F359" i="52"/>
  <c r="E359" i="52"/>
  <c r="I358" i="52"/>
  <c r="I357" i="52"/>
  <c r="G357" i="52"/>
  <c r="I356" i="52"/>
  <c r="F356" i="52"/>
  <c r="F355" i="52" s="1"/>
  <c r="G6" i="24" s="1"/>
  <c r="E356" i="52"/>
  <c r="E355" i="52" s="1"/>
  <c r="I355" i="52"/>
  <c r="I354" i="52"/>
  <c r="F354" i="52"/>
  <c r="F353" i="52" s="1"/>
  <c r="G5" i="24" s="1"/>
  <c r="E354" i="52"/>
  <c r="I353" i="52"/>
  <c r="G353" i="52"/>
  <c r="I352" i="52"/>
  <c r="G352" i="52"/>
  <c r="I351" i="52"/>
  <c r="F351" i="52"/>
  <c r="F350" i="52" s="1"/>
  <c r="G12" i="23" s="1"/>
  <c r="E351" i="52"/>
  <c r="I350" i="52"/>
  <c r="G350" i="52"/>
  <c r="I349" i="52"/>
  <c r="F349" i="52"/>
  <c r="E349" i="52"/>
  <c r="I348" i="52"/>
  <c r="F348" i="52"/>
  <c r="E348" i="52"/>
  <c r="I347" i="52"/>
  <c r="F347" i="52"/>
  <c r="E347" i="52"/>
  <c r="I346" i="52"/>
  <c r="F346" i="52"/>
  <c r="I345" i="52"/>
  <c r="I344" i="52"/>
  <c r="F344" i="52"/>
  <c r="F343" i="52" s="1"/>
  <c r="G10" i="23" s="1"/>
  <c r="E344" i="52"/>
  <c r="E343" i="52" s="1"/>
  <c r="I343" i="52"/>
  <c r="I342" i="52"/>
  <c r="F342" i="52"/>
  <c r="E342" i="52"/>
  <c r="I341" i="52"/>
  <c r="F341" i="52"/>
  <c r="E341" i="52"/>
  <c r="I340" i="52"/>
  <c r="F340" i="52"/>
  <c r="E340" i="52"/>
  <c r="I339" i="52"/>
  <c r="F339" i="52"/>
  <c r="I338" i="52"/>
  <c r="I337" i="52"/>
  <c r="F337" i="52"/>
  <c r="F336" i="52" s="1"/>
  <c r="G8" i="23" s="1"/>
  <c r="E337" i="52"/>
  <c r="I336" i="52"/>
  <c r="I335" i="52"/>
  <c r="F335" i="52"/>
  <c r="E335" i="52"/>
  <c r="I334" i="52"/>
  <c r="F334" i="52"/>
  <c r="E334" i="52"/>
  <c r="I333" i="52"/>
  <c r="F333" i="52"/>
  <c r="E333" i="52"/>
  <c r="I332" i="52"/>
  <c r="F332" i="52"/>
  <c r="I331" i="52"/>
  <c r="I330" i="52"/>
  <c r="F330" i="52"/>
  <c r="F329" i="52" s="1"/>
  <c r="G6" i="23" s="1"/>
  <c r="E330" i="52"/>
  <c r="E329" i="52" s="1"/>
  <c r="I329" i="52"/>
  <c r="G329" i="52"/>
  <c r="I328" i="52"/>
  <c r="F328" i="52"/>
  <c r="E328" i="52"/>
  <c r="I327" i="52"/>
  <c r="F327" i="52"/>
  <c r="E327" i="52"/>
  <c r="I326" i="52"/>
  <c r="F326" i="52"/>
  <c r="E326" i="52"/>
  <c r="I325" i="52"/>
  <c r="F325" i="52"/>
  <c r="E325" i="52"/>
  <c r="I324" i="52"/>
  <c r="F324" i="52"/>
  <c r="I323" i="52"/>
  <c r="I322" i="52"/>
  <c r="G322" i="52"/>
  <c r="I321" i="52"/>
  <c r="F321" i="52"/>
  <c r="E321" i="52"/>
  <c r="I320" i="52"/>
  <c r="F320" i="52"/>
  <c r="E320" i="52"/>
  <c r="I319" i="52"/>
  <c r="F319" i="52"/>
  <c r="E319" i="52"/>
  <c r="I318" i="52"/>
  <c r="F318" i="52"/>
  <c r="E318" i="52"/>
  <c r="I317" i="52"/>
  <c r="F317" i="52"/>
  <c r="E317" i="52"/>
  <c r="I316" i="52"/>
  <c r="I315" i="52"/>
  <c r="F315" i="52"/>
  <c r="F314" i="52" s="1"/>
  <c r="G7" i="22" s="1"/>
  <c r="E315" i="52"/>
  <c r="I314" i="52"/>
  <c r="G314" i="52"/>
  <c r="G295" i="52" s="1"/>
  <c r="G276" i="52" s="1"/>
  <c r="I313" i="52"/>
  <c r="F313" i="52"/>
  <c r="E313" i="52"/>
  <c r="I312" i="52"/>
  <c r="F312" i="52"/>
  <c r="E312" i="52"/>
  <c r="I311" i="52"/>
  <c r="F311" i="52"/>
  <c r="E311" i="52"/>
  <c r="I310" i="52"/>
  <c r="F310" i="52"/>
  <c r="E310" i="52"/>
  <c r="I309" i="52"/>
  <c r="F309" i="52"/>
  <c r="E309" i="52"/>
  <c r="I308" i="52"/>
  <c r="I307" i="52"/>
  <c r="F307" i="52"/>
  <c r="G5" i="22" s="1"/>
  <c r="E307" i="52"/>
  <c r="E306" i="52" s="1"/>
  <c r="I306" i="52"/>
  <c r="G306" i="52"/>
  <c r="G287" i="52" s="1"/>
  <c r="F306" i="52"/>
  <c r="I305" i="52"/>
  <c r="G305" i="52"/>
  <c r="I304" i="52"/>
  <c r="I303" i="52"/>
  <c r="G303" i="52"/>
  <c r="I302" i="52"/>
  <c r="H302" i="52" s="1"/>
  <c r="F302" i="52"/>
  <c r="E302" i="52"/>
  <c r="I301" i="52"/>
  <c r="H301" i="52" s="1"/>
  <c r="F301" i="52"/>
  <c r="E301" i="52"/>
  <c r="I300" i="52"/>
  <c r="H300" i="52" s="1"/>
  <c r="F300" i="52"/>
  <c r="E300" i="52"/>
  <c r="I299" i="52"/>
  <c r="H299" i="52" s="1"/>
  <c r="F299" i="52"/>
  <c r="E299" i="52"/>
  <c r="I298" i="52"/>
  <c r="G298" i="52"/>
  <c r="F298" i="52"/>
  <c r="F297" i="52" s="1"/>
  <c r="E298" i="52"/>
  <c r="E297" i="52" s="1"/>
  <c r="I297" i="52"/>
  <c r="I296" i="52"/>
  <c r="F296" i="52"/>
  <c r="F295" i="52" s="1"/>
  <c r="E296" i="52"/>
  <c r="I295" i="52"/>
  <c r="I294" i="52"/>
  <c r="F294" i="52"/>
  <c r="F293" i="52" s="1"/>
  <c r="E294" i="52"/>
  <c r="E293" i="52" s="1"/>
  <c r="I293" i="52"/>
  <c r="G293" i="52"/>
  <c r="I292" i="52"/>
  <c r="I291" i="52"/>
  <c r="H291" i="52" s="1"/>
  <c r="F291" i="52"/>
  <c r="E291" i="52"/>
  <c r="I290" i="52"/>
  <c r="H290" i="52" s="1"/>
  <c r="F290" i="52"/>
  <c r="E290" i="52"/>
  <c r="I289" i="52"/>
  <c r="H289" i="52" s="1"/>
  <c r="F289" i="52"/>
  <c r="E289" i="52"/>
  <c r="I288" i="52"/>
  <c r="F288" i="52"/>
  <c r="F287" i="52" s="1"/>
  <c r="G9" i="21" s="1"/>
  <c r="E288" i="52"/>
  <c r="E287" i="52" s="1"/>
  <c r="I287" i="52"/>
  <c r="I286" i="52"/>
  <c r="H286" i="52" s="1"/>
  <c r="F286" i="52"/>
  <c r="E286" i="52"/>
  <c r="I285" i="52"/>
  <c r="H285" i="52" s="1"/>
  <c r="F285" i="52"/>
  <c r="E285" i="52"/>
  <c r="I284" i="52"/>
  <c r="H284" i="52" s="1"/>
  <c r="F284" i="52"/>
  <c r="E284" i="52"/>
  <c r="I283" i="52"/>
  <c r="F283" i="52"/>
  <c r="F282" i="52" s="1"/>
  <c r="G8" i="21" s="1"/>
  <c r="E283" i="52"/>
  <c r="E282" i="52" s="1"/>
  <c r="I282" i="52"/>
  <c r="G282" i="52"/>
  <c r="G263" i="52" s="1"/>
  <c r="I281" i="52"/>
  <c r="F281" i="52"/>
  <c r="F280" i="52" s="1"/>
  <c r="G7" i="21" s="1"/>
  <c r="E281" i="52"/>
  <c r="E280" i="52" s="1"/>
  <c r="I280" i="52"/>
  <c r="G280" i="52"/>
  <c r="G261" i="52" s="1"/>
  <c r="I279" i="52"/>
  <c r="F279" i="52"/>
  <c r="F278" i="52" s="1"/>
  <c r="G6" i="21" s="1"/>
  <c r="E279" i="52"/>
  <c r="I278" i="52"/>
  <c r="I277" i="52"/>
  <c r="F277" i="52"/>
  <c r="F276" i="52" s="1"/>
  <c r="G5" i="21" s="1"/>
  <c r="E277" i="52"/>
  <c r="E276" i="52" s="1"/>
  <c r="I276" i="52"/>
  <c r="I275" i="52"/>
  <c r="I274" i="52"/>
  <c r="H274" i="52" s="1"/>
  <c r="F274" i="52"/>
  <c r="E274" i="52"/>
  <c r="I273" i="52"/>
  <c r="H273" i="52" s="1"/>
  <c r="F273" i="52"/>
  <c r="E273" i="52"/>
  <c r="I272" i="52"/>
  <c r="F272" i="52"/>
  <c r="F271" i="52" s="1"/>
  <c r="G8" i="20" s="1"/>
  <c r="E272" i="52"/>
  <c r="E271" i="52" s="1"/>
  <c r="I271" i="52"/>
  <c r="G271" i="52"/>
  <c r="I270" i="52"/>
  <c r="H270" i="52" s="1"/>
  <c r="F270" i="52"/>
  <c r="E270" i="52"/>
  <c r="I269" i="52"/>
  <c r="H269" i="52" s="1"/>
  <c r="F269" i="52"/>
  <c r="E269" i="52"/>
  <c r="I268" i="52"/>
  <c r="H268" i="52" s="1"/>
  <c r="F268" i="52"/>
  <c r="E268" i="52"/>
  <c r="I267" i="52"/>
  <c r="H267" i="52" s="1"/>
  <c r="F267" i="52"/>
  <c r="E267" i="52"/>
  <c r="I266" i="52"/>
  <c r="H266" i="52" s="1"/>
  <c r="F266" i="52"/>
  <c r="E266" i="52"/>
  <c r="I265" i="52"/>
  <c r="H265" i="52" s="1"/>
  <c r="F265" i="52"/>
  <c r="E265" i="52"/>
  <c r="I264" i="52"/>
  <c r="F264" i="52"/>
  <c r="F263" i="52" s="1"/>
  <c r="G7" i="20" s="1"/>
  <c r="E264" i="52"/>
  <c r="E263" i="52" s="1"/>
  <c r="I263" i="52"/>
  <c r="I262" i="52"/>
  <c r="F262" i="52"/>
  <c r="F261" i="52" s="1"/>
  <c r="G6" i="20" s="1"/>
  <c r="E262" i="52"/>
  <c r="E261" i="52" s="1"/>
  <c r="I261" i="52"/>
  <c r="I260" i="52"/>
  <c r="F260" i="52"/>
  <c r="F259" i="52" s="1"/>
  <c r="G5" i="20" s="1"/>
  <c r="E260" i="52"/>
  <c r="I259" i="52"/>
  <c r="I258" i="52"/>
  <c r="G258" i="52"/>
  <c r="I257" i="52"/>
  <c r="H257" i="52" s="1"/>
  <c r="F257" i="52"/>
  <c r="E257" i="52"/>
  <c r="I256" i="52"/>
  <c r="H256" i="52" s="1"/>
  <c r="F256" i="52"/>
  <c r="E256" i="52"/>
  <c r="I255" i="52"/>
  <c r="F255" i="52"/>
  <c r="E255" i="52"/>
  <c r="I254" i="52"/>
  <c r="H254" i="52" s="1"/>
  <c r="F254" i="52"/>
  <c r="E254" i="52"/>
  <c r="I253" i="52"/>
  <c r="H253" i="52" s="1"/>
  <c r="F253" i="52"/>
  <c r="E253" i="52"/>
  <c r="I252" i="52"/>
  <c r="F252" i="52"/>
  <c r="E252" i="52"/>
  <c r="I251" i="52"/>
  <c r="H251" i="52" s="1"/>
  <c r="F251" i="52"/>
  <c r="E251" i="52"/>
  <c r="I250" i="52"/>
  <c r="H250" i="52" s="1"/>
  <c r="F250" i="52"/>
  <c r="E250" i="52"/>
  <c r="I249" i="52"/>
  <c r="G249" i="52"/>
  <c r="F249" i="52"/>
  <c r="E249" i="52"/>
  <c r="I248" i="52"/>
  <c r="H248" i="52" s="1"/>
  <c r="F248" i="52"/>
  <c r="E248" i="52"/>
  <c r="I247" i="52"/>
  <c r="H247" i="52" s="1"/>
  <c r="F247" i="52"/>
  <c r="E247" i="52"/>
  <c r="I246" i="52"/>
  <c r="G246" i="52"/>
  <c r="F246" i="52"/>
  <c r="E246" i="52"/>
  <c r="I245" i="52"/>
  <c r="H245" i="52" s="1"/>
  <c r="F245" i="52"/>
  <c r="E245" i="52"/>
  <c r="I244" i="52"/>
  <c r="H244" i="52" s="1"/>
  <c r="F244" i="52"/>
  <c r="E244" i="52"/>
  <c r="I243" i="52"/>
  <c r="H243" i="52" s="1"/>
  <c r="F243" i="52"/>
  <c r="E243" i="52"/>
  <c r="I242" i="52"/>
  <c r="H242" i="52" s="1"/>
  <c r="F242" i="52"/>
  <c r="E242" i="52"/>
  <c r="I241" i="52"/>
  <c r="F241" i="52"/>
  <c r="E241" i="52"/>
  <c r="I240" i="52"/>
  <c r="I239" i="52"/>
  <c r="H239" i="52" s="1"/>
  <c r="F239" i="52"/>
  <c r="F238" i="52" s="1"/>
  <c r="F237" i="52" s="1"/>
  <c r="G9" i="19" s="1"/>
  <c r="E239" i="52"/>
  <c r="E238" i="52" s="1"/>
  <c r="I238" i="52"/>
  <c r="G238" i="52"/>
  <c r="G219" i="52" s="1"/>
  <c r="I237" i="52"/>
  <c r="G237" i="52"/>
  <c r="I236" i="52"/>
  <c r="F236" i="52"/>
  <c r="F235" i="52" s="1"/>
  <c r="G8" i="19" s="1"/>
  <c r="E236" i="52"/>
  <c r="E235" i="52" s="1"/>
  <c r="I235" i="52"/>
  <c r="G235" i="52"/>
  <c r="G216" i="52" s="1"/>
  <c r="I234" i="52"/>
  <c r="F234" i="52"/>
  <c r="F233" i="52" s="1"/>
  <c r="G7" i="19" s="1"/>
  <c r="E234" i="52"/>
  <c r="E233" i="52" s="1"/>
  <c r="I233" i="52"/>
  <c r="I232" i="52"/>
  <c r="F232" i="52"/>
  <c r="F231" i="52" s="1"/>
  <c r="G6" i="19" s="1"/>
  <c r="E232" i="52"/>
  <c r="I231" i="52"/>
  <c r="G231" i="52"/>
  <c r="I230" i="52"/>
  <c r="H230" i="52" s="1"/>
  <c r="F230" i="52"/>
  <c r="E230" i="52"/>
  <c r="I229" i="52"/>
  <c r="H229" i="52" s="1"/>
  <c r="F229" i="52"/>
  <c r="E229" i="52"/>
  <c r="I228" i="52"/>
  <c r="G228" i="52"/>
  <c r="F228" i="52"/>
  <c r="E228" i="52"/>
  <c r="I227" i="52"/>
  <c r="H227" i="52" s="1"/>
  <c r="F227" i="52"/>
  <c r="E227" i="52"/>
  <c r="I226" i="52"/>
  <c r="H226" i="52" s="1"/>
  <c r="F226" i="52"/>
  <c r="E226" i="52"/>
  <c r="I225" i="52"/>
  <c r="G225" i="52"/>
  <c r="F225" i="52"/>
  <c r="E225" i="52"/>
  <c r="I224" i="52"/>
  <c r="H224" i="52" s="1"/>
  <c r="F224" i="52"/>
  <c r="E224" i="52"/>
  <c r="I223" i="52"/>
  <c r="H223" i="52" s="1"/>
  <c r="F223" i="52"/>
  <c r="E223" i="52"/>
  <c r="I222" i="52"/>
  <c r="F222" i="52"/>
  <c r="E222" i="52"/>
  <c r="I221" i="52"/>
  <c r="H221" i="52" s="1"/>
  <c r="F221" i="52"/>
  <c r="E221" i="52"/>
  <c r="I220" i="52"/>
  <c r="H220" i="52" s="1"/>
  <c r="F220" i="52"/>
  <c r="E220" i="52"/>
  <c r="I219" i="52"/>
  <c r="F219" i="52"/>
  <c r="E219" i="52"/>
  <c r="I218" i="52"/>
  <c r="H218" i="52" s="1"/>
  <c r="F218" i="52"/>
  <c r="E218" i="52"/>
  <c r="I217" i="52"/>
  <c r="H217" i="52" s="1"/>
  <c r="F217" i="52"/>
  <c r="E217" i="52"/>
  <c r="I216" i="52"/>
  <c r="F216" i="52"/>
  <c r="E216" i="52"/>
  <c r="I215" i="52"/>
  <c r="I214" i="52"/>
  <c r="I213" i="52"/>
  <c r="H213" i="52" s="1"/>
  <c r="F213" i="52"/>
  <c r="E213" i="52"/>
  <c r="I212" i="52"/>
  <c r="H212" i="52" s="1"/>
  <c r="F212" i="52"/>
  <c r="E212" i="52"/>
  <c r="I211" i="52"/>
  <c r="H211" i="52" s="1"/>
  <c r="F211" i="52"/>
  <c r="E211" i="52"/>
  <c r="I210" i="52"/>
  <c r="H210" i="52" s="1"/>
  <c r="F210" i="52"/>
  <c r="E210" i="52"/>
  <c r="I209" i="52"/>
  <c r="H209" i="52" s="1"/>
  <c r="F209" i="52"/>
  <c r="E209" i="52"/>
  <c r="I208" i="52"/>
  <c r="H208" i="52" s="1"/>
  <c r="F208" i="52"/>
  <c r="E208" i="52"/>
  <c r="I207" i="52"/>
  <c r="H207" i="52" s="1"/>
  <c r="F207" i="52"/>
  <c r="E207" i="52"/>
  <c r="I206" i="52"/>
  <c r="H206" i="52" s="1"/>
  <c r="F206" i="52"/>
  <c r="E206" i="52"/>
  <c r="I205" i="52"/>
  <c r="F205" i="52"/>
  <c r="E205" i="52"/>
  <c r="E204" i="52" s="1"/>
  <c r="I204" i="52"/>
  <c r="G204" i="52"/>
  <c r="G177" i="52" s="1"/>
  <c r="I203" i="52"/>
  <c r="H203" i="52" s="1"/>
  <c r="F203" i="52"/>
  <c r="E203" i="52"/>
  <c r="I202" i="52"/>
  <c r="H202" i="52" s="1"/>
  <c r="F202" i="52"/>
  <c r="E202" i="52"/>
  <c r="I201" i="52"/>
  <c r="H201" i="52" s="1"/>
  <c r="F201" i="52"/>
  <c r="E201" i="52"/>
  <c r="I200" i="52"/>
  <c r="H200" i="52" s="1"/>
  <c r="F200" i="52"/>
  <c r="E200" i="52"/>
  <c r="I199" i="52"/>
  <c r="H199" i="52" s="1"/>
  <c r="F199" i="52"/>
  <c r="E199" i="52"/>
  <c r="I198" i="52"/>
  <c r="H198" i="52" s="1"/>
  <c r="F198" i="52"/>
  <c r="E198" i="52"/>
  <c r="I197" i="52"/>
  <c r="H197" i="52" s="1"/>
  <c r="F197" i="52"/>
  <c r="E197" i="52"/>
  <c r="I196" i="52"/>
  <c r="H196" i="52" s="1"/>
  <c r="F196" i="52"/>
  <c r="E196" i="52"/>
  <c r="I195" i="52"/>
  <c r="H195" i="52" s="1"/>
  <c r="F195" i="52"/>
  <c r="E195" i="52"/>
  <c r="I194" i="52"/>
  <c r="F194" i="52"/>
  <c r="F193" i="52" s="1"/>
  <c r="E194" i="52"/>
  <c r="E193" i="52" s="1"/>
  <c r="I193" i="52"/>
  <c r="G193" i="52"/>
  <c r="I192" i="52"/>
  <c r="H192" i="52" s="1"/>
  <c r="F192" i="52"/>
  <c r="E192" i="52"/>
  <c r="I190" i="52"/>
  <c r="H190" i="52" s="1"/>
  <c r="F190" i="52"/>
  <c r="E190" i="52"/>
  <c r="I189" i="52"/>
  <c r="H189" i="52" s="1"/>
  <c r="F189" i="52"/>
  <c r="E189" i="52"/>
  <c r="I188" i="52"/>
  <c r="H188" i="52" s="1"/>
  <c r="F188" i="52"/>
  <c r="E188" i="52"/>
  <c r="I187" i="52"/>
  <c r="G187" i="52"/>
  <c r="G140" i="52" s="1"/>
  <c r="F187" i="52"/>
  <c r="E187" i="52"/>
  <c r="E186" i="52" s="1"/>
  <c r="I186" i="52"/>
  <c r="G186" i="52"/>
  <c r="G162" i="52" s="1"/>
  <c r="G141" i="52" s="1"/>
  <c r="G122" i="52" s="1"/>
  <c r="I185" i="52"/>
  <c r="H185" i="52" s="1"/>
  <c r="F185" i="52"/>
  <c r="E185" i="52"/>
  <c r="I184" i="52"/>
  <c r="H184" i="52" s="1"/>
  <c r="F184" i="52"/>
  <c r="E184" i="52"/>
  <c r="I183" i="52"/>
  <c r="H183" i="52" s="1"/>
  <c r="F183" i="52"/>
  <c r="E183" i="52"/>
  <c r="I182" i="52"/>
  <c r="H182" i="52" s="1"/>
  <c r="F182" i="52"/>
  <c r="E182" i="52"/>
  <c r="I181" i="52"/>
  <c r="H181" i="52" s="1"/>
  <c r="F181" i="52"/>
  <c r="E181" i="52"/>
  <c r="I180" i="52"/>
  <c r="H180" i="52" s="1"/>
  <c r="F180" i="52"/>
  <c r="E180" i="52"/>
  <c r="I179" i="52"/>
  <c r="H179" i="52" s="1"/>
  <c r="F179" i="52"/>
  <c r="E179" i="52"/>
  <c r="I178" i="52"/>
  <c r="H178" i="52" s="1"/>
  <c r="F178" i="52"/>
  <c r="E178" i="52"/>
  <c r="I177" i="52"/>
  <c r="F177" i="52"/>
  <c r="F176" i="52" s="1"/>
  <c r="E177" i="52"/>
  <c r="E176" i="52" s="1"/>
  <c r="I176" i="52"/>
  <c r="G176" i="52"/>
  <c r="I175" i="52"/>
  <c r="H175" i="52" s="1"/>
  <c r="F175" i="52"/>
  <c r="E175" i="52"/>
  <c r="I174" i="52"/>
  <c r="H174" i="52" s="1"/>
  <c r="F174" i="52"/>
  <c r="E174" i="52"/>
  <c r="I173" i="52"/>
  <c r="H173" i="52" s="1"/>
  <c r="F173" i="52"/>
  <c r="E173" i="52"/>
  <c r="I172" i="52"/>
  <c r="H172" i="52" s="1"/>
  <c r="F172" i="52"/>
  <c r="E172" i="52"/>
  <c r="I171" i="52"/>
  <c r="H171" i="52" s="1"/>
  <c r="F171" i="52"/>
  <c r="E171" i="52"/>
  <c r="I170" i="52"/>
  <c r="H170" i="52" s="1"/>
  <c r="F170" i="52"/>
  <c r="E170" i="52"/>
  <c r="I169" i="52"/>
  <c r="F169" i="52"/>
  <c r="E169" i="52"/>
  <c r="I168" i="52"/>
  <c r="H168" i="52" s="1"/>
  <c r="F168" i="52"/>
  <c r="E168" i="52"/>
  <c r="I167" i="52"/>
  <c r="H167" i="52" s="1"/>
  <c r="F167" i="52"/>
  <c r="E167" i="52"/>
  <c r="I166" i="52"/>
  <c r="H166" i="52" s="1"/>
  <c r="F166" i="52"/>
  <c r="E166" i="52"/>
  <c r="I165" i="52"/>
  <c r="H165" i="52" s="1"/>
  <c r="F165" i="52"/>
  <c r="E165" i="52"/>
  <c r="I164" i="52"/>
  <c r="H164" i="52" s="1"/>
  <c r="F164" i="52"/>
  <c r="E164" i="52"/>
  <c r="I163" i="52"/>
  <c r="H163" i="52" s="1"/>
  <c r="F163" i="52"/>
  <c r="E163" i="52"/>
  <c r="I162" i="52"/>
  <c r="F162" i="52"/>
  <c r="E162" i="52"/>
  <c r="I161" i="52"/>
  <c r="H161" i="52" s="1"/>
  <c r="F161" i="52"/>
  <c r="E161" i="52"/>
  <c r="I160" i="52"/>
  <c r="H160" i="52" s="1"/>
  <c r="F160" i="52"/>
  <c r="E160" i="52"/>
  <c r="I159" i="52"/>
  <c r="H159" i="52" s="1"/>
  <c r="F159" i="52"/>
  <c r="E159" i="52"/>
  <c r="I158" i="52"/>
  <c r="H158" i="52" s="1"/>
  <c r="F158" i="52"/>
  <c r="E158" i="52"/>
  <c r="I157" i="52"/>
  <c r="H157" i="52" s="1"/>
  <c r="F157" i="52"/>
  <c r="E157" i="52"/>
  <c r="I156" i="52"/>
  <c r="H156" i="52" s="1"/>
  <c r="F156" i="52"/>
  <c r="E156" i="52"/>
  <c r="I155" i="52"/>
  <c r="F155" i="52"/>
  <c r="E155" i="52"/>
  <c r="I154" i="52"/>
  <c r="H154" i="52" s="1"/>
  <c r="F154" i="52"/>
  <c r="E154" i="52"/>
  <c r="I153" i="52"/>
  <c r="H153" i="52" s="1"/>
  <c r="F153" i="52"/>
  <c r="E153" i="52"/>
  <c r="I152" i="52"/>
  <c r="H152" i="52" s="1"/>
  <c r="F152" i="52"/>
  <c r="E152" i="52"/>
  <c r="I151" i="52"/>
  <c r="H151" i="52" s="1"/>
  <c r="F151" i="52"/>
  <c r="E151" i="52"/>
  <c r="I150" i="52"/>
  <c r="H150" i="52" s="1"/>
  <c r="F150" i="52"/>
  <c r="E150" i="52"/>
  <c r="F149" i="52"/>
  <c r="E149" i="52"/>
  <c r="I148" i="52"/>
  <c r="F148" i="52"/>
  <c r="E148" i="52"/>
  <c r="I147" i="52"/>
  <c r="H147" i="52" s="1"/>
  <c r="F147" i="52"/>
  <c r="E147" i="52"/>
  <c r="I146" i="52"/>
  <c r="H146" i="52" s="1"/>
  <c r="F146" i="52"/>
  <c r="E146" i="52"/>
  <c r="I145" i="52"/>
  <c r="H145" i="52" s="1"/>
  <c r="F145" i="52"/>
  <c r="E145" i="52"/>
  <c r="I144" i="52"/>
  <c r="H144" i="52" s="1"/>
  <c r="F144" i="52"/>
  <c r="E144" i="52"/>
  <c r="I143" i="52"/>
  <c r="H143" i="52" s="1"/>
  <c r="F143" i="52"/>
  <c r="E143" i="52"/>
  <c r="I142" i="52"/>
  <c r="H142" i="52" s="1"/>
  <c r="F142" i="52"/>
  <c r="E142" i="52"/>
  <c r="I141" i="52"/>
  <c r="F141" i="52"/>
  <c r="E141" i="52"/>
  <c r="I140" i="52"/>
  <c r="I139" i="52"/>
  <c r="I138" i="52"/>
  <c r="I137" i="52"/>
  <c r="F137" i="52"/>
  <c r="F136" i="52" s="1"/>
  <c r="G12" i="17" s="1"/>
  <c r="E137" i="52"/>
  <c r="E136" i="52" s="1"/>
  <c r="I136" i="52"/>
  <c r="I135" i="52"/>
  <c r="F135" i="52"/>
  <c r="F134" i="52" s="1"/>
  <c r="G11" i="17" s="1"/>
  <c r="E135" i="52"/>
  <c r="E134" i="52" s="1"/>
  <c r="I134" i="52"/>
  <c r="G134" i="52"/>
  <c r="G98" i="52" s="1"/>
  <c r="G79" i="52" s="1"/>
  <c r="I133" i="52"/>
  <c r="F133" i="52"/>
  <c r="F132" i="52" s="1"/>
  <c r="G10" i="17" s="1"/>
  <c r="E133" i="52"/>
  <c r="E132" i="52" s="1"/>
  <c r="I132" i="52"/>
  <c r="G132" i="52"/>
  <c r="G96" i="52" s="1"/>
  <c r="I131" i="52"/>
  <c r="F131" i="52"/>
  <c r="F130" i="52" s="1"/>
  <c r="G9" i="17" s="1"/>
  <c r="E131" i="52"/>
  <c r="E130" i="52" s="1"/>
  <c r="I130" i="52"/>
  <c r="G130" i="52"/>
  <c r="G94" i="52" s="1"/>
  <c r="I129" i="52"/>
  <c r="F129" i="52"/>
  <c r="F128" i="52" s="1"/>
  <c r="G8" i="17" s="1"/>
  <c r="E129" i="52"/>
  <c r="E128" i="52" s="1"/>
  <c r="I128" i="52"/>
  <c r="G128" i="52"/>
  <c r="G92" i="52" s="1"/>
  <c r="I127" i="52"/>
  <c r="F127" i="52"/>
  <c r="F126" i="52" s="1"/>
  <c r="G7" i="17" s="1"/>
  <c r="E127" i="52"/>
  <c r="E126" i="52" s="1"/>
  <c r="I126" i="52"/>
  <c r="G126" i="52"/>
  <c r="G90" i="52" s="1"/>
  <c r="I125" i="52"/>
  <c r="F125" i="52"/>
  <c r="F124" i="52" s="1"/>
  <c r="G6" i="17" s="1"/>
  <c r="E125" i="52"/>
  <c r="E124" i="52" s="1"/>
  <c r="I124" i="52"/>
  <c r="G124" i="52"/>
  <c r="G88" i="52" s="1"/>
  <c r="I123" i="52"/>
  <c r="F123" i="52"/>
  <c r="F122" i="52" s="1"/>
  <c r="G5" i="17" s="1"/>
  <c r="E123" i="52"/>
  <c r="E122" i="52" s="1"/>
  <c r="I122" i="52"/>
  <c r="I121" i="52"/>
  <c r="I103" i="52"/>
  <c r="F103" i="52"/>
  <c r="F102" i="52" s="1"/>
  <c r="G12" i="16" s="1"/>
  <c r="E103" i="52"/>
  <c r="E102" i="52" s="1"/>
  <c r="I102" i="52"/>
  <c r="I101" i="52"/>
  <c r="F101" i="52"/>
  <c r="F100" i="52" s="1"/>
  <c r="G11" i="16" s="1"/>
  <c r="E101" i="52"/>
  <c r="E100" i="52" s="1"/>
  <c r="I100" i="52"/>
  <c r="I99" i="52"/>
  <c r="F99" i="52"/>
  <c r="F98" i="52" s="1"/>
  <c r="G10" i="16" s="1"/>
  <c r="E99" i="52"/>
  <c r="E98" i="52" s="1"/>
  <c r="I98" i="52"/>
  <c r="I97" i="52"/>
  <c r="F97" i="52"/>
  <c r="F96" i="52" s="1"/>
  <c r="G9" i="16" s="1"/>
  <c r="E97" i="52"/>
  <c r="E96" i="52" s="1"/>
  <c r="I96" i="52"/>
  <c r="I95" i="52"/>
  <c r="F95" i="52"/>
  <c r="F94" i="52" s="1"/>
  <c r="G8" i="16" s="1"/>
  <c r="E95" i="52"/>
  <c r="E94" i="52" s="1"/>
  <c r="I94" i="52"/>
  <c r="I93" i="52"/>
  <c r="F93" i="52"/>
  <c r="F92" i="52" s="1"/>
  <c r="G7" i="16" s="1"/>
  <c r="E93" i="52"/>
  <c r="E92" i="52" s="1"/>
  <c r="I92" i="52"/>
  <c r="I91" i="52"/>
  <c r="F91" i="52"/>
  <c r="F90" i="52" s="1"/>
  <c r="G6" i="16" s="1"/>
  <c r="E91" i="52"/>
  <c r="E90" i="52" s="1"/>
  <c r="I90" i="52"/>
  <c r="I89" i="52"/>
  <c r="F89" i="52"/>
  <c r="F88" i="52" s="1"/>
  <c r="G5" i="16" s="1"/>
  <c r="E89" i="52"/>
  <c r="E88" i="52" s="1"/>
  <c r="I88" i="52"/>
  <c r="I87" i="52"/>
  <c r="G87" i="52"/>
  <c r="G62" i="52" s="1"/>
  <c r="I86" i="52"/>
  <c r="F86" i="52"/>
  <c r="F85" i="52" s="1"/>
  <c r="G8" i="15" s="1"/>
  <c r="E86" i="52"/>
  <c r="E85" i="52" s="1"/>
  <c r="I85" i="52"/>
  <c r="I84" i="52"/>
  <c r="F84" i="52"/>
  <c r="F83" i="52" s="1"/>
  <c r="G7" i="15" s="1"/>
  <c r="E84" i="52"/>
  <c r="E83" i="52" s="1"/>
  <c r="I83" i="52"/>
  <c r="I82" i="52"/>
  <c r="F82" i="52"/>
  <c r="F81" i="52" s="1"/>
  <c r="G6" i="15" s="1"/>
  <c r="E82" i="52"/>
  <c r="E81" i="52" s="1"/>
  <c r="I81" i="52"/>
  <c r="I80" i="52"/>
  <c r="F80" i="52"/>
  <c r="F79" i="52" s="1"/>
  <c r="G5" i="15" s="1"/>
  <c r="E80" i="52"/>
  <c r="E79" i="52" s="1"/>
  <c r="I79" i="52"/>
  <c r="I78" i="52"/>
  <c r="G78" i="52"/>
  <c r="I77" i="52"/>
  <c r="F77" i="52"/>
  <c r="F76" i="52" s="1"/>
  <c r="G12" i="14" s="1"/>
  <c r="E77" i="52"/>
  <c r="E76" i="52" s="1"/>
  <c r="I76" i="52"/>
  <c r="G76" i="52"/>
  <c r="I75" i="52"/>
  <c r="F75" i="52"/>
  <c r="F74" i="52" s="1"/>
  <c r="G11" i="14" s="1"/>
  <c r="E75" i="52"/>
  <c r="E74" i="52" s="1"/>
  <c r="I74" i="52"/>
  <c r="G74" i="52"/>
  <c r="F67" i="52"/>
  <c r="F66" i="52" s="1"/>
  <c r="G9" i="14" s="1"/>
  <c r="E67" i="52"/>
  <c r="E66" i="52" s="1"/>
  <c r="I65" i="52"/>
  <c r="F65" i="52"/>
  <c r="F64" i="52" s="1"/>
  <c r="G8" i="14" s="1"/>
  <c r="E65" i="52"/>
  <c r="E64" i="52" s="1"/>
  <c r="I64" i="52"/>
  <c r="G64" i="52"/>
  <c r="I63" i="52"/>
  <c r="F63" i="52"/>
  <c r="F62" i="52" s="1"/>
  <c r="G7" i="14" s="1"/>
  <c r="E63" i="52"/>
  <c r="E62" i="52" s="1"/>
  <c r="I62" i="52"/>
  <c r="I57" i="52"/>
  <c r="I56" i="52"/>
  <c r="I55" i="52"/>
  <c r="F55" i="52"/>
  <c r="F54" i="52" s="1"/>
  <c r="G5" i="14" s="1"/>
  <c r="E55" i="52"/>
  <c r="E54" i="52" s="1"/>
  <c r="I54" i="52"/>
  <c r="I53" i="52"/>
  <c r="I52" i="52"/>
  <c r="F52" i="52"/>
  <c r="E52" i="52"/>
  <c r="I51" i="52"/>
  <c r="F51" i="52"/>
  <c r="E51" i="52"/>
  <c r="I50" i="52"/>
  <c r="F50" i="52"/>
  <c r="E50" i="52"/>
  <c r="I49" i="52"/>
  <c r="F49" i="52"/>
  <c r="E49" i="52"/>
  <c r="I48" i="52"/>
  <c r="F48" i="52"/>
  <c r="E48" i="52"/>
  <c r="I47" i="52"/>
  <c r="I46" i="52"/>
  <c r="F46" i="52"/>
  <c r="E46" i="52"/>
  <c r="I45" i="52"/>
  <c r="F45" i="52"/>
  <c r="E45" i="52"/>
  <c r="I44" i="52"/>
  <c r="F44" i="52"/>
  <c r="E44" i="52"/>
  <c r="I43" i="52"/>
  <c r="F43" i="52"/>
  <c r="E43" i="52"/>
  <c r="I42" i="52"/>
  <c r="F42" i="52"/>
  <c r="E42" i="52"/>
  <c r="I41" i="52"/>
  <c r="I40" i="52"/>
  <c r="F40" i="52"/>
  <c r="E40" i="52"/>
  <c r="I39" i="52"/>
  <c r="F39" i="52"/>
  <c r="E39" i="52"/>
  <c r="I38" i="52"/>
  <c r="F38" i="52"/>
  <c r="E38" i="52"/>
  <c r="I37" i="52"/>
  <c r="F37" i="52"/>
  <c r="E37" i="52"/>
  <c r="I36" i="52"/>
  <c r="F36" i="52"/>
  <c r="E36" i="52"/>
  <c r="I35" i="52"/>
  <c r="I34" i="52"/>
  <c r="F34" i="52"/>
  <c r="E34" i="52"/>
  <c r="I33" i="52"/>
  <c r="F33" i="52"/>
  <c r="E33" i="52"/>
  <c r="I32" i="52"/>
  <c r="F32" i="52"/>
  <c r="E32" i="52"/>
  <c r="I31" i="52"/>
  <c r="F31" i="52"/>
  <c r="E31" i="52"/>
  <c r="I30" i="52"/>
  <c r="F30" i="52"/>
  <c r="E30" i="52"/>
  <c r="I29" i="52"/>
  <c r="G29" i="52"/>
  <c r="I28" i="52"/>
  <c r="F28" i="52"/>
  <c r="E28" i="52"/>
  <c r="I27" i="52"/>
  <c r="F27" i="52"/>
  <c r="E27" i="52"/>
  <c r="I26" i="52"/>
  <c r="F26" i="52"/>
  <c r="E26" i="52"/>
  <c r="I25" i="52"/>
  <c r="F25" i="52"/>
  <c r="E25" i="52"/>
  <c r="I24" i="52"/>
  <c r="G24" i="52"/>
  <c r="G5" i="52" s="1"/>
  <c r="I23" i="52"/>
  <c r="F23" i="52"/>
  <c r="E23" i="52"/>
  <c r="I22" i="52"/>
  <c r="F22" i="52"/>
  <c r="E22" i="52"/>
  <c r="I21" i="52"/>
  <c r="F21" i="52"/>
  <c r="E21" i="52"/>
  <c r="I20" i="52"/>
  <c r="F20" i="52"/>
  <c r="E20" i="52"/>
  <c r="I19" i="52"/>
  <c r="F19" i="52"/>
  <c r="E19" i="52"/>
  <c r="I18" i="52"/>
  <c r="I17" i="52"/>
  <c r="F17" i="52"/>
  <c r="E17" i="52"/>
  <c r="I16" i="52"/>
  <c r="F16" i="52"/>
  <c r="E16" i="52"/>
  <c r="I15" i="52"/>
  <c r="F15" i="52"/>
  <c r="E15" i="52"/>
  <c r="I14" i="52"/>
  <c r="F14" i="52"/>
  <c r="E14" i="52"/>
  <c r="I13" i="52"/>
  <c r="F13" i="52"/>
  <c r="E13" i="52"/>
  <c r="I12" i="52"/>
  <c r="I11" i="52"/>
  <c r="I10" i="52"/>
  <c r="F10" i="52"/>
  <c r="F9" i="52" s="1"/>
  <c r="H6" i="12" s="1"/>
  <c r="E10" i="52"/>
  <c r="E9" i="52" s="1"/>
  <c r="I9" i="52"/>
  <c r="G9" i="52"/>
  <c r="I8" i="52"/>
  <c r="F8" i="52"/>
  <c r="E8" i="52"/>
  <c r="I7" i="52"/>
  <c r="F7" i="52"/>
  <c r="E7" i="52"/>
  <c r="I6" i="52"/>
  <c r="I5" i="52"/>
  <c r="I4" i="52"/>
  <c r="I3" i="52"/>
  <c r="G3" i="52"/>
  <c r="C14" i="9" l="1"/>
  <c r="C18" i="9"/>
  <c r="L18" i="9" s="1"/>
  <c r="C17" i="8" s="1"/>
  <c r="C17" i="9"/>
  <c r="E5" i="33"/>
  <c r="F1244" i="52"/>
  <c r="I4345" i="52"/>
  <c r="F19" i="9"/>
  <c r="I19" i="9"/>
  <c r="C12" i="9"/>
  <c r="C16" i="9"/>
  <c r="C13" i="9"/>
  <c r="C21" i="9"/>
  <c r="C25" i="9"/>
  <c r="C24" i="9"/>
  <c r="C22" i="9"/>
  <c r="C23" i="9"/>
  <c r="C20" i="9"/>
  <c r="F1780" i="52"/>
  <c r="G1075" i="52"/>
  <c r="G1052" i="52" s="1"/>
  <c r="G1032" i="52" s="1"/>
  <c r="G2456" i="52"/>
  <c r="G2521" i="52"/>
  <c r="G6" i="18"/>
  <c r="I23" i="2"/>
  <c r="E22" i="1"/>
  <c r="G899" i="52"/>
  <c r="G880" i="52" s="1"/>
  <c r="G844" i="52" s="1"/>
  <c r="G825" i="52" s="1"/>
  <c r="E8" i="18"/>
  <c r="F25" i="2"/>
  <c r="E9" i="18"/>
  <c r="F26" i="2"/>
  <c r="C7" i="18"/>
  <c r="C24" i="2"/>
  <c r="E4384" i="52"/>
  <c r="E1214" i="52"/>
  <c r="E1234" i="52"/>
  <c r="F1794" i="52"/>
  <c r="C5" i="22"/>
  <c r="I2232" i="52"/>
  <c r="G8" i="46"/>
  <c r="G12" i="47"/>
  <c r="G8" i="40"/>
  <c r="G11" i="39"/>
  <c r="G9" i="47"/>
  <c r="G9" i="40"/>
  <c r="G8" i="39"/>
  <c r="G3559" i="52"/>
  <c r="I3692" i="52"/>
  <c r="C8" i="40"/>
  <c r="G4301" i="52"/>
  <c r="E7" i="18"/>
  <c r="F24" i="2"/>
  <c r="F1050" i="52"/>
  <c r="E5" i="22"/>
  <c r="C8" i="18"/>
  <c r="C25" i="2"/>
  <c r="C9" i="18"/>
  <c r="C26" i="2"/>
  <c r="F1978" i="52"/>
  <c r="C9" i="32" s="1"/>
  <c r="G4342" i="52"/>
  <c r="I25" i="2"/>
  <c r="G8" i="18"/>
  <c r="E24" i="1"/>
  <c r="E6" i="18"/>
  <c r="F23" i="2"/>
  <c r="C6" i="18"/>
  <c r="C23" i="2"/>
  <c r="F1897" i="52"/>
  <c r="I2961" i="52"/>
  <c r="E8" i="37"/>
  <c r="G3519" i="52"/>
  <c r="G3570" i="52"/>
  <c r="H1289" i="52"/>
  <c r="F1311" i="52"/>
  <c r="F756" i="52"/>
  <c r="E5" i="13" s="1"/>
  <c r="H761" i="52"/>
  <c r="G138" i="52"/>
  <c r="G102" i="52" s="1"/>
  <c r="G83" i="52" s="1"/>
  <c r="G54" i="52" s="1"/>
  <c r="F1950" i="52"/>
  <c r="C5" i="31" s="1"/>
  <c r="E1978" i="52"/>
  <c r="H1185" i="52"/>
  <c r="F1234" i="52"/>
  <c r="E9" i="32" s="1"/>
  <c r="G1626" i="52"/>
  <c r="G1590" i="52" s="1"/>
  <c r="G1571" i="52" s="1"/>
  <c r="G1542" i="52" s="1"/>
  <c r="G3156" i="52"/>
  <c r="G3327" i="52"/>
  <c r="F4364" i="52"/>
  <c r="F4363" i="52" s="1"/>
  <c r="H4363" i="52" s="1"/>
  <c r="E53" i="52"/>
  <c r="H330" i="52"/>
  <c r="E331" i="52"/>
  <c r="H402" i="52"/>
  <c r="H450" i="52"/>
  <c r="G985" i="52"/>
  <c r="G966" i="52" s="1"/>
  <c r="G1200" i="52"/>
  <c r="F1858" i="52"/>
  <c r="G47" i="52"/>
  <c r="F462" i="52"/>
  <c r="G5" i="31" s="1"/>
  <c r="F490" i="52"/>
  <c r="G9" i="32" s="1"/>
  <c r="G785" i="52"/>
  <c r="G762" i="52" s="1"/>
  <c r="F1287" i="52"/>
  <c r="E1317" i="52"/>
  <c r="F1317" i="52"/>
  <c r="H1952" i="52"/>
  <c r="G1930" i="52"/>
  <c r="G2869" i="52"/>
  <c r="G2916" i="52"/>
  <c r="G4183" i="52"/>
  <c r="H1993" i="52"/>
  <c r="F1052" i="52"/>
  <c r="E6" i="22" s="1"/>
  <c r="H1054" i="52"/>
  <c r="H1288" i="52"/>
  <c r="H1579" i="52"/>
  <c r="G2290" i="52"/>
  <c r="G2343" i="52"/>
  <c r="G2370" i="52"/>
  <c r="G2408" i="52"/>
  <c r="G2491" i="52"/>
  <c r="G2574" i="52"/>
  <c r="G3099" i="52"/>
  <c r="E4322" i="52"/>
  <c r="E4321" i="52" s="1"/>
  <c r="F4331" i="52"/>
  <c r="F4330" i="52" s="1"/>
  <c r="F4355" i="52"/>
  <c r="F4354" i="52" s="1"/>
  <c r="C5" i="42" s="1"/>
  <c r="F4383" i="52"/>
  <c r="F409" i="52"/>
  <c r="G13" i="27" s="1"/>
  <c r="F750" i="52"/>
  <c r="G205" i="52"/>
  <c r="G456" i="52"/>
  <c r="G435" i="52" s="1"/>
  <c r="G416" i="52" s="1"/>
  <c r="G395" i="52" s="1"/>
  <c r="H1090" i="52"/>
  <c r="G1110" i="52"/>
  <c r="G1089" i="52" s="1"/>
  <c r="G1186" i="52"/>
  <c r="E1529" i="52"/>
  <c r="G1643" i="52"/>
  <c r="G1624" i="52" s="1"/>
  <c r="G1588" i="52" s="1"/>
  <c r="G1569" i="52" s="1"/>
  <c r="G1763" i="52"/>
  <c r="G1743" i="52" s="1"/>
  <c r="E1811" i="52"/>
  <c r="F1854" i="52"/>
  <c r="C7" i="25" s="1"/>
  <c r="H1856" i="52"/>
  <c r="E1869" i="52"/>
  <c r="E1897" i="52"/>
  <c r="E2018" i="52"/>
  <c r="E2085" i="52"/>
  <c r="E2198" i="52"/>
  <c r="F2198" i="52"/>
  <c r="G2416" i="52"/>
  <c r="G2427" i="52"/>
  <c r="G2554" i="52"/>
  <c r="G3058" i="52"/>
  <c r="G3694" i="52"/>
  <c r="G3794" i="52"/>
  <c r="G3905" i="52"/>
  <c r="G4193" i="52"/>
  <c r="F4322" i="52"/>
  <c r="F4321" i="52" s="1"/>
  <c r="E4346" i="52"/>
  <c r="E4348" i="52"/>
  <c r="E4358" i="52"/>
  <c r="F1988" i="52"/>
  <c r="C24" i="3" s="1"/>
  <c r="F1210" i="52"/>
  <c r="E6" i="31" s="1"/>
  <c r="E381" i="52"/>
  <c r="E490" i="52"/>
  <c r="H531" i="52"/>
  <c r="G949" i="52"/>
  <c r="G883" i="52" s="1"/>
  <c r="E1125" i="52"/>
  <c r="H1187" i="52"/>
  <c r="F1186" i="52"/>
  <c r="E9" i="29" s="1"/>
  <c r="F1341" i="52"/>
  <c r="H1345" i="52"/>
  <c r="G1426" i="52"/>
  <c r="G1406" i="52" s="1"/>
  <c r="G1386" i="52" s="1"/>
  <c r="F1523" i="52"/>
  <c r="C9" i="13" s="1"/>
  <c r="G2170" i="52"/>
  <c r="G2150" i="52" s="1"/>
  <c r="G2130" i="52" s="1"/>
  <c r="G2109" i="52" s="1"/>
  <c r="G2534" i="52"/>
  <c r="G2860" i="52"/>
  <c r="G3243" i="52"/>
  <c r="E4407" i="52"/>
  <c r="E4406" i="52" s="1"/>
  <c r="F4407" i="52"/>
  <c r="F4406" i="52" s="1"/>
  <c r="E47" i="52"/>
  <c r="F53" i="52"/>
  <c r="H434" i="52"/>
  <c r="H457" i="52"/>
  <c r="F500" i="52"/>
  <c r="F549" i="52"/>
  <c r="F768" i="52"/>
  <c r="E7" i="13" s="1"/>
  <c r="H786" i="52"/>
  <c r="H790" i="52"/>
  <c r="H830" i="52"/>
  <c r="H1056" i="52"/>
  <c r="E1075" i="52"/>
  <c r="F1096" i="52"/>
  <c r="F10" i="3" s="1"/>
  <c r="H1194" i="52"/>
  <c r="E1193" i="52"/>
  <c r="G1179" i="52"/>
  <c r="G1160" i="52" s="1"/>
  <c r="G1139" i="52" s="1"/>
  <c r="E1206" i="52"/>
  <c r="H1209" i="52"/>
  <c r="H1278" i="52"/>
  <c r="H1291" i="52"/>
  <c r="H1343" i="52"/>
  <c r="E2012" i="52"/>
  <c r="G2351" i="52"/>
  <c r="G3541" i="52"/>
  <c r="G4356" i="52"/>
  <c r="I4405" i="52"/>
  <c r="E4405" i="52"/>
  <c r="I4326" i="52"/>
  <c r="F4326" i="52"/>
  <c r="F4325" i="52" s="1"/>
  <c r="E4326" i="52"/>
  <c r="E4325" i="52" s="1"/>
  <c r="H86" i="52"/>
  <c r="H9" i="52"/>
  <c r="H85" i="52"/>
  <c r="E87" i="52"/>
  <c r="H93" i="52"/>
  <c r="H346" i="52"/>
  <c r="G331" i="52"/>
  <c r="G308" i="52" s="1"/>
  <c r="G288" i="52" s="1"/>
  <c r="F381" i="52"/>
  <c r="E462" i="52"/>
  <c r="E750" i="52"/>
  <c r="E756" i="52"/>
  <c r="E1052" i="52"/>
  <c r="H1055" i="52"/>
  <c r="H1068" i="52"/>
  <c r="E1067" i="52"/>
  <c r="F1067" i="52"/>
  <c r="E5" i="23" s="1"/>
  <c r="H1072" i="52"/>
  <c r="H1163" i="52"/>
  <c r="H1233" i="52"/>
  <c r="F1541" i="52"/>
  <c r="C13" i="2" s="1"/>
  <c r="F2091" i="52"/>
  <c r="G2500" i="52"/>
  <c r="G3303" i="52"/>
  <c r="G3402" i="52"/>
  <c r="F4317" i="52"/>
  <c r="F4316" i="52" s="1"/>
  <c r="I4317" i="52"/>
  <c r="E4317" i="52"/>
  <c r="E4316" i="52" s="1"/>
  <c r="G797" i="52"/>
  <c r="H92" i="52"/>
  <c r="G381" i="52"/>
  <c r="G362" i="52" s="1"/>
  <c r="G343" i="52" s="1"/>
  <c r="E1541" i="52"/>
  <c r="G2585" i="52"/>
  <c r="E4333" i="52"/>
  <c r="E4332" i="52" s="1"/>
  <c r="F4333" i="52"/>
  <c r="F4332" i="52" s="1"/>
  <c r="E4391" i="52"/>
  <c r="F4391" i="52"/>
  <c r="F797" i="52"/>
  <c r="F13" i="2" s="1"/>
  <c r="H1038" i="52"/>
  <c r="H1053" i="52"/>
  <c r="H1057" i="52"/>
  <c r="F1060" i="52"/>
  <c r="E8" i="22" s="1"/>
  <c r="F1110" i="52"/>
  <c r="E7" i="25" s="1"/>
  <c r="F1125" i="52"/>
  <c r="F1200" i="52"/>
  <c r="F21" i="3" s="1"/>
  <c r="H1263" i="52"/>
  <c r="E1287" i="52"/>
  <c r="H1290" i="52"/>
  <c r="H1342" i="52"/>
  <c r="H1346" i="52"/>
  <c r="F1353" i="52"/>
  <c r="F1365" i="52"/>
  <c r="E1454" i="52"/>
  <c r="F1454" i="52"/>
  <c r="H1457" i="52"/>
  <c r="F1529" i="52"/>
  <c r="C10" i="13" s="1"/>
  <c r="F1535" i="52"/>
  <c r="C11" i="13" s="1"/>
  <c r="H1562" i="52"/>
  <c r="H1621" i="52"/>
  <c r="E1763" i="52"/>
  <c r="G1729" i="52"/>
  <c r="G1710" i="52" s="1"/>
  <c r="G1819" i="52"/>
  <c r="E1950" i="52"/>
  <c r="H1953" i="52"/>
  <c r="H1994" i="52"/>
  <c r="F2067" i="52"/>
  <c r="E2073" i="52"/>
  <c r="G2241" i="52"/>
  <c r="G2334" i="52"/>
  <c r="G2768" i="52"/>
  <c r="G2801" i="52"/>
  <c r="G2993" i="52"/>
  <c r="G3185" i="52"/>
  <c r="G3414" i="52"/>
  <c r="G3625" i="52"/>
  <c r="G3645" i="52"/>
  <c r="G3926" i="52"/>
  <c r="G4133" i="52"/>
  <c r="H2062" i="52"/>
  <c r="H2066" i="52"/>
  <c r="H2120" i="52"/>
  <c r="G2264" i="52"/>
  <c r="G3145" i="52"/>
  <c r="G3598" i="52"/>
  <c r="G3634" i="52"/>
  <c r="G3803" i="52"/>
  <c r="G3974" i="52"/>
  <c r="G4214" i="52"/>
  <c r="G4313" i="52"/>
  <c r="G4365" i="52"/>
  <c r="H1292" i="52"/>
  <c r="E1305" i="52"/>
  <c r="H1308" i="52"/>
  <c r="E1341" i="52"/>
  <c r="H1344" i="52"/>
  <c r="F1494" i="52"/>
  <c r="D5" i="12" s="1"/>
  <c r="E1506" i="52"/>
  <c r="H1510" i="52"/>
  <c r="E1804" i="52"/>
  <c r="H1807" i="52"/>
  <c r="E1833" i="52"/>
  <c r="E1846" i="52"/>
  <c r="F1869" i="52"/>
  <c r="C8" i="26" s="1"/>
  <c r="G1869" i="52"/>
  <c r="G1850" i="52" s="1"/>
  <c r="G1831" i="52" s="1"/>
  <c r="H1922" i="52"/>
  <c r="H1938" i="52"/>
  <c r="H1951" i="52"/>
  <c r="E2037" i="52"/>
  <c r="G2024" i="52"/>
  <c r="G2003" i="52" s="1"/>
  <c r="G1978" i="52" s="1"/>
  <c r="G1958" i="52" s="1"/>
  <c r="G1937" i="52" s="1"/>
  <c r="G1915" i="52" s="1"/>
  <c r="G1880" i="52" s="1"/>
  <c r="G1858" i="52" s="1"/>
  <c r="F2097" i="52"/>
  <c r="H2099" i="52"/>
  <c r="E2097" i="52"/>
  <c r="G2234" i="52"/>
  <c r="G2279" i="52"/>
  <c r="G2403" i="52"/>
  <c r="G2598" i="52"/>
  <c r="G2657" i="52"/>
  <c r="G2673" i="52"/>
  <c r="G2841" i="52"/>
  <c r="G2882" i="52"/>
  <c r="G2896" i="52"/>
  <c r="G3035" i="52"/>
  <c r="G3283" i="52"/>
  <c r="G3397" i="52"/>
  <c r="G3497" i="52"/>
  <c r="G3863" i="52"/>
  <c r="G3994" i="52"/>
  <c r="G4128" i="52"/>
  <c r="E4331" i="52"/>
  <c r="E4330" i="52" s="1"/>
  <c r="E4345" i="52"/>
  <c r="F4348" i="52"/>
  <c r="H4348" i="52" s="1"/>
  <c r="F4358" i="52"/>
  <c r="E4360" i="52"/>
  <c r="E4379" i="52"/>
  <c r="E4392" i="52"/>
  <c r="F4404" i="52"/>
  <c r="E4409" i="52"/>
  <c r="E4408" i="52" s="1"/>
  <c r="H4408" i="52" s="1"/>
  <c r="F4068" i="52"/>
  <c r="F4067" i="52" s="1"/>
  <c r="F4073" i="52"/>
  <c r="F4072" i="52" s="1"/>
  <c r="F4075" i="52"/>
  <c r="F4074" i="52" s="1"/>
  <c r="F4249" i="52"/>
  <c r="F4248" i="52" s="1"/>
  <c r="I3999" i="52"/>
  <c r="E3826" i="52"/>
  <c r="I3846" i="52"/>
  <c r="F3915" i="52"/>
  <c r="F3914" i="52" s="1"/>
  <c r="C10" i="47" s="1"/>
  <c r="F3650" i="52"/>
  <c r="F3652" i="52"/>
  <c r="I4151" i="52"/>
  <c r="H4151" i="52" s="1"/>
  <c r="F4288" i="52"/>
  <c r="E3793" i="52"/>
  <c r="E3792" i="52" s="1"/>
  <c r="F3980" i="52"/>
  <c r="F3979" i="52" s="1"/>
  <c r="F4002" i="52"/>
  <c r="E4005" i="52"/>
  <c r="I4152" i="52"/>
  <c r="H4152" i="52" s="1"/>
  <c r="F4181" i="52"/>
  <c r="F4180" i="52" s="1"/>
  <c r="C8" i="37" s="1"/>
  <c r="F3649" i="52"/>
  <c r="E3678" i="52"/>
  <c r="E3677" i="52" s="1"/>
  <c r="E3706" i="52"/>
  <c r="I3765" i="52"/>
  <c r="E3770" i="52"/>
  <c r="E3769" i="52" s="1"/>
  <c r="I3989" i="52"/>
  <c r="F4091" i="52"/>
  <c r="F4139" i="52"/>
  <c r="F4138" i="52" s="1"/>
  <c r="F4171" i="52"/>
  <c r="F4170" i="52" s="1"/>
  <c r="I4213" i="52"/>
  <c r="E4223" i="52"/>
  <c r="E4222" i="52" s="1"/>
  <c r="E4245" i="52"/>
  <c r="E4252" i="52"/>
  <c r="E4251" i="52" s="1"/>
  <c r="F4257" i="52"/>
  <c r="F4256" i="52" s="1"/>
  <c r="F4255" i="52" s="1"/>
  <c r="C10" i="39" s="1"/>
  <c r="F4269" i="52"/>
  <c r="F4268" i="52" s="1"/>
  <c r="I4289" i="52"/>
  <c r="F4237" i="52"/>
  <c r="H4237" i="52" s="1"/>
  <c r="I4292" i="52"/>
  <c r="E4305" i="52"/>
  <c r="E3814" i="52"/>
  <c r="F3937" i="52"/>
  <c r="F3968" i="52"/>
  <c r="F3967" i="52" s="1"/>
  <c r="F4008" i="52"/>
  <c r="E4102" i="52"/>
  <c r="I4154" i="52"/>
  <c r="F4157" i="52"/>
  <c r="F4159" i="52"/>
  <c r="E4161" i="52"/>
  <c r="F4192" i="52"/>
  <c r="F4191" i="52" s="1"/>
  <c r="I4216" i="52"/>
  <c r="E4219" i="52"/>
  <c r="F4284" i="52"/>
  <c r="F4286" i="52"/>
  <c r="F4307" i="52"/>
  <c r="F4306" i="52" s="1"/>
  <c r="F3924" i="52"/>
  <c r="F3923" i="52" s="1"/>
  <c r="C12" i="47" s="1"/>
  <c r="F3999" i="52"/>
  <c r="I4159" i="52"/>
  <c r="F4219" i="52"/>
  <c r="F4247" i="52"/>
  <c r="I4304" i="52"/>
  <c r="I3499" i="52"/>
  <c r="F3593" i="52"/>
  <c r="F3592" i="52" s="1"/>
  <c r="F3668" i="52"/>
  <c r="F3667" i="52" s="1"/>
  <c r="I3770" i="52"/>
  <c r="F3800" i="52"/>
  <c r="F3799" i="52" s="1"/>
  <c r="F3802" i="52"/>
  <c r="F3801" i="52" s="1"/>
  <c r="H3801" i="52" s="1"/>
  <c r="F3857" i="52"/>
  <c r="E3862" i="52"/>
  <c r="E3861" i="52" s="1"/>
  <c r="E3889" i="52"/>
  <c r="F3897" i="52"/>
  <c r="I3899" i="52"/>
  <c r="E3907" i="52"/>
  <c r="E3906" i="52" s="1"/>
  <c r="F3959" i="52"/>
  <c r="F3958" i="52" s="1"/>
  <c r="E4169" i="52"/>
  <c r="H4169" i="52" s="1"/>
  <c r="E4185" i="52"/>
  <c r="F4187" i="52"/>
  <c r="F4186" i="52" s="1"/>
  <c r="I4192" i="52"/>
  <c r="F4201" i="52"/>
  <c r="F4208" i="52"/>
  <c r="E4210" i="52"/>
  <c r="E4244" i="52"/>
  <c r="F4259" i="52"/>
  <c r="F4258" i="52" s="1"/>
  <c r="C11" i="39" s="1"/>
  <c r="E4275" i="52"/>
  <c r="E4279" i="52"/>
  <c r="I4288" i="52"/>
  <c r="I4307" i="52"/>
  <c r="E4309" i="52"/>
  <c r="E4308" i="52" s="1"/>
  <c r="F3889" i="52"/>
  <c r="H3889" i="52" s="1"/>
  <c r="I3897" i="52"/>
  <c r="F3907" i="52"/>
  <c r="F3906" i="52" s="1"/>
  <c r="I3959" i="52"/>
  <c r="F4169" i="52"/>
  <c r="F4168" i="52" s="1"/>
  <c r="I4187" i="52"/>
  <c r="I4210" i="52"/>
  <c r="I4244" i="52"/>
  <c r="E3147" i="52"/>
  <c r="E3146" i="52" s="1"/>
  <c r="I3149" i="52"/>
  <c r="F3216" i="52"/>
  <c r="E3281" i="52"/>
  <c r="I3309" i="52"/>
  <c r="E3778" i="52"/>
  <c r="E3777" i="52" s="1"/>
  <c r="E3858" i="52"/>
  <c r="E3924" i="52"/>
  <c r="E3923" i="52" s="1"/>
  <c r="H3923" i="52" s="1"/>
  <c r="E3962" i="52"/>
  <c r="E3961" i="52" s="1"/>
  <c r="E3968" i="52"/>
  <c r="E3967" i="52" s="1"/>
  <c r="E3980" i="52"/>
  <c r="E3979" i="52" s="1"/>
  <c r="F3985" i="52"/>
  <c r="E4008" i="52"/>
  <c r="I4010" i="52"/>
  <c r="F4024" i="52"/>
  <c r="F4023" i="52" s="1"/>
  <c r="I4033" i="52"/>
  <c r="I4075" i="52"/>
  <c r="E4080" i="52"/>
  <c r="F4100" i="52"/>
  <c r="E4109" i="52"/>
  <c r="E4139" i="52"/>
  <c r="E4138" i="52" s="1"/>
  <c r="F4154" i="52"/>
  <c r="F4163" i="52"/>
  <c r="F4197" i="52"/>
  <c r="F4196" i="52" s="1"/>
  <c r="H4196" i="52" s="1"/>
  <c r="E4213" i="52"/>
  <c r="E4212" i="52" s="1"/>
  <c r="H4212" i="52" s="1"/>
  <c r="E4247" i="52"/>
  <c r="E4257" i="52"/>
  <c r="E4256" i="52" s="1"/>
  <c r="E4255" i="52" s="1"/>
  <c r="E4276" i="52"/>
  <c r="E4282" i="52"/>
  <c r="E4284" i="52"/>
  <c r="E4289" i="52"/>
  <c r="F4292" i="52"/>
  <c r="F4291" i="52" s="1"/>
  <c r="H4291" i="52" s="1"/>
  <c r="E4304" i="52"/>
  <c r="I3450" i="52"/>
  <c r="H3450" i="52" s="1"/>
  <c r="E3557" i="52"/>
  <c r="E3600" i="52"/>
  <c r="E3599" i="52" s="1"/>
  <c r="I3602" i="52"/>
  <c r="E3628" i="52"/>
  <c r="E3629" i="52"/>
  <c r="E3631" i="52"/>
  <c r="F3672" i="52"/>
  <c r="F3761" i="52"/>
  <c r="F3760" i="52" s="1"/>
  <c r="H3760" i="52" s="1"/>
  <c r="E3772" i="52"/>
  <c r="E3771" i="52" s="1"/>
  <c r="E3783" i="52"/>
  <c r="E3782" i="52" s="1"/>
  <c r="E3785" i="52"/>
  <c r="E3784" i="52" s="1"/>
  <c r="E3820" i="52"/>
  <c r="E3819" i="52" s="1"/>
  <c r="E3822" i="52"/>
  <c r="E3821" i="52" s="1"/>
  <c r="F3829" i="52"/>
  <c r="F3828" i="52" s="1"/>
  <c r="E3839" i="52"/>
  <c r="E3838" i="52" s="1"/>
  <c r="E3841" i="52"/>
  <c r="E3840" i="52" s="1"/>
  <c r="I3848" i="52"/>
  <c r="E3855" i="52"/>
  <c r="E3854" i="52" s="1"/>
  <c r="F3858" i="52"/>
  <c r="F3862" i="52"/>
  <c r="F3861" i="52" s="1"/>
  <c r="F3898" i="52"/>
  <c r="E3902" i="52"/>
  <c r="F3962" i="52"/>
  <c r="F3961" i="52" s="1"/>
  <c r="F3964" i="52"/>
  <c r="F3963" i="52" s="1"/>
  <c r="H3963" i="52" s="1"/>
  <c r="E3984" i="52"/>
  <c r="E3986" i="52"/>
  <c r="F4005" i="52"/>
  <c r="F4009" i="52"/>
  <c r="F4011" i="52"/>
  <c r="E4018" i="52"/>
  <c r="E4017" i="52" s="1"/>
  <c r="F4020" i="52"/>
  <c r="F4019" i="52" s="1"/>
  <c r="H4019" i="52" s="1"/>
  <c r="E4030" i="52"/>
  <c r="E4032" i="52"/>
  <c r="F4042" i="52"/>
  <c r="F4041" i="52" s="1"/>
  <c r="F4047" i="52"/>
  <c r="F4046" i="52" s="1"/>
  <c r="E4090" i="52"/>
  <c r="F4097" i="52"/>
  <c r="F4096" i="52" s="1"/>
  <c r="I4101" i="52"/>
  <c r="F4112" i="52"/>
  <c r="F4111" i="52" s="1"/>
  <c r="F4123" i="52"/>
  <c r="F4122" i="52" s="1"/>
  <c r="I4163" i="52"/>
  <c r="F4177" i="52"/>
  <c r="F4176" i="52" s="1"/>
  <c r="C6" i="37" s="1"/>
  <c r="F3628" i="52"/>
  <c r="I3629" i="52"/>
  <c r="F3841" i="52"/>
  <c r="F3840" i="52" s="1"/>
  <c r="F3855" i="52"/>
  <c r="F3854" i="52" s="1"/>
  <c r="F3902" i="52"/>
  <c r="F4030" i="52"/>
  <c r="F4055" i="52"/>
  <c r="F4054" i="52" s="1"/>
  <c r="F4060" i="52"/>
  <c r="F4059" i="52" s="1"/>
  <c r="F4081" i="52"/>
  <c r="F4090" i="52"/>
  <c r="E4100" i="52"/>
  <c r="H4100" i="52" s="1"/>
  <c r="E4150" i="52"/>
  <c r="F4152" i="52"/>
  <c r="E2784" i="52"/>
  <c r="I3062" i="52"/>
  <c r="I3301" i="52"/>
  <c r="E3309" i="52"/>
  <c r="E3308" i="52" s="1"/>
  <c r="F3478" i="52"/>
  <c r="I3593" i="52"/>
  <c r="E3595" i="52"/>
  <c r="E3594" i="52" s="1"/>
  <c r="E3613" i="52"/>
  <c r="E3627" i="52"/>
  <c r="F3644" i="52"/>
  <c r="F3643" i="52" s="1"/>
  <c r="F3678" i="52"/>
  <c r="F3677" i="52" s="1"/>
  <c r="F3680" i="52"/>
  <c r="F3679" i="52" s="1"/>
  <c r="H3679" i="52" s="1"/>
  <c r="F3721" i="52"/>
  <c r="F3805" i="52"/>
  <c r="F3804" i="52" s="1"/>
  <c r="E3833" i="52"/>
  <c r="I3859" i="52"/>
  <c r="E3880" i="52"/>
  <c r="E3879" i="52" s="1"/>
  <c r="F3899" i="52"/>
  <c r="I3918" i="52"/>
  <c r="E3937" i="52"/>
  <c r="E3279" i="52"/>
  <c r="E3480" i="52"/>
  <c r="E3476" i="52" s="1"/>
  <c r="F3485" i="52"/>
  <c r="E3606" i="52"/>
  <c r="E3605" i="52" s="1"/>
  <c r="E3647" i="52"/>
  <c r="E3659" i="52"/>
  <c r="E3710" i="52"/>
  <c r="F3717" i="52"/>
  <c r="F3716" i="52" s="1"/>
  <c r="H3716" i="52" s="1"/>
  <c r="E3730" i="52"/>
  <c r="F3787" i="52"/>
  <c r="F3786" i="52" s="1"/>
  <c r="F3816" i="52"/>
  <c r="I3824" i="52"/>
  <c r="F3826" i="52"/>
  <c r="I3857" i="52"/>
  <c r="E3870" i="52"/>
  <c r="E3869" i="52" s="1"/>
  <c r="H3869" i="52" s="1"/>
  <c r="E3874" i="52"/>
  <c r="E3873" i="52" s="1"/>
  <c r="F3606" i="52"/>
  <c r="F3605" i="52" s="1"/>
  <c r="F3659" i="52"/>
  <c r="I3730" i="52"/>
  <c r="I3870" i="52"/>
  <c r="F3874" i="52"/>
  <c r="F3873" i="52" s="1"/>
  <c r="E3291" i="52"/>
  <c r="E3290" i="52" s="1"/>
  <c r="E3494" i="52"/>
  <c r="E3493" i="52" s="1"/>
  <c r="E2836" i="52"/>
  <c r="E2835" i="52" s="1"/>
  <c r="E3158" i="52"/>
  <c r="E3252" i="52"/>
  <c r="F3281" i="52"/>
  <c r="H3281" i="52" s="1"/>
  <c r="I3320" i="52"/>
  <c r="F3475" i="52"/>
  <c r="F3474" i="52" s="1"/>
  <c r="I3477" i="52"/>
  <c r="H3477" i="52" s="1"/>
  <c r="E3548" i="52"/>
  <c r="F3553" i="52"/>
  <c r="E3563" i="52"/>
  <c r="E3562" i="52" s="1"/>
  <c r="E3565" i="52"/>
  <c r="E3564" i="52" s="1"/>
  <c r="I3597" i="52"/>
  <c r="E3608" i="52"/>
  <c r="E3607" i="52" s="1"/>
  <c r="F3616" i="52"/>
  <c r="F3627" i="52"/>
  <c r="E3636" i="52"/>
  <c r="E3635" i="52" s="1"/>
  <c r="E3673" i="52"/>
  <c r="F3706" i="52"/>
  <c r="E3713" i="52"/>
  <c r="E3712" i="52" s="1"/>
  <c r="E3715" i="52"/>
  <c r="E3714" i="52" s="1"/>
  <c r="F3726" i="52"/>
  <c r="F3725" i="52" s="1"/>
  <c r="H3725" i="52" s="1"/>
  <c r="I3280" i="52"/>
  <c r="F3412" i="52"/>
  <c r="F3411" i="52" s="1"/>
  <c r="I3506" i="52"/>
  <c r="E3511" i="52"/>
  <c r="E3510" i="52" s="1"/>
  <c r="H3510" i="52" s="1"/>
  <c r="E3513" i="52"/>
  <c r="F3521" i="52"/>
  <c r="F3520" i="52" s="1"/>
  <c r="H3520" i="52" s="1"/>
  <c r="F3526" i="52"/>
  <c r="F3525" i="52" s="1"/>
  <c r="F3524" i="52" s="1"/>
  <c r="E10" i="39" s="1"/>
  <c r="E3534" i="52"/>
  <c r="E3533" i="52" s="1"/>
  <c r="E3551" i="52"/>
  <c r="I3610" i="52"/>
  <c r="E3614" i="52"/>
  <c r="I3619" i="52"/>
  <c r="E3642" i="52"/>
  <c r="E3641" i="52" s="1"/>
  <c r="H3641" i="52" s="1"/>
  <c r="E3644" i="52"/>
  <c r="E3643" i="52" s="1"/>
  <c r="E3650" i="52"/>
  <c r="E3654" i="52"/>
  <c r="I3660" i="52"/>
  <c r="F3665" i="52"/>
  <c r="E3672" i="52"/>
  <c r="I3673" i="52"/>
  <c r="I3698" i="52"/>
  <c r="E3700" i="52"/>
  <c r="E3699" i="52" s="1"/>
  <c r="F3705" i="52"/>
  <c r="F3715" i="52"/>
  <c r="F3714" i="52" s="1"/>
  <c r="E3722" i="52"/>
  <c r="F3741" i="52"/>
  <c r="F3740" i="52" s="1"/>
  <c r="E3745" i="52"/>
  <c r="E3744" i="52" s="1"/>
  <c r="H3744" i="52" s="1"/>
  <c r="E3752" i="52"/>
  <c r="E3751" i="52" s="1"/>
  <c r="H3751" i="52" s="1"/>
  <c r="F3756" i="52"/>
  <c r="F3755" i="52" s="1"/>
  <c r="F2827" i="52"/>
  <c r="I3091" i="52"/>
  <c r="E3151" i="52"/>
  <c r="E3150" i="52" s="1"/>
  <c r="F3700" i="52"/>
  <c r="F3699" i="52" s="1"/>
  <c r="E3721" i="52"/>
  <c r="I3722" i="52"/>
  <c r="I2550" i="52"/>
  <c r="E2927" i="52"/>
  <c r="F2974" i="52"/>
  <c r="E3056" i="52"/>
  <c r="E3055" i="52" s="1"/>
  <c r="E3160" i="52"/>
  <c r="E3163" i="52"/>
  <c r="E3162" i="52" s="1"/>
  <c r="F3193" i="52"/>
  <c r="F3192" i="52" s="1"/>
  <c r="E12" i="47" s="1"/>
  <c r="F3222" i="52"/>
  <c r="F3221" i="52" s="1"/>
  <c r="E3228" i="52"/>
  <c r="E3227" i="52" s="1"/>
  <c r="E3233" i="52"/>
  <c r="E3232" i="52" s="1"/>
  <c r="F3235" i="52"/>
  <c r="F3234" i="52" s="1"/>
  <c r="H3234" i="52" s="1"/>
  <c r="E3333" i="52"/>
  <c r="E3332" i="52" s="1"/>
  <c r="I3335" i="52"/>
  <c r="F3337" i="52"/>
  <c r="F3336" i="52" s="1"/>
  <c r="E3342" i="52"/>
  <c r="E3341" i="52" s="1"/>
  <c r="F3360" i="52"/>
  <c r="E3362" i="52"/>
  <c r="E3364" i="52"/>
  <c r="F3366" i="52"/>
  <c r="F3365" i="52" s="1"/>
  <c r="H3365" i="52" s="1"/>
  <c r="E3372" i="52"/>
  <c r="F3394" i="52"/>
  <c r="F3393" i="52" s="1"/>
  <c r="H3393" i="52" s="1"/>
  <c r="F3404" i="52"/>
  <c r="F3403" i="52" s="1"/>
  <c r="H3403" i="52" s="1"/>
  <c r="F3424" i="52"/>
  <c r="E3429" i="52"/>
  <c r="F3431" i="52"/>
  <c r="F3494" i="52"/>
  <c r="F3493" i="52" s="1"/>
  <c r="F3496" i="52"/>
  <c r="F3495" i="52" s="1"/>
  <c r="H3495" i="52" s="1"/>
  <c r="F3513" i="52"/>
  <c r="F3516" i="52"/>
  <c r="E3532" i="52"/>
  <c r="E3547" i="52"/>
  <c r="I3548" i="52"/>
  <c r="E3550" i="52"/>
  <c r="I3551" i="52"/>
  <c r="H3551" i="52" s="1"/>
  <c r="E3558" i="52"/>
  <c r="E3574" i="52"/>
  <c r="E3576" i="52"/>
  <c r="E3575" i="52" s="1"/>
  <c r="E3224" i="52"/>
  <c r="E3223" i="52" s="1"/>
  <c r="F3247" i="52"/>
  <c r="F3246" i="52" s="1"/>
  <c r="F3342" i="52"/>
  <c r="F3341" i="52" s="1"/>
  <c r="F3362" i="52"/>
  <c r="F3372" i="52"/>
  <c r="I3532" i="52"/>
  <c r="F3547" i="52"/>
  <c r="F3546" i="52" s="1"/>
  <c r="F3550" i="52"/>
  <c r="E3573" i="52"/>
  <c r="F3576" i="52"/>
  <c r="F3575" i="52" s="1"/>
  <c r="I2898" i="52"/>
  <c r="I2923" i="52"/>
  <c r="E2984" i="52"/>
  <c r="E2983" i="52" s="1"/>
  <c r="H2983" i="52" s="1"/>
  <c r="I3101" i="52"/>
  <c r="E3104" i="52"/>
  <c r="I3118" i="52"/>
  <c r="I3161" i="52"/>
  <c r="F3182" i="52"/>
  <c r="F3181" i="52" s="1"/>
  <c r="E9" i="47" s="1"/>
  <c r="I3184" i="52"/>
  <c r="E3237" i="52"/>
  <c r="E3236" i="52" s="1"/>
  <c r="F3262" i="52"/>
  <c r="F3261" i="52" s="1"/>
  <c r="E3346" i="52"/>
  <c r="E3345" i="52" s="1"/>
  <c r="H3345" i="52" s="1"/>
  <c r="F3359" i="52"/>
  <c r="F3428" i="52"/>
  <c r="F3471" i="52"/>
  <c r="F3543" i="52"/>
  <c r="F3557" i="52"/>
  <c r="F3567" i="52"/>
  <c r="F3566" i="52" s="1"/>
  <c r="H3566" i="52" s="1"/>
  <c r="F3573" i="52"/>
  <c r="I2620" i="52"/>
  <c r="F2805" i="52"/>
  <c r="F2804" i="52" s="1"/>
  <c r="F2815" i="52"/>
  <c r="E2875" i="52"/>
  <c r="E2874" i="52" s="1"/>
  <c r="F2965" i="52"/>
  <c r="F2964" i="52" s="1"/>
  <c r="H2964" i="52" s="1"/>
  <c r="F3087" i="52"/>
  <c r="F3086" i="52" s="1"/>
  <c r="F3112" i="52"/>
  <c r="F3111" i="52" s="1"/>
  <c r="E3117" i="52"/>
  <c r="E3114" i="52" s="1"/>
  <c r="F3131" i="52"/>
  <c r="F3130" i="52" s="1"/>
  <c r="E8" i="46" s="1"/>
  <c r="F3168" i="52"/>
  <c r="F3170" i="52"/>
  <c r="E3187" i="52"/>
  <c r="E3189" i="52"/>
  <c r="F3191" i="52"/>
  <c r="F3190" i="52" s="1"/>
  <c r="E3203" i="52"/>
  <c r="E3205" i="52"/>
  <c r="E3207" i="52"/>
  <c r="E3211" i="52"/>
  <c r="E3210" i="52" s="1"/>
  <c r="F3213" i="52"/>
  <c r="F3219" i="52"/>
  <c r="F3218" i="52" s="1"/>
  <c r="E3256" i="52"/>
  <c r="E3278" i="52"/>
  <c r="E3287" i="52"/>
  <c r="E3286" i="52" s="1"/>
  <c r="I3300" i="52"/>
  <c r="E3307" i="52"/>
  <c r="E3306" i="52" s="1"/>
  <c r="H3306" i="52" s="1"/>
  <c r="I3350" i="52"/>
  <c r="I3366" i="52"/>
  <c r="E3368" i="52"/>
  <c r="H3411" i="52"/>
  <c r="I3418" i="52"/>
  <c r="H3418" i="52" s="1"/>
  <c r="I3422" i="52"/>
  <c r="H3422" i="52" s="1"/>
  <c r="I3438" i="52"/>
  <c r="E3440" i="52"/>
  <c r="E3439" i="52" s="1"/>
  <c r="I2965" i="52"/>
  <c r="F3187" i="52"/>
  <c r="F3207" i="52"/>
  <c r="I3278" i="52"/>
  <c r="F3440" i="52"/>
  <c r="F3439" i="52" s="1"/>
  <c r="E2429" i="52"/>
  <c r="F2818" i="52"/>
  <c r="I2824" i="52"/>
  <c r="E2974" i="52"/>
  <c r="I2984" i="52"/>
  <c r="E3039" i="52"/>
  <c r="E3038" i="52" s="1"/>
  <c r="H3038" i="52" s="1"/>
  <c r="F3071" i="52"/>
  <c r="F3070" i="52" s="1"/>
  <c r="E3089" i="52"/>
  <c r="E3088" i="52" s="1"/>
  <c r="F3091" i="52"/>
  <c r="F3090" i="52" s="1"/>
  <c r="H3090" i="52" s="1"/>
  <c r="F3116" i="52"/>
  <c r="F3118" i="52"/>
  <c r="H3118" i="52" s="1"/>
  <c r="E3136" i="52"/>
  <c r="E3135" i="52" s="1"/>
  <c r="F3151" i="52"/>
  <c r="F3158" i="52"/>
  <c r="F3171" i="52"/>
  <c r="E3178" i="52"/>
  <c r="E3177" i="52" s="1"/>
  <c r="E3193" i="52"/>
  <c r="E3192" i="52" s="1"/>
  <c r="E3199" i="52"/>
  <c r="E3198" i="52" s="1"/>
  <c r="I3201" i="52"/>
  <c r="I3204" i="52"/>
  <c r="F3206" i="52"/>
  <c r="E3214" i="52"/>
  <c r="E3216" i="52"/>
  <c r="H3216" i="52" s="1"/>
  <c r="F3237" i="52"/>
  <c r="F3236" i="52" s="1"/>
  <c r="F3274" i="52"/>
  <c r="E3299" i="52"/>
  <c r="E3301" i="52"/>
  <c r="H3301" i="52" s="1"/>
  <c r="E3320" i="52"/>
  <c r="E3319" i="52" s="1"/>
  <c r="I3333" i="52"/>
  <c r="E3335" i="52"/>
  <c r="E3349" i="52"/>
  <c r="E3421" i="52"/>
  <c r="F2238" i="52"/>
  <c r="F2237" i="52" s="1"/>
  <c r="E2388" i="52"/>
  <c r="E2385" i="52" s="1"/>
  <c r="E2572" i="52"/>
  <c r="I2591" i="52"/>
  <c r="E2593" i="52"/>
  <c r="E2592" i="52" s="1"/>
  <c r="E2700" i="52"/>
  <c r="E2773" i="52"/>
  <c r="E2789" i="52"/>
  <c r="E2788" i="52" s="1"/>
  <c r="I2797" i="52"/>
  <c r="E2884" i="52"/>
  <c r="E2907" i="52"/>
  <c r="E2906" i="52" s="1"/>
  <c r="H2906" i="52" s="1"/>
  <c r="F2911" i="52"/>
  <c r="F2910" i="52" s="1"/>
  <c r="E2920" i="52"/>
  <c r="F2933" i="52"/>
  <c r="E2941" i="52"/>
  <c r="E2943" i="52"/>
  <c r="F2978" i="52"/>
  <c r="E2982" i="52"/>
  <c r="F3010" i="52"/>
  <c r="F3027" i="52"/>
  <c r="F3026" i="52" s="1"/>
  <c r="H3026" i="52" s="1"/>
  <c r="E3041" i="52"/>
  <c r="E3040" i="52" s="1"/>
  <c r="H3040" i="52" s="1"/>
  <c r="F3056" i="52"/>
  <c r="F3078" i="52"/>
  <c r="F3077" i="52" s="1"/>
  <c r="H3077" i="52" s="1"/>
  <c r="E3085" i="52"/>
  <c r="E3081" i="52" s="1"/>
  <c r="F3093" i="52"/>
  <c r="H3093" i="52" s="1"/>
  <c r="E3108" i="52"/>
  <c r="E3107" i="52" s="1"/>
  <c r="H2072" i="52"/>
  <c r="I2416" i="52"/>
  <c r="I2907" i="52"/>
  <c r="F2941" i="52"/>
  <c r="I2982" i="52"/>
  <c r="I3041" i="52"/>
  <c r="F3085" i="52"/>
  <c r="E2571" i="52"/>
  <c r="E2701" i="52"/>
  <c r="E2805" i="52"/>
  <c r="E2804" i="52" s="1"/>
  <c r="F2849" i="52"/>
  <c r="F2848" i="52" s="1"/>
  <c r="G11" i="40" s="1"/>
  <c r="E2862" i="52"/>
  <c r="I2902" i="52"/>
  <c r="I2904" i="52"/>
  <c r="F2919" i="52"/>
  <c r="F2947" i="52"/>
  <c r="F2946" i="52" s="1"/>
  <c r="H2946" i="52" s="1"/>
  <c r="E2986" i="52"/>
  <c r="E2985" i="52" s="1"/>
  <c r="I2999" i="52"/>
  <c r="F3006" i="52"/>
  <c r="F3005" i="52" s="1"/>
  <c r="H3005" i="52" s="1"/>
  <c r="F3032" i="52"/>
  <c r="E3062" i="52"/>
  <c r="E3061" i="52" s="1"/>
  <c r="H3061" i="52" s="1"/>
  <c r="E3071" i="52"/>
  <c r="E3070" i="52" s="1"/>
  <c r="I3084" i="52"/>
  <c r="F3094" i="52"/>
  <c r="H2126" i="52"/>
  <c r="F2360" i="52"/>
  <c r="F2359" i="52" s="1"/>
  <c r="E2399" i="52"/>
  <c r="F2444" i="52"/>
  <c r="F2449" i="52"/>
  <c r="F2448" i="52" s="1"/>
  <c r="F2784" i="52"/>
  <c r="F2822" i="52"/>
  <c r="E2832" i="52"/>
  <c r="E2831" i="52" s="1"/>
  <c r="H2831" i="52" s="1"/>
  <c r="E2840" i="52"/>
  <c r="E2839" i="52" s="1"/>
  <c r="H2839" i="52" s="1"/>
  <c r="I2849" i="52"/>
  <c r="F2862" i="52"/>
  <c r="F2861" i="52" s="1"/>
  <c r="I2864" i="52"/>
  <c r="I2901" i="52"/>
  <c r="I2920" i="52"/>
  <c r="E2926" i="52"/>
  <c r="I2927" i="52"/>
  <c r="I2933" i="52"/>
  <c r="E2935" i="52"/>
  <c r="E2945" i="52"/>
  <c r="F2986" i="52"/>
  <c r="F3012" i="52"/>
  <c r="F3011" i="52" s="1"/>
  <c r="H3011" i="52" s="1"/>
  <c r="I3027" i="52"/>
  <c r="F2926" i="52"/>
  <c r="F2945" i="52"/>
  <c r="E2989" i="52"/>
  <c r="E2999" i="52"/>
  <c r="E2998" i="52" s="1"/>
  <c r="E3010" i="52"/>
  <c r="E3009" i="52" s="1"/>
  <c r="I3012" i="52"/>
  <c r="E2238" i="52"/>
  <c r="E2237" i="52" s="1"/>
  <c r="E2234" i="52" s="1"/>
  <c r="E2281" i="52"/>
  <c r="E2280" i="52" s="1"/>
  <c r="F2283" i="52"/>
  <c r="F2282" i="52" s="1"/>
  <c r="H2282" i="52" s="1"/>
  <c r="F2331" i="52"/>
  <c r="F2330" i="52" s="1"/>
  <c r="H2330" i="52" s="1"/>
  <c r="I2470" i="52"/>
  <c r="F2538" i="52"/>
  <c r="F2613" i="52"/>
  <c r="F2612" i="52" s="1"/>
  <c r="I2697" i="52"/>
  <c r="I2807" i="52"/>
  <c r="E2898" i="52"/>
  <c r="E2902" i="52"/>
  <c r="I2909" i="52"/>
  <c r="E2911" i="52"/>
  <c r="E2910" i="52" s="1"/>
  <c r="H2910" i="52" s="1"/>
  <c r="E2923" i="52"/>
  <c r="E2434" i="52"/>
  <c r="E2433" i="52" s="1"/>
  <c r="E2458" i="52"/>
  <c r="F2562" i="52"/>
  <c r="F2561" i="52" s="1"/>
  <c r="I2571" i="52"/>
  <c r="I2619" i="52"/>
  <c r="E2677" i="52"/>
  <c r="I2700" i="52"/>
  <c r="I2705" i="52"/>
  <c r="I2759" i="52"/>
  <c r="E2765" i="52"/>
  <c r="E2764" i="52" s="1"/>
  <c r="I2777" i="52"/>
  <c r="F2803" i="52"/>
  <c r="F2802" i="52" s="1"/>
  <c r="H2802" i="52" s="1"/>
  <c r="F2814" i="52"/>
  <c r="E2418" i="52"/>
  <c r="E2417" i="52" s="1"/>
  <c r="E2444" i="52"/>
  <c r="E2464" i="52"/>
  <c r="E2463" i="52" s="1"/>
  <c r="I2580" i="52"/>
  <c r="I2637" i="52"/>
  <c r="E2639" i="52"/>
  <c r="I2677" i="52"/>
  <c r="F2697" i="52"/>
  <c r="F2757" i="52"/>
  <c r="F2765" i="52"/>
  <c r="F2764" i="52" s="1"/>
  <c r="F2797" i="52"/>
  <c r="F2796" i="52" s="1"/>
  <c r="H2796" i="52" s="1"/>
  <c r="I2814" i="52"/>
  <c r="E2379" i="52"/>
  <c r="F2460" i="52"/>
  <c r="F2474" i="52"/>
  <c r="E2477" i="52"/>
  <c r="F2497" i="52"/>
  <c r="F2510" i="52"/>
  <c r="F2509" i="52" s="1"/>
  <c r="G8" i="48" s="1"/>
  <c r="F2545" i="52"/>
  <c r="I2558" i="52"/>
  <c r="I2572" i="52"/>
  <c r="I2593" i="52"/>
  <c r="E2600" i="52"/>
  <c r="E2599" i="52" s="1"/>
  <c r="I2606" i="52"/>
  <c r="E2608" i="52"/>
  <c r="E2607" i="52" s="1"/>
  <c r="E2634" i="52"/>
  <c r="E2635" i="52"/>
  <c r="I2649" i="52"/>
  <c r="I2679" i="52"/>
  <c r="E2681" i="52"/>
  <c r="E2680" i="52" s="1"/>
  <c r="I2690" i="52"/>
  <c r="H2690" i="52" s="1"/>
  <c r="I2702" i="52"/>
  <c r="I2725" i="52"/>
  <c r="H2094" i="52"/>
  <c r="F2477" i="52"/>
  <c r="F2600" i="52"/>
  <c r="F2599" i="52" s="1"/>
  <c r="F2608" i="52"/>
  <c r="F2607" i="52" s="1"/>
  <c r="F2634" i="52"/>
  <c r="I2635" i="52"/>
  <c r="F2681" i="52"/>
  <c r="F2680" i="52" s="1"/>
  <c r="E2347" i="52"/>
  <c r="E2346" i="52" s="1"/>
  <c r="H2346" i="52" s="1"/>
  <c r="F2349" i="52"/>
  <c r="F2348" i="52" s="1"/>
  <c r="H2348" i="52" s="1"/>
  <c r="I2364" i="52"/>
  <c r="F2374" i="52"/>
  <c r="F2388" i="52"/>
  <c r="H2388" i="52" s="1"/>
  <c r="F2431" i="52"/>
  <c r="F2434" i="52"/>
  <c r="F2433" i="52" s="1"/>
  <c r="E2449" i="52"/>
  <c r="E2448" i="52" s="1"/>
  <c r="E2445" i="52" s="1"/>
  <c r="F2480" i="52"/>
  <c r="F2479" i="52" s="1"/>
  <c r="I2504" i="52"/>
  <c r="F2552" i="52"/>
  <c r="I2573" i="52"/>
  <c r="I2578" i="52"/>
  <c r="E2580" i="52"/>
  <c r="E2579" i="52" s="1"/>
  <c r="H2579" i="52" s="1"/>
  <c r="I2611" i="52"/>
  <c r="E2613" i="52"/>
  <c r="E2612" i="52" s="1"/>
  <c r="F2619" i="52"/>
  <c r="H2619" i="52" s="1"/>
  <c r="F2639" i="52"/>
  <c r="I2670" i="52"/>
  <c r="E2687" i="52"/>
  <c r="F2689" i="52"/>
  <c r="I2694" i="52"/>
  <c r="I2701" i="52"/>
  <c r="I2715" i="52"/>
  <c r="H2170" i="52"/>
  <c r="E2243" i="52"/>
  <c r="E2257" i="52"/>
  <c r="E2256" i="52" s="1"/>
  <c r="F2259" i="52"/>
  <c r="F2275" i="52"/>
  <c r="F2274" i="52" s="1"/>
  <c r="F2305" i="52"/>
  <c r="F2304" i="52" s="1"/>
  <c r="F2355" i="52"/>
  <c r="F2379" i="52"/>
  <c r="F2378" i="52" s="1"/>
  <c r="F2243" i="52"/>
  <c r="F2336" i="52"/>
  <c r="F2335" i="52" s="1"/>
  <c r="H2335" i="52" s="1"/>
  <c r="F2397" i="52"/>
  <c r="E2412" i="52"/>
  <c r="E2411" i="52" s="1"/>
  <c r="H2411" i="52" s="1"/>
  <c r="F2414" i="52"/>
  <c r="F2413" i="52" s="1"/>
  <c r="H2413" i="52" s="1"/>
  <c r="F2418" i="52"/>
  <c r="F2417" i="52" s="1"/>
  <c r="F2253" i="52"/>
  <c r="F2252" i="52" s="1"/>
  <c r="F2263" i="52"/>
  <c r="E2270" i="52"/>
  <c r="E2269" i="52" s="1"/>
  <c r="E2247" i="52"/>
  <c r="F2270" i="52"/>
  <c r="F2269" i="52" s="1"/>
  <c r="H2156" i="52"/>
  <c r="H2163" i="52"/>
  <c r="H2177" i="52"/>
  <c r="H2201" i="52"/>
  <c r="F2247" i="52"/>
  <c r="H2203" i="52"/>
  <c r="H1991" i="52"/>
  <c r="H2145" i="52"/>
  <c r="H2202" i="52"/>
  <c r="H1893" i="52"/>
  <c r="H1911" i="52"/>
  <c r="H2071" i="52"/>
  <c r="H2108" i="52"/>
  <c r="E2129" i="52"/>
  <c r="H2095" i="52"/>
  <c r="H2200" i="52"/>
  <c r="H2020" i="52"/>
  <c r="H1828" i="52"/>
  <c r="H1860" i="52"/>
  <c r="H1941" i="52"/>
  <c r="H2029" i="52"/>
  <c r="H2039" i="52"/>
  <c r="H1743" i="52"/>
  <c r="E1628" i="52"/>
  <c r="H1190" i="52"/>
  <c r="H1236" i="52"/>
  <c r="H1302" i="52"/>
  <c r="H1315" i="52"/>
  <c r="H1354" i="52"/>
  <c r="H1358" i="52"/>
  <c r="H1589" i="52"/>
  <c r="H1716" i="52"/>
  <c r="H1815" i="52"/>
  <c r="H1852" i="52"/>
  <c r="H1861" i="52"/>
  <c r="H1838" i="52"/>
  <c r="H1580" i="52"/>
  <c r="H1643" i="52"/>
  <c r="H1636" i="52"/>
  <c r="H1585" i="52"/>
  <c r="H1619" i="52"/>
  <c r="H1516" i="52"/>
  <c r="H1321" i="52"/>
  <c r="H1367" i="52"/>
  <c r="H1452" i="52"/>
  <c r="H1533" i="52"/>
  <c r="H1539" i="52"/>
  <c r="H1419" i="52"/>
  <c r="H1189" i="52"/>
  <c r="H1231" i="52"/>
  <c r="H1322" i="52"/>
  <c r="H1332" i="52"/>
  <c r="H1433" i="52"/>
  <c r="H1440" i="52"/>
  <c r="H1396" i="52"/>
  <c r="H1174" i="52"/>
  <c r="H1061" i="52"/>
  <c r="H1065" i="52"/>
  <c r="H960" i="52"/>
  <c r="H966" i="52"/>
  <c r="H972" i="52"/>
  <c r="E984" i="52"/>
  <c r="H892" i="52"/>
  <c r="H906" i="52"/>
  <c r="H1093" i="52"/>
  <c r="H1152" i="52"/>
  <c r="F726" i="52"/>
  <c r="H993" i="52"/>
  <c r="H1076" i="52"/>
  <c r="H1078" i="52"/>
  <c r="H1111" i="52"/>
  <c r="H1128" i="52"/>
  <c r="H930" i="52"/>
  <c r="H948" i="52"/>
  <c r="H760" i="52"/>
  <c r="H878" i="52"/>
  <c r="H464" i="52"/>
  <c r="H772" i="52"/>
  <c r="H759" i="52"/>
  <c r="H770" i="52"/>
  <c r="H780" i="52"/>
  <c r="H784" i="52"/>
  <c r="H647" i="52"/>
  <c r="H758" i="52"/>
  <c r="H821" i="52"/>
  <c r="H782" i="52"/>
  <c r="H715" i="52"/>
  <c r="H451" i="52"/>
  <c r="H473" i="52"/>
  <c r="E726" i="52"/>
  <c r="H540" i="52"/>
  <c r="H372" i="52"/>
  <c r="H411" i="52"/>
  <c r="H422" i="52"/>
  <c r="H463" i="52"/>
  <c r="H225" i="52"/>
  <c r="H475" i="52"/>
  <c r="H465" i="52"/>
  <c r="H241" i="52"/>
  <c r="H246" i="52"/>
  <c r="H255" i="52"/>
  <c r="H282" i="52"/>
  <c r="H169" i="52"/>
  <c r="H31" i="52"/>
  <c r="H43" i="52"/>
  <c r="H21" i="52"/>
  <c r="H32" i="52"/>
  <c r="F18" i="52"/>
  <c r="G6" i="13" s="1"/>
  <c r="E12" i="52"/>
  <c r="H20" i="52"/>
  <c r="H46" i="52"/>
  <c r="F6" i="52"/>
  <c r="H23" i="52"/>
  <c r="H141" i="52"/>
  <c r="F258" i="52"/>
  <c r="G275" i="52"/>
  <c r="G255" i="52" s="1"/>
  <c r="H325" i="52"/>
  <c r="E323" i="52"/>
  <c r="H359" i="52"/>
  <c r="E370" i="52"/>
  <c r="H436" i="52"/>
  <c r="F442" i="52"/>
  <c r="G9" i="29" s="1"/>
  <c r="H444" i="52"/>
  <c r="G442" i="52"/>
  <c r="H506" i="52"/>
  <c r="H534" i="52"/>
  <c r="H539" i="52"/>
  <c r="H558" i="52"/>
  <c r="H577" i="52"/>
  <c r="F579" i="52"/>
  <c r="E591" i="52"/>
  <c r="F591" i="52"/>
  <c r="H596" i="52"/>
  <c r="H610" i="52"/>
  <c r="H614" i="52"/>
  <c r="H619" i="52"/>
  <c r="H632" i="52"/>
  <c r="H637" i="52"/>
  <c r="E641" i="52"/>
  <c r="H714" i="52"/>
  <c r="E762" i="52"/>
  <c r="H766" i="52"/>
  <c r="E773" i="52"/>
  <c r="E779" i="52"/>
  <c r="H781" i="52"/>
  <c r="H793" i="52"/>
  <c r="H839" i="52"/>
  <c r="H875" i="52"/>
  <c r="H996" i="52"/>
  <c r="H1077" i="52"/>
  <c r="H1081" i="52"/>
  <c r="E1082" i="52"/>
  <c r="E1106" i="52"/>
  <c r="H1120" i="52"/>
  <c r="H1139" i="52"/>
  <c r="E1153" i="52"/>
  <c r="H1162" i="52"/>
  <c r="H1180" i="52"/>
  <c r="H1203" i="52"/>
  <c r="H1215" i="52"/>
  <c r="E1268" i="52"/>
  <c r="F1268" i="52"/>
  <c r="F1265" i="52" s="1"/>
  <c r="E1274" i="52"/>
  <c r="E1323" i="52"/>
  <c r="H1326" i="52"/>
  <c r="F1359" i="52"/>
  <c r="H1361" i="52"/>
  <c r="H1370" i="52"/>
  <c r="H1375" i="52"/>
  <c r="H1406" i="52"/>
  <c r="E1494" i="52"/>
  <c r="E1493" i="52" s="1"/>
  <c r="F1500" i="52"/>
  <c r="C5" i="13" s="1"/>
  <c r="H1504" i="52"/>
  <c r="H1515" i="52"/>
  <c r="H1518" i="52"/>
  <c r="H1522" i="52"/>
  <c r="H1532" i="52"/>
  <c r="H1538" i="52"/>
  <c r="H1550" i="52"/>
  <c r="G1529" i="52"/>
  <c r="G1506" i="52" s="1"/>
  <c r="H1611" i="52"/>
  <c r="H1629" i="52"/>
  <c r="H1693" i="52"/>
  <c r="H1704" i="52"/>
  <c r="H1713" i="52"/>
  <c r="H339" i="52"/>
  <c r="F345" i="52"/>
  <c r="G11" i="23" s="1"/>
  <c r="E358" i="52"/>
  <c r="F370" i="52"/>
  <c r="H430" i="52"/>
  <c r="H438" i="52"/>
  <c r="E537" i="52"/>
  <c r="H542" i="52"/>
  <c r="H547" i="52"/>
  <c r="H552" i="52"/>
  <c r="E561" i="52"/>
  <c r="H571" i="52"/>
  <c r="H595" i="52"/>
  <c r="H618" i="52"/>
  <c r="H636" i="52"/>
  <c r="G647" i="52"/>
  <c r="G628" i="52" s="1"/>
  <c r="G609" i="52" s="1"/>
  <c r="H752" i="52"/>
  <c r="H754" i="52"/>
  <c r="H757" i="52"/>
  <c r="E785" i="52"/>
  <c r="H824" i="52"/>
  <c r="H847" i="52"/>
  <c r="H879" i="52"/>
  <c r="H880" i="52"/>
  <c r="H963" i="52"/>
  <c r="H990" i="52"/>
  <c r="H1006" i="52"/>
  <c r="H1016" i="52"/>
  <c r="H1021" i="52"/>
  <c r="H1091" i="52"/>
  <c r="F1089" i="52"/>
  <c r="E11" i="23" s="1"/>
  <c r="H1098" i="52"/>
  <c r="H1100" i="52"/>
  <c r="H1105" i="52"/>
  <c r="H1113" i="52"/>
  <c r="E1114" i="52"/>
  <c r="H1127" i="52"/>
  <c r="H1146" i="52"/>
  <c r="E1164" i="52"/>
  <c r="H1167" i="52"/>
  <c r="H1178" i="52"/>
  <c r="E1179" i="52"/>
  <c r="F1193" i="52"/>
  <c r="H1196" i="52"/>
  <c r="H1213" i="52"/>
  <c r="H1239" i="52"/>
  <c r="H1243" i="52"/>
  <c r="H1252" i="52"/>
  <c r="G1222" i="52"/>
  <c r="G1203" i="52" s="1"/>
  <c r="G1184" i="52" s="1"/>
  <c r="G1164" i="52" s="1"/>
  <c r="G1143" i="52" s="1"/>
  <c r="G1121" i="52" s="1"/>
  <c r="G1102" i="52" s="1"/>
  <c r="G1082" i="52" s="1"/>
  <c r="G1060" i="52" s="1"/>
  <c r="G1041" i="52" s="1"/>
  <c r="H1273" i="52"/>
  <c r="E1293" i="52"/>
  <c r="H1296" i="52"/>
  <c r="H1320" i="52"/>
  <c r="H1330" i="52"/>
  <c r="F1329" i="52"/>
  <c r="H1334" i="52"/>
  <c r="E1347" i="52"/>
  <c r="H1351" i="52"/>
  <c r="H1356" i="52"/>
  <c r="H1369" i="52"/>
  <c r="H1382" i="52"/>
  <c r="H1412" i="52"/>
  <c r="H1450" i="52"/>
  <c r="F1448" i="52"/>
  <c r="E1512" i="52"/>
  <c r="H1514" i="52"/>
  <c r="H1531" i="52"/>
  <c r="H1537" i="52"/>
  <c r="H1542" i="52"/>
  <c r="H1573" i="52"/>
  <c r="G1535" i="52"/>
  <c r="H1657" i="52"/>
  <c r="H1824" i="52"/>
  <c r="F1826" i="52"/>
  <c r="H1868" i="52"/>
  <c r="F1867" i="52"/>
  <c r="C7" i="26" s="1"/>
  <c r="H56" i="52"/>
  <c r="G41" i="52"/>
  <c r="G18" i="52" s="1"/>
  <c r="G241" i="52"/>
  <c r="G222" i="52" s="1"/>
  <c r="G139" i="52" s="1"/>
  <c r="H373" i="52"/>
  <c r="G366" i="52"/>
  <c r="G345" i="52" s="1"/>
  <c r="G323" i="52" s="1"/>
  <c r="F537" i="52"/>
  <c r="H541" i="52"/>
  <c r="H565" i="52"/>
  <c r="H689" i="52"/>
  <c r="G682" i="52"/>
  <c r="G662" i="52" s="1"/>
  <c r="G642" i="52" s="1"/>
  <c r="G621" i="52" s="1"/>
  <c r="H774" i="52"/>
  <c r="H778" i="52"/>
  <c r="H783" i="52"/>
  <c r="F791" i="52"/>
  <c r="E11" i="13" s="1"/>
  <c r="H795" i="52"/>
  <c r="G791" i="52"/>
  <c r="H833" i="52"/>
  <c r="H835" i="52"/>
  <c r="H841" i="52"/>
  <c r="H843" i="52"/>
  <c r="H1008" i="52"/>
  <c r="H1025" i="52"/>
  <c r="H1032" i="52"/>
  <c r="H1039" i="52"/>
  <c r="H1050" i="52"/>
  <c r="H1058" i="52"/>
  <c r="H1063" i="52"/>
  <c r="H1079" i="52"/>
  <c r="F1082" i="52"/>
  <c r="E9" i="23" s="1"/>
  <c r="H1084" i="52"/>
  <c r="H1095" i="52"/>
  <c r="H1142" i="52"/>
  <c r="H1176" i="52"/>
  <c r="F1179" i="52"/>
  <c r="E7" i="29" s="1"/>
  <c r="H1182" i="52"/>
  <c r="H1212" i="52"/>
  <c r="H1248" i="52"/>
  <c r="H1250" i="52"/>
  <c r="H1258" i="52"/>
  <c r="H1260" i="52"/>
  <c r="H1266" i="52"/>
  <c r="H1271" i="52"/>
  <c r="H1272" i="52"/>
  <c r="E1281" i="52"/>
  <c r="H1284" i="52"/>
  <c r="H1300" i="52"/>
  <c r="F1299" i="52"/>
  <c r="H1304" i="52"/>
  <c r="H1319" i="52"/>
  <c r="G1280" i="52"/>
  <c r="G1259" i="52" s="1"/>
  <c r="G1234" i="52" s="1"/>
  <c r="G1214" i="52" s="1"/>
  <c r="G1193" i="52" s="1"/>
  <c r="G1171" i="52" s="1"/>
  <c r="G1136" i="52" s="1"/>
  <c r="G1114" i="52" s="1"/>
  <c r="E1335" i="52"/>
  <c r="H1338" i="52"/>
  <c r="E1359" i="52"/>
  <c r="H1359" i="52" s="1"/>
  <c r="H1368" i="52"/>
  <c r="H1373" i="52"/>
  <c r="F1372" i="52"/>
  <c r="H1377" i="52"/>
  <c r="E1378" i="52"/>
  <c r="E1411" i="52"/>
  <c r="G1391" i="52"/>
  <c r="G1372" i="52" s="1"/>
  <c r="G1353" i="52" s="1"/>
  <c r="F1493" i="52"/>
  <c r="H1496" i="52"/>
  <c r="H1497" i="52"/>
  <c r="H1502" i="52"/>
  <c r="H1513" i="52"/>
  <c r="H1520" i="52"/>
  <c r="H1530" i="52"/>
  <c r="H1534" i="52"/>
  <c r="H1536" i="52"/>
  <c r="H1540" i="52"/>
  <c r="H1612" i="52"/>
  <c r="G1541" i="52"/>
  <c r="H1623" i="52"/>
  <c r="G1693" i="52"/>
  <c r="H7" i="52"/>
  <c r="F29" i="52"/>
  <c r="G8" i="13" s="1"/>
  <c r="H326" i="52"/>
  <c r="F449" i="52"/>
  <c r="G11" i="29" s="1"/>
  <c r="H657" i="52"/>
  <c r="H1027" i="52"/>
  <c r="G1125" i="52"/>
  <c r="G1106" i="52" s="1"/>
  <c r="G1087" i="52" s="1"/>
  <c r="G1067" i="52" s="1"/>
  <c r="H1786" i="52"/>
  <c r="E1785" i="52"/>
  <c r="H1785" i="52" s="1"/>
  <c r="H1974" i="52"/>
  <c r="G2271" i="52"/>
  <c r="G2384" i="52"/>
  <c r="G2350" i="52" s="1"/>
  <c r="E2709" i="52"/>
  <c r="E2708" i="52" s="1"/>
  <c r="I2709" i="52"/>
  <c r="I2711" i="52"/>
  <c r="E2711" i="52"/>
  <c r="E2710" i="52" s="1"/>
  <c r="F2711" i="52"/>
  <c r="F2710" i="52" s="1"/>
  <c r="I2727" i="52"/>
  <c r="E2727" i="52"/>
  <c r="E2726" i="52" s="1"/>
  <c r="F2727" i="52"/>
  <c r="F2726" i="52" s="1"/>
  <c r="I2732" i="52"/>
  <c r="F2732" i="52"/>
  <c r="F2731" i="52" s="1"/>
  <c r="E2767" i="52"/>
  <c r="E2766" i="52" s="1"/>
  <c r="I2767" i="52"/>
  <c r="F2770" i="52"/>
  <c r="I2770" i="52"/>
  <c r="E2775" i="52"/>
  <c r="E2774" i="52" s="1"/>
  <c r="I2775" i="52"/>
  <c r="E2782" i="52"/>
  <c r="F2782" i="52"/>
  <c r="F2781" i="52" s="1"/>
  <c r="I2782" i="52"/>
  <c r="E2786" i="52"/>
  <c r="H1814" i="52"/>
  <c r="H1818" i="52"/>
  <c r="E1819" i="52"/>
  <c r="H1847" i="52"/>
  <c r="F1850" i="52"/>
  <c r="C6" i="25" s="1"/>
  <c r="H1916" i="52"/>
  <c r="E1915" i="52"/>
  <c r="H1929" i="52"/>
  <c r="E1930" i="52"/>
  <c r="E1958" i="52"/>
  <c r="G1944" i="52"/>
  <c r="G1923" i="52" s="1"/>
  <c r="G1904" i="52" s="1"/>
  <c r="G1883" i="52" s="1"/>
  <c r="F2012" i="52"/>
  <c r="F2009" i="52" s="1"/>
  <c r="H2014" i="52"/>
  <c r="H2023" i="52"/>
  <c r="H2042" i="52"/>
  <c r="F2109" i="52"/>
  <c r="H2111" i="52"/>
  <c r="E2109" i="52"/>
  <c r="E2116" i="52"/>
  <c r="H2125" i="52"/>
  <c r="H2135" i="52"/>
  <c r="E2245" i="52"/>
  <c r="F2251" i="52"/>
  <c r="E2262" i="52"/>
  <c r="F2308" i="52"/>
  <c r="F2307" i="52" s="1"/>
  <c r="H2307" i="52" s="1"/>
  <c r="G2306" i="52"/>
  <c r="E2318" i="52"/>
  <c r="E2317" i="52" s="1"/>
  <c r="E2323" i="52"/>
  <c r="E2322" i="52" s="1"/>
  <c r="E2354" i="52"/>
  <c r="E2373" i="52"/>
  <c r="E2383" i="52"/>
  <c r="E2382" i="52" s="1"/>
  <c r="E2391" i="52"/>
  <c r="E2390" i="52" s="1"/>
  <c r="E2422" i="52"/>
  <c r="E2421" i="52" s="1"/>
  <c r="F2424" i="52"/>
  <c r="F2423" i="52" s="1"/>
  <c r="H2423" i="52" s="1"/>
  <c r="F2438" i="52"/>
  <c r="E2442" i="52"/>
  <c r="E2440" i="52" s="1"/>
  <c r="G2445" i="52"/>
  <c r="E2453" i="52"/>
  <c r="E2452" i="52" s="1"/>
  <c r="H2452" i="52" s="1"/>
  <c r="F2455" i="52"/>
  <c r="F2454" i="52" s="1"/>
  <c r="H2454" i="52" s="1"/>
  <c r="F2487" i="52"/>
  <c r="F2499" i="52"/>
  <c r="F2498" i="52" s="1"/>
  <c r="E2502" i="52"/>
  <c r="E2501" i="52" s="1"/>
  <c r="F2512" i="52"/>
  <c r="F2511" i="52" s="1"/>
  <c r="H2511" i="52" s="1"/>
  <c r="F2518" i="52"/>
  <c r="F2517" i="52" s="1"/>
  <c r="E2520" i="52"/>
  <c r="E2519" i="52" s="1"/>
  <c r="F2529" i="52"/>
  <c r="F2528" i="52" s="1"/>
  <c r="H2528" i="52" s="1"/>
  <c r="I2549" i="52"/>
  <c r="E2570" i="52"/>
  <c r="E2595" i="52"/>
  <c r="E2594" i="52" s="1"/>
  <c r="F2631" i="52"/>
  <c r="E2633" i="52"/>
  <c r="F2650" i="52"/>
  <c r="F2648" i="52" s="1"/>
  <c r="I2650" i="52"/>
  <c r="E2663" i="52"/>
  <c r="E2662" i="52" s="1"/>
  <c r="F2667" i="52"/>
  <c r="F2666" i="52" s="1"/>
  <c r="I2667" i="52"/>
  <c r="I2703" i="52"/>
  <c r="E2703" i="52"/>
  <c r="F2703" i="52"/>
  <c r="I2707" i="52"/>
  <c r="F2709" i="52"/>
  <c r="F2708" i="52" s="1"/>
  <c r="F2717" i="52"/>
  <c r="F2716" i="52" s="1"/>
  <c r="G6" i="37" s="1"/>
  <c r="I2717" i="52"/>
  <c r="I2719" i="52"/>
  <c r="F2719" i="52"/>
  <c r="F2718" i="52" s="1"/>
  <c r="G7" i="37" s="1"/>
  <c r="E2732" i="52"/>
  <c r="E2731" i="52" s="1"/>
  <c r="H2731" i="52" s="1"/>
  <c r="I2737" i="52"/>
  <c r="F2737" i="52"/>
  <c r="F2736" i="52" s="1"/>
  <c r="I2743" i="52"/>
  <c r="E2743" i="52"/>
  <c r="F2743" i="52"/>
  <c r="I2753" i="52"/>
  <c r="F2753" i="52"/>
  <c r="F2752" i="52" s="1"/>
  <c r="F2758" i="52"/>
  <c r="E2758" i="52"/>
  <c r="I2771" i="52"/>
  <c r="F2771" i="52"/>
  <c r="F2780" i="52"/>
  <c r="E2780" i="52"/>
  <c r="E2816" i="52"/>
  <c r="I2816" i="52"/>
  <c r="H1724" i="52"/>
  <c r="H1729" i="52"/>
  <c r="H1800" i="52"/>
  <c r="H1813" i="52"/>
  <c r="H1827" i="52"/>
  <c r="H1830" i="52"/>
  <c r="G1796" i="52"/>
  <c r="G1776" i="52" s="1"/>
  <c r="H1879" i="52"/>
  <c r="G1854" i="52"/>
  <c r="G1833" i="52" s="1"/>
  <c r="E1908" i="52"/>
  <c r="H1913" i="52"/>
  <c r="F1923" i="52"/>
  <c r="C7" i="29" s="1"/>
  <c r="H1927" i="52"/>
  <c r="H1939" i="52"/>
  <c r="F1937" i="52"/>
  <c r="C11" i="29" s="1"/>
  <c r="H1979" i="52"/>
  <c r="H2022" i="52"/>
  <c r="H2032" i="52"/>
  <c r="H2036" i="52"/>
  <c r="H2041" i="52"/>
  <c r="E2049" i="52"/>
  <c r="F2049" i="52"/>
  <c r="H2054" i="52"/>
  <c r="H2070" i="52"/>
  <c r="H2081" i="52"/>
  <c r="F2085" i="52"/>
  <c r="H2087" i="52"/>
  <c r="H2093" i="52"/>
  <c r="E2122" i="52"/>
  <c r="H2124" i="52"/>
  <c r="E2192" i="52"/>
  <c r="H2195" i="52"/>
  <c r="H2199" i="52"/>
  <c r="F2236" i="52"/>
  <c r="F2235" i="52" s="1"/>
  <c r="H2235" i="52" s="1"/>
  <c r="E2250" i="52"/>
  <c r="E2260" i="52"/>
  <c r="F2262" i="52"/>
  <c r="F2273" i="52"/>
  <c r="F2272" i="52" s="1"/>
  <c r="E2285" i="52"/>
  <c r="E2284" i="52" s="1"/>
  <c r="E2292" i="52"/>
  <c r="E2291" i="52" s="1"/>
  <c r="E2301" i="52"/>
  <c r="E2300" i="52" s="1"/>
  <c r="H2300" i="52" s="1"/>
  <c r="F2303" i="52"/>
  <c r="F2302" i="52" s="1"/>
  <c r="E2310" i="52"/>
  <c r="E2309" i="52" s="1"/>
  <c r="F2318" i="52"/>
  <c r="F2317" i="52" s="1"/>
  <c r="G9" i="44" s="1"/>
  <c r="F2323" i="52"/>
  <c r="F2322" i="52" s="1"/>
  <c r="E2327" i="52"/>
  <c r="E2326" i="52" s="1"/>
  <c r="H2326" i="52" s="1"/>
  <c r="E2333" i="52"/>
  <c r="E2332" i="52" s="1"/>
  <c r="E2329" i="52" s="1"/>
  <c r="E2338" i="52"/>
  <c r="E2337" i="52" s="1"/>
  <c r="F2353" i="52"/>
  <c r="H2353" i="52" s="1"/>
  <c r="F2354" i="52"/>
  <c r="E2356" i="52"/>
  <c r="F2358" i="52"/>
  <c r="F2357" i="52" s="1"/>
  <c r="E2367" i="52"/>
  <c r="F2372" i="52"/>
  <c r="H2372" i="52" s="1"/>
  <c r="F2373" i="52"/>
  <c r="E2375" i="52"/>
  <c r="F2377" i="52"/>
  <c r="F2376" i="52" s="1"/>
  <c r="H2376" i="52" s="1"/>
  <c r="F2391" i="52"/>
  <c r="F2390" i="52" s="1"/>
  <c r="F2395" i="52"/>
  <c r="F2394" i="52" s="1"/>
  <c r="H2394" i="52" s="1"/>
  <c r="F2398" i="52"/>
  <c r="E2402" i="52"/>
  <c r="E2401" i="52" s="1"/>
  <c r="H2401" i="52" s="1"/>
  <c r="F2432" i="52"/>
  <c r="E2437" i="52"/>
  <c r="F2447" i="52"/>
  <c r="F2446" i="52" s="1"/>
  <c r="F2468" i="52"/>
  <c r="F2467" i="52" s="1"/>
  <c r="H2467" i="52" s="1"/>
  <c r="G2466" i="52"/>
  <c r="F2482" i="52"/>
  <c r="F2481" i="52" s="1"/>
  <c r="H2481" i="52" s="1"/>
  <c r="E2486" i="52"/>
  <c r="F2490" i="52"/>
  <c r="F2489" i="52" s="1"/>
  <c r="I2499" i="52"/>
  <c r="F2502" i="52"/>
  <c r="I2512" i="52"/>
  <c r="F2520" i="52"/>
  <c r="F2519" i="52" s="1"/>
  <c r="E2526" i="52"/>
  <c r="F2533" i="52"/>
  <c r="F2532" i="52" s="1"/>
  <c r="E2542" i="52"/>
  <c r="E2546" i="52"/>
  <c r="E2548" i="52"/>
  <c r="E2560" i="52"/>
  <c r="E2559" i="52" s="1"/>
  <c r="H2559" i="52" s="1"/>
  <c r="E2566" i="52"/>
  <c r="E2565" i="52" s="1"/>
  <c r="F2569" i="52"/>
  <c r="F2570" i="52"/>
  <c r="E2582" i="52"/>
  <c r="E2581" i="52" s="1"/>
  <c r="E2587" i="52"/>
  <c r="E2586" i="52" s="1"/>
  <c r="F2595" i="52"/>
  <c r="F2594" i="52" s="1"/>
  <c r="E2604" i="52"/>
  <c r="E2603" i="52" s="1"/>
  <c r="E2611" i="52"/>
  <c r="E2617" i="52"/>
  <c r="E2616" i="52" s="1"/>
  <c r="F2621" i="52"/>
  <c r="E2630" i="52"/>
  <c r="F2633" i="52"/>
  <c r="F2632" i="52" s="1"/>
  <c r="E2637" i="52"/>
  <c r="E2636" i="52" s="1"/>
  <c r="E2643" i="52"/>
  <c r="E2647" i="52"/>
  <c r="E2646" i="52" s="1"/>
  <c r="H2646" i="52" s="1"/>
  <c r="E2650" i="52"/>
  <c r="F2652" i="52"/>
  <c r="F2651" i="52" s="1"/>
  <c r="F2663" i="52"/>
  <c r="F2662" i="52" s="1"/>
  <c r="E2667" i="52"/>
  <c r="E2666" i="52" s="1"/>
  <c r="G2668" i="52"/>
  <c r="G2656" i="52" s="1"/>
  <c r="I2688" i="52"/>
  <c r="H2688" i="52" s="1"/>
  <c r="E2688" i="52"/>
  <c r="I2691" i="52"/>
  <c r="H2691" i="52" s="1"/>
  <c r="E2693" i="52"/>
  <c r="I2693" i="52"/>
  <c r="H2693" i="52" s="1"/>
  <c r="I2699" i="52"/>
  <c r="F2699" i="52"/>
  <c r="E2719" i="52"/>
  <c r="E2718" i="52" s="1"/>
  <c r="E2737" i="52"/>
  <c r="E2736" i="52" s="1"/>
  <c r="I2746" i="52"/>
  <c r="E2746" i="52"/>
  <c r="E2745" i="52" s="1"/>
  <c r="F2746" i="52"/>
  <c r="F2745" i="52" s="1"/>
  <c r="E2753" i="52"/>
  <c r="E2752" i="52" s="1"/>
  <c r="E2763" i="52"/>
  <c r="E2762" i="52" s="1"/>
  <c r="F2763" i="52"/>
  <c r="F2762" i="52" s="1"/>
  <c r="E2771" i="52"/>
  <c r="E2769" i="52" s="1"/>
  <c r="F2794" i="52"/>
  <c r="F2793" i="52" s="1"/>
  <c r="E2794" i="52"/>
  <c r="E2793" i="52" s="1"/>
  <c r="E1796" i="52"/>
  <c r="F1811" i="52"/>
  <c r="C5" i="23" s="1"/>
  <c r="H1816" i="52"/>
  <c r="F1819" i="52"/>
  <c r="H1821" i="52"/>
  <c r="H1829" i="52"/>
  <c r="H1834" i="52"/>
  <c r="F1833" i="52"/>
  <c r="C11" i="23" s="1"/>
  <c r="H1899" i="52"/>
  <c r="H1912" i="52"/>
  <c r="F1915" i="52"/>
  <c r="C5" i="29" s="1"/>
  <c r="H1918" i="52"/>
  <c r="H1926" i="52"/>
  <c r="F1930" i="52"/>
  <c r="C9" i="29" s="1"/>
  <c r="H1932" i="52"/>
  <c r="H1943" i="52"/>
  <c r="E1954" i="52"/>
  <c r="H1975" i="52"/>
  <c r="H2000" i="52"/>
  <c r="H2001" i="52"/>
  <c r="H2021" i="52"/>
  <c r="E2025" i="52"/>
  <c r="H2025" i="52" s="1"/>
  <c r="F2025" i="52"/>
  <c r="H2030" i="52"/>
  <c r="E2031" i="52"/>
  <c r="H2040" i="52"/>
  <c r="H2044" i="52"/>
  <c r="H2048" i="52"/>
  <c r="H2053" i="52"/>
  <c r="H2069" i="52"/>
  <c r="F2073" i="52"/>
  <c r="H2073" i="52" s="1"/>
  <c r="H2075" i="52"/>
  <c r="F2079" i="52"/>
  <c r="H2084" i="52"/>
  <c r="E2091" i="52"/>
  <c r="H2096" i="52"/>
  <c r="H2105" i="52"/>
  <c r="H2123" i="52"/>
  <c r="H2127" i="52"/>
  <c r="G2135" i="52"/>
  <c r="G2116" i="52" s="1"/>
  <c r="G2097" i="52" s="1"/>
  <c r="H2184" i="52"/>
  <c r="F2244" i="52"/>
  <c r="F2250" i="52"/>
  <c r="E2253" i="52"/>
  <c r="E2252" i="52" s="1"/>
  <c r="E2266" i="52"/>
  <c r="E2265" i="52" s="1"/>
  <c r="F2268" i="52"/>
  <c r="F2267" i="52" s="1"/>
  <c r="H2267" i="52" s="1"/>
  <c r="E2275" i="52"/>
  <c r="E2274" i="52" s="1"/>
  <c r="E2271" i="52" s="1"/>
  <c r="F2285" i="52"/>
  <c r="F2284" i="52" s="1"/>
  <c r="F2292" i="52"/>
  <c r="F2291" i="52" s="1"/>
  <c r="E2296" i="52"/>
  <c r="E2295" i="52" s="1"/>
  <c r="F2298" i="52"/>
  <c r="F2297" i="52" s="1"/>
  <c r="H2297" i="52" s="1"/>
  <c r="G2299" i="52"/>
  <c r="E2305" i="52"/>
  <c r="E2304" i="52" s="1"/>
  <c r="F2310" i="52"/>
  <c r="F2309" i="52" s="1"/>
  <c r="E2314" i="52"/>
  <c r="E2313" i="52" s="1"/>
  <c r="F2316" i="52"/>
  <c r="F2315" i="52" s="1"/>
  <c r="H2315" i="52" s="1"/>
  <c r="F2321" i="52"/>
  <c r="F2320" i="52" s="1"/>
  <c r="H2320" i="52" s="1"/>
  <c r="G2319" i="52"/>
  <c r="G2329" i="52"/>
  <c r="G2328" i="52" s="1"/>
  <c r="F2333" i="52"/>
  <c r="F2332" i="52" s="1"/>
  <c r="F2338" i="52"/>
  <c r="F2337" i="52" s="1"/>
  <c r="E2342" i="52"/>
  <c r="E2341" i="52" s="1"/>
  <c r="H2341" i="52" s="1"/>
  <c r="E2360" i="52"/>
  <c r="E2359" i="52" s="1"/>
  <c r="H2359" i="52" s="1"/>
  <c r="E2365" i="52"/>
  <c r="E2363" i="52" s="1"/>
  <c r="F2367" i="52"/>
  <c r="F2389" i="52"/>
  <c r="H2392" i="52"/>
  <c r="E2397" i="52"/>
  <c r="E2407" i="52"/>
  <c r="E2406" i="52" s="1"/>
  <c r="E2431" i="52"/>
  <c r="F2437" i="52"/>
  <c r="E2439" i="52"/>
  <c r="F2441" i="52"/>
  <c r="E2460" i="52"/>
  <c r="F2470" i="52"/>
  <c r="F2469" i="52" s="1"/>
  <c r="H2469" i="52" s="1"/>
  <c r="F2478" i="52"/>
  <c r="E2480" i="52"/>
  <c r="E2479" i="52" s="1"/>
  <c r="I2482" i="52"/>
  <c r="H2482" i="52" s="1"/>
  <c r="F2486" i="52"/>
  <c r="H2486" i="52" s="1"/>
  <c r="E2497" i="52"/>
  <c r="E2496" i="52" s="1"/>
  <c r="F2504" i="52"/>
  <c r="F2503" i="52" s="1"/>
  <c r="E2510" i="52"/>
  <c r="G2514" i="52"/>
  <c r="F2526" i="52"/>
  <c r="E2538" i="52"/>
  <c r="E2545" i="52"/>
  <c r="F2548" i="52"/>
  <c r="E2550" i="52"/>
  <c r="H2550" i="52" s="1"/>
  <c r="E2552" i="52"/>
  <c r="I2560" i="52"/>
  <c r="E2562" i="52"/>
  <c r="I2566" i="52"/>
  <c r="I2569" i="52"/>
  <c r="F2573" i="52"/>
  <c r="E2578" i="52"/>
  <c r="E2577" i="52" s="1"/>
  <c r="H2577" i="52" s="1"/>
  <c r="F2582" i="52"/>
  <c r="F2581" i="52" s="1"/>
  <c r="F2587" i="52"/>
  <c r="F2586" i="52" s="1"/>
  <c r="E2591" i="52"/>
  <c r="E2590" i="52" s="1"/>
  <c r="H2590" i="52" s="1"/>
  <c r="I2604" i="52"/>
  <c r="E2606" i="52"/>
  <c r="E2605" i="52" s="1"/>
  <c r="H2605" i="52" s="1"/>
  <c r="I2617" i="52"/>
  <c r="E2620" i="52"/>
  <c r="I2621" i="52"/>
  <c r="F2630" i="52"/>
  <c r="F2643" i="52"/>
  <c r="I2647" i="52"/>
  <c r="E2649" i="52"/>
  <c r="H2649" i="52" s="1"/>
  <c r="I2652" i="52"/>
  <c r="F2659" i="52"/>
  <c r="F2658" i="52" s="1"/>
  <c r="I2659" i="52"/>
  <c r="F2661" i="52"/>
  <c r="F2660" i="52" s="1"/>
  <c r="E2661" i="52"/>
  <c r="E2660" i="52" s="1"/>
  <c r="E2657" i="52" s="1"/>
  <c r="F2670" i="52"/>
  <c r="F2669" i="52" s="1"/>
  <c r="H2669" i="52" s="1"/>
  <c r="E2679" i="52"/>
  <c r="E2678" i="52" s="1"/>
  <c r="F2688" i="52"/>
  <c r="I2692" i="52"/>
  <c r="H2692" i="52" s="1"/>
  <c r="F2692" i="52"/>
  <c r="F2693" i="52"/>
  <c r="I2696" i="52"/>
  <c r="F2696" i="52"/>
  <c r="E2699" i="52"/>
  <c r="I2750" i="52"/>
  <c r="F2750" i="52"/>
  <c r="F2761" i="52"/>
  <c r="F2760" i="52" s="1"/>
  <c r="E2761" i="52"/>
  <c r="E2760" i="52" s="1"/>
  <c r="I2778" i="52"/>
  <c r="E2778" i="52"/>
  <c r="F2778" i="52"/>
  <c r="I2821" i="52"/>
  <c r="E2821" i="52"/>
  <c r="F2821" i="52"/>
  <c r="I2695" i="52"/>
  <c r="G2685" i="52"/>
  <c r="G2684" i="52" s="1"/>
  <c r="F2702" i="52"/>
  <c r="F2715" i="52"/>
  <c r="F2714" i="52" s="1"/>
  <c r="H2714" i="52" s="1"/>
  <c r="G2723" i="52"/>
  <c r="I2735" i="52"/>
  <c r="I2785" i="52"/>
  <c r="F2787" i="52"/>
  <c r="G2790" i="52"/>
  <c r="E2799" i="52"/>
  <c r="E2798" i="52" s="1"/>
  <c r="H2798" i="52" s="1"/>
  <c r="E2809" i="52"/>
  <c r="E2808" i="52" s="1"/>
  <c r="E2815" i="52"/>
  <c r="H2815" i="52" s="1"/>
  <c r="E2818" i="52"/>
  <c r="E2817" i="52" s="1"/>
  <c r="G2812" i="52"/>
  <c r="E2823" i="52"/>
  <c r="E2829" i="52"/>
  <c r="I2829" i="52"/>
  <c r="E2901" i="52"/>
  <c r="E2904" i="52"/>
  <c r="E2903" i="52" s="1"/>
  <c r="H2903" i="52" s="1"/>
  <c r="G2905" i="52"/>
  <c r="E2909" i="52"/>
  <c r="E2908" i="52" s="1"/>
  <c r="H2908" i="52" s="1"/>
  <c r="E2919" i="52"/>
  <c r="H2919" i="52" s="1"/>
  <c r="F2924" i="52"/>
  <c r="E2924" i="52"/>
  <c r="E2931" i="52"/>
  <c r="I2931" i="52"/>
  <c r="F2932" i="52"/>
  <c r="E3002" i="52"/>
  <c r="E3001" i="52" s="1"/>
  <c r="F3002" i="52"/>
  <c r="F3001" i="52" s="1"/>
  <c r="G3008" i="52"/>
  <c r="I3043" i="52"/>
  <c r="E3043" i="52"/>
  <c r="E3042" i="52" s="1"/>
  <c r="H3042" i="52" s="1"/>
  <c r="E3050" i="52"/>
  <c r="E3049" i="52" s="1"/>
  <c r="F3050" i="52"/>
  <c r="F3049" i="52" s="1"/>
  <c r="E3074" i="52"/>
  <c r="E3073" i="52" s="1"/>
  <c r="H3073" i="52" s="1"/>
  <c r="F3074" i="52"/>
  <c r="F3073" i="52" s="1"/>
  <c r="E3106" i="52"/>
  <c r="E3105" i="52" s="1"/>
  <c r="I3106" i="52"/>
  <c r="F3106" i="52"/>
  <c r="F3105" i="52" s="1"/>
  <c r="I3128" i="52"/>
  <c r="F3128" i="52"/>
  <c r="E3128" i="52"/>
  <c r="I3145" i="52"/>
  <c r="E3180" i="52"/>
  <c r="E3179" i="52" s="1"/>
  <c r="F3180" i="52"/>
  <c r="F3179" i="52" s="1"/>
  <c r="E8" i="47" s="1"/>
  <c r="E3245" i="52"/>
  <c r="E3244" i="52" s="1"/>
  <c r="F3245" i="52"/>
  <c r="F3244" i="52" s="1"/>
  <c r="I3254" i="52"/>
  <c r="E3254" i="52"/>
  <c r="G3250" i="52"/>
  <c r="G3242" i="52" s="1"/>
  <c r="I3267" i="52"/>
  <c r="F3267" i="52"/>
  <c r="E3267" i="52"/>
  <c r="G3314" i="52"/>
  <c r="I3324" i="52"/>
  <c r="F3324" i="52"/>
  <c r="F3323" i="52" s="1"/>
  <c r="E3324" i="52"/>
  <c r="E3323" i="52" s="1"/>
  <c r="I3329" i="52"/>
  <c r="F3329" i="52"/>
  <c r="F3328" i="52" s="1"/>
  <c r="E3329" i="52"/>
  <c r="E3328" i="52" s="1"/>
  <c r="F3348" i="52"/>
  <c r="I3348" i="52"/>
  <c r="E3348" i="52"/>
  <c r="E3347" i="52" s="1"/>
  <c r="E3488" i="52"/>
  <c r="F3488" i="52"/>
  <c r="I2847" i="52"/>
  <c r="E2847" i="52"/>
  <c r="E2846" i="52" s="1"/>
  <c r="H2846" i="52" s="1"/>
  <c r="I2857" i="52"/>
  <c r="F2857" i="52"/>
  <c r="F2856" i="52" s="1"/>
  <c r="H2856" i="52" s="1"/>
  <c r="E2859" i="52"/>
  <c r="F2859" i="52"/>
  <c r="F2858" i="52" s="1"/>
  <c r="E2873" i="52"/>
  <c r="E2872" i="52" s="1"/>
  <c r="I2873" i="52"/>
  <c r="E2881" i="52"/>
  <c r="F2881" i="52"/>
  <c r="F2880" i="52" s="1"/>
  <c r="G8" i="41" s="1"/>
  <c r="I2892" i="52"/>
  <c r="E2892" i="52"/>
  <c r="E2891" i="52" s="1"/>
  <c r="H2891" i="52" s="1"/>
  <c r="I2900" i="52"/>
  <c r="F2900" i="52"/>
  <c r="E2918" i="52"/>
  <c r="I2918" i="52"/>
  <c r="F2921" i="52"/>
  <c r="F2917" i="52" s="1"/>
  <c r="E2921" i="52"/>
  <c r="H2926" i="52"/>
  <c r="E2990" i="52"/>
  <c r="F2990" i="52"/>
  <c r="I2995" i="52"/>
  <c r="E2995" i="52"/>
  <c r="E2994" i="52" s="1"/>
  <c r="H2994" i="52" s="1"/>
  <c r="E3098" i="52"/>
  <c r="E3097" i="52" s="1"/>
  <c r="I3098" i="52"/>
  <c r="F3098" i="52"/>
  <c r="F3097" i="52" s="1"/>
  <c r="E3110" i="52"/>
  <c r="E3109" i="52" s="1"/>
  <c r="F3110" i="52"/>
  <c r="F3109" i="52" s="1"/>
  <c r="E3129" i="52"/>
  <c r="F3129" i="52"/>
  <c r="E3134" i="52"/>
  <c r="I3134" i="52"/>
  <c r="F3134" i="52"/>
  <c r="F3133" i="52" s="1"/>
  <c r="E3153" i="52"/>
  <c r="E3152" i="52" s="1"/>
  <c r="I3153" i="52"/>
  <c r="F3153" i="52"/>
  <c r="F3152" i="52" s="1"/>
  <c r="E3167" i="52"/>
  <c r="I3167" i="52"/>
  <c r="E3188" i="52"/>
  <c r="I3188" i="52"/>
  <c r="F3188" i="52"/>
  <c r="I3277" i="52"/>
  <c r="F3277" i="52"/>
  <c r="E3277" i="52"/>
  <c r="F3295" i="52"/>
  <c r="F3294" i="52" s="1"/>
  <c r="I3295" i="52"/>
  <c r="E3295" i="52"/>
  <c r="I3311" i="52"/>
  <c r="F3311" i="52"/>
  <c r="F3310" i="52" s="1"/>
  <c r="E3311" i="52"/>
  <c r="E3310" i="52" s="1"/>
  <c r="I3316" i="52"/>
  <c r="F3316" i="52"/>
  <c r="F3315" i="52" s="1"/>
  <c r="E3316" i="52"/>
  <c r="E3315" i="52" s="1"/>
  <c r="I3322" i="52"/>
  <c r="F3322" i="52"/>
  <c r="F3321" i="52" s="1"/>
  <c r="E3322" i="52"/>
  <c r="E3321" i="52" s="1"/>
  <c r="I3392" i="52"/>
  <c r="E3392" i="52"/>
  <c r="E3391" i="52" s="1"/>
  <c r="F3392" i="52"/>
  <c r="F3391" i="52" s="1"/>
  <c r="I3425" i="52"/>
  <c r="F3425" i="52"/>
  <c r="E3425" i="52"/>
  <c r="H3425" i="52" s="1"/>
  <c r="E3444" i="52"/>
  <c r="E3443" i="52" s="1"/>
  <c r="F3444" i="52"/>
  <c r="F3443" i="52" s="1"/>
  <c r="I3461" i="52"/>
  <c r="F3461" i="52"/>
  <c r="F3460" i="52" s="1"/>
  <c r="E3461" i="52"/>
  <c r="E3460" i="52" s="1"/>
  <c r="E3536" i="52"/>
  <c r="E3535" i="52" s="1"/>
  <c r="F3536" i="52"/>
  <c r="F3535" i="52" s="1"/>
  <c r="E3578" i="52"/>
  <c r="E3577" i="52" s="1"/>
  <c r="F3578" i="52"/>
  <c r="F3577" i="52" s="1"/>
  <c r="E11" i="40" s="1"/>
  <c r="F3621" i="52"/>
  <c r="F3620" i="52" s="1"/>
  <c r="I3621" i="52"/>
  <c r="E3621" i="52"/>
  <c r="E3620" i="52" s="1"/>
  <c r="I2828" i="52"/>
  <c r="E2828" i="52"/>
  <c r="E2825" i="52" s="1"/>
  <c r="I2844" i="52"/>
  <c r="F2844" i="52"/>
  <c r="F2871" i="52"/>
  <c r="F2870" i="52" s="1"/>
  <c r="E2871" i="52"/>
  <c r="E2870" i="52" s="1"/>
  <c r="F2879" i="52"/>
  <c r="F2878" i="52" s="1"/>
  <c r="E2879" i="52"/>
  <c r="E2878" i="52" s="1"/>
  <c r="H2878" i="52" s="1"/>
  <c r="F2888" i="52"/>
  <c r="E2888" i="52"/>
  <c r="F2915" i="52"/>
  <c r="F2914" i="52" s="1"/>
  <c r="I2915" i="52"/>
  <c r="E2925" i="52"/>
  <c r="I2925" i="52"/>
  <c r="F2930" i="52"/>
  <c r="E2930" i="52"/>
  <c r="H2930" i="52" s="1"/>
  <c r="I3025" i="52"/>
  <c r="E3025" i="52"/>
  <c r="I3030" i="52"/>
  <c r="E3030" i="52"/>
  <c r="E3029" i="52" s="1"/>
  <c r="E3065" i="52"/>
  <c r="F3065" i="52"/>
  <c r="F3064" i="52" s="1"/>
  <c r="I3096" i="52"/>
  <c r="E3096" i="52"/>
  <c r="I3102" i="52"/>
  <c r="E3102" i="52"/>
  <c r="I3126" i="52"/>
  <c r="E3126" i="52"/>
  <c r="E3260" i="52"/>
  <c r="E3259" i="52" s="1"/>
  <c r="F3260" i="52"/>
  <c r="F3259" i="52" s="1"/>
  <c r="E3265" i="52"/>
  <c r="F3265" i="52"/>
  <c r="I3289" i="52"/>
  <c r="F3289" i="52"/>
  <c r="F3288" i="52" s="1"/>
  <c r="E3289" i="52"/>
  <c r="E3288" i="52" s="1"/>
  <c r="F3459" i="52"/>
  <c r="F3458" i="52" s="1"/>
  <c r="I3459" i="52"/>
  <c r="F3508" i="52"/>
  <c r="I3508" i="52"/>
  <c r="G2728" i="52"/>
  <c r="G2733" i="52"/>
  <c r="I2803" i="52"/>
  <c r="E2826" i="52"/>
  <c r="F2828" i="52"/>
  <c r="F2836" i="52"/>
  <c r="F2835" i="52" s="1"/>
  <c r="H2835" i="52" s="1"/>
  <c r="E2844" i="52"/>
  <c r="F2851" i="52"/>
  <c r="F2850" i="52" s="1"/>
  <c r="G12" i="40" s="1"/>
  <c r="E2851" i="52"/>
  <c r="E2850" i="52" s="1"/>
  <c r="E2866" i="52"/>
  <c r="E2865" i="52" s="1"/>
  <c r="H2865" i="52" s="1"/>
  <c r="F2875" i="52"/>
  <c r="F2874" i="52" s="1"/>
  <c r="I2886" i="52"/>
  <c r="E2886" i="52"/>
  <c r="E2899" i="52"/>
  <c r="F2899" i="52"/>
  <c r="E2915" i="52"/>
  <c r="E2914" i="52" s="1"/>
  <c r="H2923" i="52"/>
  <c r="F2925" i="52"/>
  <c r="I2930" i="52"/>
  <c r="E2932" i="52"/>
  <c r="F2942" i="52"/>
  <c r="E2942" i="52"/>
  <c r="E2944" i="52"/>
  <c r="F2944" i="52"/>
  <c r="E2975" i="52"/>
  <c r="F2975" i="52"/>
  <c r="G3000" i="52"/>
  <c r="E3023" i="52"/>
  <c r="E3022" i="52" s="1"/>
  <c r="F3023" i="52"/>
  <c r="F3022" i="52" s="1"/>
  <c r="F3025" i="52"/>
  <c r="F3024" i="52" s="1"/>
  <c r="F3030" i="52"/>
  <c r="F3029" i="52" s="1"/>
  <c r="F3047" i="52"/>
  <c r="F3046" i="52" s="1"/>
  <c r="E9" i="44" s="1"/>
  <c r="E3047" i="52"/>
  <c r="E3046" i="52" s="1"/>
  <c r="I3065" i="52"/>
  <c r="I3076" i="52"/>
  <c r="E3076" i="52"/>
  <c r="E3075" i="52" s="1"/>
  <c r="I3120" i="52"/>
  <c r="E3120" i="52"/>
  <c r="E3119" i="52" s="1"/>
  <c r="I3141" i="52"/>
  <c r="F3141" i="52"/>
  <c r="F3140" i="52" s="1"/>
  <c r="E3141" i="52"/>
  <c r="E3140" i="52" s="1"/>
  <c r="E3176" i="52"/>
  <c r="E3175" i="52" s="1"/>
  <c r="I3176" i="52"/>
  <c r="F3176" i="52"/>
  <c r="F3175" i="52" s="1"/>
  <c r="E3217" i="52"/>
  <c r="F3217" i="52"/>
  <c r="E3298" i="52"/>
  <c r="I3298" i="52"/>
  <c r="F3298" i="52"/>
  <c r="H3298" i="52" s="1"/>
  <c r="E3302" i="52"/>
  <c r="I3302" i="52"/>
  <c r="F3302" i="52"/>
  <c r="F3340" i="52"/>
  <c r="I3340" i="52"/>
  <c r="E3340" i="52"/>
  <c r="E3339" i="52" s="1"/>
  <c r="F3363" i="52"/>
  <c r="F3361" i="52" s="1"/>
  <c r="I3363" i="52"/>
  <c r="E3363" i="52"/>
  <c r="E3630" i="52"/>
  <c r="I3630" i="52"/>
  <c r="F3630" i="52"/>
  <c r="E3656" i="52"/>
  <c r="F3656" i="52"/>
  <c r="I3709" i="52"/>
  <c r="F3709" i="52"/>
  <c r="E3709" i="52"/>
  <c r="E3720" i="52"/>
  <c r="F3720" i="52"/>
  <c r="F3735" i="52"/>
  <c r="F3734" i="52" s="1"/>
  <c r="E3735" i="52"/>
  <c r="E3734" i="52" s="1"/>
  <c r="I3749" i="52"/>
  <c r="F3749" i="52"/>
  <c r="F3748" i="52" s="1"/>
  <c r="E3749" i="52"/>
  <c r="E3748" i="52" s="1"/>
  <c r="I3754" i="52"/>
  <c r="F3754" i="52"/>
  <c r="F3753" i="52" s="1"/>
  <c r="E3754" i="52"/>
  <c r="E3753" i="52" s="1"/>
  <c r="I3813" i="52"/>
  <c r="F3813" i="52"/>
  <c r="I3849" i="52"/>
  <c r="F3849" i="52"/>
  <c r="E3849" i="52"/>
  <c r="F3896" i="52"/>
  <c r="I3896" i="52"/>
  <c r="E3896" i="52"/>
  <c r="E3904" i="52"/>
  <c r="F3904" i="52"/>
  <c r="I3987" i="52"/>
  <c r="F3987" i="52"/>
  <c r="E3987" i="52"/>
  <c r="I4012" i="52"/>
  <c r="F4012" i="52"/>
  <c r="F4007" i="52" s="1"/>
  <c r="C7" i="50" s="1"/>
  <c r="E4012" i="52"/>
  <c r="I4038" i="52"/>
  <c r="E4038" i="52"/>
  <c r="E4037" i="52" s="1"/>
  <c r="E4053" i="52"/>
  <c r="E4052" i="52" s="1"/>
  <c r="I4053" i="52"/>
  <c r="G4188" i="52"/>
  <c r="E4378" i="52"/>
  <c r="F4378" i="52"/>
  <c r="I4378" i="52"/>
  <c r="G2853" i="52"/>
  <c r="G2852" i="52" s="1"/>
  <c r="F2935" i="52"/>
  <c r="H2935" i="52" s="1"/>
  <c r="I2943" i="52"/>
  <c r="H2943" i="52" s="1"/>
  <c r="I2947" i="52"/>
  <c r="G2963" i="52"/>
  <c r="F2989" i="52"/>
  <c r="I3032" i="52"/>
  <c r="I3039" i="52"/>
  <c r="H3039" i="52" s="1"/>
  <c r="I3078" i="52"/>
  <c r="H3078" i="52" s="1"/>
  <c r="G3080" i="52"/>
  <c r="F3104" i="52"/>
  <c r="H3104" i="52" s="1"/>
  <c r="F3136" i="52"/>
  <c r="F3135" i="52" s="1"/>
  <c r="H3135" i="52" s="1"/>
  <c r="I3170" i="52"/>
  <c r="G3174" i="52"/>
  <c r="G3144" i="52" s="1"/>
  <c r="F3203" i="52"/>
  <c r="G3195" i="52"/>
  <c r="F3224" i="52"/>
  <c r="F3223" i="52" s="1"/>
  <c r="F3252" i="52"/>
  <c r="F3256" i="52"/>
  <c r="I3279" i="52"/>
  <c r="I3287" i="52"/>
  <c r="F3291" i="52"/>
  <c r="F3290" i="52" s="1"/>
  <c r="F3299" i="52"/>
  <c r="I3307" i="52"/>
  <c r="H3307" i="52" s="1"/>
  <c r="I3346" i="52"/>
  <c r="I3349" i="52"/>
  <c r="I3364" i="52"/>
  <c r="H3364" i="52" s="1"/>
  <c r="F3368" i="52"/>
  <c r="F3390" i="52"/>
  <c r="F3389" i="52" s="1"/>
  <c r="I3390" i="52"/>
  <c r="F3421" i="52"/>
  <c r="I3448" i="52"/>
  <c r="F3448" i="52"/>
  <c r="F3447" i="52" s="1"/>
  <c r="G3452" i="52"/>
  <c r="G3462" i="52"/>
  <c r="F3470" i="52"/>
  <c r="I3470" i="52"/>
  <c r="I3472" i="52"/>
  <c r="E3472" i="52"/>
  <c r="F3486" i="52"/>
  <c r="I3486" i="52"/>
  <c r="F3492" i="52"/>
  <c r="E3492" i="52"/>
  <c r="E3491" i="52" s="1"/>
  <c r="F3504" i="52"/>
  <c r="F3503" i="52" s="1"/>
  <c r="I3504" i="52"/>
  <c r="E3504" i="52"/>
  <c r="E3503" i="52" s="1"/>
  <c r="I3586" i="52"/>
  <c r="F3586" i="52"/>
  <c r="F3585" i="52" s="1"/>
  <c r="E3586" i="52"/>
  <c r="E3585" i="52" s="1"/>
  <c r="F3591" i="52"/>
  <c r="F3590" i="52" s="1"/>
  <c r="I3591" i="52"/>
  <c r="E3591" i="52"/>
  <c r="E3590" i="52" s="1"/>
  <c r="E3589" i="52" s="1"/>
  <c r="I3617" i="52"/>
  <c r="F3617" i="52"/>
  <c r="E3617" i="52"/>
  <c r="F3676" i="52"/>
  <c r="F3675" i="52" s="1"/>
  <c r="E3676" i="52"/>
  <c r="E3675" i="52" s="1"/>
  <c r="F3707" i="52"/>
  <c r="I3707" i="52"/>
  <c r="G3724" i="52"/>
  <c r="E3774" i="52"/>
  <c r="E3773" i="52" s="1"/>
  <c r="F3774" i="52"/>
  <c r="F3773" i="52" s="1"/>
  <c r="F3847" i="52"/>
  <c r="I3847" i="52"/>
  <c r="I3872" i="52"/>
  <c r="F3872" i="52"/>
  <c r="F3871" i="52" s="1"/>
  <c r="F3868" i="52" s="1"/>
  <c r="C10" i="46" s="1"/>
  <c r="E3872" i="52"/>
  <c r="E3871" i="52" s="1"/>
  <c r="E3920" i="52"/>
  <c r="I3920" i="52"/>
  <c r="F3920" i="52"/>
  <c r="F3917" i="52" s="1"/>
  <c r="F3916" i="52" s="1"/>
  <c r="C11" i="47" s="1"/>
  <c r="I3983" i="52"/>
  <c r="E3983" i="52"/>
  <c r="F3983" i="52"/>
  <c r="G3137" i="52"/>
  <c r="H3308" i="52"/>
  <c r="F3378" i="52"/>
  <c r="E3378" i="52"/>
  <c r="E3399" i="52"/>
  <c r="E3398" i="52" s="1"/>
  <c r="F3399" i="52"/>
  <c r="F3398" i="52" s="1"/>
  <c r="I3410" i="52"/>
  <c r="F3410" i="52"/>
  <c r="F3409" i="52" s="1"/>
  <c r="E3420" i="52"/>
  <c r="F3420" i="52"/>
  <c r="I3456" i="52"/>
  <c r="F3456" i="52"/>
  <c r="F3455" i="52" s="1"/>
  <c r="F3452" i="52" s="1"/>
  <c r="E5" i="38" s="1"/>
  <c r="I3466" i="52"/>
  <c r="F3466" i="52"/>
  <c r="F3465" i="52" s="1"/>
  <c r="F3462" i="52" s="1"/>
  <c r="E7" i="38" s="1"/>
  <c r="I3482" i="52"/>
  <c r="F3482" i="52"/>
  <c r="I3584" i="52"/>
  <c r="E3584" i="52"/>
  <c r="E3583" i="52" s="1"/>
  <c r="F3604" i="52"/>
  <c r="F3603" i="52" s="1"/>
  <c r="I3604" i="52"/>
  <c r="E3604" i="52"/>
  <c r="E3603" i="52" s="1"/>
  <c r="F3615" i="52"/>
  <c r="E3615" i="52"/>
  <c r="I3666" i="52"/>
  <c r="F3666" i="52"/>
  <c r="E3666" i="52"/>
  <c r="F3703" i="52"/>
  <c r="I3703" i="52"/>
  <c r="I3798" i="52"/>
  <c r="E3798" i="52"/>
  <c r="E3797" i="52" s="1"/>
  <c r="E3825" i="52"/>
  <c r="F3825" i="52"/>
  <c r="I3832" i="52"/>
  <c r="F3832" i="52"/>
  <c r="I3882" i="52"/>
  <c r="F3882" i="52"/>
  <c r="F3881" i="52" s="1"/>
  <c r="E3882" i="52"/>
  <c r="E3881" i="52" s="1"/>
  <c r="E3909" i="52"/>
  <c r="E3908" i="52" s="1"/>
  <c r="F3909" i="52"/>
  <c r="F3908" i="52" s="1"/>
  <c r="I3928" i="52"/>
  <c r="F3928" i="52"/>
  <c r="F3927" i="52" s="1"/>
  <c r="E3928" i="52"/>
  <c r="E3927" i="52" s="1"/>
  <c r="G2928" i="52"/>
  <c r="G3028" i="52"/>
  <c r="G3048" i="52"/>
  <c r="G3063" i="52"/>
  <c r="H3086" i="52"/>
  <c r="E3094" i="52"/>
  <c r="F3095" i="52"/>
  <c r="H3101" i="52"/>
  <c r="E3112" i="52"/>
  <c r="E3111" i="52" s="1"/>
  <c r="H3111" i="52" s="1"/>
  <c r="I3127" i="52"/>
  <c r="E3131" i="52"/>
  <c r="E3130" i="52" s="1"/>
  <c r="F3139" i="52"/>
  <c r="F3138" i="52" s="1"/>
  <c r="H3138" i="52" s="1"/>
  <c r="E3166" i="52"/>
  <c r="E3168" i="52"/>
  <c r="H3168" i="52" s="1"/>
  <c r="E3171" i="52"/>
  <c r="E3173" i="52"/>
  <c r="E3182" i="52"/>
  <c r="E3181" i="52" s="1"/>
  <c r="H3181" i="52" s="1"/>
  <c r="F3204" i="52"/>
  <c r="E3219" i="52"/>
  <c r="E3218" i="52" s="1"/>
  <c r="E3241" i="52"/>
  <c r="E3240" i="52" s="1"/>
  <c r="E3247" i="52"/>
  <c r="E3246" i="52" s="1"/>
  <c r="H3246" i="52" s="1"/>
  <c r="F3253" i="52"/>
  <c r="E3262" i="52"/>
  <c r="E3261" i="52" s="1"/>
  <c r="G3263" i="52"/>
  <c r="E3266" i="52"/>
  <c r="E3274" i="52"/>
  <c r="F3280" i="52"/>
  <c r="E3300" i="52"/>
  <c r="H3320" i="52"/>
  <c r="E3337" i="52"/>
  <c r="E3336" i="52" s="1"/>
  <c r="F3350" i="52"/>
  <c r="H3350" i="52" s="1"/>
  <c r="E3359" i="52"/>
  <c r="F3374" i="52"/>
  <c r="F3373" i="52" s="1"/>
  <c r="H3373" i="52" s="1"/>
  <c r="G3386" i="52"/>
  <c r="E3410" i="52"/>
  <c r="E3409" i="52" s="1"/>
  <c r="I3417" i="52"/>
  <c r="H3417" i="52" s="1"/>
  <c r="E3417" i="52"/>
  <c r="I3426" i="52"/>
  <c r="E3428" i="52"/>
  <c r="I3432" i="52"/>
  <c r="F3432" i="52"/>
  <c r="E3434" i="52"/>
  <c r="E3433" i="52" s="1"/>
  <c r="F3434" i="52"/>
  <c r="F3433" i="52" s="1"/>
  <c r="H3449" i="52"/>
  <c r="I3454" i="52"/>
  <c r="E3456" i="52"/>
  <c r="E3455" i="52" s="1"/>
  <c r="H3455" i="52" s="1"/>
  <c r="G3457" i="52"/>
  <c r="I3464" i="52"/>
  <c r="E3466" i="52"/>
  <c r="E3465" i="52" s="1"/>
  <c r="E3475" i="52"/>
  <c r="E3474" i="52" s="1"/>
  <c r="I3479" i="52"/>
  <c r="F3479" i="52"/>
  <c r="E3482" i="52"/>
  <c r="E3481" i="52" s="1"/>
  <c r="I3500" i="52"/>
  <c r="E3500" i="52"/>
  <c r="I3507" i="52"/>
  <c r="F3507" i="52"/>
  <c r="E3507" i="52"/>
  <c r="I3544" i="52"/>
  <c r="F3544" i="52"/>
  <c r="E3544" i="52"/>
  <c r="E3556" i="52"/>
  <c r="F3556" i="52"/>
  <c r="E3572" i="52"/>
  <c r="F3572" i="52"/>
  <c r="I3653" i="52"/>
  <c r="F3653" i="52"/>
  <c r="E3653" i="52"/>
  <c r="E3662" i="52"/>
  <c r="F3662" i="52"/>
  <c r="E3671" i="52"/>
  <c r="F3671" i="52"/>
  <c r="I3737" i="52"/>
  <c r="F3737" i="52"/>
  <c r="F3736" i="52" s="1"/>
  <c r="E3737" i="52"/>
  <c r="E3736" i="52" s="1"/>
  <c r="G3766" i="52"/>
  <c r="E3807" i="52"/>
  <c r="E3806" i="52" s="1"/>
  <c r="F3807" i="52"/>
  <c r="F3806" i="52" s="1"/>
  <c r="I3901" i="52"/>
  <c r="F3901" i="52"/>
  <c r="E3901" i="52"/>
  <c r="I3970" i="52"/>
  <c r="F3970" i="52"/>
  <c r="F3969" i="52" s="1"/>
  <c r="E3970" i="52"/>
  <c r="E3969" i="52" s="1"/>
  <c r="F3534" i="52"/>
  <c r="F3533" i="52" s="1"/>
  <c r="F3565" i="52"/>
  <c r="F3564" i="52" s="1"/>
  <c r="F3595" i="52"/>
  <c r="F3594" i="52" s="1"/>
  <c r="H3594" i="52" s="1"/>
  <c r="F3600" i="52"/>
  <c r="F3599" i="52" s="1"/>
  <c r="H3599" i="52" s="1"/>
  <c r="F3608" i="52"/>
  <c r="F3613" i="52"/>
  <c r="F3631" i="52"/>
  <c r="F3636" i="52"/>
  <c r="F3635" i="52" s="1"/>
  <c r="H3635" i="52" s="1"/>
  <c r="I3654" i="52"/>
  <c r="I3710" i="52"/>
  <c r="I3745" i="52"/>
  <c r="I3752" i="52"/>
  <c r="F3772" i="52"/>
  <c r="F3771" i="52" s="1"/>
  <c r="H3771" i="52" s="1"/>
  <c r="F3785" i="52"/>
  <c r="F3784" i="52" s="1"/>
  <c r="G3789" i="52"/>
  <c r="F3822" i="52"/>
  <c r="F3821" i="52" s="1"/>
  <c r="H3821" i="52" s="1"/>
  <c r="H3899" i="52"/>
  <c r="I3955" i="52"/>
  <c r="F3955" i="52"/>
  <c r="F3954" i="52" s="1"/>
  <c r="I3957" i="52"/>
  <c r="E3957" i="52"/>
  <c r="E3956" i="52" s="1"/>
  <c r="G3960" i="52"/>
  <c r="G4014" i="52"/>
  <c r="I4026" i="52"/>
  <c r="E4026" i="52"/>
  <c r="E4025" i="52" s="1"/>
  <c r="I4051" i="52"/>
  <c r="E4051" i="52"/>
  <c r="E4050" i="52" s="1"/>
  <c r="E4066" i="52"/>
  <c r="E4065" i="52" s="1"/>
  <c r="I4066" i="52"/>
  <c r="E4089" i="52"/>
  <c r="I4089" i="52"/>
  <c r="F4089" i="52"/>
  <c r="F4211" i="52"/>
  <c r="E4211" i="52"/>
  <c r="I4211" i="52"/>
  <c r="I4339" i="52"/>
  <c r="E4339" i="52"/>
  <c r="E4338" i="52" s="1"/>
  <c r="F4339" i="52"/>
  <c r="F4338" i="52" s="1"/>
  <c r="I4397" i="52"/>
  <c r="E4397" i="52"/>
  <c r="F4397" i="52"/>
  <c r="H3506" i="52"/>
  <c r="G3611" i="52"/>
  <c r="H3643" i="52"/>
  <c r="G3739" i="52"/>
  <c r="G3750" i="52"/>
  <c r="G3759" i="52"/>
  <c r="G3779" i="52"/>
  <c r="E3800" i="52"/>
  <c r="E3799" i="52" s="1"/>
  <c r="H3799" i="52" s="1"/>
  <c r="E3805" i="52"/>
  <c r="E3804" i="52" s="1"/>
  <c r="H3804" i="52" s="1"/>
  <c r="E3827" i="52"/>
  <c r="E3829" i="52"/>
  <c r="E3828" i="52" s="1"/>
  <c r="H3828" i="52" s="1"/>
  <c r="F3835" i="52"/>
  <c r="F3851" i="52"/>
  <c r="F3850" i="52" s="1"/>
  <c r="H3850" i="52" s="1"/>
  <c r="E3859" i="52"/>
  <c r="E3860" i="52"/>
  <c r="F3878" i="52"/>
  <c r="F3877" i="52" s="1"/>
  <c r="E3884" i="52"/>
  <c r="E3883" i="52" s="1"/>
  <c r="E3892" i="52"/>
  <c r="E3918" i="52"/>
  <c r="H3918" i="52" s="1"/>
  <c r="E3919" i="52"/>
  <c r="I3946" i="52"/>
  <c r="E3946" i="52"/>
  <c r="E3953" i="52"/>
  <c r="E3952" i="52" s="1"/>
  <c r="H3952" i="52" s="1"/>
  <c r="E3955" i="52"/>
  <c r="E3954" i="52" s="1"/>
  <c r="F3957" i="52"/>
  <c r="F3956" i="52" s="1"/>
  <c r="E3972" i="52"/>
  <c r="E3971" i="52" s="1"/>
  <c r="F3972" i="52"/>
  <c r="F3971" i="52" s="1"/>
  <c r="C9" i="48" s="1"/>
  <c r="I3998" i="52"/>
  <c r="F3998" i="52"/>
  <c r="E3998" i="52"/>
  <c r="I4022" i="52"/>
  <c r="F4022" i="52"/>
  <c r="F4021" i="52" s="1"/>
  <c r="E4022" i="52"/>
  <c r="I4064" i="52"/>
  <c r="E4064" i="52"/>
  <c r="E4063" i="52" s="1"/>
  <c r="I4094" i="52"/>
  <c r="F4094" i="52"/>
  <c r="E4094" i="52"/>
  <c r="E4099" i="52"/>
  <c r="I4099" i="52"/>
  <c r="F4099" i="52"/>
  <c r="E4103" i="52"/>
  <c r="I4103" i="52"/>
  <c r="F4103" i="52"/>
  <c r="I4149" i="52"/>
  <c r="H4149" i="52" s="1"/>
  <c r="F4149" i="52"/>
  <c r="E4149" i="52"/>
  <c r="I4153" i="52"/>
  <c r="H4153" i="52" s="1"/>
  <c r="E4153" i="52"/>
  <c r="F4153" i="52"/>
  <c r="E4300" i="52"/>
  <c r="E4299" i="52" s="1"/>
  <c r="H4299" i="52" s="1"/>
  <c r="F4300" i="52"/>
  <c r="F4299" i="52" s="1"/>
  <c r="C9" i="40" s="1"/>
  <c r="I4300" i="52"/>
  <c r="I4390" i="52"/>
  <c r="E4390" i="52"/>
  <c r="F4390" i="52"/>
  <c r="G3701" i="52"/>
  <c r="G3731" i="52"/>
  <c r="H3857" i="52"/>
  <c r="I3860" i="52"/>
  <c r="I3878" i="52"/>
  <c r="G3876" i="52"/>
  <c r="F3884" i="52"/>
  <c r="F3883" i="52" s="1"/>
  <c r="F3892" i="52"/>
  <c r="E3898" i="52"/>
  <c r="H3898" i="52" s="1"/>
  <c r="E3903" i="52"/>
  <c r="H3907" i="52"/>
  <c r="E3915" i="52"/>
  <c r="I3919" i="52"/>
  <c r="E3922" i="52"/>
  <c r="E3921" i="52" s="1"/>
  <c r="I3940" i="52"/>
  <c r="E3940" i="52"/>
  <c r="E3939" i="52" s="1"/>
  <c r="F3946" i="52"/>
  <c r="I3964" i="52"/>
  <c r="F3966" i="52"/>
  <c r="F3965" i="52" s="1"/>
  <c r="E3966" i="52"/>
  <c r="E3965" i="52" s="1"/>
  <c r="E3960" i="52" s="1"/>
  <c r="E4040" i="52"/>
  <c r="E4039" i="52" s="1"/>
  <c r="I4040" i="52"/>
  <c r="I4083" i="52"/>
  <c r="E4083" i="52"/>
  <c r="E4082" i="52" s="1"/>
  <c r="I4110" i="52"/>
  <c r="F4110" i="52"/>
  <c r="E4110" i="52"/>
  <c r="E4156" i="52"/>
  <c r="I4156" i="52"/>
  <c r="F4156" i="52"/>
  <c r="I4195" i="52"/>
  <c r="E4195" i="52"/>
  <c r="E4194" i="52" s="1"/>
  <c r="E4193" i="52" s="1"/>
  <c r="F4195" i="52"/>
  <c r="F4194" i="52" s="1"/>
  <c r="E4324" i="52"/>
  <c r="E4323" i="52" s="1"/>
  <c r="F4324" i="52"/>
  <c r="F4323" i="52" s="1"/>
  <c r="I4324" i="52"/>
  <c r="I4009" i="52"/>
  <c r="G4086" i="52"/>
  <c r="I4121" i="52"/>
  <c r="E4121" i="52"/>
  <c r="E4141" i="52"/>
  <c r="E4140" i="52" s="1"/>
  <c r="F4141" i="52"/>
  <c r="F4140" i="52" s="1"/>
  <c r="I4147" i="52"/>
  <c r="F4150" i="52"/>
  <c r="I4190" i="52"/>
  <c r="E4190" i="52"/>
  <c r="E4189" i="52" s="1"/>
  <c r="H4189" i="52" s="1"/>
  <c r="H4201" i="52"/>
  <c r="F4225" i="52"/>
  <c r="F4224" i="52" s="1"/>
  <c r="E4225" i="52"/>
  <c r="E4224" i="52" s="1"/>
  <c r="F4242" i="52"/>
  <c r="F4241" i="52" s="1"/>
  <c r="E4242" i="52"/>
  <c r="E4241" i="52" s="1"/>
  <c r="G4250" i="52"/>
  <c r="I4274" i="52"/>
  <c r="E4274" i="52"/>
  <c r="F4278" i="52"/>
  <c r="F4277" i="52" s="1"/>
  <c r="E4278" i="52"/>
  <c r="I4287" i="52"/>
  <c r="E4287" i="52"/>
  <c r="H4306" i="52"/>
  <c r="E4341" i="52"/>
  <c r="E4340" i="52" s="1"/>
  <c r="F4341" i="52"/>
  <c r="F4340" i="52" s="1"/>
  <c r="C8" i="41" s="1"/>
  <c r="E4359" i="52"/>
  <c r="F4359" i="52"/>
  <c r="I4367" i="52"/>
  <c r="E4367" i="52"/>
  <c r="E4366" i="52" s="1"/>
  <c r="I4381" i="52"/>
  <c r="E4381" i="52"/>
  <c r="E4385" i="52"/>
  <c r="F4385" i="52"/>
  <c r="I4401" i="52"/>
  <c r="E4401" i="52"/>
  <c r="G4034" i="52"/>
  <c r="G4045" i="52"/>
  <c r="G4058" i="52"/>
  <c r="E4148" i="52"/>
  <c r="I4148" i="52"/>
  <c r="H4148" i="52" s="1"/>
  <c r="F4155" i="52"/>
  <c r="E4155" i="52"/>
  <c r="H4155" i="52" s="1"/>
  <c r="I4202" i="52"/>
  <c r="E4202" i="52"/>
  <c r="I4227" i="52"/>
  <c r="E4227" i="52"/>
  <c r="E4226" i="52" s="1"/>
  <c r="F4235" i="52"/>
  <c r="F4234" i="52" s="1"/>
  <c r="E4235" i="52"/>
  <c r="E4234" i="52" s="1"/>
  <c r="E4246" i="52"/>
  <c r="F4246" i="52"/>
  <c r="F4243" i="52" s="1"/>
  <c r="E4254" i="52"/>
  <c r="E4253" i="52" s="1"/>
  <c r="E4250" i="52" s="1"/>
  <c r="F4254" i="52"/>
  <c r="F4253" i="52" s="1"/>
  <c r="I4267" i="52"/>
  <c r="E4267" i="52"/>
  <c r="E4266" i="52" s="1"/>
  <c r="F4287" i="52"/>
  <c r="F4285" i="52" s="1"/>
  <c r="I4303" i="52"/>
  <c r="E4303" i="52"/>
  <c r="F4315" i="52"/>
  <c r="F4314" i="52" s="1"/>
  <c r="E4315" i="52"/>
  <c r="E4314" i="52" s="1"/>
  <c r="H4321" i="52"/>
  <c r="G4329" i="52"/>
  <c r="I4341" i="52"/>
  <c r="E4347" i="52"/>
  <c r="F4347" i="52"/>
  <c r="I4362" i="52"/>
  <c r="E4362" i="52"/>
  <c r="E4369" i="52"/>
  <c r="E4368" i="52" s="1"/>
  <c r="F4369" i="52"/>
  <c r="F4368" i="52" s="1"/>
  <c r="I4386" i="52"/>
  <c r="E4386" i="52"/>
  <c r="I4395" i="52"/>
  <c r="E4395" i="52"/>
  <c r="G4388" i="52"/>
  <c r="H3959" i="52"/>
  <c r="F3986" i="52"/>
  <c r="H3986" i="52" s="1"/>
  <c r="I4002" i="52"/>
  <c r="H4002" i="52" s="1"/>
  <c r="E4010" i="52"/>
  <c r="I4011" i="52"/>
  <c r="H4011" i="52" s="1"/>
  <c r="I4020" i="52"/>
  <c r="I4024" i="52"/>
  <c r="H4024" i="52" s="1"/>
  <c r="E4042" i="52"/>
  <c r="E4041" i="52" s="1"/>
  <c r="E4047" i="52"/>
  <c r="E4046" i="52" s="1"/>
  <c r="E4055" i="52"/>
  <c r="E4054" i="52" s="1"/>
  <c r="H4054" i="52" s="1"/>
  <c r="E4060" i="52"/>
  <c r="E4059" i="52" s="1"/>
  <c r="E4068" i="52"/>
  <c r="E4073" i="52"/>
  <c r="E4072" i="52" s="1"/>
  <c r="E4077" i="52"/>
  <c r="E4076" i="52" s="1"/>
  <c r="I4081" i="52"/>
  <c r="E4088" i="52"/>
  <c r="E4091" i="52"/>
  <c r="H4091" i="52" s="1"/>
  <c r="E4097" i="52"/>
  <c r="H4097" i="52" s="1"/>
  <c r="E4101" i="52"/>
  <c r="H4101" i="52" s="1"/>
  <c r="I4102" i="52"/>
  <c r="F4109" i="52"/>
  <c r="E4112" i="52"/>
  <c r="E4111" i="52" s="1"/>
  <c r="I4123" i="52"/>
  <c r="E4147" i="52"/>
  <c r="F4148" i="52"/>
  <c r="E4151" i="52"/>
  <c r="I4155" i="52"/>
  <c r="E4157" i="52"/>
  <c r="I4160" i="52"/>
  <c r="E4160" i="52"/>
  <c r="F4162" i="52"/>
  <c r="E4162" i="52"/>
  <c r="F4202" i="52"/>
  <c r="I4209" i="52"/>
  <c r="E4209" i="52"/>
  <c r="F4227" i="52"/>
  <c r="F4226" i="52" s="1"/>
  <c r="I4230" i="52"/>
  <c r="F4230" i="52"/>
  <c r="I4235" i="52"/>
  <c r="I4246" i="52"/>
  <c r="E4265" i="52"/>
  <c r="E4264" i="52" s="1"/>
  <c r="F4265" i="52"/>
  <c r="F4264" i="52" s="1"/>
  <c r="F4261" i="52" s="1"/>
  <c r="F4267" i="52"/>
  <c r="F4266" i="52" s="1"/>
  <c r="F4281" i="52"/>
  <c r="E4281" i="52"/>
  <c r="E4283" i="52"/>
  <c r="H4283" i="52" s="1"/>
  <c r="F4283" i="52"/>
  <c r="I4298" i="52"/>
  <c r="E4298" i="52"/>
  <c r="E4297" i="52" s="1"/>
  <c r="H4297" i="52" s="1"/>
  <c r="I4319" i="52"/>
  <c r="E4319" i="52"/>
  <c r="E4318" i="52" s="1"/>
  <c r="H4318" i="52" s="1"/>
  <c r="I4344" i="52"/>
  <c r="E4344" i="52"/>
  <c r="E4350" i="52"/>
  <c r="E4349" i="52" s="1"/>
  <c r="H4349" i="52" s="1"/>
  <c r="F4350" i="52"/>
  <c r="F4349" i="52" s="1"/>
  <c r="I4375" i="52"/>
  <c r="E4375" i="52"/>
  <c r="E4374" i="52" s="1"/>
  <c r="H4374" i="52" s="1"/>
  <c r="I4403" i="52"/>
  <c r="E4403" i="52"/>
  <c r="I4161" i="52"/>
  <c r="I4171" i="52"/>
  <c r="H4171" i="52" s="1"/>
  <c r="F4185" i="52"/>
  <c r="F4184" i="52" s="1"/>
  <c r="F4183" i="52" s="1"/>
  <c r="C5" i="38" s="1"/>
  <c r="I4197" i="52"/>
  <c r="G4199" i="52"/>
  <c r="I4223" i="52"/>
  <c r="H4223" i="52" s="1"/>
  <c r="I4245" i="52"/>
  <c r="H4245" i="52" s="1"/>
  <c r="F4252" i="52"/>
  <c r="F4251" i="52" s="1"/>
  <c r="H4251" i="52" s="1"/>
  <c r="I4259" i="52"/>
  <c r="I4269" i="52"/>
  <c r="H4269" i="52" s="1"/>
  <c r="G4272" i="52"/>
  <c r="I4276" i="52"/>
  <c r="I4279" i="52"/>
  <c r="I4282" i="52"/>
  <c r="I4286" i="52"/>
  <c r="H4286" i="52" s="1"/>
  <c r="G4290" i="52"/>
  <c r="I4305" i="52"/>
  <c r="H4305" i="52" s="1"/>
  <c r="F4309" i="52"/>
  <c r="F4308" i="52" s="1"/>
  <c r="I4346" i="52"/>
  <c r="H4346" i="52" s="1"/>
  <c r="F20" i="9"/>
  <c r="G4376" i="52"/>
  <c r="G4353" i="52" s="1"/>
  <c r="F4384" i="52"/>
  <c r="H4384" i="52" s="1"/>
  <c r="H2364" i="52"/>
  <c r="H2767" i="52"/>
  <c r="H2434" i="52"/>
  <c r="E35" i="52"/>
  <c r="H194" i="52"/>
  <c r="H216" i="52"/>
  <c r="H228" i="52"/>
  <c r="H235" i="52"/>
  <c r="H294" i="52"/>
  <c r="H297" i="52"/>
  <c r="H298" i="52"/>
  <c r="H307" i="52"/>
  <c r="F323" i="52"/>
  <c r="H328" i="52"/>
  <c r="E366" i="52"/>
  <c r="H369" i="52"/>
  <c r="H400" i="52"/>
  <c r="F435" i="52"/>
  <c r="G7" i="29" s="1"/>
  <c r="H455" i="52"/>
  <c r="H502" i="52"/>
  <c r="F515" i="52"/>
  <c r="H526" i="52"/>
  <c r="F530" i="52"/>
  <c r="H538" i="52"/>
  <c r="E543" i="52"/>
  <c r="F561" i="52"/>
  <c r="H586" i="52"/>
  <c r="H590" i="52"/>
  <c r="E609" i="52"/>
  <c r="H613" i="52"/>
  <c r="E628" i="52"/>
  <c r="H631" i="52"/>
  <c r="F641" i="52"/>
  <c r="E710" i="52"/>
  <c r="F710" i="52"/>
  <c r="E6" i="52"/>
  <c r="H8" i="52"/>
  <c r="E24" i="52"/>
  <c r="H27" i="52"/>
  <c r="H33" i="52"/>
  <c r="F41" i="52"/>
  <c r="G10" i="13" s="1"/>
  <c r="H45" i="52"/>
  <c r="H57" i="52"/>
  <c r="H74" i="52"/>
  <c r="H132" i="52"/>
  <c r="H263" i="52"/>
  <c r="H271" i="52"/>
  <c r="E316" i="52"/>
  <c r="H319" i="52"/>
  <c r="H327" i="52"/>
  <c r="H364" i="52"/>
  <c r="F366" i="52"/>
  <c r="G7" i="25" s="1"/>
  <c r="H368" i="52"/>
  <c r="H371" i="52"/>
  <c r="H398" i="52"/>
  <c r="H408" i="52"/>
  <c r="H425" i="52"/>
  <c r="H431" i="52"/>
  <c r="H453" i="52"/>
  <c r="H454" i="52"/>
  <c r="H476" i="52"/>
  <c r="H487" i="52"/>
  <c r="H512" i="52"/>
  <c r="E524" i="52"/>
  <c r="H533" i="52"/>
  <c r="H559" i="52"/>
  <c r="H564" i="52"/>
  <c r="H574" i="52"/>
  <c r="H578" i="52"/>
  <c r="E585" i="52"/>
  <c r="H589" i="52"/>
  <c r="H594" i="52"/>
  <c r="H599" i="52"/>
  <c r="F603" i="52"/>
  <c r="H608" i="52"/>
  <c r="E621" i="52"/>
  <c r="E634" i="52"/>
  <c r="H705" i="52"/>
  <c r="H709" i="52"/>
  <c r="E240" i="52"/>
  <c r="H341" i="52"/>
  <c r="F338" i="52"/>
  <c r="G9" i="23" s="1"/>
  <c r="H424" i="52"/>
  <c r="E427" i="52"/>
  <c r="H439" i="52"/>
  <c r="H452" i="52"/>
  <c r="E555" i="52"/>
  <c r="H563" i="52"/>
  <c r="E573" i="52"/>
  <c r="H583" i="52"/>
  <c r="E597" i="52"/>
  <c r="E615" i="52"/>
  <c r="F615" i="52"/>
  <c r="H620" i="52"/>
  <c r="F634" i="52"/>
  <c r="H638" i="52"/>
  <c r="H708" i="52"/>
  <c r="H713" i="52"/>
  <c r="H2774" i="52"/>
  <c r="H2338" i="52"/>
  <c r="H2600" i="52"/>
  <c r="H2613" i="52"/>
  <c r="H2732" i="52"/>
  <c r="H2775" i="52"/>
  <c r="H2804" i="52"/>
  <c r="H2805" i="52"/>
  <c r="H2814" i="52"/>
  <c r="H2898" i="52"/>
  <c r="H2406" i="52"/>
  <c r="H2599" i="52"/>
  <c r="H2612" i="52"/>
  <c r="H2902" i="52"/>
  <c r="H2280" i="52"/>
  <c r="H2498" i="52"/>
  <c r="H2503" i="52"/>
  <c r="H2651" i="52"/>
  <c r="H2766" i="52"/>
  <c r="H2777" i="52"/>
  <c r="H2797" i="52"/>
  <c r="H62" i="52"/>
  <c r="H126" i="52"/>
  <c r="H136" i="52"/>
  <c r="E140" i="52"/>
  <c r="E139" i="52" s="1"/>
  <c r="E488" i="52"/>
  <c r="H488" i="52" s="1"/>
  <c r="H489" i="52"/>
  <c r="H77" i="52"/>
  <c r="H100" i="52"/>
  <c r="H193" i="52"/>
  <c r="H324" i="52"/>
  <c r="H340" i="52"/>
  <c r="E338" i="52"/>
  <c r="H384" i="52"/>
  <c r="F427" i="52"/>
  <c r="G5" i="29" s="1"/>
  <c r="F470" i="52"/>
  <c r="G7" i="31" s="1"/>
  <c r="E507" i="52"/>
  <c r="H507" i="52" s="1"/>
  <c r="H508" i="52"/>
  <c r="H94" i="52"/>
  <c r="H176" i="52"/>
  <c r="E416" i="52"/>
  <c r="H416" i="52" s="1"/>
  <c r="H417" i="52"/>
  <c r="E449" i="52"/>
  <c r="E41" i="52"/>
  <c r="H249" i="52"/>
  <c r="H36" i="52"/>
  <c r="H40" i="52"/>
  <c r="H50" i="52"/>
  <c r="H75" i="52"/>
  <c r="H76" i="52"/>
  <c r="H88" i="52"/>
  <c r="H96" i="52"/>
  <c r="H99" i="52"/>
  <c r="F121" i="52"/>
  <c r="H133" i="52"/>
  <c r="H134" i="52"/>
  <c r="H148" i="52"/>
  <c r="H155" i="52"/>
  <c r="E215" i="52"/>
  <c r="H222" i="52"/>
  <c r="H234" i="52"/>
  <c r="H252" i="52"/>
  <c r="H261" i="52"/>
  <c r="H283" i="52"/>
  <c r="H287" i="52"/>
  <c r="F316" i="52"/>
  <c r="G8" i="22" s="1"/>
  <c r="H318" i="52"/>
  <c r="H356" i="52"/>
  <c r="F362" i="52"/>
  <c r="G6" i="25" s="1"/>
  <c r="E379" i="52"/>
  <c r="H379" i="52" s="1"/>
  <c r="H380" i="52"/>
  <c r="H437" i="52"/>
  <c r="E435" i="52"/>
  <c r="H443" i="52"/>
  <c r="E442" i="52"/>
  <c r="E466" i="52"/>
  <c r="H469" i="52"/>
  <c r="E704" i="52"/>
  <c r="E78" i="52"/>
  <c r="E409" i="52"/>
  <c r="H409" i="52" s="1"/>
  <c r="H410" i="52"/>
  <c r="H37" i="52"/>
  <c r="H135" i="52"/>
  <c r="H236" i="52"/>
  <c r="H262" i="52"/>
  <c r="F12" i="52"/>
  <c r="H14" i="52"/>
  <c r="E18" i="52"/>
  <c r="H22" i="52"/>
  <c r="E29" i="52"/>
  <c r="H34" i="52"/>
  <c r="H44" i="52"/>
  <c r="F47" i="52"/>
  <c r="H49" i="52"/>
  <c r="H54" i="52"/>
  <c r="H63" i="52"/>
  <c r="H64" i="52"/>
  <c r="F78" i="52"/>
  <c r="H81" i="52"/>
  <c r="H83" i="52"/>
  <c r="H95" i="52"/>
  <c r="H124" i="52"/>
  <c r="H127" i="52"/>
  <c r="H128" i="52"/>
  <c r="H264" i="52"/>
  <c r="H272" i="52"/>
  <c r="F275" i="52"/>
  <c r="H281" i="52"/>
  <c r="E308" i="52"/>
  <c r="H311" i="52"/>
  <c r="E345" i="52"/>
  <c r="H349" i="52"/>
  <c r="E350" i="52"/>
  <c r="H350" i="52" s="1"/>
  <c r="H351" i="52"/>
  <c r="H397" i="52"/>
  <c r="F399" i="52"/>
  <c r="F420" i="52"/>
  <c r="H441" i="52"/>
  <c r="H566" i="52"/>
  <c r="H593" i="52"/>
  <c r="H617" i="52"/>
  <c r="H639" i="52"/>
  <c r="H712" i="52"/>
  <c r="H293" i="52"/>
  <c r="F292" i="52"/>
  <c r="F308" i="52"/>
  <c r="G6" i="22" s="1"/>
  <c r="H310" i="52"/>
  <c r="H317" i="52"/>
  <c r="H321" i="52"/>
  <c r="H334" i="52"/>
  <c r="H344" i="52"/>
  <c r="H348" i="52"/>
  <c r="H355" i="52"/>
  <c r="H367" i="52"/>
  <c r="H378" i="52"/>
  <c r="H383" i="52"/>
  <c r="H415" i="52"/>
  <c r="H429" i="52"/>
  <c r="H440" i="52"/>
  <c r="H486" i="52"/>
  <c r="H493" i="52"/>
  <c r="H499" i="52"/>
  <c r="H501" i="52"/>
  <c r="H511" i="52"/>
  <c r="H517" i="52"/>
  <c r="H523" i="52"/>
  <c r="H546" i="52"/>
  <c r="H551" i="52"/>
  <c r="F555" i="52"/>
  <c r="H557" i="52"/>
  <c r="H562" i="52"/>
  <c r="F567" i="52"/>
  <c r="H570" i="52"/>
  <c r="H582" i="52"/>
  <c r="H588" i="52"/>
  <c r="H592" i="52"/>
  <c r="H607" i="52"/>
  <c r="H612" i="52"/>
  <c r="H616" i="52"/>
  <c r="F628" i="52"/>
  <c r="H630" i="52"/>
  <c r="H635" i="52"/>
  <c r="H642" i="52"/>
  <c r="H652" i="52"/>
  <c r="H696" i="52"/>
  <c r="H707" i="52"/>
  <c r="H711" i="52"/>
  <c r="H320" i="52"/>
  <c r="F331" i="52"/>
  <c r="G7" i="23" s="1"/>
  <c r="H333" i="52"/>
  <c r="H342" i="52"/>
  <c r="H343" i="52"/>
  <c r="H347" i="52"/>
  <c r="F352" i="52"/>
  <c r="F358" i="52"/>
  <c r="G5" i="25" s="1"/>
  <c r="H360" i="52"/>
  <c r="H365" i="52"/>
  <c r="H377" i="52"/>
  <c r="H391" i="52"/>
  <c r="H414" i="52"/>
  <c r="H423" i="52"/>
  <c r="H428" i="52"/>
  <c r="H432" i="52"/>
  <c r="H433" i="52"/>
  <c r="H458" i="52"/>
  <c r="H472" i="52"/>
  <c r="H492" i="52"/>
  <c r="H498" i="52"/>
  <c r="H527" i="52"/>
  <c r="H532" i="52"/>
  <c r="H554" i="52"/>
  <c r="H556" i="52"/>
  <c r="H560" i="52"/>
  <c r="H581" i="52"/>
  <c r="F585" i="52"/>
  <c r="H587" i="52"/>
  <c r="H606" i="52"/>
  <c r="F609" i="52"/>
  <c r="H609" i="52" s="1"/>
  <c r="H611" i="52"/>
  <c r="H624" i="52"/>
  <c r="H629" i="52"/>
  <c r="H633" i="52"/>
  <c r="H668" i="52"/>
  <c r="F704" i="52"/>
  <c r="H706" i="52"/>
  <c r="H516" i="52"/>
  <c r="F524" i="52"/>
  <c r="H535" i="52"/>
  <c r="H553" i="52"/>
  <c r="H584" i="52"/>
  <c r="F597" i="52"/>
  <c r="H605" i="52"/>
  <c r="H3062" i="52"/>
  <c r="H3278" i="52"/>
  <c r="H3333" i="52"/>
  <c r="H3673" i="52"/>
  <c r="H3332" i="52"/>
  <c r="H3548" i="52"/>
  <c r="H3650" i="52"/>
  <c r="H3524" i="52"/>
  <c r="H3319" i="52"/>
  <c r="H3667" i="52"/>
  <c r="H836" i="52"/>
  <c r="F838" i="52"/>
  <c r="H981" i="52"/>
  <c r="H751" i="52"/>
  <c r="H765" i="52"/>
  <c r="H771" i="52"/>
  <c r="H777" i="52"/>
  <c r="F779" i="52"/>
  <c r="E9" i="13" s="1"/>
  <c r="H789" i="52"/>
  <c r="H794" i="52"/>
  <c r="H801" i="52"/>
  <c r="H807" i="52"/>
  <c r="H809" i="52"/>
  <c r="H810" i="52"/>
  <c r="H828" i="52"/>
  <c r="H840" i="52"/>
  <c r="H867" i="52"/>
  <c r="H869" i="52"/>
  <c r="H870" i="52"/>
  <c r="H913" i="52"/>
  <c r="H931" i="52"/>
  <c r="H937" i="52"/>
  <c r="H949" i="52"/>
  <c r="H969" i="52"/>
  <c r="H978" i="52"/>
  <c r="H980" i="52"/>
  <c r="H999" i="52"/>
  <c r="E1007" i="52"/>
  <c r="H1007" i="52" s="1"/>
  <c r="E1026" i="52"/>
  <c r="H1026" i="52" s="1"/>
  <c r="H1042" i="52"/>
  <c r="H1062" i="52"/>
  <c r="H1071" i="52"/>
  <c r="F1075" i="52"/>
  <c r="E7" i="23" s="1"/>
  <c r="H1080" i="52"/>
  <c r="H1083" i="52"/>
  <c r="H1088" i="52"/>
  <c r="H1104" i="52"/>
  <c r="H1270" i="52"/>
  <c r="E1089" i="52"/>
  <c r="H1172" i="52"/>
  <c r="F1171" i="52"/>
  <c r="E5" i="29" s="1"/>
  <c r="E1210" i="52"/>
  <c r="H1210" i="52" s="1"/>
  <c r="H1211" i="52"/>
  <c r="H788" i="52"/>
  <c r="H826" i="52"/>
  <c r="H846" i="52"/>
  <c r="H873" i="52"/>
  <c r="H877" i="52"/>
  <c r="H885" i="52"/>
  <c r="H921" i="52"/>
  <c r="F959" i="52"/>
  <c r="E5" i="19" s="1"/>
  <c r="H976" i="52"/>
  <c r="F984" i="52"/>
  <c r="E10" i="19" s="1"/>
  <c r="H1004" i="52"/>
  <c r="H1023" i="52"/>
  <c r="F1036" i="52"/>
  <c r="F30" i="2" s="1"/>
  <c r="H1041" i="52"/>
  <c r="F1049" i="52"/>
  <c r="F8" i="3" s="1"/>
  <c r="H1070" i="52"/>
  <c r="H1074" i="52"/>
  <c r="H1086" i="52"/>
  <c r="E1102" i="52"/>
  <c r="H1103" i="52"/>
  <c r="F1106" i="52"/>
  <c r="E6" i="25" s="1"/>
  <c r="H1108" i="52"/>
  <c r="H1188" i="52"/>
  <c r="E1186" i="52"/>
  <c r="H1186" i="52" s="1"/>
  <c r="F1218" i="52"/>
  <c r="F23" i="3" s="1"/>
  <c r="E1365" i="52"/>
  <c r="H1366" i="52"/>
  <c r="H844" i="52"/>
  <c r="H1129" i="52"/>
  <c r="F762" i="52"/>
  <c r="H764" i="52"/>
  <c r="H776" i="52"/>
  <c r="H819" i="52"/>
  <c r="H763" i="52"/>
  <c r="H767" i="52"/>
  <c r="H769" i="52"/>
  <c r="F773" i="52"/>
  <c r="E8" i="13" s="1"/>
  <c r="H775" i="52"/>
  <c r="F785" i="52"/>
  <c r="H787" i="52"/>
  <c r="H792" i="52"/>
  <c r="H796" i="52"/>
  <c r="H799" i="52"/>
  <c r="H811" i="52"/>
  <c r="H818" i="52"/>
  <c r="F822" i="52"/>
  <c r="F14" i="2" s="1"/>
  <c r="H825" i="52"/>
  <c r="H837" i="52"/>
  <c r="H845" i="52"/>
  <c r="H871" i="52"/>
  <c r="H872" i="52"/>
  <c r="H876" i="52"/>
  <c r="H881" i="52"/>
  <c r="E884" i="52"/>
  <c r="E883" i="52" s="1"/>
  <c r="H899" i="52"/>
  <c r="H920" i="52"/>
  <c r="H938" i="52"/>
  <c r="E959" i="52"/>
  <c r="H985" i="52"/>
  <c r="H1040" i="52"/>
  <c r="H1051" i="52"/>
  <c r="H1059" i="52"/>
  <c r="H1064" i="52"/>
  <c r="H1069" i="52"/>
  <c r="H1085" i="52"/>
  <c r="F1102" i="52"/>
  <c r="H1107" i="52"/>
  <c r="H1112" i="52"/>
  <c r="F1114" i="52"/>
  <c r="H1116" i="52"/>
  <c r="H1237" i="52"/>
  <c r="F1447" i="52"/>
  <c r="H1150" i="52"/>
  <c r="H1154" i="52"/>
  <c r="H1161" i="52"/>
  <c r="H1165" i="52"/>
  <c r="H1169" i="52"/>
  <c r="H1184" i="52"/>
  <c r="H1207" i="52"/>
  <c r="H1217" i="52"/>
  <c r="F1259" i="52"/>
  <c r="H1262" i="52"/>
  <c r="F1274" i="52"/>
  <c r="H1276" i="52"/>
  <c r="H1282" i="52"/>
  <c r="H1286" i="52"/>
  <c r="H1294" i="52"/>
  <c r="H1298" i="52"/>
  <c r="H1306" i="52"/>
  <c r="H1310" i="52"/>
  <c r="H1313" i="52"/>
  <c r="H1324" i="52"/>
  <c r="H1328" i="52"/>
  <c r="H1336" i="52"/>
  <c r="H1340" i="52"/>
  <c r="F1347" i="52"/>
  <c r="H1349" i="52"/>
  <c r="H1363" i="52"/>
  <c r="F1378" i="52"/>
  <c r="H1378" i="52" s="1"/>
  <c r="H1380" i="52"/>
  <c r="H1401" i="52"/>
  <c r="F1411" i="52"/>
  <c r="H1455" i="52"/>
  <c r="H1117" i="52"/>
  <c r="H1140" i="52"/>
  <c r="H1149" i="52"/>
  <c r="H1159" i="52"/>
  <c r="H1160" i="52"/>
  <c r="H1168" i="52"/>
  <c r="H1173" i="52"/>
  <c r="H1183" i="52"/>
  <c r="H1197" i="52"/>
  <c r="H1199" i="52"/>
  <c r="H1204" i="52"/>
  <c r="F1214" i="52"/>
  <c r="H1216" i="52"/>
  <c r="H1222" i="52"/>
  <c r="H1255" i="52"/>
  <c r="H1261" i="52"/>
  <c r="H1267" i="52"/>
  <c r="H1275" i="52"/>
  <c r="H1279" i="52"/>
  <c r="H1285" i="52"/>
  <c r="H1297" i="52"/>
  <c r="H1303" i="52"/>
  <c r="H1309" i="52"/>
  <c r="H1318" i="52"/>
  <c r="H1327" i="52"/>
  <c r="H1333" i="52"/>
  <c r="H1339" i="52"/>
  <c r="H1348" i="52"/>
  <c r="H1352" i="52"/>
  <c r="H1357" i="52"/>
  <c r="H1362" i="52"/>
  <c r="H1374" i="52"/>
  <c r="H1379" i="52"/>
  <c r="H1383" i="52"/>
  <c r="E1385" i="52"/>
  <c r="H1426" i="52"/>
  <c r="H1451" i="52"/>
  <c r="H1454" i="52"/>
  <c r="H1458" i="52"/>
  <c r="H1092" i="52"/>
  <c r="H1094" i="52"/>
  <c r="H1097" i="52"/>
  <c r="H1109" i="52"/>
  <c r="H1115" i="52"/>
  <c r="H1122" i="52"/>
  <c r="H1124" i="52"/>
  <c r="H1131" i="52"/>
  <c r="H1135" i="52"/>
  <c r="H1138" i="52"/>
  <c r="H1144" i="52"/>
  <c r="H1145" i="52"/>
  <c r="F1153" i="52"/>
  <c r="E13" i="27" s="1"/>
  <c r="H1155" i="52"/>
  <c r="F1164" i="52"/>
  <c r="H1166" i="52"/>
  <c r="E1171" i="52"/>
  <c r="H1175" i="52"/>
  <c r="H1181" i="52"/>
  <c r="H1192" i="52"/>
  <c r="H1195" i="52"/>
  <c r="H1202" i="52"/>
  <c r="F1206" i="52"/>
  <c r="E5" i="31" s="1"/>
  <c r="H1208" i="52"/>
  <c r="H1220" i="52"/>
  <c r="H1221" i="52"/>
  <c r="H1235" i="52"/>
  <c r="H1246" i="52"/>
  <c r="H1256" i="52"/>
  <c r="H1269" i="52"/>
  <c r="H1277" i="52"/>
  <c r="F1281" i="52"/>
  <c r="H1281" i="52" s="1"/>
  <c r="H1283" i="52"/>
  <c r="F1293" i="52"/>
  <c r="H1295" i="52"/>
  <c r="H1301" i="52"/>
  <c r="F1305" i="52"/>
  <c r="H1307" i="52"/>
  <c r="F1323" i="52"/>
  <c r="H1325" i="52"/>
  <c r="H1331" i="52"/>
  <c r="F1335" i="52"/>
  <c r="H1337" i="52"/>
  <c r="H1350" i="52"/>
  <c r="H1355" i="52"/>
  <c r="H1360" i="52"/>
  <c r="H1364" i="52"/>
  <c r="H1376" i="52"/>
  <c r="H1381" i="52"/>
  <c r="H1386" i="52"/>
  <c r="H1391" i="52"/>
  <c r="H1449" i="52"/>
  <c r="H1453" i="52"/>
  <c r="H1456" i="52"/>
  <c r="H3770" i="52"/>
  <c r="H3800" i="52"/>
  <c r="H3846" i="52"/>
  <c r="E3877" i="52"/>
  <c r="H3877" i="52" s="1"/>
  <c r="H4005" i="52"/>
  <c r="H4010" i="52"/>
  <c r="H4023" i="52"/>
  <c r="H4304" i="52"/>
  <c r="H4326" i="52"/>
  <c r="H4191" i="52"/>
  <c r="H3906" i="52"/>
  <c r="H4247" i="52"/>
  <c r="H4289" i="52"/>
  <c r="H3937" i="52"/>
  <c r="E3958" i="52"/>
  <c r="H4138" i="52"/>
  <c r="H4159" i="52"/>
  <c r="H4187" i="52"/>
  <c r="F4188" i="52"/>
  <c r="C6" i="38" s="1"/>
  <c r="H4208" i="52"/>
  <c r="H4322" i="52"/>
  <c r="H4325" i="52"/>
  <c r="H4340" i="52"/>
  <c r="H4345" i="52"/>
  <c r="F1746" i="52"/>
  <c r="C28" i="2" s="1"/>
  <c r="E1575" i="52"/>
  <c r="H1616" i="52"/>
  <c r="E1610" i="52"/>
  <c r="H1610" i="52" s="1"/>
  <c r="E1618" i="52"/>
  <c r="H1618" i="52" s="1"/>
  <c r="E2004" i="52"/>
  <c r="H2004" i="52" s="1"/>
  <c r="H2005" i="52"/>
  <c r="F1512" i="52"/>
  <c r="C7" i="13" s="1"/>
  <c r="H1569" i="52"/>
  <c r="H1495" i="52"/>
  <c r="H1503" i="52"/>
  <c r="H1509" i="52"/>
  <c r="E1517" i="52"/>
  <c r="H1519" i="52"/>
  <c r="E1523" i="52"/>
  <c r="H1523" i="52" s="1"/>
  <c r="E1535" i="52"/>
  <c r="H1545" i="52"/>
  <c r="H1554" i="52"/>
  <c r="H1565" i="52"/>
  <c r="H1572" i="52"/>
  <c r="H1578" i="52"/>
  <c r="H1586" i="52"/>
  <c r="H1622" i="52"/>
  <c r="H1722" i="52"/>
  <c r="H1723" i="52"/>
  <c r="F1728" i="52"/>
  <c r="C10" i="19" s="1"/>
  <c r="H1752" i="52"/>
  <c r="H1760" i="52"/>
  <c r="F1763" i="52"/>
  <c r="H1766" i="52"/>
  <c r="H1769" i="52"/>
  <c r="H1770" i="52"/>
  <c r="H1776" i="52"/>
  <c r="H1782" i="52"/>
  <c r="H1795" i="52"/>
  <c r="H1799" i="52"/>
  <c r="F1804" i="52"/>
  <c r="C8" i="22" s="1"/>
  <c r="H1806" i="52"/>
  <c r="H1812" i="52"/>
  <c r="H1817" i="52"/>
  <c r="H1820" i="52"/>
  <c r="H1837" i="52"/>
  <c r="H1844" i="52"/>
  <c r="E1850" i="52"/>
  <c r="E1995" i="52"/>
  <c r="H1995" i="52" s="1"/>
  <c r="H1996" i="52"/>
  <c r="E2043" i="52"/>
  <c r="E2067" i="52"/>
  <c r="H2067" i="52" s="1"/>
  <c r="H2068" i="52"/>
  <c r="F2103" i="52"/>
  <c r="F2122" i="52"/>
  <c r="E1826" i="52"/>
  <c r="E1904" i="52"/>
  <c r="H1904" i="52" s="1"/>
  <c r="H1905" i="52"/>
  <c r="H1498" i="52"/>
  <c r="F1506" i="52"/>
  <c r="H1508" i="52"/>
  <c r="H1544" i="52"/>
  <c r="H1564" i="52"/>
  <c r="H1567" i="52"/>
  <c r="H1571" i="52"/>
  <c r="F1566" i="52"/>
  <c r="C14" i="2" s="1"/>
  <c r="H1613" i="52"/>
  <c r="H1615" i="52"/>
  <c r="H1617" i="52"/>
  <c r="H1625" i="52"/>
  <c r="H1692" i="52"/>
  <c r="H1721" i="52"/>
  <c r="E1728" i="52"/>
  <c r="H1765" i="52"/>
  <c r="H1768" i="52"/>
  <c r="H1781" i="52"/>
  <c r="F1796" i="52"/>
  <c r="C6" i="22" s="1"/>
  <c r="H1798" i="52"/>
  <c r="H1805" i="52"/>
  <c r="H1809" i="52"/>
  <c r="H1823" i="52"/>
  <c r="E1858" i="52"/>
  <c r="H1859" i="52"/>
  <c r="E1937" i="52"/>
  <c r="F2018" i="52"/>
  <c r="H2038" i="52"/>
  <c r="F2037" i="52"/>
  <c r="H2037" i="52" s="1"/>
  <c r="E2061" i="52"/>
  <c r="H1576" i="52"/>
  <c r="E1887" i="52"/>
  <c r="H1887" i="52" s="1"/>
  <c r="H1888" i="52"/>
  <c r="H1925" i="52"/>
  <c r="E1923" i="52"/>
  <c r="E1976" i="52"/>
  <c r="H1976" i="52" s="1"/>
  <c r="H1977" i="52"/>
  <c r="H1501" i="52"/>
  <c r="H1505" i="52"/>
  <c r="H1507" i="52"/>
  <c r="H1511" i="52"/>
  <c r="H1521" i="52"/>
  <c r="H1525" i="52"/>
  <c r="H1543" i="52"/>
  <c r="H1551" i="52"/>
  <c r="H1552" i="52"/>
  <c r="H1563" i="52"/>
  <c r="H1570" i="52"/>
  <c r="H1577" i="52"/>
  <c r="F1584" i="52"/>
  <c r="H1614" i="52"/>
  <c r="H1620" i="52"/>
  <c r="H1624" i="52"/>
  <c r="F1628" i="52"/>
  <c r="H1734" i="52"/>
  <c r="H1737" i="52"/>
  <c r="H1750" i="52"/>
  <c r="H1751" i="52"/>
  <c r="H1759" i="52"/>
  <c r="H1771" i="52"/>
  <c r="H1775" i="52"/>
  <c r="H1797" i="52"/>
  <c r="H1801" i="52"/>
  <c r="H1802" i="52"/>
  <c r="H1808" i="52"/>
  <c r="H1822" i="52"/>
  <c r="H1835" i="52"/>
  <c r="H1839" i="52"/>
  <c r="F1846" i="52"/>
  <c r="H1848" i="52"/>
  <c r="H1853" i="52"/>
  <c r="E1854" i="52"/>
  <c r="H1854" i="52" s="1"/>
  <c r="H1857" i="52"/>
  <c r="H1874" i="52"/>
  <c r="F1908" i="52"/>
  <c r="H1930" i="52"/>
  <c r="F1958" i="52"/>
  <c r="C7" i="31" s="1"/>
  <c r="E2010" i="52"/>
  <c r="H2010" i="52" s="1"/>
  <c r="H2011" i="52"/>
  <c r="E2056" i="52"/>
  <c r="H2057" i="52"/>
  <c r="F2129" i="52"/>
  <c r="H1873" i="52"/>
  <c r="H1878" i="52"/>
  <c r="H1886" i="52"/>
  <c r="H1890" i="52"/>
  <c r="H1896" i="52"/>
  <c r="H1903" i="52"/>
  <c r="H1907" i="52"/>
  <c r="H1917" i="52"/>
  <c r="H1928" i="52"/>
  <c r="H1931" i="52"/>
  <c r="H1935" i="52"/>
  <c r="H1940" i="52"/>
  <c r="H1942" i="52"/>
  <c r="H1957" i="52"/>
  <c r="H1990" i="52"/>
  <c r="H1999" i="52"/>
  <c r="F2003" i="52"/>
  <c r="C25" i="3" s="1"/>
  <c r="H2007" i="52"/>
  <c r="H2013" i="52"/>
  <c r="H2017" i="52"/>
  <c r="H2035" i="52"/>
  <c r="H2047" i="52"/>
  <c r="F2055" i="52"/>
  <c r="H2059" i="52"/>
  <c r="H2065" i="52"/>
  <c r="H2074" i="52"/>
  <c r="H2078" i="52"/>
  <c r="E2079" i="52"/>
  <c r="H2079" i="52" s="1"/>
  <c r="H2086" i="52"/>
  <c r="H2090" i="52"/>
  <c r="H2098" i="52"/>
  <c r="H2102" i="52"/>
  <c r="E2103" i="52"/>
  <c r="H2110" i="52"/>
  <c r="H2114" i="52"/>
  <c r="H2119" i="52"/>
  <c r="E2155" i="52"/>
  <c r="F2192" i="52"/>
  <c r="H2194" i="52"/>
  <c r="H1867" i="52"/>
  <c r="H1872" i="52"/>
  <c r="H1883" i="52"/>
  <c r="H1885" i="52"/>
  <c r="H1889" i="52"/>
  <c r="H1895" i="52"/>
  <c r="H1902" i="52"/>
  <c r="H1906" i="52"/>
  <c r="H1920" i="52"/>
  <c r="H1924" i="52"/>
  <c r="H1934" i="52"/>
  <c r="F1944" i="52"/>
  <c r="H1947" i="52"/>
  <c r="F1954" i="52"/>
  <c r="C6" i="31" s="1"/>
  <c r="H1956" i="52"/>
  <c r="H1961" i="52"/>
  <c r="H1981" i="52"/>
  <c r="H1982" i="52"/>
  <c r="H1987" i="52"/>
  <c r="H1989" i="52"/>
  <c r="H2006" i="52"/>
  <c r="H2016" i="52"/>
  <c r="H2028" i="52"/>
  <c r="H2034" i="52"/>
  <c r="H2046" i="52"/>
  <c r="H2052" i="52"/>
  <c r="H2058" i="52"/>
  <c r="H2064" i="52"/>
  <c r="H2077" i="52"/>
  <c r="H2083" i="52"/>
  <c r="H2085" i="52"/>
  <c r="H2089" i="52"/>
  <c r="H2101" i="52"/>
  <c r="H2107" i="52"/>
  <c r="H2113" i="52"/>
  <c r="F2116" i="52"/>
  <c r="H2118" i="52"/>
  <c r="H2130" i="52"/>
  <c r="H2140" i="52"/>
  <c r="H2150" i="52"/>
  <c r="H2193" i="52"/>
  <c r="H2197" i="52"/>
  <c r="H1832" i="52"/>
  <c r="H1836" i="52"/>
  <c r="H1849" i="52"/>
  <c r="H1855" i="52"/>
  <c r="H1866" i="52"/>
  <c r="H1871" i="52"/>
  <c r="H1882" i="52"/>
  <c r="H1898" i="52"/>
  <c r="H1910" i="52"/>
  <c r="H1919" i="52"/>
  <c r="H1933" i="52"/>
  <c r="H1946" i="52"/>
  <c r="H1955" i="52"/>
  <c r="H1960" i="52"/>
  <c r="H1964" i="52"/>
  <c r="H1980" i="52"/>
  <c r="H2015" i="52"/>
  <c r="H2027" i="52"/>
  <c r="F2031" i="52"/>
  <c r="H2033" i="52"/>
  <c r="F2043" i="52"/>
  <c r="H2045" i="52"/>
  <c r="H2051" i="52"/>
  <c r="F2061" i="52"/>
  <c r="H2063" i="52"/>
  <c r="H2076" i="52"/>
  <c r="H2082" i="52"/>
  <c r="H2088" i="52"/>
  <c r="H2092" i="52"/>
  <c r="H2100" i="52"/>
  <c r="H2106" i="52"/>
  <c r="H2112" i="52"/>
  <c r="H2117" i="52"/>
  <c r="H2121" i="52"/>
  <c r="H2196" i="52"/>
  <c r="H10" i="52"/>
  <c r="H13" i="52"/>
  <c r="H26" i="52"/>
  <c r="H67" i="52"/>
  <c r="H80" i="52"/>
  <c r="F87" i="52"/>
  <c r="H125" i="52"/>
  <c r="H15" i="52"/>
  <c r="H19" i="52"/>
  <c r="H28" i="52"/>
  <c r="H38" i="52"/>
  <c r="H42" i="52"/>
  <c r="H51" i="52"/>
  <c r="H55" i="52"/>
  <c r="H65" i="52"/>
  <c r="H66" i="52"/>
  <c r="H79" i="52"/>
  <c r="H84" i="52"/>
  <c r="H89" i="52"/>
  <c r="H90" i="52"/>
  <c r="H101" i="52"/>
  <c r="H102" i="52"/>
  <c r="H123" i="52"/>
  <c r="H131" i="52"/>
  <c r="H137" i="52"/>
  <c r="F140" i="52"/>
  <c r="H162" i="52"/>
  <c r="G155" i="52"/>
  <c r="G136" i="52" s="1"/>
  <c r="G100" i="52" s="1"/>
  <c r="G81" i="52" s="1"/>
  <c r="G4" i="52" s="1"/>
  <c r="H177" i="52"/>
  <c r="H205" i="52"/>
  <c r="F204" i="52"/>
  <c r="H238" i="52"/>
  <c r="E237" i="52"/>
  <c r="H237" i="52" s="1"/>
  <c r="H276" i="52"/>
  <c r="H288" i="52"/>
  <c r="H306" i="52"/>
  <c r="H312" i="52"/>
  <c r="H335" i="52"/>
  <c r="H361" i="52"/>
  <c r="H385" i="52"/>
  <c r="H390" i="52"/>
  <c r="H393" i="52"/>
  <c r="H445" i="52"/>
  <c r="F456" i="52"/>
  <c r="H460" i="52"/>
  <c r="E459" i="52"/>
  <c r="H459" i="52" s="1"/>
  <c r="H471" i="52"/>
  <c r="E470" i="52"/>
  <c r="H504" i="52"/>
  <c r="E503" i="52"/>
  <c r="H503" i="52" s="1"/>
  <c r="H519" i="52"/>
  <c r="H522" i="52"/>
  <c r="H528" i="52"/>
  <c r="H544" i="52"/>
  <c r="H548" i="52"/>
  <c r="G536" i="52"/>
  <c r="G515" i="52" s="1"/>
  <c r="G490" i="52" s="1"/>
  <c r="G470" i="52" s="1"/>
  <c r="G449" i="52" s="1"/>
  <c r="G427" i="52" s="1"/>
  <c r="G392" i="52" s="1"/>
  <c r="G370" i="52" s="1"/>
  <c r="F573" i="52"/>
  <c r="H575" i="52"/>
  <c r="H601" i="52"/>
  <c r="H622" i="52"/>
  <c r="H626" i="52"/>
  <c r="H675" i="52"/>
  <c r="F667" i="52"/>
  <c r="H682" i="52"/>
  <c r="H750" i="52"/>
  <c r="H800" i="52"/>
  <c r="H808" i="52"/>
  <c r="H823" i="52"/>
  <c r="H868" i="52"/>
  <c r="H979" i="52"/>
  <c r="H982" i="52"/>
  <c r="H1020" i="52"/>
  <c r="H1037" i="52"/>
  <c r="E1036" i="52"/>
  <c r="H1123" i="52"/>
  <c r="H1130" i="52"/>
  <c r="H1143" i="52"/>
  <c r="H1191" i="52"/>
  <c r="H1219" i="52"/>
  <c r="G1365" i="52"/>
  <c r="G1316" i="52" s="1"/>
  <c r="G1293" i="52" s="1"/>
  <c r="G1274" i="52" s="1"/>
  <c r="G1255" i="52" s="1"/>
  <c r="G1218" i="52" s="1"/>
  <c r="G1156" i="52" s="1"/>
  <c r="F1609" i="52"/>
  <c r="C17" i="2" s="1"/>
  <c r="F35" i="52"/>
  <c r="G9" i="13" s="1"/>
  <c r="H82" i="52"/>
  <c r="H122" i="52"/>
  <c r="H129" i="52"/>
  <c r="H130" i="52"/>
  <c r="H219" i="52"/>
  <c r="F215" i="52"/>
  <c r="G5" i="19" s="1"/>
  <c r="H260" i="52"/>
  <c r="E259" i="52"/>
  <c r="H296" i="52"/>
  <c r="E295" i="52"/>
  <c r="H421" i="52"/>
  <c r="E420" i="52"/>
  <c r="H495" i="52"/>
  <c r="G478" i="52"/>
  <c r="G459" i="52" s="1"/>
  <c r="G440" i="52" s="1"/>
  <c r="H505" i="52"/>
  <c r="E515" i="52"/>
  <c r="H518" i="52"/>
  <c r="H569" i="52"/>
  <c r="E568" i="52"/>
  <c r="H580" i="52"/>
  <c r="E579" i="52"/>
  <c r="H579" i="52" s="1"/>
  <c r="H600" i="52"/>
  <c r="H625" i="52"/>
  <c r="H662" i="52"/>
  <c r="E667" i="52"/>
  <c r="F865" i="52"/>
  <c r="F17" i="2" s="1"/>
  <c r="H975" i="52"/>
  <c r="H1003" i="52"/>
  <c r="H1022" i="52"/>
  <c r="H1119" i="52"/>
  <c r="H1137" i="52"/>
  <c r="H1201" i="52"/>
  <c r="E1200" i="52"/>
  <c r="H1200" i="52" s="1"/>
  <c r="H1245" i="52"/>
  <c r="H1312" i="52"/>
  <c r="G53" i="52"/>
  <c r="G11" i="52" s="1"/>
  <c r="H187" i="52"/>
  <c r="F186" i="52"/>
  <c r="H279" i="52"/>
  <c r="E278" i="52"/>
  <c r="H278" i="52" s="1"/>
  <c r="H354" i="52"/>
  <c r="E353" i="52"/>
  <c r="H376" i="52"/>
  <c r="E375" i="52"/>
  <c r="H396" i="52"/>
  <c r="E395" i="52"/>
  <c r="H395" i="52" s="1"/>
  <c r="H406" i="52"/>
  <c r="E405" i="52"/>
  <c r="H405" i="52" s="1"/>
  <c r="H419" i="52"/>
  <c r="H448" i="52"/>
  <c r="E447" i="52"/>
  <c r="H447" i="52" s="1"/>
  <c r="F466" i="52"/>
  <c r="H468" i="52"/>
  <c r="H514" i="52"/>
  <c r="E513" i="52"/>
  <c r="H513" i="52" s="1"/>
  <c r="E530" i="52"/>
  <c r="H1073" i="52"/>
  <c r="H17" i="52"/>
  <c r="F24" i="52"/>
  <c r="G7" i="13" s="1"/>
  <c r="H16" i="52"/>
  <c r="H25" i="52"/>
  <c r="H30" i="52"/>
  <c r="H39" i="52"/>
  <c r="H48" i="52"/>
  <c r="H52" i="52"/>
  <c r="H91" i="52"/>
  <c r="H97" i="52"/>
  <c r="H98" i="52"/>
  <c r="H103" i="52"/>
  <c r="E121" i="52"/>
  <c r="H232" i="52"/>
  <c r="E231" i="52"/>
  <c r="H233" i="52"/>
  <c r="F240" i="52"/>
  <c r="G10" i="19" s="1"/>
  <c r="H277" i="52"/>
  <c r="H280" i="52"/>
  <c r="H309" i="52"/>
  <c r="H313" i="52"/>
  <c r="H315" i="52"/>
  <c r="E314" i="52"/>
  <c r="H314" i="52" s="1"/>
  <c r="H329" i="52"/>
  <c r="H332" i="52"/>
  <c r="H337" i="52"/>
  <c r="E336" i="52"/>
  <c r="H336" i="52" s="1"/>
  <c r="H363" i="52"/>
  <c r="E362" i="52"/>
  <c r="H387" i="52"/>
  <c r="E386" i="52"/>
  <c r="H386" i="52" s="1"/>
  <c r="H394" i="52"/>
  <c r="H401" i="52"/>
  <c r="H407" i="52"/>
  <c r="H418" i="52"/>
  <c r="H446" i="52"/>
  <c r="H467" i="52"/>
  <c r="H478" i="52"/>
  <c r="F477" i="52"/>
  <c r="G6" i="32" s="1"/>
  <c r="H491" i="52"/>
  <c r="H525" i="52"/>
  <c r="H529" i="52"/>
  <c r="F543" i="52"/>
  <c r="H545" i="52"/>
  <c r="H550" i="52"/>
  <c r="E549" i="52"/>
  <c r="H576" i="52"/>
  <c r="H598" i="52"/>
  <c r="H602" i="52"/>
  <c r="H604" i="52"/>
  <c r="E603" i="52"/>
  <c r="F621" i="52"/>
  <c r="H623" i="52"/>
  <c r="H798" i="52"/>
  <c r="G755" i="52"/>
  <c r="H829" i="52"/>
  <c r="H832" i="52"/>
  <c r="H1177" i="52"/>
  <c r="H1232" i="52"/>
  <c r="H1238" i="52"/>
  <c r="F24" i="3"/>
  <c r="H1247" i="52"/>
  <c r="H1251" i="52"/>
  <c r="H1257" i="52"/>
  <c r="E753" i="52"/>
  <c r="H753" i="52" s="1"/>
  <c r="E768" i="52"/>
  <c r="H768" i="52" s="1"/>
  <c r="E791" i="52"/>
  <c r="H791" i="52" s="1"/>
  <c r="E806" i="52"/>
  <c r="H806" i="52" s="1"/>
  <c r="E820" i="52"/>
  <c r="H820" i="52" s="1"/>
  <c r="E827" i="52"/>
  <c r="H827" i="52" s="1"/>
  <c r="E834" i="52"/>
  <c r="H834" i="52" s="1"/>
  <c r="E842" i="52"/>
  <c r="H842" i="52" s="1"/>
  <c r="E866" i="52"/>
  <c r="E874" i="52"/>
  <c r="H874" i="52" s="1"/>
  <c r="E977" i="52"/>
  <c r="H977" i="52" s="1"/>
  <c r="E1005" i="52"/>
  <c r="H1005" i="52" s="1"/>
  <c r="F1015" i="52"/>
  <c r="G1020" i="52"/>
  <c r="G882" i="52" s="1"/>
  <c r="G846" i="52" s="1"/>
  <c r="G827" i="52" s="1"/>
  <c r="G798" i="52" s="1"/>
  <c r="E1024" i="52"/>
  <c r="H1024" i="52" s="1"/>
  <c r="F1031" i="52"/>
  <c r="E1060" i="52"/>
  <c r="H1060" i="52" s="1"/>
  <c r="E1087" i="52"/>
  <c r="H1087" i="52" s="1"/>
  <c r="E1099" i="52"/>
  <c r="H1099" i="52" s="1"/>
  <c r="E1110" i="52"/>
  <c r="H1110" i="52" s="1"/>
  <c r="E1121" i="52"/>
  <c r="H1121" i="52" s="1"/>
  <c r="E1134" i="52"/>
  <c r="H1134" i="52" s="1"/>
  <c r="E1141" i="52"/>
  <c r="H1141" i="52" s="1"/>
  <c r="E1151" i="52"/>
  <c r="H1151" i="52" s="1"/>
  <c r="E1158" i="52"/>
  <c r="E1198" i="52"/>
  <c r="H1198" i="52" s="1"/>
  <c r="E1230" i="52"/>
  <c r="H1230" i="52" s="1"/>
  <c r="E1242" i="52"/>
  <c r="H1242" i="52" s="1"/>
  <c r="E1249" i="52"/>
  <c r="H1249" i="52" s="1"/>
  <c r="E1299" i="52"/>
  <c r="E1314" i="52"/>
  <c r="H1314" i="52" s="1"/>
  <c r="E1329" i="52"/>
  <c r="E1353" i="52"/>
  <c r="H1353" i="52" s="1"/>
  <c r="E1372" i="52"/>
  <c r="F1385" i="52"/>
  <c r="E1448" i="52"/>
  <c r="E1500" i="52"/>
  <c r="F1517" i="52"/>
  <c r="C8" i="13" s="1"/>
  <c r="H1526" i="52"/>
  <c r="H1553" i="52"/>
  <c r="H1555" i="52"/>
  <c r="H1568" i="52"/>
  <c r="H1582" i="52"/>
  <c r="F1588" i="52"/>
  <c r="H1664" i="52"/>
  <c r="E1703" i="52"/>
  <c r="H1710" i="52"/>
  <c r="H1740" i="52"/>
  <c r="H1749" i="52"/>
  <c r="H1831" i="52"/>
  <c r="F1840" i="52"/>
  <c r="C10" i="3" s="1"/>
  <c r="H1863" i="52"/>
  <c r="H1865" i="52"/>
  <c r="H1881" i="52"/>
  <c r="H1945" i="52"/>
  <c r="H2256" i="52"/>
  <c r="H2313" i="52"/>
  <c r="E1719" i="52"/>
  <c r="H1719" i="52" s="1"/>
  <c r="H1720" i="52"/>
  <c r="E1780" i="52"/>
  <c r="H1783" i="52"/>
  <c r="H1963" i="52"/>
  <c r="H1524" i="52"/>
  <c r="H1528" i="52"/>
  <c r="E1566" i="52"/>
  <c r="H1587" i="52"/>
  <c r="H1591" i="52"/>
  <c r="E1627" i="52"/>
  <c r="H1682" i="52"/>
  <c r="H1726" i="52"/>
  <c r="E1725" i="52"/>
  <c r="H1725" i="52" s="1"/>
  <c r="H1921" i="52"/>
  <c r="H1950" i="52"/>
  <c r="G1966" i="52"/>
  <c r="G1947" i="52" s="1"/>
  <c r="G1928" i="52" s="1"/>
  <c r="G1908" i="52" s="1"/>
  <c r="G1887" i="52" s="1"/>
  <c r="G1865" i="52" s="1"/>
  <c r="G1846" i="52" s="1"/>
  <c r="G1826" i="52" s="1"/>
  <c r="G1804" i="52" s="1"/>
  <c r="G1785" i="52" s="1"/>
  <c r="H2272" i="52"/>
  <c r="H2357" i="52"/>
  <c r="E2403" i="52"/>
  <c r="H2433" i="52"/>
  <c r="H2463" i="52"/>
  <c r="F884" i="52"/>
  <c r="H1527" i="52"/>
  <c r="H1574" i="52"/>
  <c r="H1581" i="52"/>
  <c r="H1583" i="52"/>
  <c r="H1590" i="52"/>
  <c r="H1650" i="52"/>
  <c r="H1665" i="52"/>
  <c r="H1674" i="52"/>
  <c r="H1675" i="52"/>
  <c r="H1681" i="52"/>
  <c r="H1707" i="52"/>
  <c r="F1703" i="52"/>
  <c r="C5" i="19" s="1"/>
  <c r="H1747" i="52"/>
  <c r="E1746" i="52"/>
  <c r="H1764" i="52"/>
  <c r="H1794" i="52"/>
  <c r="E1793" i="52"/>
  <c r="H1841" i="52"/>
  <c r="E1840" i="52"/>
  <c r="H1843" i="52"/>
  <c r="G1811" i="52"/>
  <c r="H1965" i="52"/>
  <c r="H1986" i="52"/>
  <c r="H2265" i="52"/>
  <c r="H2382" i="52"/>
  <c r="H2421" i="52"/>
  <c r="H2446" i="52"/>
  <c r="G2513" i="52"/>
  <c r="H1748" i="52"/>
  <c r="H1767" i="52"/>
  <c r="H1784" i="52"/>
  <c r="H1803" i="52"/>
  <c r="H1825" i="52"/>
  <c r="H1842" i="52"/>
  <c r="H1851" i="52"/>
  <c r="H1864" i="52"/>
  <c r="H1875" i="52"/>
  <c r="H1884" i="52"/>
  <c r="H1894" i="52"/>
  <c r="H1909" i="52"/>
  <c r="H1936" i="52"/>
  <c r="H1948" i="52"/>
  <c r="H1959" i="52"/>
  <c r="H1966" i="52"/>
  <c r="H1983" i="52"/>
  <c r="H1992" i="52"/>
  <c r="H2002" i="52"/>
  <c r="H2019" i="52"/>
  <c r="F2155" i="52"/>
  <c r="I2236" i="52"/>
  <c r="H2236" i="52" s="1"/>
  <c r="F2240" i="52"/>
  <c r="F2239" i="52" s="1"/>
  <c r="I2244" i="52"/>
  <c r="F2246" i="52"/>
  <c r="F2249" i="52"/>
  <c r="I2251" i="52"/>
  <c r="H2251" i="52" s="1"/>
  <c r="F2255" i="52"/>
  <c r="F2254" i="52" s="1"/>
  <c r="H2254" i="52" s="1"/>
  <c r="I2259" i="52"/>
  <c r="F2261" i="52"/>
  <c r="I2263" i="52"/>
  <c r="I2268" i="52"/>
  <c r="I2273" i="52"/>
  <c r="F2277" i="52"/>
  <c r="F2276" i="52" s="1"/>
  <c r="H2276" i="52" s="1"/>
  <c r="I2283" i="52"/>
  <c r="H2283" i="52" s="1"/>
  <c r="F2289" i="52"/>
  <c r="F2288" i="52" s="1"/>
  <c r="F2294" i="52"/>
  <c r="F2293" i="52" s="1"/>
  <c r="H2293" i="52" s="1"/>
  <c r="I2298" i="52"/>
  <c r="I2303" i="52"/>
  <c r="H2303" i="52" s="1"/>
  <c r="I2308" i="52"/>
  <c r="F2312" i="52"/>
  <c r="F2311" i="52" s="1"/>
  <c r="I2316" i="52"/>
  <c r="I2321" i="52"/>
  <c r="F2325" i="52"/>
  <c r="F2324" i="52" s="1"/>
  <c r="I2331" i="52"/>
  <c r="I2336" i="52"/>
  <c r="F2340" i="52"/>
  <c r="F2339" i="52" s="1"/>
  <c r="F2345" i="52"/>
  <c r="F2344" i="52" s="1"/>
  <c r="H2344" i="52" s="1"/>
  <c r="I2349" i="52"/>
  <c r="I2355" i="52"/>
  <c r="H2355" i="52" s="1"/>
  <c r="I2358" i="52"/>
  <c r="H2358" i="52" s="1"/>
  <c r="F2362" i="52"/>
  <c r="F2361" i="52" s="1"/>
  <c r="H2361" i="52" s="1"/>
  <c r="F2366" i="52"/>
  <c r="F2369" i="52"/>
  <c r="F2368" i="52" s="1"/>
  <c r="I2374" i="52"/>
  <c r="H2374" i="52" s="1"/>
  <c r="I2377" i="52"/>
  <c r="F2381" i="52"/>
  <c r="F2380" i="52" s="1"/>
  <c r="H2380" i="52" s="1"/>
  <c r="F2387" i="52"/>
  <c r="I2389" i="52"/>
  <c r="I2395" i="52"/>
  <c r="I2398" i="52"/>
  <c r="H2398" i="52" s="1"/>
  <c r="F2400" i="52"/>
  <c r="F2396" i="52" s="1"/>
  <c r="F2405" i="52"/>
  <c r="F2404" i="52" s="1"/>
  <c r="F2403" i="52" s="1"/>
  <c r="G9" i="46" s="1"/>
  <c r="F2410" i="52"/>
  <c r="F2409" i="52" s="1"/>
  <c r="H2409" i="52" s="1"/>
  <c r="I2414" i="52"/>
  <c r="F2420" i="52"/>
  <c r="F2419" i="52" s="1"/>
  <c r="H2419" i="52" s="1"/>
  <c r="I2424" i="52"/>
  <c r="F2430" i="52"/>
  <c r="I2432" i="52"/>
  <c r="F2436" i="52"/>
  <c r="I2438" i="52"/>
  <c r="H2438" i="52" s="1"/>
  <c r="I2441" i="52"/>
  <c r="F2443" i="52"/>
  <c r="I2447" i="52"/>
  <c r="H2447" i="52" s="1"/>
  <c r="F2451" i="52"/>
  <c r="F2450" i="52" s="1"/>
  <c r="I2455" i="52"/>
  <c r="F2459" i="52"/>
  <c r="F2462" i="52"/>
  <c r="F2461" i="52" s="1"/>
  <c r="I2468" i="52"/>
  <c r="F2495" i="52"/>
  <c r="F2494" i="52" s="1"/>
  <c r="H2494" i="52" s="1"/>
  <c r="F2508" i="52"/>
  <c r="F2507" i="52" s="1"/>
  <c r="H2507" i="52" s="1"/>
  <c r="F2523" i="52"/>
  <c r="F2527" i="52"/>
  <c r="F2539" i="52"/>
  <c r="F2543" i="52"/>
  <c r="I2543" i="52"/>
  <c r="I2551" i="52"/>
  <c r="E2556" i="52"/>
  <c r="E2555" i="52" s="1"/>
  <c r="I2556" i="52"/>
  <c r="E2584" i="52"/>
  <c r="E2583" i="52" s="1"/>
  <c r="F2584" i="52"/>
  <c r="F2583" i="52" s="1"/>
  <c r="I2584" i="52"/>
  <c r="H2592" i="52"/>
  <c r="E2602" i="52"/>
  <c r="E2601" i="52" s="1"/>
  <c r="F2602" i="52"/>
  <c r="F2601" i="52" s="1"/>
  <c r="I2602" i="52"/>
  <c r="H2603" i="52"/>
  <c r="F2625" i="52"/>
  <c r="F2624" i="52" s="1"/>
  <c r="E2625" i="52"/>
  <c r="E2624" i="52" s="1"/>
  <c r="I2625" i="52"/>
  <c r="G2626" i="52"/>
  <c r="F2640" i="52"/>
  <c r="E2640" i="52"/>
  <c r="I2640" i="52"/>
  <c r="I2245" i="52"/>
  <c r="I2257" i="52"/>
  <c r="H2257" i="52" s="1"/>
  <c r="I2260" i="52"/>
  <c r="H2260" i="52" s="1"/>
  <c r="I2266" i="52"/>
  <c r="I2281" i="52"/>
  <c r="H2281" i="52" s="1"/>
  <c r="I2296" i="52"/>
  <c r="I2301" i="52"/>
  <c r="I2314" i="52"/>
  <c r="I2327" i="52"/>
  <c r="I2342" i="52"/>
  <c r="I2347" i="52"/>
  <c r="I2356" i="52"/>
  <c r="I2365" i="52"/>
  <c r="I2375" i="52"/>
  <c r="H2375" i="52" s="1"/>
  <c r="I2383" i="52"/>
  <c r="H2383" i="52" s="1"/>
  <c r="I2386" i="52"/>
  <c r="H2386" i="52" s="1"/>
  <c r="I2393" i="52"/>
  <c r="H2393" i="52" s="1"/>
  <c r="I2399" i="52"/>
  <c r="H2399" i="52" s="1"/>
  <c r="I2402" i="52"/>
  <c r="I2407" i="52"/>
  <c r="I2412" i="52"/>
  <c r="I2422" i="52"/>
  <c r="I2429" i="52"/>
  <c r="H2429" i="52" s="1"/>
  <c r="I2439" i="52"/>
  <c r="I2442" i="52"/>
  <c r="I2453" i="52"/>
  <c r="I2458" i="52"/>
  <c r="I2464" i="52"/>
  <c r="H2464" i="52" s="1"/>
  <c r="E2472" i="52"/>
  <c r="E2471" i="52" s="1"/>
  <c r="H2471" i="52" s="1"/>
  <c r="E2474" i="52"/>
  <c r="H2474" i="52" s="1"/>
  <c r="E2475" i="52"/>
  <c r="F2476" i="52"/>
  <c r="E2478" i="52"/>
  <c r="E2484" i="52"/>
  <c r="F2485" i="52"/>
  <c r="E2487" i="52"/>
  <c r="E2488" i="52"/>
  <c r="E2490" i="52"/>
  <c r="E2489" i="52" s="1"/>
  <c r="I2493" i="52"/>
  <c r="I2495" i="52"/>
  <c r="I2506" i="52"/>
  <c r="I2508" i="52"/>
  <c r="E2516" i="52"/>
  <c r="E2515" i="52" s="1"/>
  <c r="H2515" i="52" s="1"/>
  <c r="E2518" i="52"/>
  <c r="E2517" i="52" s="1"/>
  <c r="I2523" i="52"/>
  <c r="I2524" i="52"/>
  <c r="I2525" i="52"/>
  <c r="I2527" i="52"/>
  <c r="E2531" i="52"/>
  <c r="E2530" i="52" s="1"/>
  <c r="H2530" i="52" s="1"/>
  <c r="E2533" i="52"/>
  <c r="E2532" i="52" s="1"/>
  <c r="I2536" i="52"/>
  <c r="I2537" i="52"/>
  <c r="I2539" i="52"/>
  <c r="I2540" i="52"/>
  <c r="E2543" i="52"/>
  <c r="E2549" i="52"/>
  <c r="H2549" i="52" s="1"/>
  <c r="F2556" i="52"/>
  <c r="F2555" i="52" s="1"/>
  <c r="E2558" i="52"/>
  <c r="E2557" i="52" s="1"/>
  <c r="H2557" i="52" s="1"/>
  <c r="E2576" i="52"/>
  <c r="E2575" i="52" s="1"/>
  <c r="F2576" i="52"/>
  <c r="F2575" i="52" s="1"/>
  <c r="I2576" i="52"/>
  <c r="E2589" i="52"/>
  <c r="E2588" i="52" s="1"/>
  <c r="F2589" i="52"/>
  <c r="F2588" i="52" s="1"/>
  <c r="I2589" i="52"/>
  <c r="F2623" i="52"/>
  <c r="F2622" i="52" s="1"/>
  <c r="E2623" i="52"/>
  <c r="E2622" i="52" s="1"/>
  <c r="I2623" i="52"/>
  <c r="H2026" i="52"/>
  <c r="H2050" i="52"/>
  <c r="H2080" i="52"/>
  <c r="H2104" i="52"/>
  <c r="I2240" i="52"/>
  <c r="I2246" i="52"/>
  <c r="I2249" i="52"/>
  <c r="I2255" i="52"/>
  <c r="I2261" i="52"/>
  <c r="I2277" i="52"/>
  <c r="I2289" i="52"/>
  <c r="I2294" i="52"/>
  <c r="I2312" i="52"/>
  <c r="I2325" i="52"/>
  <c r="I2340" i="52"/>
  <c r="I2345" i="52"/>
  <c r="I2362" i="52"/>
  <c r="I2366" i="52"/>
  <c r="I2369" i="52"/>
  <c r="I2381" i="52"/>
  <c r="I2387" i="52"/>
  <c r="I2400" i="52"/>
  <c r="I2405" i="52"/>
  <c r="I2410" i="52"/>
  <c r="I2420" i="52"/>
  <c r="I2430" i="52"/>
  <c r="I2436" i="52"/>
  <c r="I2443" i="52"/>
  <c r="I2451" i="52"/>
  <c r="I2459" i="52"/>
  <c r="I2462" i="52"/>
  <c r="H2565" i="52"/>
  <c r="E2597" i="52"/>
  <c r="E2596" i="52" s="1"/>
  <c r="F2597" i="52"/>
  <c r="F2596" i="52" s="1"/>
  <c r="G9" i="51" s="1"/>
  <c r="I2597" i="52"/>
  <c r="H2635" i="52"/>
  <c r="I2472" i="52"/>
  <c r="I2475" i="52"/>
  <c r="I2476" i="52"/>
  <c r="I2484" i="52"/>
  <c r="I2485" i="52"/>
  <c r="I2488" i="52"/>
  <c r="E2493" i="52"/>
  <c r="E2492" i="52" s="1"/>
  <c r="E2506" i="52"/>
  <c r="E2505" i="52" s="1"/>
  <c r="I2516" i="52"/>
  <c r="E2524" i="52"/>
  <c r="E2522" i="52" s="1"/>
  <c r="F2525" i="52"/>
  <c r="I2531" i="52"/>
  <c r="E2536" i="52"/>
  <c r="F2537" i="52"/>
  <c r="E2540" i="52"/>
  <c r="F2542" i="52"/>
  <c r="H2542" i="52" s="1"/>
  <c r="E2544" i="52"/>
  <c r="I2544" i="52"/>
  <c r="F2546" i="52"/>
  <c r="F2551" i="52"/>
  <c r="F2547" i="52" s="1"/>
  <c r="G7" i="50" s="1"/>
  <c r="E2564" i="52"/>
  <c r="E2563" i="52" s="1"/>
  <c r="H2563" i="52" s="1"/>
  <c r="I2564" i="52"/>
  <c r="H2617" i="52"/>
  <c r="H2636" i="52"/>
  <c r="F2668" i="52"/>
  <c r="G6" i="36" s="1"/>
  <c r="F2615" i="52"/>
  <c r="F2614" i="52" s="1"/>
  <c r="H2614" i="52" s="1"/>
  <c r="E2628" i="52"/>
  <c r="F2629" i="52"/>
  <c r="E2631" i="52"/>
  <c r="I2641" i="52"/>
  <c r="I2642" i="52"/>
  <c r="F2645" i="52"/>
  <c r="F2644" i="52" s="1"/>
  <c r="H2644" i="52" s="1"/>
  <c r="I2665" i="52"/>
  <c r="I2672" i="52"/>
  <c r="F2675" i="52"/>
  <c r="F2674" i="52" s="1"/>
  <c r="H2674" i="52" s="1"/>
  <c r="F2683" i="52"/>
  <c r="F2682" i="52" s="1"/>
  <c r="H2682" i="52" s="1"/>
  <c r="E2689" i="52"/>
  <c r="E2690" i="52"/>
  <c r="F2691" i="52"/>
  <c r="E2694" i="52"/>
  <c r="H2694" i="52" s="1"/>
  <c r="F2695" i="52"/>
  <c r="H2695" i="52" s="1"/>
  <c r="E2707" i="52"/>
  <c r="F2725" i="52"/>
  <c r="F2724" i="52" s="1"/>
  <c r="F2735" i="52"/>
  <c r="F2734" i="52" s="1"/>
  <c r="F2741" i="52"/>
  <c r="I2741" i="52"/>
  <c r="I2742" i="52"/>
  <c r="F2748" i="52"/>
  <c r="I2748" i="52"/>
  <c r="I2749" i="52"/>
  <c r="F2759" i="52"/>
  <c r="H2759" i="52" s="1"/>
  <c r="G2754" i="52"/>
  <c r="I2772" i="52"/>
  <c r="I2779" i="52"/>
  <c r="F2785" i="52"/>
  <c r="F2783" i="52" s="1"/>
  <c r="I2792" i="52"/>
  <c r="F2807" i="52"/>
  <c r="F2806" i="52" s="1"/>
  <c r="F2816" i="52"/>
  <c r="F2813" i="52" s="1"/>
  <c r="I2819" i="52"/>
  <c r="F2824" i="52"/>
  <c r="F2820" i="52" s="1"/>
  <c r="E2838" i="52"/>
  <c r="E2837" i="52" s="1"/>
  <c r="H2837" i="52" s="1"/>
  <c r="I2838" i="52"/>
  <c r="I2855" i="52"/>
  <c r="H2658" i="52"/>
  <c r="H2666" i="52"/>
  <c r="E2740" i="52"/>
  <c r="E2747" i="52"/>
  <c r="E2755" i="52"/>
  <c r="E2845" i="52"/>
  <c r="I2845" i="52"/>
  <c r="G2800" i="52"/>
  <c r="E2868" i="52"/>
  <c r="E2867" i="52" s="1"/>
  <c r="H2867" i="52" s="1"/>
  <c r="I2868" i="52"/>
  <c r="I2615" i="52"/>
  <c r="I2628" i="52"/>
  <c r="I2629" i="52"/>
  <c r="E2641" i="52"/>
  <c r="F2642" i="52"/>
  <c r="I2645" i="52"/>
  <c r="F2665" i="52"/>
  <c r="F2664" i="52" s="1"/>
  <c r="E2672" i="52"/>
  <c r="E2671" i="52" s="1"/>
  <c r="E2668" i="52" s="1"/>
  <c r="I2675" i="52"/>
  <c r="I2683" i="52"/>
  <c r="I2687" i="52"/>
  <c r="H2687" i="52" s="1"/>
  <c r="H2709" i="52"/>
  <c r="H2715" i="52"/>
  <c r="F2730" i="52"/>
  <c r="F2729" i="52" s="1"/>
  <c r="F2744" i="52"/>
  <c r="F2751" i="52"/>
  <c r="G2739" i="52"/>
  <c r="E2834" i="52"/>
  <c r="E2833" i="52" s="1"/>
  <c r="F2834" i="52"/>
  <c r="F2833" i="52" s="1"/>
  <c r="F2830" i="52" s="1"/>
  <c r="G6" i="40" s="1"/>
  <c r="H2848" i="52"/>
  <c r="H2616" i="52"/>
  <c r="G2609" i="52"/>
  <c r="H2634" i="52"/>
  <c r="H2652" i="52"/>
  <c r="F2705" i="52"/>
  <c r="F2704" i="52" s="1"/>
  <c r="F2721" i="52"/>
  <c r="F2720" i="52" s="1"/>
  <c r="I2721" i="52"/>
  <c r="E2723" i="52"/>
  <c r="I2730" i="52"/>
  <c r="E2733" i="52"/>
  <c r="F2742" i="52"/>
  <c r="I2744" i="52"/>
  <c r="F2749" i="52"/>
  <c r="I2751" i="52"/>
  <c r="I2756" i="52"/>
  <c r="F2756" i="52"/>
  <c r="I2757" i="52"/>
  <c r="I2763" i="52"/>
  <c r="F2772" i="52"/>
  <c r="F2779" i="52"/>
  <c r="I2787" i="52"/>
  <c r="H2787" i="52" s="1"/>
  <c r="H2788" i="52"/>
  <c r="F2792" i="52"/>
  <c r="F2791" i="52" s="1"/>
  <c r="H2791" i="52" s="1"/>
  <c r="F2819" i="52"/>
  <c r="I2822" i="52"/>
  <c r="H2822" i="52" s="1"/>
  <c r="I2827" i="52"/>
  <c r="H2827" i="52" s="1"/>
  <c r="I2834" i="52"/>
  <c r="E2843" i="52"/>
  <c r="F2843" i="52"/>
  <c r="H2849" i="52"/>
  <c r="F2855" i="52"/>
  <c r="F2854" i="52" s="1"/>
  <c r="F2864" i="52"/>
  <c r="F2863" i="52" s="1"/>
  <c r="F2860" i="52" s="1"/>
  <c r="G6" i="41" s="1"/>
  <c r="F2873" i="52"/>
  <c r="F2872" i="52" s="1"/>
  <c r="I2877" i="52"/>
  <c r="I2885" i="52"/>
  <c r="F2897" i="52"/>
  <c r="F2896" i="52" s="1"/>
  <c r="G6" i="42" s="1"/>
  <c r="H2901" i="52"/>
  <c r="H2920" i="52"/>
  <c r="I2936" i="52"/>
  <c r="F2936" i="52"/>
  <c r="E2936" i="52"/>
  <c r="I2939" i="52"/>
  <c r="F2939" i="52"/>
  <c r="F2938" i="52" s="1"/>
  <c r="E2939" i="52"/>
  <c r="E2938" i="52" s="1"/>
  <c r="F2949" i="52"/>
  <c r="F2948" i="52" s="1"/>
  <c r="I2949" i="52"/>
  <c r="E2949" i="52"/>
  <c r="E2948" i="52" s="1"/>
  <c r="I2969" i="52"/>
  <c r="F2969" i="52"/>
  <c r="F2968" i="52" s="1"/>
  <c r="E2969" i="52"/>
  <c r="E2968" i="52" s="1"/>
  <c r="G2970" i="52"/>
  <c r="G2962" i="52" s="1"/>
  <c r="H2999" i="52"/>
  <c r="H3049" i="52"/>
  <c r="F3052" i="52"/>
  <c r="F3051" i="52" s="1"/>
  <c r="I3052" i="52"/>
  <c r="E3052" i="52"/>
  <c r="E3051" i="52" s="1"/>
  <c r="E3143" i="52"/>
  <c r="E3142" i="52" s="1"/>
  <c r="I3143" i="52"/>
  <c r="F3143" i="52"/>
  <c r="F3142" i="52" s="1"/>
  <c r="F2937" i="52"/>
  <c r="I2937" i="52"/>
  <c r="E2937" i="52"/>
  <c r="F2967" i="52"/>
  <c r="F2966" i="52" s="1"/>
  <c r="I2967" i="52"/>
  <c r="E2967" i="52"/>
  <c r="E2966" i="52" s="1"/>
  <c r="E3024" i="52"/>
  <c r="G3072" i="52"/>
  <c r="I3082" i="52"/>
  <c r="F3082" i="52"/>
  <c r="F2887" i="52"/>
  <c r="F2890" i="52"/>
  <c r="F2889" i="52" s="1"/>
  <c r="E2890" i="52"/>
  <c r="E2889" i="52" s="1"/>
  <c r="I3018" i="52"/>
  <c r="F3018" i="52"/>
  <c r="F3017" i="52" s="1"/>
  <c r="E3018" i="52"/>
  <c r="E3017" i="52" s="1"/>
  <c r="E3060" i="52"/>
  <c r="E3059" i="52" s="1"/>
  <c r="I3060" i="52"/>
  <c r="F3060" i="52"/>
  <c r="F3059" i="52" s="1"/>
  <c r="F3058" i="52" s="1"/>
  <c r="E5" i="45" s="1"/>
  <c r="I3069" i="52"/>
  <c r="F3069" i="52"/>
  <c r="F3068" i="52" s="1"/>
  <c r="E3069" i="52"/>
  <c r="E3068" i="52" s="1"/>
  <c r="E3159" i="52"/>
  <c r="I3159" i="52"/>
  <c r="F3159" i="52"/>
  <c r="F2877" i="52"/>
  <c r="F2876" i="52" s="1"/>
  <c r="H2876" i="52" s="1"/>
  <c r="F2885" i="52"/>
  <c r="I2887" i="52"/>
  <c r="I2890" i="52"/>
  <c r="F2895" i="52"/>
  <c r="F2894" i="52" s="1"/>
  <c r="G5" i="42" s="1"/>
  <c r="E2895" i="52"/>
  <c r="E2894" i="52" s="1"/>
  <c r="H2915" i="52"/>
  <c r="I2951" i="52"/>
  <c r="F2951" i="52"/>
  <c r="F2950" i="52" s="1"/>
  <c r="E2951" i="52"/>
  <c r="E2950" i="52" s="1"/>
  <c r="F3014" i="52"/>
  <c r="F3013" i="52" s="1"/>
  <c r="I3014" i="52"/>
  <c r="E3014" i="52"/>
  <c r="E3013" i="52" s="1"/>
  <c r="G3019" i="52"/>
  <c r="G3007" i="52" s="1"/>
  <c r="E3037" i="52"/>
  <c r="E3036" i="52" s="1"/>
  <c r="I3037" i="52"/>
  <c r="F3037" i="52"/>
  <c r="F3036" i="52" s="1"/>
  <c r="E3045" i="52"/>
  <c r="E3044" i="52" s="1"/>
  <c r="I3045" i="52"/>
  <c r="F3045" i="52"/>
  <c r="F3044" i="52" s="1"/>
  <c r="I3054" i="52"/>
  <c r="F3054" i="52"/>
  <c r="F3053" i="52" s="1"/>
  <c r="E3054" i="52"/>
  <c r="E3053" i="52" s="1"/>
  <c r="F3067" i="52"/>
  <c r="F3066" i="52" s="1"/>
  <c r="I3067" i="52"/>
  <c r="E3067" i="52"/>
  <c r="E3066" i="52" s="1"/>
  <c r="E3103" i="52"/>
  <c r="E3100" i="52" s="1"/>
  <c r="I3103" i="52"/>
  <c r="F3103" i="52"/>
  <c r="E3124" i="52"/>
  <c r="E3123" i="52" s="1"/>
  <c r="I3124" i="52"/>
  <c r="F3124" i="52"/>
  <c r="F3123" i="52" s="1"/>
  <c r="E3165" i="52"/>
  <c r="I3165" i="52"/>
  <c r="F3165" i="52"/>
  <c r="F3239" i="52"/>
  <c r="F3238" i="52" s="1"/>
  <c r="E8" i="48" s="1"/>
  <c r="E3239" i="52"/>
  <c r="E3238" i="52" s="1"/>
  <c r="F3255" i="52"/>
  <c r="E3255" i="52"/>
  <c r="I3268" i="52"/>
  <c r="F3268" i="52"/>
  <c r="E3268" i="52"/>
  <c r="I3271" i="52"/>
  <c r="F3271" i="52"/>
  <c r="E3271" i="52"/>
  <c r="F3352" i="52"/>
  <c r="F3351" i="52" s="1"/>
  <c r="I3352" i="52"/>
  <c r="E3352" i="52"/>
  <c r="E3351" i="52" s="1"/>
  <c r="E3371" i="52"/>
  <c r="I3371" i="52"/>
  <c r="F3371" i="52"/>
  <c r="F3416" i="52"/>
  <c r="I3416" i="52"/>
  <c r="E3416" i="52"/>
  <c r="F3473" i="52"/>
  <c r="I3473" i="52"/>
  <c r="E3473" i="52"/>
  <c r="F3487" i="52"/>
  <c r="E3487" i="52"/>
  <c r="I3487" i="52"/>
  <c r="F3514" i="52"/>
  <c r="I3514" i="52"/>
  <c r="E3514" i="52"/>
  <c r="F3528" i="52"/>
  <c r="F3527" i="52" s="1"/>
  <c r="E11" i="39" s="1"/>
  <c r="E3528" i="52"/>
  <c r="E3527" i="52" s="1"/>
  <c r="I3528" i="52"/>
  <c r="F3569" i="52"/>
  <c r="F3568" i="52" s="1"/>
  <c r="E9" i="40" s="1"/>
  <c r="E3569" i="52"/>
  <c r="E3568" i="52" s="1"/>
  <c r="I3569" i="52"/>
  <c r="I2758" i="52"/>
  <c r="I2761" i="52"/>
  <c r="I2773" i="52"/>
  <c r="I2780" i="52"/>
  <c r="I2786" i="52"/>
  <c r="I2789" i="52"/>
  <c r="H2789" i="52" s="1"/>
  <c r="I2794" i="52"/>
  <c r="I2799" i="52"/>
  <c r="H2799" i="52" s="1"/>
  <c r="I2809" i="52"/>
  <c r="I2823" i="52"/>
  <c r="I2826" i="52"/>
  <c r="H2826" i="52" s="1"/>
  <c r="I2832" i="52"/>
  <c r="I2840" i="52"/>
  <c r="I2851" i="52"/>
  <c r="I2866" i="52"/>
  <c r="I2871" i="52"/>
  <c r="I2879" i="52"/>
  <c r="I2884" i="52"/>
  <c r="I2888" i="52"/>
  <c r="I2913" i="52"/>
  <c r="I2972" i="52"/>
  <c r="I2973" i="52"/>
  <c r="I2975" i="52"/>
  <c r="I2976" i="52"/>
  <c r="I2978" i="52"/>
  <c r="I2979" i="52"/>
  <c r="I2980" i="52"/>
  <c r="I2988" i="52"/>
  <c r="I2990" i="52"/>
  <c r="I2991" i="52"/>
  <c r="I2992" i="52"/>
  <c r="I2997" i="52"/>
  <c r="I3004" i="52"/>
  <c r="I3006" i="52"/>
  <c r="I3021" i="52"/>
  <c r="I3023" i="52"/>
  <c r="I3034" i="52"/>
  <c r="I3074" i="52"/>
  <c r="H3098" i="52"/>
  <c r="G3113" i="52"/>
  <c r="G3132" i="52"/>
  <c r="F3172" i="52"/>
  <c r="E3174" i="52"/>
  <c r="I3180" i="52"/>
  <c r="I3191" i="52"/>
  <c r="H3191" i="52" s="1"/>
  <c r="F3197" i="52"/>
  <c r="F3196" i="52" s="1"/>
  <c r="H3196" i="52" s="1"/>
  <c r="I3206" i="52"/>
  <c r="F3209" i="52"/>
  <c r="F3208" i="52" s="1"/>
  <c r="E3209" i="52"/>
  <c r="E3208" i="52" s="1"/>
  <c r="F3226" i="52"/>
  <c r="F3225" i="52" s="1"/>
  <c r="E3226" i="52"/>
  <c r="E3225" i="52" s="1"/>
  <c r="F3231" i="52"/>
  <c r="F3230" i="52" s="1"/>
  <c r="E3231" i="52"/>
  <c r="E3230" i="52" s="1"/>
  <c r="I3239" i="52"/>
  <c r="I3255" i="52"/>
  <c r="F3269" i="52"/>
  <c r="I3269" i="52"/>
  <c r="E3269" i="52"/>
  <c r="F3272" i="52"/>
  <c r="I3272" i="52"/>
  <c r="E3272" i="52"/>
  <c r="E3293" i="52"/>
  <c r="E3292" i="52" s="1"/>
  <c r="I3293" i="52"/>
  <c r="F3293" i="52"/>
  <c r="F3292" i="52" s="1"/>
  <c r="E3313" i="52"/>
  <c r="E3312" i="52" s="1"/>
  <c r="I3313" i="52"/>
  <c r="F3313" i="52"/>
  <c r="F3312" i="52" s="1"/>
  <c r="E3326" i="52"/>
  <c r="E3325" i="52" s="1"/>
  <c r="I3326" i="52"/>
  <c r="F3326" i="52"/>
  <c r="F3325" i="52" s="1"/>
  <c r="E9" i="51" s="1"/>
  <c r="F3408" i="52"/>
  <c r="F3407" i="52" s="1"/>
  <c r="I3408" i="52"/>
  <c r="E3408" i="52"/>
  <c r="E3407" i="52" s="1"/>
  <c r="F3436" i="52"/>
  <c r="F3435" i="52" s="1"/>
  <c r="E3436" i="52"/>
  <c r="E3435" i="52" s="1"/>
  <c r="I3436" i="52"/>
  <c r="F3446" i="52"/>
  <c r="F3445" i="52" s="1"/>
  <c r="E6" i="37" s="1"/>
  <c r="I3446" i="52"/>
  <c r="F3501" i="52"/>
  <c r="I3501" i="52"/>
  <c r="E3501" i="52"/>
  <c r="F3758" i="52"/>
  <c r="F3757" i="52" s="1"/>
  <c r="E3758" i="52"/>
  <c r="E3757" i="52" s="1"/>
  <c r="I3758" i="52"/>
  <c r="H2914" i="52"/>
  <c r="H2998" i="52"/>
  <c r="F3122" i="52"/>
  <c r="F3121" i="52" s="1"/>
  <c r="H3121" i="52" s="1"/>
  <c r="I3122" i="52"/>
  <c r="I3172" i="52"/>
  <c r="H3190" i="52"/>
  <c r="I3197" i="52"/>
  <c r="G3220" i="52"/>
  <c r="I3258" i="52"/>
  <c r="F3258" i="52"/>
  <c r="F3257" i="52" s="1"/>
  <c r="H3257" i="52" s="1"/>
  <c r="E3273" i="52"/>
  <c r="I3273" i="52"/>
  <c r="F3273" i="52"/>
  <c r="I3275" i="52"/>
  <c r="F3275" i="52"/>
  <c r="E3275" i="52"/>
  <c r="I3369" i="52"/>
  <c r="F3369" i="52"/>
  <c r="E3369" i="52"/>
  <c r="F3388" i="52"/>
  <c r="F3387" i="52" s="1"/>
  <c r="E3388" i="52"/>
  <c r="E3387" i="52" s="1"/>
  <c r="I3388" i="52"/>
  <c r="F3396" i="52"/>
  <c r="F3395" i="52" s="1"/>
  <c r="E3396" i="52"/>
  <c r="E3395" i="52" s="1"/>
  <c r="I3396" i="52"/>
  <c r="F3545" i="52"/>
  <c r="I3545" i="52"/>
  <c r="E3545" i="52"/>
  <c r="E3638" i="52"/>
  <c r="E3637" i="52" s="1"/>
  <c r="I3638" i="52"/>
  <c r="F3638" i="52"/>
  <c r="F3637" i="52" s="1"/>
  <c r="F2913" i="52"/>
  <c r="F2912" i="52" s="1"/>
  <c r="H2912" i="52" s="1"/>
  <c r="E2972" i="52"/>
  <c r="F2973" i="52"/>
  <c r="E2976" i="52"/>
  <c r="E2979" i="52"/>
  <c r="E2977" i="52" s="1"/>
  <c r="F2980" i="52"/>
  <c r="F2988" i="52"/>
  <c r="E2991" i="52"/>
  <c r="F2992" i="52"/>
  <c r="F2997" i="52"/>
  <c r="F2996" i="52" s="1"/>
  <c r="H2996" i="52" s="1"/>
  <c r="E3004" i="52"/>
  <c r="E3003" i="52" s="1"/>
  <c r="E3000" i="52" s="1"/>
  <c r="E3021" i="52"/>
  <c r="E3020" i="52" s="1"/>
  <c r="H3020" i="52" s="1"/>
  <c r="E3034" i="52"/>
  <c r="E3033" i="52" s="1"/>
  <c r="I3083" i="52"/>
  <c r="F3083" i="52"/>
  <c r="F3084" i="52"/>
  <c r="I3087" i="52"/>
  <c r="H3087" i="52" s="1"/>
  <c r="I3095" i="52"/>
  <c r="I3110" i="52"/>
  <c r="F3115" i="52"/>
  <c r="I3115" i="52"/>
  <c r="I3116" i="52"/>
  <c r="F3127" i="52"/>
  <c r="H3127" i="52" s="1"/>
  <c r="I3129" i="52"/>
  <c r="I3139" i="52"/>
  <c r="H3140" i="52"/>
  <c r="F3149" i="52"/>
  <c r="F3148" i="52" s="1"/>
  <c r="H3148" i="52" s="1"/>
  <c r="F3161" i="52"/>
  <c r="F3167" i="52"/>
  <c r="H3170" i="52"/>
  <c r="F3184" i="52"/>
  <c r="F3183" i="52" s="1"/>
  <c r="F3201" i="52"/>
  <c r="F3200" i="52" s="1"/>
  <c r="H3200" i="52" s="1"/>
  <c r="H3204" i="52"/>
  <c r="F3215" i="52"/>
  <c r="E3215" i="52"/>
  <c r="H3221" i="52"/>
  <c r="G3229" i="52"/>
  <c r="F3249" i="52"/>
  <c r="F3248" i="52" s="1"/>
  <c r="E3249" i="52"/>
  <c r="E3248" i="52" s="1"/>
  <c r="E3285" i="52"/>
  <c r="E3284" i="52" s="1"/>
  <c r="I3285" i="52"/>
  <c r="F3285" i="52"/>
  <c r="F3284" i="52" s="1"/>
  <c r="H3286" i="52"/>
  <c r="E3305" i="52"/>
  <c r="E3304" i="52" s="1"/>
  <c r="I3305" i="52"/>
  <c r="F3305" i="52"/>
  <c r="F3304" i="52" s="1"/>
  <c r="E3318" i="52"/>
  <c r="E3317" i="52" s="1"/>
  <c r="I3318" i="52"/>
  <c r="F3318" i="52"/>
  <c r="F3317" i="52" s="1"/>
  <c r="E3331" i="52"/>
  <c r="E3330" i="52" s="1"/>
  <c r="I3331" i="52"/>
  <c r="F3331" i="52"/>
  <c r="F3330" i="52" s="1"/>
  <c r="H3346" i="52"/>
  <c r="I3354" i="52"/>
  <c r="F3354" i="52"/>
  <c r="F3353" i="52" s="1"/>
  <c r="E3354" i="52"/>
  <c r="E3353" i="52" s="1"/>
  <c r="G3355" i="52"/>
  <c r="F3370" i="52"/>
  <c r="I3370" i="52"/>
  <c r="E3370" i="52"/>
  <c r="F3381" i="52"/>
  <c r="F3380" i="52" s="1"/>
  <c r="I3381" i="52"/>
  <c r="E3381" i="52"/>
  <c r="E3380" i="52" s="1"/>
  <c r="G3468" i="52"/>
  <c r="H3493" i="52"/>
  <c r="H3525" i="52"/>
  <c r="F3555" i="52"/>
  <c r="E3555" i="52"/>
  <c r="I3555" i="52"/>
  <c r="G3693" i="52"/>
  <c r="F3743" i="52"/>
  <c r="F3742" i="52" s="1"/>
  <c r="E3743" i="52"/>
  <c r="E3742" i="52" s="1"/>
  <c r="I3743" i="52"/>
  <c r="F3089" i="52"/>
  <c r="F3088" i="52" s="1"/>
  <c r="H3088" i="52" s="1"/>
  <c r="F3096" i="52"/>
  <c r="F3102" i="52"/>
  <c r="F3108" i="52"/>
  <c r="F3117" i="52"/>
  <c r="F3120" i="52"/>
  <c r="F3126" i="52"/>
  <c r="F3147" i="52"/>
  <c r="F3146" i="52" s="1"/>
  <c r="F3160" i="52"/>
  <c r="F3163" i="52"/>
  <c r="F3162" i="52" s="1"/>
  <c r="F3166" i="52"/>
  <c r="F3173" i="52"/>
  <c r="F3178" i="52"/>
  <c r="F3177" i="52" s="1"/>
  <c r="F3189" i="52"/>
  <c r="F3186" i="52" s="1"/>
  <c r="F3199" i="52"/>
  <c r="F3198" i="52" s="1"/>
  <c r="F3205" i="52"/>
  <c r="F3211" i="52"/>
  <c r="F3210" i="52" s="1"/>
  <c r="H3210" i="52" s="1"/>
  <c r="F3214" i="52"/>
  <c r="F3228" i="52"/>
  <c r="F3227" i="52" s="1"/>
  <c r="F3233" i="52"/>
  <c r="F3232" i="52" s="1"/>
  <c r="F3241" i="52"/>
  <c r="F3240" i="52" s="1"/>
  <c r="F3254" i="52"/>
  <c r="F3266" i="52"/>
  <c r="I3344" i="52"/>
  <c r="I3357" i="52"/>
  <c r="I3358" i="52"/>
  <c r="I3360" i="52"/>
  <c r="H3360" i="52" s="1"/>
  <c r="F3376" i="52"/>
  <c r="F3375" i="52" s="1"/>
  <c r="E3376" i="52"/>
  <c r="I3378" i="52"/>
  <c r="G3385" i="52"/>
  <c r="F3419" i="52"/>
  <c r="E3419" i="52"/>
  <c r="F3423" i="52"/>
  <c r="E3423" i="52"/>
  <c r="I3429" i="52"/>
  <c r="H3429" i="52" s="1"/>
  <c r="I3480" i="52"/>
  <c r="G3483" i="52"/>
  <c r="G3467" i="52" s="1"/>
  <c r="F3509" i="52"/>
  <c r="E3509" i="52"/>
  <c r="I3511" i="52"/>
  <c r="H3511" i="52" s="1"/>
  <c r="F3523" i="52"/>
  <c r="F3522" i="52" s="1"/>
  <c r="E3523" i="52"/>
  <c r="E3522" i="52" s="1"/>
  <c r="E3519" i="52" s="1"/>
  <c r="G3530" i="52"/>
  <c r="G3529" i="52" s="1"/>
  <c r="F3552" i="52"/>
  <c r="E3552" i="52"/>
  <c r="F3561" i="52"/>
  <c r="F3560" i="52" s="1"/>
  <c r="E3561" i="52"/>
  <c r="E3560" i="52" s="1"/>
  <c r="F3580" i="52"/>
  <c r="F3579" i="52" s="1"/>
  <c r="E12" i="40" s="1"/>
  <c r="E3580" i="52"/>
  <c r="E3579" i="52" s="1"/>
  <c r="G3582" i="52"/>
  <c r="I3588" i="52"/>
  <c r="F3588" i="52"/>
  <c r="F3587" i="52" s="1"/>
  <c r="E3588" i="52"/>
  <c r="E3587" i="52" s="1"/>
  <c r="G3589" i="52"/>
  <c r="E3624" i="52"/>
  <c r="E3623" i="52" s="1"/>
  <c r="I3624" i="52"/>
  <c r="F3624" i="52"/>
  <c r="F3623" i="52" s="1"/>
  <c r="E5" i="42" s="1"/>
  <c r="F3661" i="52"/>
  <c r="E3661" i="52"/>
  <c r="I3661" i="52"/>
  <c r="H3712" i="52"/>
  <c r="F3768" i="52"/>
  <c r="F3767" i="52" s="1"/>
  <c r="E3768" i="52"/>
  <c r="E3767" i="52" s="1"/>
  <c r="I3768" i="52"/>
  <c r="G3830" i="52"/>
  <c r="I3913" i="52"/>
  <c r="F3913" i="52"/>
  <c r="F3912" i="52" s="1"/>
  <c r="C9" i="47" s="1"/>
  <c r="E3913" i="52"/>
  <c r="E3912" i="52" s="1"/>
  <c r="I3213" i="52"/>
  <c r="I3217" i="52"/>
  <c r="I3222" i="52"/>
  <c r="H3222" i="52" s="1"/>
  <c r="I3235" i="52"/>
  <c r="I3245" i="52"/>
  <c r="I3253" i="52"/>
  <c r="I3260" i="52"/>
  <c r="I3265" i="52"/>
  <c r="G3338" i="52"/>
  <c r="H3366" i="52"/>
  <c r="F3379" i="52"/>
  <c r="E3379" i="52"/>
  <c r="F3406" i="52"/>
  <c r="F3405" i="52" s="1"/>
  <c r="E3406" i="52"/>
  <c r="E3405" i="52" s="1"/>
  <c r="F3430" i="52"/>
  <c r="E3430" i="52"/>
  <c r="E3427" i="52" s="1"/>
  <c r="F3518" i="52"/>
  <c r="F3517" i="52" s="1"/>
  <c r="E8" i="39" s="1"/>
  <c r="E3518" i="52"/>
  <c r="E3517" i="52" s="1"/>
  <c r="E3633" i="52"/>
  <c r="E3632" i="52" s="1"/>
  <c r="I3633" i="52"/>
  <c r="F3633" i="52"/>
  <c r="F3632" i="52" s="1"/>
  <c r="F3728" i="52"/>
  <c r="F3727" i="52" s="1"/>
  <c r="F3724" i="52" s="1"/>
  <c r="C7" i="43" s="1"/>
  <c r="E3728" i="52"/>
  <c r="E3727" i="52" s="1"/>
  <c r="I3728" i="52"/>
  <c r="F3818" i="52"/>
  <c r="F3817" i="52" s="1"/>
  <c r="E3818" i="52"/>
  <c r="E3817" i="52" s="1"/>
  <c r="I3818" i="52"/>
  <c r="F3865" i="52"/>
  <c r="F3864" i="52" s="1"/>
  <c r="I3865" i="52"/>
  <c r="E3865" i="52"/>
  <c r="E3864" i="52" s="1"/>
  <c r="F3344" i="52"/>
  <c r="F3343" i="52" s="1"/>
  <c r="H3343" i="52" s="1"/>
  <c r="E3357" i="52"/>
  <c r="E3356" i="52" s="1"/>
  <c r="F3358" i="52"/>
  <c r="F3356" i="52" s="1"/>
  <c r="E3390" i="52"/>
  <c r="E3389" i="52" s="1"/>
  <c r="F3401" i="52"/>
  <c r="F3400" i="52" s="1"/>
  <c r="F3397" i="52" s="1"/>
  <c r="E6" i="36" s="1"/>
  <c r="E3401" i="52"/>
  <c r="E3418" i="52"/>
  <c r="E3422" i="52"/>
  <c r="E3426" i="52"/>
  <c r="H3426" i="52" s="1"/>
  <c r="E3438" i="52"/>
  <c r="E3437" i="52" s="1"/>
  <c r="H3437" i="52" s="1"/>
  <c r="G3413" i="52"/>
  <c r="E3454" i="52"/>
  <c r="E3453" i="52" s="1"/>
  <c r="E3459" i="52"/>
  <c r="E3458" i="52" s="1"/>
  <c r="E3464" i="52"/>
  <c r="E3463" i="52" s="1"/>
  <c r="H3485" i="52"/>
  <c r="F3490" i="52"/>
  <c r="F3489" i="52" s="1"/>
  <c r="E3490" i="52"/>
  <c r="H3499" i="52"/>
  <c r="F3502" i="52"/>
  <c r="E3502" i="52"/>
  <c r="E3508" i="52"/>
  <c r="H3508" i="52" s="1"/>
  <c r="F3515" i="52"/>
  <c r="E3515" i="52"/>
  <c r="F3538" i="52"/>
  <c r="F3537" i="52" s="1"/>
  <c r="E3538" i="52"/>
  <c r="H3592" i="52"/>
  <c r="H3699" i="52"/>
  <c r="F3704" i="52"/>
  <c r="E3704" i="52"/>
  <c r="I3704" i="52"/>
  <c r="H3740" i="52"/>
  <c r="H3755" i="52"/>
  <c r="I3993" i="52"/>
  <c r="F3993" i="52"/>
  <c r="F3992" i="52" s="1"/>
  <c r="E3993" i="52"/>
  <c r="E3992" i="52" s="1"/>
  <c r="I3374" i="52"/>
  <c r="I3394" i="52"/>
  <c r="H3394" i="52" s="1"/>
  <c r="I3399" i="52"/>
  <c r="I3404" i="52"/>
  <c r="I3412" i="52"/>
  <c r="I3420" i="52"/>
  <c r="H3420" i="52" s="1"/>
  <c r="I3424" i="52"/>
  <c r="H3424" i="52" s="1"/>
  <c r="I3431" i="52"/>
  <c r="I3434" i="52"/>
  <c r="I3444" i="52"/>
  <c r="I3471" i="52"/>
  <c r="I3478" i="52"/>
  <c r="I3488" i="52"/>
  <c r="I3496" i="52"/>
  <c r="H3496" i="52" s="1"/>
  <c r="I3516" i="52"/>
  <c r="I3521" i="52"/>
  <c r="I3526" i="52"/>
  <c r="H3526" i="52" s="1"/>
  <c r="I3536" i="52"/>
  <c r="H3536" i="52" s="1"/>
  <c r="I3543" i="52"/>
  <c r="I3553" i="52"/>
  <c r="I3556" i="52"/>
  <c r="F3558" i="52"/>
  <c r="H3558" i="52" s="1"/>
  <c r="F3563" i="52"/>
  <c r="F3562" i="52" s="1"/>
  <c r="I3567" i="52"/>
  <c r="I3572" i="52"/>
  <c r="F3574" i="52"/>
  <c r="I3578" i="52"/>
  <c r="F3584" i="52"/>
  <c r="F3583" i="52" s="1"/>
  <c r="H3590" i="52"/>
  <c r="H3593" i="52"/>
  <c r="F3614" i="52"/>
  <c r="F3612" i="52" s="1"/>
  <c r="H3631" i="52"/>
  <c r="F3640" i="52"/>
  <c r="F3639" i="52" s="1"/>
  <c r="E3640" i="52"/>
  <c r="E3639" i="52" s="1"/>
  <c r="I3642" i="52"/>
  <c r="H3644" i="52"/>
  <c r="I3647" i="52"/>
  <c r="F3655" i="52"/>
  <c r="F3651" i="52" s="1"/>
  <c r="E3655" i="52"/>
  <c r="H3666" i="52"/>
  <c r="F3670" i="52"/>
  <c r="E3670" i="52"/>
  <c r="F3674" i="52"/>
  <c r="E3674" i="52"/>
  <c r="I3676" i="52"/>
  <c r="F3711" i="52"/>
  <c r="F3708" i="52" s="1"/>
  <c r="E3711" i="52"/>
  <c r="I3713" i="52"/>
  <c r="H3713" i="52" s="1"/>
  <c r="F3719" i="52"/>
  <c r="E3719" i="52"/>
  <c r="F3723" i="52"/>
  <c r="E3723" i="52"/>
  <c r="F3733" i="52"/>
  <c r="F3732" i="52" s="1"/>
  <c r="E3733" i="52"/>
  <c r="E3732" i="52" s="1"/>
  <c r="I3735" i="52"/>
  <c r="H3824" i="52"/>
  <c r="H3826" i="52"/>
  <c r="F3834" i="52"/>
  <c r="E3834" i="52"/>
  <c r="I3843" i="52"/>
  <c r="F3843" i="52"/>
  <c r="F3842" i="52" s="1"/>
  <c r="E3843" i="52"/>
  <c r="E3842" i="52" s="1"/>
  <c r="G3844" i="52"/>
  <c r="G3868" i="52"/>
  <c r="F3935" i="52"/>
  <c r="E3935" i="52"/>
  <c r="I3935" i="52"/>
  <c r="F3597" i="52"/>
  <c r="F3596" i="52" s="1"/>
  <c r="H3596" i="52" s="1"/>
  <c r="F3602" i="52"/>
  <c r="F3601" i="52" s="1"/>
  <c r="F3610" i="52"/>
  <c r="F3609" i="52" s="1"/>
  <c r="I3615" i="52"/>
  <c r="I3616" i="52"/>
  <c r="H3616" i="52" s="1"/>
  <c r="F3619" i="52"/>
  <c r="F3618" i="52" s="1"/>
  <c r="F3648" i="52"/>
  <c r="E3648" i="52"/>
  <c r="H3659" i="52"/>
  <c r="E3660" i="52"/>
  <c r="H3660" i="52" s="1"/>
  <c r="G3657" i="52"/>
  <c r="G3622" i="52" s="1"/>
  <c r="E3698" i="52"/>
  <c r="E3697" i="52" s="1"/>
  <c r="H3697" i="52" s="1"/>
  <c r="E3703" i="52"/>
  <c r="H3706" i="52"/>
  <c r="E3707" i="52"/>
  <c r="E3765" i="52"/>
  <c r="E3764" i="52" s="1"/>
  <c r="H3786" i="52"/>
  <c r="G3788" i="52"/>
  <c r="H3806" i="52"/>
  <c r="F3809" i="52"/>
  <c r="F3808" i="52" s="1"/>
  <c r="F3803" i="52" s="1"/>
  <c r="C7" i="45" s="1"/>
  <c r="E3809" i="52"/>
  <c r="E3808" i="52" s="1"/>
  <c r="I3834" i="52"/>
  <c r="F3837" i="52"/>
  <c r="F3836" i="52" s="1"/>
  <c r="E3837" i="52"/>
  <c r="E3836" i="52" s="1"/>
  <c r="I3853" i="52"/>
  <c r="F3853" i="52"/>
  <c r="F3852" i="52" s="1"/>
  <c r="H3852" i="52" s="1"/>
  <c r="F3939" i="52"/>
  <c r="E4085" i="52"/>
  <c r="E4084" i="52" s="1"/>
  <c r="I4085" i="52"/>
  <c r="F4085" i="52"/>
  <c r="F4084" i="52" s="1"/>
  <c r="F3664" i="52"/>
  <c r="E3664" i="52"/>
  <c r="F3696" i="52"/>
  <c r="F3695" i="52" s="1"/>
  <c r="F3694" i="52" s="1"/>
  <c r="C5" i="43" s="1"/>
  <c r="E3696" i="52"/>
  <c r="E3695" i="52" s="1"/>
  <c r="H3700" i="52"/>
  <c r="H3721" i="52"/>
  <c r="F3763" i="52"/>
  <c r="F3762" i="52" s="1"/>
  <c r="F3759" i="52" s="1"/>
  <c r="C7" i="44" s="1"/>
  <c r="E3763" i="52"/>
  <c r="E3762" i="52" s="1"/>
  <c r="H3769" i="52"/>
  <c r="F3776" i="52"/>
  <c r="F3775" i="52" s="1"/>
  <c r="E3776" i="52"/>
  <c r="E3775" i="52" s="1"/>
  <c r="F3781" i="52"/>
  <c r="F3780" i="52" s="1"/>
  <c r="E3781" i="52"/>
  <c r="E3780" i="52" s="1"/>
  <c r="F3791" i="52"/>
  <c r="F3790" i="52" s="1"/>
  <c r="E3791" i="52"/>
  <c r="E3790" i="52" s="1"/>
  <c r="E3789" i="52" s="1"/>
  <c r="F3796" i="52"/>
  <c r="F3795" i="52" s="1"/>
  <c r="E3796" i="52"/>
  <c r="E3795" i="52" s="1"/>
  <c r="F3815" i="52"/>
  <c r="E3815" i="52"/>
  <c r="G3811" i="52"/>
  <c r="H3841" i="52"/>
  <c r="I3867" i="52"/>
  <c r="F3867" i="52"/>
  <c r="F3866" i="52" s="1"/>
  <c r="E3867" i="52"/>
  <c r="E3866" i="52" s="1"/>
  <c r="I3876" i="52"/>
  <c r="F3938" i="52"/>
  <c r="E3938" i="52"/>
  <c r="I3938" i="52"/>
  <c r="E4016" i="52"/>
  <c r="E4015" i="52" s="1"/>
  <c r="F4016" i="52"/>
  <c r="F4015" i="52" s="1"/>
  <c r="I4016" i="52"/>
  <c r="I3649" i="52"/>
  <c r="I3652" i="52"/>
  <c r="H3652" i="52" s="1"/>
  <c r="I3656" i="52"/>
  <c r="I3662" i="52"/>
  <c r="H3662" i="52" s="1"/>
  <c r="I3665" i="52"/>
  <c r="I3668" i="52"/>
  <c r="H3668" i="52" s="1"/>
  <c r="I3671" i="52"/>
  <c r="H3671" i="52" s="1"/>
  <c r="I3680" i="52"/>
  <c r="I3705" i="52"/>
  <c r="H3705" i="52" s="1"/>
  <c r="I3717" i="52"/>
  <c r="H3717" i="52" s="1"/>
  <c r="I3720" i="52"/>
  <c r="I3726" i="52"/>
  <c r="I3741" i="52"/>
  <c r="H3741" i="52" s="1"/>
  <c r="I3756" i="52"/>
  <c r="H3756" i="52" s="1"/>
  <c r="I3761" i="52"/>
  <c r="H3761" i="52" s="1"/>
  <c r="I3774" i="52"/>
  <c r="F3778" i="52"/>
  <c r="F3777" i="52" s="1"/>
  <c r="F3783" i="52"/>
  <c r="F3782" i="52" s="1"/>
  <c r="I3787" i="52"/>
  <c r="H3787" i="52" s="1"/>
  <c r="F3793" i="52"/>
  <c r="F3792" i="52" s="1"/>
  <c r="F3798" i="52"/>
  <c r="F3797" i="52" s="1"/>
  <c r="H3797" i="52" s="1"/>
  <c r="I3802" i="52"/>
  <c r="H3802" i="52" s="1"/>
  <c r="I3807" i="52"/>
  <c r="H3807" i="52" s="1"/>
  <c r="F3814" i="52"/>
  <c r="I3816" i="52"/>
  <c r="H3816" i="52" s="1"/>
  <c r="F3820" i="52"/>
  <c r="F3819" i="52" s="1"/>
  <c r="H3819" i="52" s="1"/>
  <c r="I3825" i="52"/>
  <c r="H3825" i="52" s="1"/>
  <c r="F3827" i="52"/>
  <c r="H3827" i="52" s="1"/>
  <c r="F3833" i="52"/>
  <c r="H3833" i="52" s="1"/>
  <c r="I3835" i="52"/>
  <c r="H3835" i="52" s="1"/>
  <c r="F3839" i="52"/>
  <c r="F3838" i="52" s="1"/>
  <c r="H3859" i="52"/>
  <c r="H3862" i="52"/>
  <c r="E3891" i="52"/>
  <c r="E3888" i="52" s="1"/>
  <c r="I3891" i="52"/>
  <c r="E3894" i="52"/>
  <c r="E3893" i="52" s="1"/>
  <c r="F3894" i="52"/>
  <c r="F3893" i="52" s="1"/>
  <c r="F3932" i="52"/>
  <c r="F3931" i="52" s="1"/>
  <c r="E3932" i="52"/>
  <c r="E3931" i="52" s="1"/>
  <c r="E3942" i="52"/>
  <c r="E3941" i="52" s="1"/>
  <c r="I3942" i="52"/>
  <c r="E3945" i="52"/>
  <c r="F3945" i="52"/>
  <c r="F3948" i="52"/>
  <c r="E3948" i="52"/>
  <c r="G3951" i="52"/>
  <c r="G3925" i="52" s="1"/>
  <c r="F3976" i="52"/>
  <c r="F3975" i="52" s="1"/>
  <c r="E3976" i="52"/>
  <c r="E3975" i="52" s="1"/>
  <c r="F3988" i="52"/>
  <c r="H3988" i="52" s="1"/>
  <c r="H3989" i="52"/>
  <c r="E4079" i="52"/>
  <c r="E4078" i="52" s="1"/>
  <c r="I4079" i="52"/>
  <c r="F4079" i="52"/>
  <c r="I4137" i="52"/>
  <c r="E4137" i="52"/>
  <c r="E4136" i="52" s="1"/>
  <c r="F4137" i="52"/>
  <c r="F4136" i="52" s="1"/>
  <c r="E4168" i="52"/>
  <c r="H4168" i="52" s="1"/>
  <c r="E4240" i="52"/>
  <c r="I4240" i="52"/>
  <c r="F4240" i="52"/>
  <c r="E3847" i="52"/>
  <c r="E3845" i="52" s="1"/>
  <c r="F3848" i="52"/>
  <c r="I3851" i="52"/>
  <c r="H3879" i="52"/>
  <c r="I3880" i="52"/>
  <c r="H3880" i="52" s="1"/>
  <c r="G3887" i="52"/>
  <c r="F3890" i="52"/>
  <c r="I3890" i="52"/>
  <c r="F3891" i="52"/>
  <c r="G3916" i="52"/>
  <c r="H3924" i="52"/>
  <c r="I3932" i="52"/>
  <c r="F3934" i="52"/>
  <c r="E3934" i="52"/>
  <c r="E3936" i="52"/>
  <c r="F3936" i="52"/>
  <c r="F3942" i="52"/>
  <c r="F3941" i="52" s="1"/>
  <c r="I3945" i="52"/>
  <c r="I3948" i="52"/>
  <c r="F3950" i="52"/>
  <c r="F3949" i="52" s="1"/>
  <c r="E3950" i="52"/>
  <c r="E3949" i="52" s="1"/>
  <c r="H3954" i="52"/>
  <c r="H3970" i="52"/>
  <c r="I3976" i="52"/>
  <c r="F3978" i="52"/>
  <c r="F3977" i="52" s="1"/>
  <c r="E3978" i="52"/>
  <c r="E3977" i="52" s="1"/>
  <c r="H3983" i="52"/>
  <c r="E4044" i="52"/>
  <c r="E4043" i="52" s="1"/>
  <c r="I4044" i="52"/>
  <c r="F4044" i="52"/>
  <c r="F4043" i="52" s="1"/>
  <c r="G4117" i="52"/>
  <c r="G4116" i="52" s="1"/>
  <c r="F4135" i="52"/>
  <c r="F4134" i="52" s="1"/>
  <c r="I4135" i="52"/>
  <c r="E4135" i="52"/>
  <c r="E4134" i="52" s="1"/>
  <c r="E4184" i="52"/>
  <c r="E4183" i="52" s="1"/>
  <c r="F4217" i="52"/>
  <c r="I4217" i="52"/>
  <c r="E4217" i="52"/>
  <c r="I3894" i="52"/>
  <c r="F3911" i="52"/>
  <c r="F3910" i="52" s="1"/>
  <c r="I3911" i="52"/>
  <c r="E3930" i="52"/>
  <c r="E3929" i="52" s="1"/>
  <c r="H3929" i="52" s="1"/>
  <c r="I3930" i="52"/>
  <c r="F3944" i="52"/>
  <c r="E3944" i="52"/>
  <c r="F3947" i="52"/>
  <c r="E3947" i="52"/>
  <c r="I3978" i="52"/>
  <c r="F3991" i="52"/>
  <c r="F3990" i="52" s="1"/>
  <c r="E3991" i="52"/>
  <c r="E3990" i="52" s="1"/>
  <c r="F3996" i="52"/>
  <c r="E3996" i="52"/>
  <c r="I3996" i="52"/>
  <c r="F4000" i="52"/>
  <c r="E4000" i="52"/>
  <c r="I4000" i="52"/>
  <c r="E4004" i="52"/>
  <c r="F4004" i="52"/>
  <c r="I4004" i="52"/>
  <c r="E4006" i="52"/>
  <c r="I4006" i="52"/>
  <c r="E4029" i="52"/>
  <c r="I4029" i="52"/>
  <c r="F4029" i="52"/>
  <c r="E4031" i="52"/>
  <c r="I4031" i="52"/>
  <c r="F4031" i="52"/>
  <c r="H4074" i="52"/>
  <c r="F4143" i="52"/>
  <c r="F4142" i="52" s="1"/>
  <c r="I4143" i="52"/>
  <c r="E4143" i="52"/>
  <c r="E4142" i="52" s="1"/>
  <c r="E4062" i="52"/>
  <c r="E4061" i="52" s="1"/>
  <c r="I4062" i="52"/>
  <c r="H4075" i="52"/>
  <c r="F4158" i="52"/>
  <c r="H4163" i="52"/>
  <c r="I3903" i="52"/>
  <c r="H3903" i="52" s="1"/>
  <c r="I3904" i="52"/>
  <c r="H3904" i="52" s="1"/>
  <c r="I3909" i="52"/>
  <c r="H3909" i="52" s="1"/>
  <c r="H3921" i="52"/>
  <c r="I3922" i="52"/>
  <c r="H3922" i="52" s="1"/>
  <c r="I3953" i="52"/>
  <c r="I3966" i="52"/>
  <c r="I3984" i="52"/>
  <c r="H3984" i="52" s="1"/>
  <c r="I3985" i="52"/>
  <c r="F4003" i="52"/>
  <c r="E4003" i="52"/>
  <c r="H4009" i="52"/>
  <c r="E4049" i="52"/>
  <c r="E4048" i="52" s="1"/>
  <c r="I4049" i="52"/>
  <c r="F4062" i="52"/>
  <c r="F4061" i="52" s="1"/>
  <c r="E4120" i="52"/>
  <c r="H4120" i="52" s="1"/>
  <c r="H4123" i="52"/>
  <c r="G4182" i="52"/>
  <c r="G3981" i="52"/>
  <c r="G3973" i="52" s="1"/>
  <c r="E3997" i="52"/>
  <c r="F3997" i="52"/>
  <c r="E4036" i="52"/>
  <c r="E4035" i="52" s="1"/>
  <c r="I4036" i="52"/>
  <c r="F4049" i="52"/>
  <c r="F4048" i="52" s="1"/>
  <c r="E4057" i="52"/>
  <c r="E4056" i="52" s="1"/>
  <c r="I4057" i="52"/>
  <c r="F4057" i="52"/>
  <c r="F4056" i="52" s="1"/>
  <c r="C9" i="51" s="1"/>
  <c r="E4071" i="52"/>
  <c r="E4070" i="52" s="1"/>
  <c r="H4070" i="52" s="1"/>
  <c r="I4071" i="52"/>
  <c r="E4093" i="52"/>
  <c r="I4093" i="52"/>
  <c r="F4093" i="52"/>
  <c r="G4145" i="52"/>
  <c r="G4144" i="52" s="1"/>
  <c r="I4095" i="52"/>
  <c r="E4095" i="52"/>
  <c r="I4119" i="52"/>
  <c r="E4119" i="52"/>
  <c r="E4118" i="52" s="1"/>
  <c r="H4122" i="52"/>
  <c r="F4125" i="52"/>
  <c r="F4124" i="52" s="1"/>
  <c r="I4125" i="52"/>
  <c r="E4125" i="52"/>
  <c r="E4124" i="52" s="1"/>
  <c r="I4127" i="52"/>
  <c r="E4127" i="52"/>
  <c r="E4126" i="52" s="1"/>
  <c r="H4162" i="52"/>
  <c r="F4165" i="52"/>
  <c r="F4164" i="52" s="1"/>
  <c r="E4165" i="52"/>
  <c r="E4164" i="52" s="1"/>
  <c r="I4165" i="52"/>
  <c r="E4167" i="52"/>
  <c r="E4166" i="52" s="1"/>
  <c r="I4167" i="52"/>
  <c r="H4170" i="52"/>
  <c r="F4175" i="52"/>
  <c r="F4174" i="52" s="1"/>
  <c r="E4175" i="52"/>
  <c r="E4174" i="52" s="1"/>
  <c r="I4175" i="52"/>
  <c r="H4186" i="52"/>
  <c r="E4218" i="52"/>
  <c r="I4218" i="52"/>
  <c r="F4218" i="52"/>
  <c r="H4224" i="52"/>
  <c r="F4232" i="52"/>
  <c r="I4232" i="52"/>
  <c r="E4232" i="52"/>
  <c r="H4258" i="52"/>
  <c r="H4268" i="52"/>
  <c r="H4316" i="52"/>
  <c r="E4373" i="52"/>
  <c r="E4372" i="52" s="1"/>
  <c r="I4373" i="52"/>
  <c r="F4373" i="52"/>
  <c r="F4372" i="52" s="1"/>
  <c r="F4033" i="52"/>
  <c r="H4033" i="52" s="1"/>
  <c r="F4040" i="52"/>
  <c r="F4039" i="52" s="1"/>
  <c r="H4039" i="52" s="1"/>
  <c r="F4053" i="52"/>
  <c r="F4052" i="52" s="1"/>
  <c r="F4066" i="52"/>
  <c r="F4065" i="52" s="1"/>
  <c r="H4065" i="52" s="1"/>
  <c r="G4069" i="52"/>
  <c r="G4013" i="52" s="1"/>
  <c r="H4094" i="52"/>
  <c r="F4095" i="52"/>
  <c r="H4102" i="52"/>
  <c r="F4105" i="52"/>
  <c r="F4104" i="52" s="1"/>
  <c r="I4105" i="52"/>
  <c r="E4105" i="52"/>
  <c r="E4104" i="52" s="1"/>
  <c r="I4107" i="52"/>
  <c r="E4107" i="52"/>
  <c r="E4106" i="52" s="1"/>
  <c r="H4106" i="52" s="1"/>
  <c r="F4119" i="52"/>
  <c r="F4118" i="52" s="1"/>
  <c r="F4127" i="52"/>
  <c r="F4126" i="52" s="1"/>
  <c r="F4130" i="52"/>
  <c r="F4129" i="52" s="1"/>
  <c r="F4128" i="52" s="1"/>
  <c r="C6" i="36" s="1"/>
  <c r="E4130" i="52"/>
  <c r="E4129" i="52" s="1"/>
  <c r="I4130" i="52"/>
  <c r="E4132" i="52"/>
  <c r="E4131" i="52" s="1"/>
  <c r="I4132" i="52"/>
  <c r="H4141" i="52"/>
  <c r="H4154" i="52"/>
  <c r="H4161" i="52"/>
  <c r="F4167" i="52"/>
  <c r="F4166" i="52" s="1"/>
  <c r="E4179" i="52"/>
  <c r="E4178" i="52" s="1"/>
  <c r="I4179" i="52"/>
  <c r="F4179" i="52"/>
  <c r="F4178" i="52" s="1"/>
  <c r="C7" i="37" s="1"/>
  <c r="H4192" i="52"/>
  <c r="H4222" i="52"/>
  <c r="H4225" i="52"/>
  <c r="I4238" i="52"/>
  <c r="F4238" i="52"/>
  <c r="E4238" i="52"/>
  <c r="F4294" i="52"/>
  <c r="F4293" i="52" s="1"/>
  <c r="I4294" i="52"/>
  <c r="E4294" i="52"/>
  <c r="E4293" i="52" s="1"/>
  <c r="E4290" i="52" s="1"/>
  <c r="E4328" i="52"/>
  <c r="E4327" i="52" s="1"/>
  <c r="E4320" i="52" s="1"/>
  <c r="I4328" i="52"/>
  <c r="F4328" i="52"/>
  <c r="F4327" i="52" s="1"/>
  <c r="F4018" i="52"/>
  <c r="F4017" i="52" s="1"/>
  <c r="F4026" i="52"/>
  <c r="F4032" i="52"/>
  <c r="H4032" i="52" s="1"/>
  <c r="F4038" i="52"/>
  <c r="F4037" i="52" s="1"/>
  <c r="H4037" i="52" s="1"/>
  <c r="F4051" i="52"/>
  <c r="F4050" i="52" s="1"/>
  <c r="H4050" i="52" s="1"/>
  <c r="F4064" i="52"/>
  <c r="F4063" i="52" s="1"/>
  <c r="F4077" i="52"/>
  <c r="F4080" i="52"/>
  <c r="H4080" i="52" s="1"/>
  <c r="F4083" i="52"/>
  <c r="F4088" i="52"/>
  <c r="H4088" i="52" s="1"/>
  <c r="E4203" i="52"/>
  <c r="I4203" i="52"/>
  <c r="H4210" i="52"/>
  <c r="E4221" i="52"/>
  <c r="E4220" i="52" s="1"/>
  <c r="F4221" i="52"/>
  <c r="F4220" i="52" s="1"/>
  <c r="I4221" i="52"/>
  <c r="E4233" i="52"/>
  <c r="I4233" i="52"/>
  <c r="F4233" i="52"/>
  <c r="H4284" i="52"/>
  <c r="I4296" i="52"/>
  <c r="F4296" i="52"/>
  <c r="F4295" i="52" s="1"/>
  <c r="C7" i="40" s="1"/>
  <c r="E4296" i="52"/>
  <c r="E4295" i="52" s="1"/>
  <c r="F4204" i="52"/>
  <c r="E4204" i="52"/>
  <c r="I4204" i="52"/>
  <c r="E4206" i="52"/>
  <c r="E4205" i="52" s="1"/>
  <c r="H4205" i="52" s="1"/>
  <c r="I4206" i="52"/>
  <c r="E4207" i="52"/>
  <c r="I4231" i="52"/>
  <c r="F4231" i="52"/>
  <c r="E4231" i="52"/>
  <c r="F4239" i="52"/>
  <c r="I4239" i="52"/>
  <c r="E4239" i="52"/>
  <c r="H4259" i="52"/>
  <c r="G4261" i="52"/>
  <c r="H4274" i="52"/>
  <c r="E4277" i="52"/>
  <c r="E4311" i="52"/>
  <c r="E4310" i="52" s="1"/>
  <c r="I4311" i="52"/>
  <c r="F4311" i="52"/>
  <c r="F4310" i="52" s="1"/>
  <c r="C12" i="40" s="1"/>
  <c r="H4354" i="52"/>
  <c r="I4263" i="52"/>
  <c r="I4265" i="52"/>
  <c r="F4275" i="52"/>
  <c r="F4273" i="52" s="1"/>
  <c r="F4302" i="52"/>
  <c r="H4375" i="52"/>
  <c r="E4380" i="52"/>
  <c r="I4380" i="52"/>
  <c r="F4380" i="52"/>
  <c r="E4243" i="52"/>
  <c r="I4249" i="52"/>
  <c r="I4254" i="52"/>
  <c r="H4317" i="52"/>
  <c r="I4337" i="52"/>
  <c r="F4337" i="52"/>
  <c r="F4336" i="52" s="1"/>
  <c r="E4337" i="52"/>
  <c r="E4336" i="52" s="1"/>
  <c r="F4352" i="52"/>
  <c r="F4351" i="52" s="1"/>
  <c r="I4352" i="52"/>
  <c r="E4352" i="52"/>
  <c r="E4351" i="52" s="1"/>
  <c r="H4216" i="52"/>
  <c r="G4228" i="52"/>
  <c r="G4198" i="52" s="1"/>
  <c r="H4255" i="52"/>
  <c r="E4263" i="52"/>
  <c r="E4262" i="52" s="1"/>
  <c r="G4320" i="52"/>
  <c r="G4312" i="52" s="1"/>
  <c r="F4335" i="52"/>
  <c r="F4334" i="52" s="1"/>
  <c r="I4335" i="52"/>
  <c r="E4335" i="52"/>
  <c r="E4334" i="52" s="1"/>
  <c r="E4361" i="52"/>
  <c r="E4357" i="52" s="1"/>
  <c r="E4356" i="52" s="1"/>
  <c r="I4361" i="52"/>
  <c r="F4361" i="52"/>
  <c r="I4355" i="52"/>
  <c r="H4355" i="52" s="1"/>
  <c r="I4364" i="52"/>
  <c r="H4366" i="52"/>
  <c r="I4383" i="52"/>
  <c r="H4383" i="52" s="1"/>
  <c r="I4333" i="52"/>
  <c r="H4333" i="52" s="1"/>
  <c r="I4350" i="52"/>
  <c r="F4387" i="52"/>
  <c r="E4387" i="52"/>
  <c r="F4396" i="52"/>
  <c r="E4396" i="52"/>
  <c r="F4402" i="52"/>
  <c r="E4402" i="52"/>
  <c r="F4393" i="52"/>
  <c r="E4393" i="52"/>
  <c r="F4399" i="52"/>
  <c r="F4398" i="52" s="1"/>
  <c r="E4399" i="52"/>
  <c r="E4398" i="52" s="1"/>
  <c r="F4411" i="52"/>
  <c r="F4410" i="52" s="1"/>
  <c r="E4411" i="52"/>
  <c r="E4410" i="52" s="1"/>
  <c r="F4360" i="52"/>
  <c r="F4371" i="52"/>
  <c r="F4379" i="52"/>
  <c r="F4386" i="52"/>
  <c r="F4392" i="52"/>
  <c r="H4392" i="52" s="1"/>
  <c r="F4395" i="52"/>
  <c r="F4401" i="52"/>
  <c r="F4405" i="52"/>
  <c r="H4405" i="52" s="1"/>
  <c r="I4409" i="52"/>
  <c r="I4385" i="52"/>
  <c r="H4385" i="52" s="1"/>
  <c r="I4391" i="52"/>
  <c r="I4404" i="52"/>
  <c r="H4404" i="52" s="1"/>
  <c r="I4407" i="52"/>
  <c r="F3457" i="52" l="1"/>
  <c r="E6" i="38" s="1"/>
  <c r="H2701" i="52"/>
  <c r="H3439" i="52"/>
  <c r="H3547" i="52"/>
  <c r="H2974" i="52"/>
  <c r="H3557" i="52"/>
  <c r="H3603" i="52"/>
  <c r="H3486" i="52"/>
  <c r="G3738" i="52"/>
  <c r="F2457" i="52"/>
  <c r="H2349" i="52"/>
  <c r="H2247" i="52"/>
  <c r="H2680" i="52"/>
  <c r="H2639" i="52"/>
  <c r="F2445" i="52"/>
  <c r="G7" i="47" s="1"/>
  <c r="H381" i="52"/>
  <c r="E4313" i="52"/>
  <c r="H4147" i="52"/>
  <c r="H4110" i="52"/>
  <c r="H3965" i="52"/>
  <c r="H4103" i="52"/>
  <c r="H4339" i="52"/>
  <c r="H3957" i="52"/>
  <c r="H3901" i="52"/>
  <c r="H4226" i="52"/>
  <c r="H1541" i="52"/>
  <c r="H1811" i="52"/>
  <c r="H1937" i="52"/>
  <c r="H1535" i="52"/>
  <c r="F3663" i="52"/>
  <c r="H3412" i="52"/>
  <c r="H3504" i="52"/>
  <c r="F3658" i="52"/>
  <c r="F3327" i="52"/>
  <c r="E10" i="51" s="1"/>
  <c r="E3058" i="52"/>
  <c r="H2965" i="52"/>
  <c r="E3546" i="52"/>
  <c r="H3546" i="52" s="1"/>
  <c r="H3256" i="52"/>
  <c r="H3665" i="52"/>
  <c r="H3678" i="52"/>
  <c r="H3521" i="52"/>
  <c r="H3245" i="52"/>
  <c r="F3519" i="52"/>
  <c r="E9" i="39" s="1"/>
  <c r="H3096" i="52"/>
  <c r="H3291" i="52"/>
  <c r="E2987" i="52"/>
  <c r="H3564" i="52"/>
  <c r="H3130" i="52"/>
  <c r="H3349" i="52"/>
  <c r="H3290" i="52"/>
  <c r="H3252" i="52"/>
  <c r="H3543" i="52"/>
  <c r="H3235" i="52"/>
  <c r="H3480" i="52"/>
  <c r="H3440" i="52"/>
  <c r="H3342" i="52"/>
  <c r="H2989" i="52"/>
  <c r="F3072" i="52"/>
  <c r="E7" i="45" s="1"/>
  <c r="H3341" i="52"/>
  <c r="H1052" i="52"/>
  <c r="H756" i="52"/>
  <c r="H2773" i="52"/>
  <c r="H2448" i="52"/>
  <c r="H2572" i="52"/>
  <c r="H2911" i="52"/>
  <c r="H2727" i="52"/>
  <c r="H2879" i="52"/>
  <c r="H2840" i="52"/>
  <c r="H2907" i="52"/>
  <c r="F2853" i="52"/>
  <c r="G5" i="41" s="1"/>
  <c r="F2554" i="52"/>
  <c r="G5" i="51" s="1"/>
  <c r="H2580" i="52"/>
  <c r="H2336" i="52"/>
  <c r="H2681" i="52"/>
  <c r="H2449" i="52"/>
  <c r="H543" i="52"/>
  <c r="H515" i="52"/>
  <c r="H549" i="52"/>
  <c r="H345" i="52"/>
  <c r="H449" i="52"/>
  <c r="E3072" i="52"/>
  <c r="H3071" i="52"/>
  <c r="H2545" i="52"/>
  <c r="E2334" i="52"/>
  <c r="E2279" i="52"/>
  <c r="H573" i="52"/>
  <c r="H2803" i="52"/>
  <c r="H2552" i="52"/>
  <c r="H2538" i="52"/>
  <c r="H470" i="52"/>
  <c r="H3881" i="52"/>
  <c r="H3773" i="52"/>
  <c r="H1317" i="52"/>
  <c r="H2109" i="52"/>
  <c r="H3999" i="52"/>
  <c r="F4394" i="52"/>
  <c r="E4343" i="52"/>
  <c r="E4377" i="52"/>
  <c r="H3703" i="52"/>
  <c r="E3462" i="52"/>
  <c r="H3462" i="52" s="1"/>
  <c r="E3164" i="52"/>
  <c r="H41" i="52"/>
  <c r="H4362" i="52"/>
  <c r="G2278" i="52"/>
  <c r="H2745" i="52"/>
  <c r="H2726" i="52"/>
  <c r="E3982" i="52"/>
  <c r="E3900" i="52"/>
  <c r="H3854" i="52"/>
  <c r="E4273" i="52"/>
  <c r="F4207" i="52"/>
  <c r="H4185" i="52"/>
  <c r="H2097" i="52"/>
  <c r="G748" i="52"/>
  <c r="G4260" i="52"/>
  <c r="E4108" i="52"/>
  <c r="G2553" i="52"/>
  <c r="H1833" i="52"/>
  <c r="H2012" i="52"/>
  <c r="F4320" i="52"/>
  <c r="C6" i="41" s="1"/>
  <c r="E4096" i="52"/>
  <c r="H4096" i="52" s="1"/>
  <c r="H3636" i="52"/>
  <c r="H3507" i="52"/>
  <c r="H3675" i="52"/>
  <c r="H3585" i="52"/>
  <c r="F3276" i="52"/>
  <c r="E7" i="50" s="1"/>
  <c r="H3188" i="52"/>
  <c r="H3267" i="52"/>
  <c r="H2931" i="52"/>
  <c r="H2760" i="52"/>
  <c r="F1810" i="52"/>
  <c r="C9" i="3" s="1"/>
  <c r="H2621" i="52"/>
  <c r="H2764" i="52"/>
  <c r="H2697" i="52"/>
  <c r="H3012" i="52"/>
  <c r="H2571" i="52"/>
  <c r="H2933" i="52"/>
  <c r="H3207" i="52"/>
  <c r="H3372" i="52"/>
  <c r="H3513" i="52"/>
  <c r="H3627" i="52"/>
  <c r="F3476" i="52"/>
  <c r="H4244" i="52"/>
  <c r="E1205" i="52"/>
  <c r="E3905" i="52"/>
  <c r="F4280" i="52"/>
  <c r="H3979" i="52"/>
  <c r="H4406" i="52"/>
  <c r="H1869" i="52"/>
  <c r="H3656" i="52"/>
  <c r="E3646" i="52"/>
  <c r="H3676" i="52"/>
  <c r="H3478" i="52"/>
  <c r="H3404" i="52"/>
  <c r="H3534" i="52"/>
  <c r="E3457" i="52"/>
  <c r="H3445" i="52"/>
  <c r="H3389" i="52"/>
  <c r="H3653" i="52"/>
  <c r="H3465" i="52"/>
  <c r="H3577" i="52"/>
  <c r="H3494" i="52"/>
  <c r="E8" i="40"/>
  <c r="H3642" i="52"/>
  <c r="F3571" i="52"/>
  <c r="F3570" i="52" s="1"/>
  <c r="E10" i="40" s="1"/>
  <c r="H3444" i="52"/>
  <c r="E3452" i="52"/>
  <c r="H3452" i="52" s="1"/>
  <c r="H3475" i="52"/>
  <c r="H3448" i="52"/>
  <c r="E3484" i="52"/>
  <c r="F3469" i="52"/>
  <c r="H3110" i="52"/>
  <c r="E3137" i="52"/>
  <c r="H3299" i="52"/>
  <c r="H3260" i="52"/>
  <c r="H2984" i="52"/>
  <c r="H3329" i="52"/>
  <c r="F3377" i="52"/>
  <c r="F2971" i="52"/>
  <c r="H3074" i="52"/>
  <c r="F3035" i="52"/>
  <c r="E8" i="44" s="1"/>
  <c r="H3253" i="52"/>
  <c r="F3243" i="52"/>
  <c r="E5" i="49" s="1"/>
  <c r="H3043" i="52"/>
  <c r="H3309" i="52"/>
  <c r="H3359" i="52"/>
  <c r="H3027" i="52"/>
  <c r="H2780" i="52"/>
  <c r="F2842" i="52"/>
  <c r="F2841" i="52" s="1"/>
  <c r="G10" i="40" s="1"/>
  <c r="H2631" i="52"/>
  <c r="H2424" i="52"/>
  <c r="F2657" i="52"/>
  <c r="G5" i="36" s="1"/>
  <c r="E2728" i="52"/>
  <c r="H2818" i="52"/>
  <c r="H2794" i="52"/>
  <c r="H2884" i="52"/>
  <c r="H2761" i="52"/>
  <c r="F2728" i="52"/>
  <c r="G6" i="38" s="1"/>
  <c r="H2716" i="52"/>
  <c r="E2929" i="52"/>
  <c r="H2718" i="52"/>
  <c r="E2813" i="52"/>
  <c r="H2736" i="52"/>
  <c r="H2909" i="52"/>
  <c r="H2763" i="52"/>
  <c r="H2758" i="52"/>
  <c r="F2776" i="52"/>
  <c r="E2500" i="52"/>
  <c r="H2301" i="52"/>
  <c r="F2627" i="52"/>
  <c r="H2489" i="52"/>
  <c r="H2453" i="52"/>
  <c r="H2373" i="52"/>
  <c r="H2377" i="52"/>
  <c r="H1287" i="52"/>
  <c r="H1305" i="52"/>
  <c r="H1347" i="52"/>
  <c r="H442" i="52"/>
  <c r="F4290" i="52"/>
  <c r="C6" i="40" s="1"/>
  <c r="H3980" i="52"/>
  <c r="H3814" i="52"/>
  <c r="H3774" i="52"/>
  <c r="E3831" i="52"/>
  <c r="E3830" i="52" s="1"/>
  <c r="H4197" i="52"/>
  <c r="H4177" i="52"/>
  <c r="H4109" i="52"/>
  <c r="H4072" i="52"/>
  <c r="H3745" i="52"/>
  <c r="H4180" i="52"/>
  <c r="E4389" i="52"/>
  <c r="H4381" i="52"/>
  <c r="H4181" i="52"/>
  <c r="H4063" i="52"/>
  <c r="E3812" i="52"/>
  <c r="H3707" i="52"/>
  <c r="H3822" i="52"/>
  <c r="F3702" i="52"/>
  <c r="H3855" i="52"/>
  <c r="H4176" i="52"/>
  <c r="H4041" i="52"/>
  <c r="F4193" i="52"/>
  <c r="C7" i="38" s="1"/>
  <c r="H3710" i="52"/>
  <c r="H3861" i="52"/>
  <c r="H4330" i="52"/>
  <c r="H4402" i="52"/>
  <c r="F4343" i="52"/>
  <c r="F4342" i="52" s="1"/>
  <c r="C9" i="41" s="1"/>
  <c r="H4309" i="52"/>
  <c r="H4292" i="52"/>
  <c r="H4017" i="52"/>
  <c r="E3917" i="52"/>
  <c r="H3985" i="52"/>
  <c r="H3953" i="52"/>
  <c r="H3829" i="52"/>
  <c r="H3870" i="52"/>
  <c r="H4276" i="52"/>
  <c r="H4059" i="52"/>
  <c r="H3714" i="52"/>
  <c r="H4358" i="52"/>
  <c r="C30" i="2"/>
  <c r="H1780" i="52"/>
  <c r="H1494" i="52"/>
  <c r="E1862" i="52"/>
  <c r="H1529" i="52"/>
  <c r="E2191" i="52"/>
  <c r="H2198" i="52"/>
  <c r="H1897" i="52"/>
  <c r="H1506" i="52"/>
  <c r="C6" i="13"/>
  <c r="H1763" i="52"/>
  <c r="C29" i="2"/>
  <c r="F1157" i="52"/>
  <c r="F19" i="3" s="1"/>
  <c r="E8" i="28"/>
  <c r="E5" i="35"/>
  <c r="F29" i="3"/>
  <c r="H785" i="52"/>
  <c r="E10" i="13"/>
  <c r="I10" i="3"/>
  <c r="K11" i="1"/>
  <c r="I14" i="2"/>
  <c r="E12" i="1"/>
  <c r="H12" i="52"/>
  <c r="G5" i="13"/>
  <c r="E15" i="1"/>
  <c r="I17" i="2"/>
  <c r="H323" i="52"/>
  <c r="G5" i="23"/>
  <c r="E7" i="40"/>
  <c r="H3183" i="52"/>
  <c r="E10" i="47"/>
  <c r="H3609" i="52"/>
  <c r="E8" i="41"/>
  <c r="H2450" i="52"/>
  <c r="G8" i="47"/>
  <c r="F461" i="52"/>
  <c r="G6" i="31"/>
  <c r="K22" i="1"/>
  <c r="I21" i="3"/>
  <c r="F1901" i="52"/>
  <c r="C19" i="3" s="1"/>
  <c r="C8" i="28"/>
  <c r="H1102" i="52"/>
  <c r="E5" i="25"/>
  <c r="F755" i="52"/>
  <c r="F12" i="2" s="1"/>
  <c r="E6" i="13"/>
  <c r="H838" i="52"/>
  <c r="E8" i="16"/>
  <c r="I30" i="2"/>
  <c r="E29" i="1"/>
  <c r="F413" i="52"/>
  <c r="G8" i="28"/>
  <c r="H47" i="52"/>
  <c r="G11" i="13"/>
  <c r="G6" i="35"/>
  <c r="I30" i="3"/>
  <c r="K32" i="1"/>
  <c r="H4308" i="52"/>
  <c r="C11" i="40"/>
  <c r="H3969" i="52"/>
  <c r="C8" i="48"/>
  <c r="H3447" i="52"/>
  <c r="E7" i="37"/>
  <c r="I28" i="2"/>
  <c r="F3009" i="52"/>
  <c r="F3008" i="52" s="1"/>
  <c r="H3010" i="52"/>
  <c r="I24" i="3"/>
  <c r="K25" i="1"/>
  <c r="H2720" i="52"/>
  <c r="G8" i="37"/>
  <c r="F3779" i="52"/>
  <c r="C10" i="44" s="1"/>
  <c r="H3240" i="52"/>
  <c r="E9" i="48"/>
  <c r="H1804" i="52"/>
  <c r="F883" i="52"/>
  <c r="F21" i="2" s="1"/>
  <c r="E5" i="18"/>
  <c r="F22" i="2"/>
  <c r="F1002" i="52"/>
  <c r="F28" i="2" s="1"/>
  <c r="E8" i="20"/>
  <c r="E865" i="52"/>
  <c r="H865" i="52" s="1"/>
  <c r="H204" i="52"/>
  <c r="G9" i="18"/>
  <c r="I26" i="2"/>
  <c r="E25" i="1"/>
  <c r="H1944" i="52"/>
  <c r="C21" i="3"/>
  <c r="C8" i="35"/>
  <c r="C32" i="3"/>
  <c r="H2018" i="52"/>
  <c r="C6" i="35"/>
  <c r="C30" i="3"/>
  <c r="H1214" i="52"/>
  <c r="E7" i="31"/>
  <c r="H1259" i="52"/>
  <c r="F25" i="3"/>
  <c r="H1114" i="52"/>
  <c r="G8" i="35"/>
  <c r="K34" i="1"/>
  <c r="I32" i="3"/>
  <c r="F392" i="52"/>
  <c r="G8" i="27"/>
  <c r="H4099" i="52"/>
  <c r="H1493" i="52"/>
  <c r="C11" i="2"/>
  <c r="E2698" i="52"/>
  <c r="H2927" i="52"/>
  <c r="F3895" i="52"/>
  <c r="H4219" i="52"/>
  <c r="F4146" i="52"/>
  <c r="F4145" i="52" s="1"/>
  <c r="H3967" i="52"/>
  <c r="H4288" i="52"/>
  <c r="H4248" i="52"/>
  <c r="C8" i="39"/>
  <c r="F4313" i="52"/>
  <c r="C5" i="41" s="1"/>
  <c r="C8" i="46"/>
  <c r="H4372" i="52"/>
  <c r="H3910" i="52"/>
  <c r="C8" i="47"/>
  <c r="H3777" i="52"/>
  <c r="C9" i="44"/>
  <c r="H2751" i="52"/>
  <c r="H1588" i="52"/>
  <c r="C11" i="16"/>
  <c r="H1031" i="52"/>
  <c r="E9" i="21"/>
  <c r="H186" i="52"/>
  <c r="G7" i="18"/>
  <c r="E23" i="1"/>
  <c r="I24" i="2"/>
  <c r="G5" i="18"/>
  <c r="I22" i="2"/>
  <c r="E21" i="1"/>
  <c r="H87" i="52"/>
  <c r="I15" i="2"/>
  <c r="C5" i="35"/>
  <c r="C29" i="3"/>
  <c r="H1846" i="52"/>
  <c r="C5" i="25"/>
  <c r="F1627" i="52"/>
  <c r="C21" i="2" s="1"/>
  <c r="C5" i="18"/>
  <c r="C22" i="2"/>
  <c r="H1584" i="52"/>
  <c r="C9" i="16"/>
  <c r="H1274" i="52"/>
  <c r="E6" i="35"/>
  <c r="F30" i="3"/>
  <c r="E12" i="35"/>
  <c r="F36" i="3"/>
  <c r="H984" i="52"/>
  <c r="I29" i="2"/>
  <c r="K26" i="1"/>
  <c r="I25" i="3"/>
  <c r="H4378" i="52"/>
  <c r="H3987" i="52"/>
  <c r="E3895" i="52"/>
  <c r="H3895" i="52" s="1"/>
  <c r="H3302" i="52"/>
  <c r="H3076" i="52"/>
  <c r="G2415" i="52"/>
  <c r="E8" i="35"/>
  <c r="F32" i="3"/>
  <c r="C13" i="27"/>
  <c r="F1880" i="52"/>
  <c r="C14" i="3" s="1"/>
  <c r="G10" i="47"/>
  <c r="G9" i="48"/>
  <c r="G7" i="40"/>
  <c r="F2922" i="52"/>
  <c r="F2916" i="52" s="1"/>
  <c r="G8" i="42" s="1"/>
  <c r="F2299" i="52"/>
  <c r="G7" i="44" s="1"/>
  <c r="G2233" i="52"/>
  <c r="H1193" i="52"/>
  <c r="E11" i="29"/>
  <c r="H1268" i="52"/>
  <c r="H2477" i="52"/>
  <c r="H3192" i="52"/>
  <c r="H3236" i="52"/>
  <c r="H3575" i="52"/>
  <c r="H3550" i="52"/>
  <c r="H3533" i="52"/>
  <c r="E3598" i="52"/>
  <c r="E3868" i="52"/>
  <c r="H3868" i="52" s="1"/>
  <c r="E3612" i="52"/>
  <c r="E3611" i="52" s="1"/>
  <c r="H4081" i="52"/>
  <c r="H3902" i="52"/>
  <c r="H3628" i="52"/>
  <c r="F3856" i="52"/>
  <c r="H3672" i="52"/>
  <c r="E4007" i="52"/>
  <c r="H4007" i="52" s="1"/>
  <c r="H3961" i="52"/>
  <c r="H4279" i="52"/>
  <c r="F1118" i="52"/>
  <c r="F13" i="3" s="1"/>
  <c r="E8" i="26"/>
  <c r="F374" i="52"/>
  <c r="G8" i="26"/>
  <c r="H1125" i="52"/>
  <c r="F2825" i="52"/>
  <c r="H2825" i="52" s="1"/>
  <c r="H3029" i="52"/>
  <c r="H3620" i="52"/>
  <c r="H3097" i="52"/>
  <c r="H1819" i="52"/>
  <c r="C7" i="23"/>
  <c r="E1949" i="52"/>
  <c r="G1627" i="52"/>
  <c r="G1492" i="52" s="1"/>
  <c r="H1826" i="52"/>
  <c r="C9" i="23"/>
  <c r="F5" i="52"/>
  <c r="H5" i="12"/>
  <c r="H3677" i="52"/>
  <c r="I13" i="2"/>
  <c r="E11" i="1"/>
  <c r="F749" i="52"/>
  <c r="F11" i="2" s="1"/>
  <c r="F5" i="12"/>
  <c r="H1978" i="52"/>
  <c r="I11" i="14"/>
  <c r="H3615" i="52"/>
  <c r="E3651" i="52"/>
  <c r="E3645" i="52" s="1"/>
  <c r="H3606" i="52"/>
  <c r="H3572" i="52"/>
  <c r="H3488" i="52"/>
  <c r="H3374" i="52"/>
  <c r="H3600" i="52"/>
  <c r="E3582" i="52"/>
  <c r="F3174" i="52"/>
  <c r="E7" i="47" s="1"/>
  <c r="H3160" i="52"/>
  <c r="F3542" i="52"/>
  <c r="H3206" i="52"/>
  <c r="H3091" i="52"/>
  <c r="H3041" i="52"/>
  <c r="H3287" i="52"/>
  <c r="H3576" i="52"/>
  <c r="H3472" i="52"/>
  <c r="H3203" i="52"/>
  <c r="F3000" i="52"/>
  <c r="E8" i="43" s="1"/>
  <c r="H3649" i="52"/>
  <c r="F3646" i="52"/>
  <c r="H3583" i="52"/>
  <c r="H3567" i="52"/>
  <c r="H3553" i="52"/>
  <c r="H3431" i="52"/>
  <c r="H3213" i="52"/>
  <c r="F3505" i="52"/>
  <c r="H3146" i="52"/>
  <c r="E3314" i="52"/>
  <c r="F2977" i="52"/>
  <c r="H2977" i="52" s="1"/>
  <c r="H3180" i="52"/>
  <c r="H3006" i="52"/>
  <c r="E3251" i="52"/>
  <c r="E3250" i="52" s="1"/>
  <c r="H3030" i="52"/>
  <c r="H3193" i="52"/>
  <c r="H3613" i="52"/>
  <c r="H3428" i="52"/>
  <c r="F3347" i="52"/>
  <c r="H3347" i="52" s="1"/>
  <c r="H3680" i="52"/>
  <c r="E3663" i="52"/>
  <c r="H3663" i="52" s="1"/>
  <c r="F3634" i="52"/>
  <c r="E7" i="42" s="1"/>
  <c r="H3516" i="52"/>
  <c r="H3399" i="52"/>
  <c r="F3427" i="52"/>
  <c r="H3427" i="52" s="1"/>
  <c r="H3265" i="52"/>
  <c r="F3549" i="52"/>
  <c r="H3266" i="52"/>
  <c r="H3227" i="52"/>
  <c r="H3166" i="52"/>
  <c r="H3126" i="52"/>
  <c r="H3176" i="52"/>
  <c r="H3129" i="52"/>
  <c r="E3028" i="52"/>
  <c r="H2978" i="52"/>
  <c r="F3484" i="52"/>
  <c r="H3050" i="52"/>
  <c r="H3654" i="52"/>
  <c r="H3274" i="52"/>
  <c r="F3626" i="52"/>
  <c r="F3625" i="52" s="1"/>
  <c r="E6" i="42" s="1"/>
  <c r="H3363" i="52"/>
  <c r="H3046" i="52"/>
  <c r="H3460" i="52"/>
  <c r="H3316" i="52"/>
  <c r="H3153" i="52"/>
  <c r="H3348" i="52"/>
  <c r="H3106" i="52"/>
  <c r="E3297" i="52"/>
  <c r="E3296" i="52" s="1"/>
  <c r="H3300" i="52"/>
  <c r="H3261" i="52"/>
  <c r="H3223" i="52"/>
  <c r="H3605" i="52"/>
  <c r="E3626" i="52"/>
  <c r="E3625" i="52" s="1"/>
  <c r="H3629" i="52"/>
  <c r="H1299" i="52"/>
  <c r="H1089" i="52"/>
  <c r="H1067" i="52"/>
  <c r="H1341" i="52"/>
  <c r="E1265" i="52"/>
  <c r="H1265" i="52" s="1"/>
  <c r="H1323" i="52"/>
  <c r="H1365" i="52"/>
  <c r="H1329" i="52"/>
  <c r="H1335" i="52"/>
  <c r="H1293" i="52"/>
  <c r="H1106" i="52"/>
  <c r="F1170" i="52"/>
  <c r="F20" i="3" s="1"/>
  <c r="H773" i="52"/>
  <c r="H537" i="52"/>
  <c r="E374" i="52"/>
  <c r="H331" i="52"/>
  <c r="H121" i="52"/>
  <c r="H561" i="52"/>
  <c r="H358" i="52"/>
  <c r="H490" i="52"/>
  <c r="H462" i="52"/>
  <c r="H524" i="52"/>
  <c r="H2679" i="52"/>
  <c r="H2947" i="52"/>
  <c r="H2823" i="52"/>
  <c r="H2836" i="52"/>
  <c r="H2786" i="52"/>
  <c r="H2752" i="52"/>
  <c r="H2560" i="52"/>
  <c r="F2483" i="52"/>
  <c r="H2581" i="52"/>
  <c r="H2570" i="52"/>
  <c r="F2514" i="52"/>
  <c r="G5" i="49" s="1"/>
  <c r="E2319" i="52"/>
  <c r="H2578" i="52"/>
  <c r="H2479" i="52"/>
  <c r="H2637" i="52"/>
  <c r="H2417" i="52"/>
  <c r="H2444" i="52"/>
  <c r="H2526" i="52"/>
  <c r="H2237" i="52"/>
  <c r="H2587" i="52"/>
  <c r="F2371" i="52"/>
  <c r="F2370" i="52" s="1"/>
  <c r="G6" i="46" s="1"/>
  <c r="H2391" i="52"/>
  <c r="H2591" i="52"/>
  <c r="H2442" i="52"/>
  <c r="H2412" i="52"/>
  <c r="H2327" i="52"/>
  <c r="H2432" i="52"/>
  <c r="F2363" i="52"/>
  <c r="H2363" i="52" s="1"/>
  <c r="H2273" i="52"/>
  <c r="H2259" i="52"/>
  <c r="H2302" i="52"/>
  <c r="H2238" i="52"/>
  <c r="H2305" i="52"/>
  <c r="E2343" i="52"/>
  <c r="H2593" i="52"/>
  <c r="F2585" i="52"/>
  <c r="G8" i="51" s="1"/>
  <c r="H2517" i="52"/>
  <c r="H2407" i="52"/>
  <c r="H2266" i="52"/>
  <c r="H2455" i="52"/>
  <c r="F2428" i="52"/>
  <c r="E2408" i="52"/>
  <c r="F2264" i="52"/>
  <c r="G7" i="43" s="1"/>
  <c r="H2604" i="52"/>
  <c r="H2650" i="52"/>
  <c r="H621" i="52"/>
  <c r="H591" i="52"/>
  <c r="H370" i="52"/>
  <c r="E521" i="52"/>
  <c r="H29" i="52"/>
  <c r="H4391" i="52"/>
  <c r="E4394" i="52"/>
  <c r="H4394" i="52" s="1"/>
  <c r="H4324" i="52"/>
  <c r="E4342" i="52"/>
  <c r="H4314" i="52"/>
  <c r="F4301" i="52"/>
  <c r="C10" i="40" s="1"/>
  <c r="H4300" i="52"/>
  <c r="H4331" i="52"/>
  <c r="H4282" i="52"/>
  <c r="H4350" i="52"/>
  <c r="H4364" i="52"/>
  <c r="H4256" i="52"/>
  <c r="H4257" i="52"/>
  <c r="H4157" i="52"/>
  <c r="E4302" i="52"/>
  <c r="E4301" i="52" s="1"/>
  <c r="H4407" i="52"/>
  <c r="H4409" i="52"/>
  <c r="H4360" i="52"/>
  <c r="H4249" i="52"/>
  <c r="H4213" i="52"/>
  <c r="H4307" i="52"/>
  <c r="H4139" i="52"/>
  <c r="H3962" i="52"/>
  <c r="F3900" i="52"/>
  <c r="H3874" i="52"/>
  <c r="E3803" i="52"/>
  <c r="H3803" i="52" s="1"/>
  <c r="F3739" i="52"/>
  <c r="C5" i="44" s="1"/>
  <c r="E3750" i="52"/>
  <c r="H4111" i="52"/>
  <c r="H4020" i="52"/>
  <c r="H3784" i="52"/>
  <c r="F4098" i="52"/>
  <c r="H4008" i="52"/>
  <c r="H3851" i="52"/>
  <c r="H3726" i="52"/>
  <c r="E3779" i="52"/>
  <c r="H3940" i="52"/>
  <c r="H3737" i="52"/>
  <c r="H3715" i="52"/>
  <c r="H3968" i="52"/>
  <c r="H4046" i="52"/>
  <c r="H3897" i="52"/>
  <c r="H4060" i="52"/>
  <c r="H3966" i="52"/>
  <c r="F3845" i="52"/>
  <c r="H3845" i="52" s="1"/>
  <c r="H3872" i="52"/>
  <c r="H3838" i="52"/>
  <c r="H3720" i="52"/>
  <c r="H3752" i="52"/>
  <c r="H3813" i="52"/>
  <c r="H3709" i="52"/>
  <c r="H3873" i="52"/>
  <c r="H3840" i="52"/>
  <c r="H1858" i="52"/>
  <c r="H2091" i="52"/>
  <c r="E1810" i="52"/>
  <c r="H1810" i="52" s="1"/>
  <c r="E2003" i="52"/>
  <c r="H2003" i="52" s="1"/>
  <c r="F2191" i="52"/>
  <c r="H1958" i="52"/>
  <c r="H2122" i="52"/>
  <c r="E2024" i="52"/>
  <c r="H2607" i="52"/>
  <c r="F2496" i="52"/>
  <c r="H2496" i="52" s="1"/>
  <c r="H2497" i="52"/>
  <c r="E2378" i="52"/>
  <c r="H2378" i="52" s="1"/>
  <c r="H2379" i="52"/>
  <c r="E2676" i="52"/>
  <c r="H2676" i="52" s="1"/>
  <c r="H2677" i="52"/>
  <c r="F2985" i="52"/>
  <c r="H2985" i="52" s="1"/>
  <c r="H2986" i="52"/>
  <c r="F3031" i="52"/>
  <c r="H3032" i="52"/>
  <c r="H2862" i="52"/>
  <c r="E2861" i="52"/>
  <c r="H2861" i="52" s="1"/>
  <c r="F3055" i="52"/>
  <c r="H3055" i="52" s="1"/>
  <c r="H3056" i="52"/>
  <c r="E2981" i="52"/>
  <c r="H2981" i="52" s="1"/>
  <c r="H2982" i="52"/>
  <c r="E3334" i="52"/>
  <c r="H3334" i="52" s="1"/>
  <c r="H3335" i="52"/>
  <c r="H3573" i="52"/>
  <c r="E3531" i="52"/>
  <c r="H3531" i="52" s="1"/>
  <c r="H3532" i="52"/>
  <c r="H3158" i="52"/>
  <c r="E3729" i="52"/>
  <c r="H3729" i="52" s="1"/>
  <c r="H3730" i="52"/>
  <c r="H2784" i="52"/>
  <c r="E2783" i="52"/>
  <c r="H2783" i="52" s="1"/>
  <c r="H4090" i="52"/>
  <c r="H4030" i="52"/>
  <c r="H4343" i="52"/>
  <c r="H4254" i="52"/>
  <c r="H4277" i="52"/>
  <c r="E4365" i="52"/>
  <c r="H3198" i="52"/>
  <c r="H3116" i="52"/>
  <c r="E3035" i="52"/>
  <c r="H3035" i="52" s="1"/>
  <c r="H2757" i="52"/>
  <c r="F2440" i="52"/>
  <c r="H2440" i="52" s="1"/>
  <c r="H2414" i="52"/>
  <c r="H2331" i="52"/>
  <c r="F2242" i="52"/>
  <c r="F1949" i="52"/>
  <c r="H1954" i="52"/>
  <c r="H2056" i="52"/>
  <c r="E2055" i="52"/>
  <c r="H2055" i="52" s="1"/>
  <c r="F3607" i="52"/>
  <c r="H3607" i="52" s="1"/>
  <c r="H3608" i="52"/>
  <c r="H3474" i="52"/>
  <c r="H3280" i="52"/>
  <c r="H3218" i="52"/>
  <c r="H3171" i="52"/>
  <c r="E3169" i="52"/>
  <c r="F3481" i="52"/>
  <c r="H3481" i="52" s="1"/>
  <c r="H3482" i="52"/>
  <c r="F3491" i="52"/>
  <c r="H3491" i="52" s="1"/>
  <c r="H3492" i="52"/>
  <c r="H779" i="52"/>
  <c r="E4400" i="52"/>
  <c r="H4315" i="52"/>
  <c r="H3939" i="52"/>
  <c r="H3735" i="52"/>
  <c r="F3750" i="52"/>
  <c r="C6" i="44" s="1"/>
  <c r="F2817" i="52"/>
  <c r="H2817" i="52" s="1"/>
  <c r="H3964" i="52"/>
  <c r="F1914" i="52"/>
  <c r="C20" i="3" s="1"/>
  <c r="E2781" i="52"/>
  <c r="H2781" i="52" s="1"/>
  <c r="H2782" i="52"/>
  <c r="H2708" i="52"/>
  <c r="F4329" i="52"/>
  <c r="C7" i="41" s="1"/>
  <c r="H2700" i="52"/>
  <c r="H2458" i="52"/>
  <c r="H2347" i="52"/>
  <c r="H2608" i="52"/>
  <c r="F3339" i="52"/>
  <c r="H3339" i="52" s="1"/>
  <c r="H3340" i="52"/>
  <c r="E3064" i="52"/>
  <c r="H3064" i="52" s="1"/>
  <c r="H3065" i="52"/>
  <c r="E3294" i="52"/>
  <c r="H3294" i="52" s="1"/>
  <c r="H3295" i="52"/>
  <c r="E3186" i="52"/>
  <c r="E3185" i="52" s="1"/>
  <c r="E3133" i="52"/>
  <c r="E3132" i="52" s="1"/>
  <c r="H3134" i="52"/>
  <c r="E2880" i="52"/>
  <c r="H2880" i="52" s="1"/>
  <c r="H2881" i="52"/>
  <c r="E2858" i="52"/>
  <c r="E2853" i="52" s="1"/>
  <c r="H2853" i="52" s="1"/>
  <c r="H2859" i="52"/>
  <c r="H2702" i="52"/>
  <c r="F2698" i="52"/>
  <c r="H2678" i="52"/>
  <c r="E2673" i="52"/>
  <c r="H2620" i="52"/>
  <c r="E2618" i="52"/>
  <c r="H2573" i="52"/>
  <c r="F2568" i="52"/>
  <c r="F2567" i="52" s="1"/>
  <c r="G6" i="51" s="1"/>
  <c r="E2509" i="52"/>
  <c r="H2509" i="52" s="1"/>
  <c r="H2510" i="52"/>
  <c r="H2295" i="52"/>
  <c r="E2290" i="52"/>
  <c r="E2610" i="52"/>
  <c r="H2610" i="52" s="1"/>
  <c r="H2611" i="52"/>
  <c r="F2501" i="52"/>
  <c r="H2501" i="52" s="1"/>
  <c r="H2502" i="52"/>
  <c r="E2352" i="52"/>
  <c r="E2351" i="52" s="1"/>
  <c r="H2309" i="52"/>
  <c r="E2306" i="52"/>
  <c r="H3647" i="52"/>
  <c r="H3578" i="52"/>
  <c r="H3562" i="52"/>
  <c r="H3471" i="52"/>
  <c r="E3559" i="52"/>
  <c r="H3232" i="52"/>
  <c r="H3205" i="52"/>
  <c r="E3243" i="52"/>
  <c r="H3095" i="52"/>
  <c r="E3229" i="52"/>
  <c r="H2990" i="52"/>
  <c r="E3157" i="52"/>
  <c r="F2769" i="52"/>
  <c r="H2532" i="52"/>
  <c r="H2422" i="52"/>
  <c r="H2342" i="52"/>
  <c r="H2296" i="52"/>
  <c r="H2395" i="52"/>
  <c r="H2308" i="52"/>
  <c r="H1512" i="52"/>
  <c r="F1205" i="52"/>
  <c r="F22" i="3" s="1"/>
  <c r="H18" i="52"/>
  <c r="F3960" i="52"/>
  <c r="E3571" i="52"/>
  <c r="E3570" i="52" s="1"/>
  <c r="H3570" i="52" s="1"/>
  <c r="H3336" i="52"/>
  <c r="H3094" i="52"/>
  <c r="G2722" i="52"/>
  <c r="G2465" i="52"/>
  <c r="F1862" i="52"/>
  <c r="H2832" i="52"/>
  <c r="G3057" i="52"/>
  <c r="E2830" i="52"/>
  <c r="H2830" i="52" s="1"/>
  <c r="H2389" i="52"/>
  <c r="H2061" i="52"/>
  <c r="F2115" i="52"/>
  <c r="H6" i="52"/>
  <c r="G2060" i="52"/>
  <c r="G2037" i="52" s="1"/>
  <c r="G2018" i="52" s="1"/>
  <c r="G1999" i="52" s="1"/>
  <c r="G1962" i="52" s="1"/>
  <c r="G1900" i="52" s="1"/>
  <c r="G1792" i="52" s="1"/>
  <c r="G1771" i="52" s="1"/>
  <c r="G1752" i="52" s="1"/>
  <c r="H3217" i="52"/>
  <c r="H3378" i="52"/>
  <c r="H3162" i="52"/>
  <c r="F3314" i="52"/>
  <c r="E8" i="51" s="1"/>
  <c r="H3161" i="52"/>
  <c r="E3220" i="52"/>
  <c r="H2888" i="52"/>
  <c r="H2866" i="52"/>
  <c r="H2710" i="52"/>
  <c r="H2356" i="52"/>
  <c r="F2598" i="52"/>
  <c r="G10" i="51" s="1"/>
  <c r="F2385" i="52"/>
  <c r="F2384" i="52" s="1"/>
  <c r="G7" i="46" s="1"/>
  <c r="G420" i="52"/>
  <c r="G399" i="52" s="1"/>
  <c r="G377" i="52" s="1"/>
  <c r="G358" i="52" s="1"/>
  <c r="G338" i="52" s="1"/>
  <c r="G316" i="52" s="1"/>
  <c r="G297" i="52" s="1"/>
  <c r="G278" i="52" s="1"/>
  <c r="G259" i="52" s="1"/>
  <c r="H1923" i="52"/>
  <c r="H1850" i="52"/>
  <c r="H1153" i="52"/>
  <c r="F1066" i="52"/>
  <c r="F9" i="3" s="1"/>
  <c r="H316" i="52"/>
  <c r="H4403" i="52"/>
  <c r="H4368" i="52"/>
  <c r="H4367" i="52"/>
  <c r="H3971" i="52"/>
  <c r="H4338" i="52"/>
  <c r="H3500" i="52"/>
  <c r="H3927" i="52"/>
  <c r="H3832" i="52"/>
  <c r="H3368" i="52"/>
  <c r="H3279" i="52"/>
  <c r="E3361" i="52"/>
  <c r="H2899" i="52"/>
  <c r="H2874" i="52"/>
  <c r="H3288" i="52"/>
  <c r="H3259" i="52"/>
  <c r="H3535" i="52"/>
  <c r="E3276" i="52"/>
  <c r="H3276" i="52" s="1"/>
  <c r="H2921" i="52"/>
  <c r="G572" i="52"/>
  <c r="G549" i="52" s="1"/>
  <c r="G530" i="52" s="1"/>
  <c r="G511" i="52" s="1"/>
  <c r="G474" i="52" s="1"/>
  <c r="G412" i="52" s="1"/>
  <c r="G304" i="52" s="1"/>
  <c r="G283" i="52" s="1"/>
  <c r="G264" i="52" s="1"/>
  <c r="F1793" i="52"/>
  <c r="H4332" i="52"/>
  <c r="E4158" i="52"/>
  <c r="H4397" i="52"/>
  <c r="H3466" i="52"/>
  <c r="H3617" i="52"/>
  <c r="H3754" i="52"/>
  <c r="H3361" i="52"/>
  <c r="H3311" i="52"/>
  <c r="H3324" i="52"/>
  <c r="H2821" i="52"/>
  <c r="H2049" i="52"/>
  <c r="H1234" i="52"/>
  <c r="H1206" i="52"/>
  <c r="E1988" i="52"/>
  <c r="H1988" i="52" s="1"/>
  <c r="E1880" i="52"/>
  <c r="F1136" i="52"/>
  <c r="F14" i="3" s="1"/>
  <c r="E1962" i="52"/>
  <c r="E474" i="52"/>
  <c r="H4336" i="52"/>
  <c r="E1914" i="52"/>
  <c r="H3882" i="52"/>
  <c r="H4341" i="52"/>
  <c r="H4347" i="52"/>
  <c r="F1962" i="52"/>
  <c r="C23" i="3" s="1"/>
  <c r="E1218" i="52"/>
  <c r="E1136" i="52"/>
  <c r="E1118" i="52"/>
  <c r="E4329" i="52"/>
  <c r="H4310" i="52"/>
  <c r="G3079" i="52"/>
  <c r="H1840" i="52"/>
  <c r="H2103" i="52"/>
  <c r="H4359" i="52"/>
  <c r="G2893" i="52"/>
  <c r="E797" i="52"/>
  <c r="H797" i="52" s="1"/>
  <c r="H3817" i="52"/>
  <c r="G3282" i="52"/>
  <c r="H2116" i="52"/>
  <c r="H1796" i="52"/>
  <c r="H420" i="52"/>
  <c r="H2043" i="52"/>
  <c r="F1316" i="52"/>
  <c r="H4323" i="52"/>
  <c r="H4390" i="52"/>
  <c r="H3323" i="52"/>
  <c r="E2115" i="52"/>
  <c r="H1082" i="52"/>
  <c r="H1179" i="52"/>
  <c r="E392" i="52"/>
  <c r="H392" i="52" s="1"/>
  <c r="E500" i="52"/>
  <c r="H500" i="52" s="1"/>
  <c r="H3503" i="52"/>
  <c r="H3568" i="52"/>
  <c r="F2638" i="52"/>
  <c r="E4146" i="52"/>
  <c r="H3544" i="52"/>
  <c r="F3169" i="52"/>
  <c r="H3742" i="52"/>
  <c r="E4280" i="52"/>
  <c r="H4280" i="52" s="1"/>
  <c r="H4264" i="52"/>
  <c r="H4234" i="52"/>
  <c r="H4202" i="52"/>
  <c r="H4121" i="52"/>
  <c r="H4195" i="52"/>
  <c r="H3433" i="52"/>
  <c r="H3409" i="52"/>
  <c r="H3476" i="52"/>
  <c r="E3554" i="52"/>
  <c r="E3469" i="52"/>
  <c r="H3262" i="52"/>
  <c r="H2360" i="52"/>
  <c r="H2875" i="52"/>
  <c r="H4194" i="52"/>
  <c r="F3611" i="52"/>
  <c r="F3731" i="52"/>
  <c r="C8" i="43" s="1"/>
  <c r="H3556" i="52"/>
  <c r="H3434" i="52"/>
  <c r="H3565" i="52"/>
  <c r="H3410" i="52"/>
  <c r="H3139" i="52"/>
  <c r="H2470" i="52"/>
  <c r="H2847" i="52"/>
  <c r="H4265" i="52"/>
  <c r="F4200" i="52"/>
  <c r="E4215" i="52"/>
  <c r="E4214" i="52" s="1"/>
  <c r="H3917" i="52"/>
  <c r="H4156" i="52"/>
  <c r="E4045" i="52"/>
  <c r="E3933" i="52"/>
  <c r="H3757" i="52"/>
  <c r="F3132" i="52"/>
  <c r="E9" i="46" s="1"/>
  <c r="H4281" i="52"/>
  <c r="H4253" i="52"/>
  <c r="H4048" i="52"/>
  <c r="E3542" i="52"/>
  <c r="H3542" i="52" s="1"/>
  <c r="E3951" i="52"/>
  <c r="H3289" i="52"/>
  <c r="F4108" i="52"/>
  <c r="H4089" i="52"/>
  <c r="H3908" i="52"/>
  <c r="H3896" i="52"/>
  <c r="H2460" i="52"/>
  <c r="H2431" i="52"/>
  <c r="H3858" i="52"/>
  <c r="H4278" i="52"/>
  <c r="E4133" i="52"/>
  <c r="H3224" i="52"/>
  <c r="E2993" i="52"/>
  <c r="H3919" i="52"/>
  <c r="H3878" i="52"/>
  <c r="H2304" i="52"/>
  <c r="H3070" i="52"/>
  <c r="F4133" i="52"/>
  <c r="C7" i="36" s="1"/>
  <c r="H4015" i="52"/>
  <c r="H3453" i="52"/>
  <c r="H3864" i="52"/>
  <c r="E3099" i="52"/>
  <c r="E3008" i="52"/>
  <c r="H3928" i="52"/>
  <c r="H3749" i="52"/>
  <c r="H4055" i="52"/>
  <c r="H3883" i="52"/>
  <c r="H2932" i="52"/>
  <c r="E3125" i="52"/>
  <c r="E3113" i="52" s="1"/>
  <c r="H2499" i="52"/>
  <c r="E2568" i="52"/>
  <c r="E2567" i="52" s="1"/>
  <c r="H4220" i="52"/>
  <c r="H3911" i="52"/>
  <c r="F3905" i="52"/>
  <c r="H3337" i="52"/>
  <c r="H4246" i="52"/>
  <c r="H4266" i="52"/>
  <c r="F4215" i="52"/>
  <c r="F2416" i="52"/>
  <c r="G5" i="47" s="1"/>
  <c r="H2451" i="52"/>
  <c r="H2240" i="52"/>
  <c r="H3112" i="52"/>
  <c r="E4261" i="52"/>
  <c r="H4241" i="52"/>
  <c r="E3856" i="52"/>
  <c r="E3844" i="52" s="1"/>
  <c r="F3876" i="52"/>
  <c r="C5" i="47" s="1"/>
  <c r="H3175" i="52"/>
  <c r="H2918" i="52"/>
  <c r="H2892" i="52"/>
  <c r="H2857" i="52"/>
  <c r="H2566" i="52"/>
  <c r="F2279" i="52"/>
  <c r="H2662" i="52"/>
  <c r="F2618" i="52"/>
  <c r="F3530" i="52"/>
  <c r="H4295" i="52"/>
  <c r="F3367" i="52"/>
  <c r="F3355" i="52" s="1"/>
  <c r="E12" i="51" s="1"/>
  <c r="F3283" i="52"/>
  <c r="E5" i="51" s="1"/>
  <c r="H2527" i="52"/>
  <c r="H477" i="52"/>
  <c r="F474" i="52"/>
  <c r="H3805" i="52"/>
  <c r="H3772" i="52"/>
  <c r="H3604" i="52"/>
  <c r="H3591" i="52"/>
  <c r="E2883" i="52"/>
  <c r="E2882" i="52" s="1"/>
  <c r="E2922" i="52"/>
  <c r="H3443" i="52"/>
  <c r="E2416" i="52"/>
  <c r="E3145" i="52"/>
  <c r="H4142" i="52"/>
  <c r="H4134" i="52"/>
  <c r="H3932" i="52"/>
  <c r="E3876" i="52"/>
  <c r="H2586" i="52"/>
  <c r="H2337" i="52"/>
  <c r="H2291" i="52"/>
  <c r="E2801" i="52"/>
  <c r="F2801" i="52"/>
  <c r="E3739" i="52"/>
  <c r="H3892" i="52"/>
  <c r="H4206" i="52"/>
  <c r="E4034" i="52"/>
  <c r="H4136" i="52"/>
  <c r="E3694" i="52"/>
  <c r="H3694" i="52" s="1"/>
  <c r="H3767" i="52"/>
  <c r="H4298" i="52"/>
  <c r="H4287" i="52"/>
  <c r="H4140" i="52"/>
  <c r="H3748" i="52"/>
  <c r="H4261" i="52"/>
  <c r="H4293" i="52"/>
  <c r="H4118" i="52"/>
  <c r="H4227" i="52"/>
  <c r="H4211" i="52"/>
  <c r="H3893" i="52"/>
  <c r="H4193" i="52"/>
  <c r="H3955" i="52"/>
  <c r="H4164" i="52"/>
  <c r="H4124" i="52"/>
  <c r="H3998" i="52"/>
  <c r="H3956" i="52"/>
  <c r="H3849" i="52"/>
  <c r="H4104" i="52"/>
  <c r="H3941" i="52"/>
  <c r="F3951" i="52"/>
  <c r="C6" i="48" s="1"/>
  <c r="F3114" i="52"/>
  <c r="H3114" i="52" s="1"/>
  <c r="H2516" i="52"/>
  <c r="H3785" i="52"/>
  <c r="H3391" i="52"/>
  <c r="H3519" i="52"/>
  <c r="H3527" i="52"/>
  <c r="H3860" i="52"/>
  <c r="H3209" i="52"/>
  <c r="H3238" i="52"/>
  <c r="H3736" i="52"/>
  <c r="H3734" i="52"/>
  <c r="H3630" i="52"/>
  <c r="H3545" i="52"/>
  <c r="H3022" i="52"/>
  <c r="H2942" i="52"/>
  <c r="H2850" i="52"/>
  <c r="H3321" i="52"/>
  <c r="H3277" i="52"/>
  <c r="H3109" i="52"/>
  <c r="H3722" i="52"/>
  <c r="H3407" i="52"/>
  <c r="H3312" i="52"/>
  <c r="H3292" i="52"/>
  <c r="E3303" i="52"/>
  <c r="H3484" i="52"/>
  <c r="H3351" i="52"/>
  <c r="H3271" i="52"/>
  <c r="E2963" i="52"/>
  <c r="H3479" i="52"/>
  <c r="E3202" i="52"/>
  <c r="H3523" i="52"/>
  <c r="F3212" i="52"/>
  <c r="H3068" i="52"/>
  <c r="H3362" i="52"/>
  <c r="H3395" i="52"/>
  <c r="F3386" i="52"/>
  <c r="E5" i="36" s="1"/>
  <c r="H3398" i="52"/>
  <c r="H2924" i="52"/>
  <c r="H2941" i="52"/>
  <c r="H2771" i="52"/>
  <c r="H2753" i="52"/>
  <c r="H2719" i="52"/>
  <c r="H3237" i="52"/>
  <c r="H2601" i="52"/>
  <c r="H3432" i="52"/>
  <c r="F3297" i="52"/>
  <c r="F3296" i="52" s="1"/>
  <c r="E2940" i="52"/>
  <c r="H3315" i="52"/>
  <c r="H3244" i="52"/>
  <c r="H3128" i="52"/>
  <c r="E2905" i="52"/>
  <c r="F3150" i="52"/>
  <c r="H3151" i="52"/>
  <c r="H3187" i="52"/>
  <c r="H3060" i="52"/>
  <c r="H3025" i="52"/>
  <c r="H2991" i="52"/>
  <c r="H3123" i="52"/>
  <c r="H3059" i="52"/>
  <c r="F3137" i="52"/>
  <c r="H3051" i="52"/>
  <c r="H2443" i="52"/>
  <c r="H2381" i="52"/>
  <c r="H2294" i="52"/>
  <c r="H2480" i="52"/>
  <c r="H2441" i="52"/>
  <c r="F2319" i="52"/>
  <c r="G10" i="44" s="1"/>
  <c r="H3131" i="52"/>
  <c r="H3001" i="52"/>
  <c r="H3141" i="52"/>
  <c r="H3002" i="52"/>
  <c r="H2606" i="52"/>
  <c r="H2504" i="52"/>
  <c r="E2457" i="52"/>
  <c r="E2456" i="52" s="1"/>
  <c r="H2886" i="52"/>
  <c r="H2737" i="52"/>
  <c r="H2582" i="52"/>
  <c r="H2944" i="52"/>
  <c r="H2696" i="52"/>
  <c r="H2660" i="52"/>
  <c r="E2435" i="52"/>
  <c r="H2397" i="52"/>
  <c r="H2332" i="52"/>
  <c r="H2252" i="52"/>
  <c r="H2793" i="52"/>
  <c r="H2762" i="52"/>
  <c r="H2594" i="52"/>
  <c r="H2367" i="52"/>
  <c r="F2352" i="52"/>
  <c r="H2322" i="52"/>
  <c r="E2299" i="52"/>
  <c r="E2776" i="52"/>
  <c r="H2743" i="52"/>
  <c r="H2717" i="52"/>
  <c r="H2703" i="52"/>
  <c r="E2632" i="52"/>
  <c r="H2632" i="52" s="1"/>
  <c r="H2317" i="52"/>
  <c r="F2795" i="52"/>
  <c r="H2770" i="52"/>
  <c r="H2243" i="52"/>
  <c r="F3100" i="52"/>
  <c r="H3100" i="52" s="1"/>
  <c r="H3115" i="52"/>
  <c r="H2475" i="52"/>
  <c r="H2495" i="52"/>
  <c r="F2334" i="52"/>
  <c r="H2321" i="52"/>
  <c r="H2647" i="52"/>
  <c r="F2929" i="52"/>
  <c r="H2785" i="52"/>
  <c r="H2562" i="52"/>
  <c r="H2548" i="52"/>
  <c r="H2437" i="52"/>
  <c r="H2459" i="52"/>
  <c r="H2366" i="52"/>
  <c r="H2925" i="52"/>
  <c r="H3136" i="52"/>
  <c r="H2870" i="52"/>
  <c r="H2900" i="52"/>
  <c r="H3085" i="52"/>
  <c r="F3019" i="52"/>
  <c r="E6" i="44" s="1"/>
  <c r="H2851" i="52"/>
  <c r="H2872" i="52"/>
  <c r="H2808" i="52"/>
  <c r="H2485" i="52"/>
  <c r="H2430" i="52"/>
  <c r="H2325" i="52"/>
  <c r="H2595" i="52"/>
  <c r="H2520" i="52"/>
  <c r="H2468" i="52"/>
  <c r="F2329" i="52"/>
  <c r="H2333" i="52"/>
  <c r="E2869" i="52"/>
  <c r="E2917" i="52"/>
  <c r="H2917" i="52" s="1"/>
  <c r="H2904" i="52"/>
  <c r="E2897" i="52"/>
  <c r="E2896" i="52" s="1"/>
  <c r="H2896" i="52" s="1"/>
  <c r="H2765" i="52"/>
  <c r="E2820" i="52"/>
  <c r="E2812" i="52" s="1"/>
  <c r="H2778" i="52"/>
  <c r="H2750" i="52"/>
  <c r="H2945" i="52"/>
  <c r="H2966" i="52"/>
  <c r="H3023" i="52"/>
  <c r="F2940" i="52"/>
  <c r="H2809" i="52"/>
  <c r="H3013" i="52"/>
  <c r="E2790" i="52"/>
  <c r="H2661" i="52"/>
  <c r="E2598" i="52"/>
  <c r="H2523" i="52"/>
  <c r="H2478" i="52"/>
  <c r="H2365" i="52"/>
  <c r="H2624" i="52"/>
  <c r="F2435" i="52"/>
  <c r="H2316" i="52"/>
  <c r="F2258" i="52"/>
  <c r="E2396" i="52"/>
  <c r="H2396" i="52" s="1"/>
  <c r="E2128" i="52"/>
  <c r="H2253" i="52"/>
  <c r="H2418" i="52"/>
  <c r="H2699" i="52"/>
  <c r="H2975" i="52"/>
  <c r="H2871" i="52"/>
  <c r="H2887" i="52"/>
  <c r="F2963" i="52"/>
  <c r="E5" i="43" s="1"/>
  <c r="E2491" i="52"/>
  <c r="E2547" i="52"/>
  <c r="H2547" i="52" s="1"/>
  <c r="F2473" i="52"/>
  <c r="H2439" i="52"/>
  <c r="F2306" i="52"/>
  <c r="G8" i="44" s="1"/>
  <c r="H2995" i="52"/>
  <c r="H2711" i="52"/>
  <c r="H2512" i="52"/>
  <c r="H2844" i="52"/>
  <c r="E2541" i="52"/>
  <c r="H2675" i="52"/>
  <c r="H2628" i="52"/>
  <c r="H2472" i="52"/>
  <c r="H2588" i="52"/>
  <c r="H2268" i="52"/>
  <c r="H2244" i="52"/>
  <c r="E2428" i="52"/>
  <c r="E2561" i="52"/>
  <c r="H2561" i="52" s="1"/>
  <c r="H2670" i="52"/>
  <c r="E2648" i="52"/>
  <c r="H2648" i="52" s="1"/>
  <c r="H2746" i="52"/>
  <c r="H2643" i="52"/>
  <c r="H2569" i="52"/>
  <c r="H2519" i="52"/>
  <c r="H2354" i="52"/>
  <c r="E2638" i="52"/>
  <c r="H2659" i="52"/>
  <c r="H2633" i="52"/>
  <c r="H2390" i="52"/>
  <c r="E2258" i="52"/>
  <c r="H2529" i="52"/>
  <c r="H2531" i="52"/>
  <c r="H2630" i="52"/>
  <c r="E2242" i="52"/>
  <c r="H2362" i="52"/>
  <c r="H2312" i="52"/>
  <c r="H2403" i="52"/>
  <c r="H2410" i="52"/>
  <c r="H2345" i="52"/>
  <c r="H2255" i="52"/>
  <c r="H2314" i="52"/>
  <c r="H2298" i="52"/>
  <c r="F2248" i="52"/>
  <c r="H2275" i="52"/>
  <c r="H2274" i="52"/>
  <c r="H2284" i="52"/>
  <c r="H2250" i="52"/>
  <c r="E2371" i="52"/>
  <c r="H2289" i="52"/>
  <c r="H2402" i="52"/>
  <c r="H2129" i="52"/>
  <c r="H2269" i="52"/>
  <c r="E2248" i="52"/>
  <c r="H2246" i="52"/>
  <c r="F1702" i="52"/>
  <c r="H2270" i="52"/>
  <c r="E2264" i="52"/>
  <c r="H2245" i="52"/>
  <c r="H2263" i="52"/>
  <c r="F2234" i="52"/>
  <c r="E1384" i="52"/>
  <c r="H1411" i="52"/>
  <c r="H2292" i="52"/>
  <c r="H2262" i="52"/>
  <c r="H2285" i="52"/>
  <c r="F1384" i="52"/>
  <c r="H1628" i="52"/>
  <c r="H1728" i="52"/>
  <c r="H140" i="52"/>
  <c r="H959" i="52"/>
  <c r="F958" i="52"/>
  <c r="F27" i="2" s="1"/>
  <c r="F640" i="52"/>
  <c r="H240" i="52"/>
  <c r="H641" i="52"/>
  <c r="H53" i="52"/>
  <c r="F4182" i="52"/>
  <c r="C12" i="7" s="1"/>
  <c r="H4183" i="52"/>
  <c r="G1048" i="52"/>
  <c r="G1027" i="52" s="1"/>
  <c r="G1008" i="52" s="1"/>
  <c r="H4068" i="52"/>
  <c r="E4067" i="52"/>
  <c r="H4067" i="52" s="1"/>
  <c r="H3946" i="52"/>
  <c r="E4087" i="52"/>
  <c r="H3047" i="52"/>
  <c r="H4398" i="52"/>
  <c r="H4243" i="52"/>
  <c r="H4057" i="52"/>
  <c r="H4061" i="52"/>
  <c r="H4006" i="52"/>
  <c r="H3947" i="52"/>
  <c r="H4043" i="52"/>
  <c r="H3975" i="52"/>
  <c r="H3931" i="52"/>
  <c r="F3789" i="52"/>
  <c r="H3780" i="52"/>
  <c r="H3732" i="52"/>
  <c r="E3718" i="52"/>
  <c r="H3711" i="52"/>
  <c r="H3356" i="52"/>
  <c r="H3561" i="52"/>
  <c r="H3912" i="52"/>
  <c r="F3251" i="52"/>
  <c r="H3330" i="52"/>
  <c r="H3215" i="52"/>
  <c r="H3066" i="52"/>
  <c r="E3634" i="52"/>
  <c r="H3172" i="52"/>
  <c r="H3053" i="52"/>
  <c r="H3142" i="52"/>
  <c r="H2968" i="52"/>
  <c r="H2725" i="52"/>
  <c r="E2627" i="52"/>
  <c r="H2484" i="52"/>
  <c r="H2596" i="52"/>
  <c r="H2462" i="52"/>
  <c r="H2436" i="52"/>
  <c r="H2405" i="52"/>
  <c r="H2369" i="52"/>
  <c r="H2340" i="52"/>
  <c r="H2249" i="52"/>
  <c r="F2574" i="52"/>
  <c r="G7" i="51" s="1"/>
  <c r="E2473" i="52"/>
  <c r="H2155" i="52"/>
  <c r="H2192" i="52"/>
  <c r="F2060" i="52"/>
  <c r="H1566" i="52"/>
  <c r="E2009" i="52"/>
  <c r="H2009" i="52" s="1"/>
  <c r="F1845" i="52"/>
  <c r="C11" i="3" s="1"/>
  <c r="F1499" i="52"/>
  <c r="C12" i="2" s="1"/>
  <c r="H35" i="52"/>
  <c r="F2024" i="52"/>
  <c r="E1609" i="52"/>
  <c r="H1609" i="52" s="1"/>
  <c r="H1171" i="52"/>
  <c r="F1101" i="52"/>
  <c r="F11" i="3" s="1"/>
  <c r="F831" i="52"/>
  <c r="H3595" i="52"/>
  <c r="H3461" i="52"/>
  <c r="H3247" i="52"/>
  <c r="E3092" i="52"/>
  <c r="E3080" i="52" s="1"/>
  <c r="H597" i="52"/>
  <c r="H399" i="52"/>
  <c r="F305" i="52"/>
  <c r="H427" i="52"/>
  <c r="H2310" i="52"/>
  <c r="H585" i="52"/>
  <c r="H710" i="52"/>
  <c r="F426" i="52"/>
  <c r="H366" i="52"/>
  <c r="E4098" i="52"/>
  <c r="H4303" i="52"/>
  <c r="H4267" i="52"/>
  <c r="H4190" i="52"/>
  <c r="H3915" i="52"/>
  <c r="E3914" i="52"/>
  <c r="H3914" i="52" s="1"/>
  <c r="E4285" i="52"/>
  <c r="H4285" i="52" s="1"/>
  <c r="H3884" i="52"/>
  <c r="G3451" i="52"/>
  <c r="E3823" i="52"/>
  <c r="H3182" i="52"/>
  <c r="H3920" i="52"/>
  <c r="H3871" i="52"/>
  <c r="H3972" i="52"/>
  <c r="H3753" i="52"/>
  <c r="H3219" i="52"/>
  <c r="H3621" i="52"/>
  <c r="H3322" i="52"/>
  <c r="H3310" i="52"/>
  <c r="H3152" i="52"/>
  <c r="H3105" i="52"/>
  <c r="H2829" i="52"/>
  <c r="H1915" i="52"/>
  <c r="H2323" i="52"/>
  <c r="G1499" i="52"/>
  <c r="E4128" i="52"/>
  <c r="H4128" i="52" s="1"/>
  <c r="H3977" i="52"/>
  <c r="H3866" i="52"/>
  <c r="E3766" i="52"/>
  <c r="F3718" i="52"/>
  <c r="F3701" i="52" s="1"/>
  <c r="C6" i="43" s="1"/>
  <c r="H3515" i="52"/>
  <c r="H3818" i="52"/>
  <c r="H3552" i="52"/>
  <c r="H3284" i="52"/>
  <c r="H3255" i="52"/>
  <c r="H2476" i="52"/>
  <c r="H2400" i="52"/>
  <c r="H2277" i="52"/>
  <c r="H2508" i="52"/>
  <c r="E2060" i="52"/>
  <c r="H362" i="52"/>
  <c r="H530" i="52"/>
  <c r="H1036" i="52"/>
  <c r="E1845" i="52"/>
  <c r="H4319" i="52"/>
  <c r="H4047" i="52"/>
  <c r="H3586" i="52"/>
  <c r="H3456" i="52"/>
  <c r="H3392" i="52"/>
  <c r="F703" i="52"/>
  <c r="H555" i="52"/>
  <c r="E5" i="52"/>
  <c r="H615" i="52"/>
  <c r="H634" i="52"/>
  <c r="E4188" i="52"/>
  <c r="H4188" i="52" s="1"/>
  <c r="H4369" i="52"/>
  <c r="H4344" i="52"/>
  <c r="H4209" i="52"/>
  <c r="H4160" i="52"/>
  <c r="F4250" i="52"/>
  <c r="H4242" i="52"/>
  <c r="H4112" i="52"/>
  <c r="H2828" i="52"/>
  <c r="H3328" i="52"/>
  <c r="H3179" i="52"/>
  <c r="H2667" i="52"/>
  <c r="H2663" i="52"/>
  <c r="H2318" i="52"/>
  <c r="F4400" i="52"/>
  <c r="H4387" i="52"/>
  <c r="H4179" i="52"/>
  <c r="H4175" i="52"/>
  <c r="H3934" i="52"/>
  <c r="G3875" i="52"/>
  <c r="F3766" i="52"/>
  <c r="H3723" i="52"/>
  <c r="H3670" i="52"/>
  <c r="H3580" i="52"/>
  <c r="G3194" i="52"/>
  <c r="E3270" i="52"/>
  <c r="H3230" i="52"/>
  <c r="H3435" i="52"/>
  <c r="E3264" i="52"/>
  <c r="H2769" i="52"/>
  <c r="H2420" i="52"/>
  <c r="H2387" i="52"/>
  <c r="H2261" i="52"/>
  <c r="H2539" i="52"/>
  <c r="H1746" i="52"/>
  <c r="H4235" i="52"/>
  <c r="H3958" i="52"/>
  <c r="H4042" i="52"/>
  <c r="H1164" i="52"/>
  <c r="F627" i="52"/>
  <c r="H4252" i="52"/>
  <c r="H4230" i="52"/>
  <c r="H4073" i="52"/>
  <c r="H4022" i="52"/>
  <c r="E4021" i="52"/>
  <c r="H4021" i="52" s="1"/>
  <c r="H3470" i="52"/>
  <c r="H4012" i="52"/>
  <c r="F3982" i="52"/>
  <c r="H3982" i="52" s="1"/>
  <c r="H2622" i="52"/>
  <c r="H2843" i="52"/>
  <c r="H2756" i="52"/>
  <c r="E2934" i="52"/>
  <c r="H2948" i="52"/>
  <c r="H2938" i="52"/>
  <c r="H2838" i="52"/>
  <c r="H2748" i="52"/>
  <c r="H2558" i="52"/>
  <c r="H435" i="52"/>
  <c r="H78" i="52"/>
  <c r="H338" i="52"/>
  <c r="H603" i="52"/>
  <c r="E703" i="52"/>
  <c r="H704" i="52"/>
  <c r="H628" i="52"/>
  <c r="E627" i="52"/>
  <c r="F2883" i="52"/>
  <c r="F2934" i="52"/>
  <c r="H2615" i="52"/>
  <c r="F2541" i="52"/>
  <c r="E2535" i="52"/>
  <c r="H2488" i="52"/>
  <c r="H2576" i="52"/>
  <c r="E2483" i="52"/>
  <c r="H2583" i="52"/>
  <c r="H2951" i="52"/>
  <c r="H2683" i="52"/>
  <c r="H2645" i="52"/>
  <c r="H2629" i="52"/>
  <c r="H2735" i="52"/>
  <c r="H2544" i="52"/>
  <c r="E2585" i="52"/>
  <c r="H2555" i="52"/>
  <c r="F2535" i="52"/>
  <c r="G5" i="50" s="1"/>
  <c r="F2456" i="52"/>
  <c r="G11" i="47" s="1"/>
  <c r="H2597" i="52"/>
  <c r="H308" i="52"/>
  <c r="H466" i="52"/>
  <c r="E275" i="52"/>
  <c r="H275" i="52" s="1"/>
  <c r="F322" i="52"/>
  <c r="F357" i="52"/>
  <c r="F521" i="52"/>
  <c r="E11" i="52"/>
  <c r="F11" i="52"/>
  <c r="H667" i="52"/>
  <c r="E3669" i="52"/>
  <c r="F3669" i="52"/>
  <c r="F3657" i="52" s="1"/>
  <c r="E9" i="42" s="1"/>
  <c r="H3639" i="52"/>
  <c r="F3512" i="52"/>
  <c r="H3502" i="52"/>
  <c r="H3463" i="52"/>
  <c r="H3387" i="52"/>
  <c r="H3633" i="52"/>
  <c r="H3379" i="52"/>
  <c r="H3331" i="52"/>
  <c r="H3318" i="52"/>
  <c r="H3083" i="52"/>
  <c r="E2971" i="52"/>
  <c r="E2970" i="52" s="1"/>
  <c r="F3270" i="52"/>
  <c r="E6" i="50" s="1"/>
  <c r="H3258" i="52"/>
  <c r="H3446" i="52"/>
  <c r="H3313" i="52"/>
  <c r="H3208" i="52"/>
  <c r="H3473" i="52"/>
  <c r="H3124" i="52"/>
  <c r="H3103" i="52"/>
  <c r="H3036" i="52"/>
  <c r="H3058" i="52"/>
  <c r="H3571" i="52"/>
  <c r="H3674" i="52"/>
  <c r="H3517" i="52"/>
  <c r="H3579" i="52"/>
  <c r="H3177" i="52"/>
  <c r="H3388" i="52"/>
  <c r="F3125" i="52"/>
  <c r="F3498" i="52"/>
  <c r="H3325" i="52"/>
  <c r="H2997" i="52"/>
  <c r="H2976" i="52"/>
  <c r="H3143" i="52"/>
  <c r="H3637" i="52"/>
  <c r="E3386" i="52"/>
  <c r="H3405" i="52"/>
  <c r="E3658" i="52"/>
  <c r="H3658" i="52" s="1"/>
  <c r="H3423" i="52"/>
  <c r="H3344" i="52"/>
  <c r="E3367" i="52"/>
  <c r="E3338" i="52"/>
  <c r="F3303" i="52"/>
  <c r="E7" i="51" s="1"/>
  <c r="H3285" i="52"/>
  <c r="F3081" i="52"/>
  <c r="H3081" i="52" s="1"/>
  <c r="H3638" i="52"/>
  <c r="E3212" i="52"/>
  <c r="H3122" i="52"/>
  <c r="E3549" i="52"/>
  <c r="H3436" i="52"/>
  <c r="H3293" i="52"/>
  <c r="H3272" i="52"/>
  <c r="H3017" i="52"/>
  <c r="E3048" i="52"/>
  <c r="H1075" i="52"/>
  <c r="H762" i="52"/>
  <c r="F1371" i="52"/>
  <c r="F1280" i="52"/>
  <c r="F4389" i="52"/>
  <c r="H4273" i="52"/>
  <c r="H4294" i="52"/>
  <c r="H4125" i="52"/>
  <c r="F4092" i="52"/>
  <c r="H4056" i="52"/>
  <c r="F4058" i="52"/>
  <c r="C10" i="51" s="1"/>
  <c r="E4001" i="52"/>
  <c r="H3996" i="52"/>
  <c r="H3930" i="52"/>
  <c r="F3974" i="52"/>
  <c r="C5" i="49" s="1"/>
  <c r="H3945" i="52"/>
  <c r="H4240" i="52"/>
  <c r="H4137" i="52"/>
  <c r="H3798" i="52"/>
  <c r="H3836" i="52"/>
  <c r="E3759" i="52"/>
  <c r="H3759" i="52" s="1"/>
  <c r="H3992" i="52"/>
  <c r="H4410" i="52"/>
  <c r="H4334" i="52"/>
  <c r="H4395" i="52"/>
  <c r="H4361" i="52"/>
  <c r="H4239" i="52"/>
  <c r="H4132" i="52"/>
  <c r="H4373" i="52"/>
  <c r="H4174" i="52"/>
  <c r="H4126" i="52"/>
  <c r="H4093" i="52"/>
  <c r="H4053" i="52"/>
  <c r="H4302" i="52"/>
  <c r="H4003" i="52"/>
  <c r="H4143" i="52"/>
  <c r="H4029" i="52"/>
  <c r="H4217" i="52"/>
  <c r="H4044" i="52"/>
  <c r="H3976" i="52"/>
  <c r="F4078" i="52"/>
  <c r="H4078" i="52" s="1"/>
  <c r="H3942" i="52"/>
  <c r="H3795" i="52"/>
  <c r="H3698" i="52"/>
  <c r="H3842" i="52"/>
  <c r="H3865" i="52"/>
  <c r="H4380" i="52"/>
  <c r="H4204" i="52"/>
  <c r="H4127" i="52"/>
  <c r="H4131" i="52"/>
  <c r="H4049" i="52"/>
  <c r="H4062" i="52"/>
  <c r="E3995" i="52"/>
  <c r="H3944" i="52"/>
  <c r="H4135" i="52"/>
  <c r="H3936" i="52"/>
  <c r="F3794" i="52"/>
  <c r="C6" i="45" s="1"/>
  <c r="H3839" i="52"/>
  <c r="E3794" i="52"/>
  <c r="E3788" i="52" s="1"/>
  <c r="H4207" i="52"/>
  <c r="F3943" i="52"/>
  <c r="E3702" i="52"/>
  <c r="H3702" i="52" s="1"/>
  <c r="H2031" i="52"/>
  <c r="E1901" i="52"/>
  <c r="H1908" i="52"/>
  <c r="F3185" i="52"/>
  <c r="E11" i="47" s="1"/>
  <c r="G1766" i="52"/>
  <c r="G1747" i="52" s="1"/>
  <c r="G1780" i="52"/>
  <c r="G1760" i="52" s="1"/>
  <c r="G1740" i="52" s="1"/>
  <c r="G1721" i="52" s="1"/>
  <c r="G1702" i="52" s="1"/>
  <c r="G1022" i="52"/>
  <c r="G1003" i="52" s="1"/>
  <c r="G984" i="52" s="1"/>
  <c r="G959" i="52" s="1"/>
  <c r="G1036" i="52"/>
  <c r="G1016" i="52" s="1"/>
  <c r="G996" i="52" s="1"/>
  <c r="G977" i="52" s="1"/>
  <c r="G958" i="52" s="1"/>
  <c r="H3314" i="52"/>
  <c r="H2242" i="52"/>
  <c r="F4382" i="52"/>
  <c r="E4382" i="52"/>
  <c r="H4393" i="52"/>
  <c r="H4327" i="52"/>
  <c r="H4411" i="52"/>
  <c r="H4262" i="52"/>
  <c r="H4311" i="52"/>
  <c r="H4296" i="52"/>
  <c r="H4233" i="52"/>
  <c r="H4203" i="52"/>
  <c r="H4129" i="52"/>
  <c r="F4076" i="52"/>
  <c r="H4076" i="52" s="1"/>
  <c r="H4077" i="52"/>
  <c r="H4328" i="52"/>
  <c r="H4238" i="52"/>
  <c r="H4178" i="52"/>
  <c r="H4105" i="52"/>
  <c r="F4045" i="52"/>
  <c r="C8" i="51" s="1"/>
  <c r="H4052" i="52"/>
  <c r="F4117" i="52"/>
  <c r="C5" i="36" s="1"/>
  <c r="H4095" i="52"/>
  <c r="F4272" i="52"/>
  <c r="H4071" i="52"/>
  <c r="H4018" i="52"/>
  <c r="H4038" i="52"/>
  <c r="F4028" i="52"/>
  <c r="F4027" i="52" s="1"/>
  <c r="C6" i="51" s="1"/>
  <c r="F4001" i="52"/>
  <c r="C6" i="50" s="1"/>
  <c r="F3995" i="52"/>
  <c r="C5" i="50" s="1"/>
  <c r="E3981" i="52"/>
  <c r="H3948" i="52"/>
  <c r="F4236" i="52"/>
  <c r="H4079" i="52"/>
  <c r="H4051" i="52"/>
  <c r="E3943" i="52"/>
  <c r="H3891" i="52"/>
  <c r="H3867" i="52"/>
  <c r="H3809" i="52"/>
  <c r="H3793" i="52"/>
  <c r="H3834" i="52"/>
  <c r="H3775" i="52"/>
  <c r="H3991" i="52"/>
  <c r="G3810" i="52"/>
  <c r="H3808" i="52"/>
  <c r="H3704" i="52"/>
  <c r="E3400" i="52"/>
  <c r="H3401" i="52"/>
  <c r="F3863" i="52"/>
  <c r="C9" i="46" s="1"/>
  <c r="H3602" i="52"/>
  <c r="H3584" i="52"/>
  <c r="F3823" i="52"/>
  <c r="H3661" i="52"/>
  <c r="H3640" i="52"/>
  <c r="G3581" i="52"/>
  <c r="H3358" i="52"/>
  <c r="H3743" i="52"/>
  <c r="H3601" i="52"/>
  <c r="H3390" i="52"/>
  <c r="F3164" i="52"/>
  <c r="H3618" i="52"/>
  <c r="H3518" i="52"/>
  <c r="H3464" i="52"/>
  <c r="E3415" i="52"/>
  <c r="E3414" i="52" s="1"/>
  <c r="E3377" i="52"/>
  <c r="H3377" i="52" s="1"/>
  <c r="H3275" i="52"/>
  <c r="H3231" i="52"/>
  <c r="H3225" i="52"/>
  <c r="H3211" i="52"/>
  <c r="H3197" i="52"/>
  <c r="H3501" i="52"/>
  <c r="H3326" i="52"/>
  <c r="H3214" i="52"/>
  <c r="H3033" i="52"/>
  <c r="H3021" i="52"/>
  <c r="H3003" i="52"/>
  <c r="H2972" i="52"/>
  <c r="H4386" i="52"/>
  <c r="H3791" i="52"/>
  <c r="H3664" i="52"/>
  <c r="F3589" i="52"/>
  <c r="H3416" i="52"/>
  <c r="H3317" i="52"/>
  <c r="H3268" i="52"/>
  <c r="H3165" i="52"/>
  <c r="H3067" i="52"/>
  <c r="H3173" i="52"/>
  <c r="H3159" i="52"/>
  <c r="H3069" i="52"/>
  <c r="H3189" i="52"/>
  <c r="H3084" i="52"/>
  <c r="E3019" i="52"/>
  <c r="H2937" i="52"/>
  <c r="H3199" i="52"/>
  <c r="H3089" i="52"/>
  <c r="H2885" i="52"/>
  <c r="F2869" i="52"/>
  <c r="H2721" i="52"/>
  <c r="H2895" i="52"/>
  <c r="H2816" i="52"/>
  <c r="E2722" i="52"/>
  <c r="F2993" i="52"/>
  <c r="E7" i="43" s="1"/>
  <c r="H2779" i="52"/>
  <c r="G2738" i="52"/>
  <c r="H2734" i="52"/>
  <c r="F2733" i="52"/>
  <c r="F2790" i="52"/>
  <c r="H2664" i="52"/>
  <c r="H2833" i="52"/>
  <c r="F2673" i="52"/>
  <c r="H2575" i="52"/>
  <c r="E2574" i="52"/>
  <c r="H2540" i="52"/>
  <c r="H2525" i="52"/>
  <c r="H2505" i="52"/>
  <c r="H2492" i="52"/>
  <c r="H2705" i="52"/>
  <c r="H2640" i="52"/>
  <c r="H2584" i="52"/>
  <c r="H2551" i="52"/>
  <c r="F2522" i="52"/>
  <c r="F2521" i="52" s="1"/>
  <c r="H2339" i="52"/>
  <c r="H2311" i="52"/>
  <c r="F2290" i="52"/>
  <c r="G6" i="44" s="1"/>
  <c r="H2324" i="52"/>
  <c r="H2461" i="52"/>
  <c r="F2128" i="52"/>
  <c r="H2533" i="52"/>
  <c r="H2288" i="52"/>
  <c r="H2239" i="52"/>
  <c r="E1311" i="52"/>
  <c r="H1311" i="52" s="1"/>
  <c r="E1170" i="52"/>
  <c r="F536" i="52"/>
  <c r="H231" i="52"/>
  <c r="E214" i="52"/>
  <c r="F1019" i="52"/>
  <c r="H353" i="52"/>
  <c r="E352" i="52"/>
  <c r="H352" i="52" s="1"/>
  <c r="H1517" i="52"/>
  <c r="H884" i="52"/>
  <c r="H494" i="52"/>
  <c r="E357" i="52"/>
  <c r="E1019" i="52"/>
  <c r="E755" i="52"/>
  <c r="E456" i="52"/>
  <c r="H456" i="52" s="1"/>
  <c r="E413" i="52"/>
  <c r="F139" i="52"/>
  <c r="H24" i="52"/>
  <c r="E305" i="52"/>
  <c r="H4379" i="52"/>
  <c r="F4377" i="52"/>
  <c r="H4377" i="52" s="1"/>
  <c r="H4401" i="52"/>
  <c r="F4025" i="52"/>
  <c r="H4025" i="52" s="1"/>
  <c r="H4026" i="52"/>
  <c r="E4229" i="52"/>
  <c r="H4167" i="52"/>
  <c r="H4166" i="52"/>
  <c r="H4066" i="52"/>
  <c r="F4034" i="52"/>
  <c r="H3790" i="52"/>
  <c r="F3933" i="52"/>
  <c r="H3781" i="52"/>
  <c r="E3731" i="52"/>
  <c r="H3648" i="52"/>
  <c r="E3512" i="52"/>
  <c r="H3820" i="52"/>
  <c r="H3719" i="52"/>
  <c r="H3563" i="52"/>
  <c r="E3505" i="52"/>
  <c r="H3509" i="52"/>
  <c r="H3376" i="52"/>
  <c r="E3375" i="52"/>
  <c r="H3375" i="52" s="1"/>
  <c r="H3357" i="52"/>
  <c r="F3119" i="52"/>
  <c r="H3119" i="52" s="1"/>
  <c r="H3120" i="52"/>
  <c r="H3614" i="52"/>
  <c r="H3406" i="52"/>
  <c r="H3254" i="52"/>
  <c r="F3157" i="52"/>
  <c r="H3776" i="52"/>
  <c r="H3655" i="52"/>
  <c r="E3402" i="52"/>
  <c r="H3353" i="52"/>
  <c r="H2988" i="52"/>
  <c r="F3415" i="52"/>
  <c r="H3249" i="52"/>
  <c r="F3202" i="52"/>
  <c r="H3117" i="52"/>
  <c r="H3178" i="52"/>
  <c r="H3044" i="52"/>
  <c r="H2854" i="52"/>
  <c r="H2873" i="52"/>
  <c r="H2668" i="52"/>
  <c r="E2656" i="52"/>
  <c r="H2855" i="52"/>
  <c r="H2772" i="52"/>
  <c r="F2755" i="52"/>
  <c r="F2754" i="52" s="1"/>
  <c r="G6" i="39" s="1"/>
  <c r="H2742" i="52"/>
  <c r="H2724" i="52"/>
  <c r="F2723" i="52"/>
  <c r="H2672" i="52"/>
  <c r="H2642" i="52"/>
  <c r="H2564" i="52"/>
  <c r="E2686" i="52"/>
  <c r="H2589" i="52"/>
  <c r="H2546" i="52"/>
  <c r="H2524" i="52"/>
  <c r="H2729" i="52"/>
  <c r="H2625" i="52"/>
  <c r="H2543" i="52"/>
  <c r="H2518" i="52"/>
  <c r="F2343" i="52"/>
  <c r="G7" i="45" s="1"/>
  <c r="E2514" i="52"/>
  <c r="F2408" i="52"/>
  <c r="G10" i="46" s="1"/>
  <c r="F2271" i="52"/>
  <c r="H1372" i="52"/>
  <c r="E1371" i="52"/>
  <c r="E1316" i="52"/>
  <c r="E1280" i="52"/>
  <c r="H1218" i="52"/>
  <c r="H375" i="52"/>
  <c r="E1244" i="52"/>
  <c r="H1244" i="52" s="1"/>
  <c r="E1096" i="52"/>
  <c r="H1096" i="52" s="1"/>
  <c r="F214" i="52"/>
  <c r="E822" i="52"/>
  <c r="H822" i="52" s="1"/>
  <c r="E461" i="52"/>
  <c r="F4370" i="52"/>
  <c r="H4371" i="52"/>
  <c r="H4351" i="52"/>
  <c r="F4357" i="52"/>
  <c r="F4356" i="52" s="1"/>
  <c r="H4335" i="52"/>
  <c r="H4352" i="52"/>
  <c r="H4337" i="52"/>
  <c r="H4399" i="52"/>
  <c r="H4231" i="52"/>
  <c r="E4200" i="52"/>
  <c r="F4082" i="52"/>
  <c r="H4082" i="52" s="1"/>
  <c r="H4083" i="52"/>
  <c r="H4107" i="52"/>
  <c r="H4232" i="52"/>
  <c r="H4218" i="52"/>
  <c r="E4117" i="52"/>
  <c r="G4115" i="52"/>
  <c r="E4092" i="52"/>
  <c r="H4036" i="52"/>
  <c r="H3997" i="52"/>
  <c r="H4031" i="52"/>
  <c r="E4028" i="52"/>
  <c r="H4000" i="52"/>
  <c r="H3978" i="52"/>
  <c r="H3950" i="52"/>
  <c r="H3894" i="52"/>
  <c r="H4084" i="52"/>
  <c r="H3949" i="52"/>
  <c r="H3890" i="52"/>
  <c r="H4275" i="52"/>
  <c r="E4236" i="52"/>
  <c r="H4064" i="52"/>
  <c r="E3916" i="52"/>
  <c r="F3831" i="52"/>
  <c r="F3830" i="52" s="1"/>
  <c r="C6" i="46" s="1"/>
  <c r="E3974" i="52"/>
  <c r="H3938" i="52"/>
  <c r="H3837" i="52"/>
  <c r="F3812" i="52"/>
  <c r="H3778" i="52"/>
  <c r="H3727" i="52"/>
  <c r="H4085" i="52"/>
  <c r="H3853" i="52"/>
  <c r="H3764" i="52"/>
  <c r="H3695" i="52"/>
  <c r="H3843" i="52"/>
  <c r="H3792" i="52"/>
  <c r="F3554" i="52"/>
  <c r="H3554" i="52" s="1"/>
  <c r="H3993" i="52"/>
  <c r="H3796" i="52"/>
  <c r="H3610" i="52"/>
  <c r="H3458" i="52"/>
  <c r="E3863" i="52"/>
  <c r="H3733" i="52"/>
  <c r="E3708" i="52"/>
  <c r="H3708" i="52" s="1"/>
  <c r="H3574" i="52"/>
  <c r="F3451" i="52"/>
  <c r="F12" i="7" s="1"/>
  <c r="H3768" i="52"/>
  <c r="H3632" i="52"/>
  <c r="H3624" i="52"/>
  <c r="F3582" i="52"/>
  <c r="E5" i="41" s="1"/>
  <c r="H3560" i="52"/>
  <c r="H3381" i="52"/>
  <c r="H3370" i="52"/>
  <c r="H3305" i="52"/>
  <c r="F3092" i="52"/>
  <c r="H3438" i="52"/>
  <c r="H3396" i="52"/>
  <c r="H3304" i="52"/>
  <c r="H3273" i="52"/>
  <c r="H3228" i="52"/>
  <c r="H3758" i="52"/>
  <c r="H3522" i="52"/>
  <c r="H3459" i="52"/>
  <c r="H3408" i="52"/>
  <c r="H3269" i="52"/>
  <c r="H3241" i="52"/>
  <c r="F3220" i="52"/>
  <c r="E6" i="48" s="1"/>
  <c r="H2992" i="52"/>
  <c r="H2980" i="52"/>
  <c r="H3569" i="52"/>
  <c r="H3528" i="52"/>
  <c r="H3514" i="52"/>
  <c r="H3487" i="52"/>
  <c r="H3454" i="52"/>
  <c r="H3371" i="52"/>
  <c r="H3352" i="52"/>
  <c r="H3248" i="52"/>
  <c r="H3167" i="52"/>
  <c r="H3054" i="52"/>
  <c r="H3045" i="52"/>
  <c r="H3037" i="52"/>
  <c r="H3014" i="52"/>
  <c r="H2890" i="52"/>
  <c r="H3024" i="52"/>
  <c r="H3018" i="52"/>
  <c r="H3149" i="52"/>
  <c r="H3082" i="52"/>
  <c r="H2950" i="52"/>
  <c r="F2905" i="52"/>
  <c r="H3052" i="52"/>
  <c r="H2949" i="52"/>
  <c r="H2936" i="52"/>
  <c r="H2877" i="52"/>
  <c r="H2864" i="52"/>
  <c r="H2834" i="52"/>
  <c r="H2744" i="52"/>
  <c r="H2730" i="52"/>
  <c r="F2747" i="52"/>
  <c r="H2747" i="52" s="1"/>
  <c r="H2868" i="52"/>
  <c r="H2845" i="52"/>
  <c r="H2824" i="52"/>
  <c r="H2807" i="52"/>
  <c r="E2739" i="52"/>
  <c r="H2820" i="52"/>
  <c r="H2813" i="52"/>
  <c r="H2792" i="52"/>
  <c r="H2749" i="52"/>
  <c r="H2741" i="52"/>
  <c r="H2671" i="52"/>
  <c r="H2641" i="52"/>
  <c r="H2863" i="52"/>
  <c r="F2686" i="52"/>
  <c r="H2537" i="52"/>
  <c r="E2521" i="52"/>
  <c r="H2602" i="52"/>
  <c r="H2556" i="52"/>
  <c r="H2487" i="52"/>
  <c r="H1500" i="52"/>
  <c r="E1499" i="52"/>
  <c r="H1158" i="52"/>
  <c r="E1157" i="52"/>
  <c r="H866" i="52"/>
  <c r="E1066" i="52"/>
  <c r="E1101" i="52"/>
  <c r="E958" i="52"/>
  <c r="E831" i="52"/>
  <c r="H568" i="52"/>
  <c r="E567" i="52"/>
  <c r="H567" i="52" s="1"/>
  <c r="E536" i="52"/>
  <c r="H259" i="52"/>
  <c r="E258" i="52"/>
  <c r="H258" i="52" s="1"/>
  <c r="H1015" i="52"/>
  <c r="E640" i="52"/>
  <c r="F572" i="52"/>
  <c r="H4396" i="52"/>
  <c r="H4263" i="52"/>
  <c r="F4199" i="52"/>
  <c r="C5" i="39" s="1"/>
  <c r="H4221" i="52"/>
  <c r="H4130" i="52"/>
  <c r="F4229" i="52"/>
  <c r="H4165" i="52"/>
  <c r="H4119" i="52"/>
  <c r="F4087" i="52"/>
  <c r="H4035" i="52"/>
  <c r="H4184" i="52"/>
  <c r="H4040" i="52"/>
  <c r="H4004" i="52"/>
  <c r="H3990" i="52"/>
  <c r="F3888" i="52"/>
  <c r="H4016" i="52"/>
  <c r="H3847" i="52"/>
  <c r="H3783" i="52"/>
  <c r="H3765" i="52"/>
  <c r="E4069" i="52"/>
  <c r="H3762" i="52"/>
  <c r="H3935" i="52"/>
  <c r="H3848" i="52"/>
  <c r="H3782" i="52"/>
  <c r="E3537" i="52"/>
  <c r="H3538" i="52"/>
  <c r="E3489" i="52"/>
  <c r="H3490" i="52"/>
  <c r="H3728" i="52"/>
  <c r="H3619" i="52"/>
  <c r="H3587" i="52"/>
  <c r="H3913" i="52"/>
  <c r="H3588" i="52"/>
  <c r="F3559" i="52"/>
  <c r="H3380" i="52"/>
  <c r="F3107" i="52"/>
  <c r="H3108" i="52"/>
  <c r="H3815" i="52"/>
  <c r="H3763" i="52"/>
  <c r="H3555" i="52"/>
  <c r="H3354" i="52"/>
  <c r="F2987" i="52"/>
  <c r="H3430" i="52"/>
  <c r="H3369" i="52"/>
  <c r="H3233" i="52"/>
  <c r="H3226" i="52"/>
  <c r="H3623" i="52"/>
  <c r="E3498" i="52"/>
  <c r="F3402" i="52"/>
  <c r="E7" i="36" s="1"/>
  <c r="F3264" i="52"/>
  <c r="E5" i="50" s="1"/>
  <c r="H3239" i="52"/>
  <c r="F3229" i="52"/>
  <c r="H3034" i="52"/>
  <c r="H3004" i="52"/>
  <c r="H2979" i="52"/>
  <c r="H2973" i="52"/>
  <c r="H2913" i="52"/>
  <c r="H3696" i="52"/>
  <c r="H3597" i="52"/>
  <c r="H3201" i="52"/>
  <c r="H3184" i="52"/>
  <c r="H2889" i="52"/>
  <c r="F3063" i="52"/>
  <c r="E6" i="45" s="1"/>
  <c r="H3147" i="52"/>
  <c r="H3102" i="52"/>
  <c r="H2967" i="52"/>
  <c r="H3163" i="52"/>
  <c r="H3075" i="52"/>
  <c r="F3048" i="52"/>
  <c r="E10" i="44" s="1"/>
  <c r="H2969" i="52"/>
  <c r="H2939" i="52"/>
  <c r="H2894" i="52"/>
  <c r="F2740" i="52"/>
  <c r="E2842" i="52"/>
  <c r="H3072" i="52"/>
  <c r="H2819" i="52"/>
  <c r="H2806" i="52"/>
  <c r="E2754" i="52"/>
  <c r="E2706" i="52"/>
  <c r="H2707" i="52"/>
  <c r="H2665" i="52"/>
  <c r="E2554" i="52"/>
  <c r="H2704" i="52"/>
  <c r="H2623" i="52"/>
  <c r="H2536" i="52"/>
  <c r="H2506" i="52"/>
  <c r="H2493" i="52"/>
  <c r="H2490" i="52"/>
  <c r="H2404" i="52"/>
  <c r="H2368" i="52"/>
  <c r="E1702" i="52"/>
  <c r="H1703" i="52"/>
  <c r="H1448" i="52"/>
  <c r="E1447" i="52"/>
  <c r="H1447" i="52" s="1"/>
  <c r="E749" i="52"/>
  <c r="E322" i="52"/>
  <c r="F1575" i="52"/>
  <c r="H1385" i="52"/>
  <c r="H295" i="52"/>
  <c r="E292" i="52"/>
  <c r="H292" i="52" s="1"/>
  <c r="E1049" i="52"/>
  <c r="E1002" i="52"/>
  <c r="E572" i="52"/>
  <c r="E426" i="52"/>
  <c r="H215" i="52"/>
  <c r="I38" i="11"/>
  <c r="F38" i="11"/>
  <c r="C38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9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E3156" i="52" l="1"/>
  <c r="H2445" i="52"/>
  <c r="H2554" i="52"/>
  <c r="H4146" i="52"/>
  <c r="E3451" i="52"/>
  <c r="H2319" i="52"/>
  <c r="F3483" i="52"/>
  <c r="E6" i="39" s="1"/>
  <c r="H3779" i="52"/>
  <c r="H1627" i="52"/>
  <c r="H4108" i="52"/>
  <c r="E1492" i="52"/>
  <c r="H883" i="52"/>
  <c r="H2585" i="52"/>
  <c r="H2483" i="52"/>
  <c r="H4320" i="52"/>
  <c r="F2466" i="52"/>
  <c r="G5" i="48" s="1"/>
  <c r="H2929" i="52"/>
  <c r="H3900" i="52"/>
  <c r="E2328" i="52"/>
  <c r="H4301" i="52"/>
  <c r="H2024" i="52"/>
  <c r="E2370" i="52"/>
  <c r="H2657" i="52"/>
  <c r="E3063" i="52"/>
  <c r="E3057" i="52" s="1"/>
  <c r="H3457" i="52"/>
  <c r="H3505" i="52"/>
  <c r="H3186" i="52"/>
  <c r="H3297" i="52"/>
  <c r="H3000" i="52"/>
  <c r="H4313" i="52"/>
  <c r="H4357" i="52"/>
  <c r="G2232" i="52"/>
  <c r="F3338" i="52"/>
  <c r="E11" i="51" s="1"/>
  <c r="E3887" i="52"/>
  <c r="E2928" i="52"/>
  <c r="G3384" i="52"/>
  <c r="H374" i="52"/>
  <c r="H2698" i="52"/>
  <c r="H3164" i="52"/>
  <c r="H3646" i="52"/>
  <c r="H1002" i="52"/>
  <c r="E2685" i="52"/>
  <c r="F3887" i="52"/>
  <c r="C6" i="47" s="1"/>
  <c r="H1066" i="52"/>
  <c r="H3174" i="52"/>
  <c r="H755" i="52"/>
  <c r="H3651" i="52"/>
  <c r="H1901" i="52"/>
  <c r="H3367" i="52"/>
  <c r="E3327" i="52"/>
  <c r="H3327" i="52" s="1"/>
  <c r="H3634" i="52"/>
  <c r="H3251" i="52"/>
  <c r="H2922" i="52"/>
  <c r="H3469" i="52"/>
  <c r="H3243" i="52"/>
  <c r="E3581" i="52"/>
  <c r="E9" i="1"/>
  <c r="H3009" i="52"/>
  <c r="H1101" i="52"/>
  <c r="H4098" i="52"/>
  <c r="H3750" i="52"/>
  <c r="H2728" i="52"/>
  <c r="F2970" i="52"/>
  <c r="E6" i="43" s="1"/>
  <c r="H4290" i="52"/>
  <c r="H461" i="52"/>
  <c r="H3856" i="52"/>
  <c r="E3283" i="52"/>
  <c r="F3645" i="52"/>
  <c r="E8" i="42" s="1"/>
  <c r="E3530" i="52"/>
  <c r="F3468" i="52"/>
  <c r="E5" i="39" s="1"/>
  <c r="H3169" i="52"/>
  <c r="F2812" i="52"/>
  <c r="G5" i="40" s="1"/>
  <c r="E2860" i="52"/>
  <c r="H2860" i="52" s="1"/>
  <c r="H2638" i="52"/>
  <c r="F2626" i="52"/>
  <c r="G12" i="51" s="1"/>
  <c r="H2627" i="52"/>
  <c r="H2385" i="52"/>
  <c r="F2491" i="52"/>
  <c r="G6" i="48" s="1"/>
  <c r="F2768" i="52"/>
  <c r="G7" i="39" s="1"/>
  <c r="H2776" i="52"/>
  <c r="H2264" i="52"/>
  <c r="H2352" i="52"/>
  <c r="E2534" i="52"/>
  <c r="E2609" i="52"/>
  <c r="H2514" i="52"/>
  <c r="H2299" i="52"/>
  <c r="F1156" i="52"/>
  <c r="H1118" i="52"/>
  <c r="H1205" i="52"/>
  <c r="H1170" i="52"/>
  <c r="H5" i="52"/>
  <c r="H4389" i="52"/>
  <c r="H3812" i="52"/>
  <c r="E3811" i="52"/>
  <c r="H1880" i="52"/>
  <c r="H2271" i="52"/>
  <c r="G8" i="43"/>
  <c r="I31" i="3"/>
  <c r="K33" i="1"/>
  <c r="G7" i="35"/>
  <c r="H2128" i="52"/>
  <c r="C11" i="35"/>
  <c r="C35" i="3"/>
  <c r="H2790" i="52"/>
  <c r="G9" i="39"/>
  <c r="F3738" i="52"/>
  <c r="C23" i="7" s="1"/>
  <c r="C8" i="44"/>
  <c r="H4250" i="52"/>
  <c r="C9" i="39"/>
  <c r="H2060" i="52"/>
  <c r="I20" i="3"/>
  <c r="K21" i="1"/>
  <c r="G11" i="35"/>
  <c r="I35" i="3"/>
  <c r="K37" i="1"/>
  <c r="H2334" i="52"/>
  <c r="G6" i="45"/>
  <c r="H2795" i="52"/>
  <c r="G10" i="39"/>
  <c r="H3008" i="52"/>
  <c r="E5" i="44"/>
  <c r="H3905" i="52"/>
  <c r="C7" i="47"/>
  <c r="H1862" i="52"/>
  <c r="C13" i="3"/>
  <c r="H4400" i="52"/>
  <c r="H1949" i="52"/>
  <c r="C22" i="3"/>
  <c r="E27" i="1"/>
  <c r="H1575" i="52"/>
  <c r="C15" i="2"/>
  <c r="H4034" i="52"/>
  <c r="C7" i="51"/>
  <c r="I21" i="2"/>
  <c r="E20" i="1"/>
  <c r="F882" i="52"/>
  <c r="F29" i="2"/>
  <c r="H2673" i="52"/>
  <c r="G7" i="36"/>
  <c r="H2733" i="52"/>
  <c r="G7" i="38"/>
  <c r="H521" i="52"/>
  <c r="G5" i="35"/>
  <c r="I29" i="3"/>
  <c r="K31" i="1"/>
  <c r="H2234" i="52"/>
  <c r="G5" i="43"/>
  <c r="I23" i="3"/>
  <c r="K24" i="1"/>
  <c r="H1793" i="52"/>
  <c r="C8" i="3"/>
  <c r="C12" i="35"/>
  <c r="C36" i="3"/>
  <c r="I11" i="2"/>
  <c r="L11" i="2" s="1"/>
  <c r="I19" i="3"/>
  <c r="K20" i="1"/>
  <c r="H3559" i="52"/>
  <c r="E6" i="40"/>
  <c r="E7" i="35"/>
  <c r="F31" i="3"/>
  <c r="G9" i="35"/>
  <c r="I33" i="3"/>
  <c r="K35" i="1"/>
  <c r="H831" i="52"/>
  <c r="H4356" i="52"/>
  <c r="C6" i="42"/>
  <c r="H2723" i="52"/>
  <c r="G5" i="38"/>
  <c r="F2513" i="52"/>
  <c r="G6" i="49"/>
  <c r="H2869" i="52"/>
  <c r="G7" i="41"/>
  <c r="I11" i="3"/>
  <c r="K12" i="1"/>
  <c r="G12" i="35"/>
  <c r="K38" i="1"/>
  <c r="I36" i="3"/>
  <c r="I8" i="3"/>
  <c r="K9" i="1"/>
  <c r="H3789" i="52"/>
  <c r="C5" i="45"/>
  <c r="E11" i="35"/>
  <c r="F35" i="3"/>
  <c r="F1626" i="52"/>
  <c r="C27" i="2"/>
  <c r="H2279" i="52"/>
  <c r="G5" i="44"/>
  <c r="E3468" i="52"/>
  <c r="E9" i="35"/>
  <c r="F33" i="3"/>
  <c r="H2191" i="52"/>
  <c r="C10" i="35"/>
  <c r="C34" i="3"/>
  <c r="H3960" i="52"/>
  <c r="C7" i="48"/>
  <c r="I13" i="3"/>
  <c r="K14" i="1"/>
  <c r="E28" i="1"/>
  <c r="I14" i="3"/>
  <c r="K15" i="1"/>
  <c r="I27" i="2"/>
  <c r="E26" i="1"/>
  <c r="F4260" i="52"/>
  <c r="C14" i="7" s="1"/>
  <c r="C5" i="40"/>
  <c r="F748" i="52"/>
  <c r="F15" i="2"/>
  <c r="C7" i="35"/>
  <c r="C31" i="3"/>
  <c r="C9" i="35"/>
  <c r="C33" i="3"/>
  <c r="H3229" i="52"/>
  <c r="E7" i="48"/>
  <c r="H3498" i="52"/>
  <c r="H2905" i="52"/>
  <c r="G7" i="42"/>
  <c r="F1792" i="52"/>
  <c r="H3933" i="52"/>
  <c r="H3589" i="52"/>
  <c r="E6" i="41"/>
  <c r="E10" i="35"/>
  <c r="F34" i="3"/>
  <c r="E3541" i="52"/>
  <c r="F4" i="52"/>
  <c r="I12" i="2"/>
  <c r="E10" i="1"/>
  <c r="I9" i="3"/>
  <c r="K10" i="1"/>
  <c r="H2541" i="52"/>
  <c r="G6" i="50"/>
  <c r="G10" i="35"/>
  <c r="I34" i="3"/>
  <c r="K36" i="1"/>
  <c r="H2329" i="52"/>
  <c r="G5" i="45"/>
  <c r="H3137" i="52"/>
  <c r="E10" i="46"/>
  <c r="H3296" i="52"/>
  <c r="E6" i="51"/>
  <c r="H3612" i="52"/>
  <c r="F4144" i="52"/>
  <c r="C11" i="7" s="1"/>
  <c r="C5" i="37"/>
  <c r="H3611" i="52"/>
  <c r="E9" i="41"/>
  <c r="G2961" i="52"/>
  <c r="G3683" i="52" s="1"/>
  <c r="H1136" i="52"/>
  <c r="E13" i="1"/>
  <c r="I22" i="3"/>
  <c r="K23" i="1"/>
  <c r="E3263" i="52"/>
  <c r="H3582" i="52"/>
  <c r="F3385" i="52"/>
  <c r="F10" i="7" s="1"/>
  <c r="F3414" i="52"/>
  <c r="H3625" i="52"/>
  <c r="H3626" i="52"/>
  <c r="H1371" i="52"/>
  <c r="H536" i="52"/>
  <c r="H640" i="52"/>
  <c r="G240" i="52"/>
  <c r="G215" i="52" s="1"/>
  <c r="H2801" i="52"/>
  <c r="H2416" i="52"/>
  <c r="H2567" i="52"/>
  <c r="H2408" i="52"/>
  <c r="H2598" i="52"/>
  <c r="H2290" i="52"/>
  <c r="H2618" i="52"/>
  <c r="H4215" i="52"/>
  <c r="E4145" i="52"/>
  <c r="E4144" i="52" s="1"/>
  <c r="H4133" i="52"/>
  <c r="H3739" i="52"/>
  <c r="F3844" i="52"/>
  <c r="C7" i="46" s="1"/>
  <c r="E3724" i="52"/>
  <c r="H3724" i="52" s="1"/>
  <c r="H4087" i="52"/>
  <c r="H1702" i="52"/>
  <c r="H357" i="52"/>
  <c r="F2500" i="52"/>
  <c r="F4116" i="52"/>
  <c r="C10" i="7" s="1"/>
  <c r="E4388" i="52"/>
  <c r="H3270" i="52"/>
  <c r="F3693" i="52"/>
  <c r="H2963" i="52"/>
  <c r="H3133" i="52"/>
  <c r="H3876" i="52"/>
  <c r="H3031" i="52"/>
  <c r="F3028" i="52"/>
  <c r="F3007" i="52" s="1"/>
  <c r="F23" i="7" s="1"/>
  <c r="F2351" i="52"/>
  <c r="H3063" i="52"/>
  <c r="H3220" i="52"/>
  <c r="H3974" i="52"/>
  <c r="G292" i="52"/>
  <c r="G272" i="52" s="1"/>
  <c r="G252" i="52" s="1"/>
  <c r="G233" i="52" s="1"/>
  <c r="G214" i="52" s="1"/>
  <c r="H2370" i="52"/>
  <c r="E3994" i="52"/>
  <c r="H4158" i="52"/>
  <c r="H3125" i="52"/>
  <c r="H2258" i="52"/>
  <c r="H2115" i="52"/>
  <c r="H4329" i="52"/>
  <c r="H1914" i="52"/>
  <c r="F2609" i="52"/>
  <c r="G11" i="51" s="1"/>
  <c r="E4272" i="52"/>
  <c r="H4272" i="52" s="1"/>
  <c r="F4312" i="52"/>
  <c r="C15" i="7" s="1"/>
  <c r="H4092" i="52"/>
  <c r="H3731" i="52"/>
  <c r="H3468" i="52"/>
  <c r="H3943" i="52"/>
  <c r="H3283" i="52"/>
  <c r="E2962" i="52"/>
  <c r="H2883" i="52"/>
  <c r="H2371" i="52"/>
  <c r="E2427" i="52"/>
  <c r="E2415" i="52" s="1"/>
  <c r="H2306" i="52"/>
  <c r="H2858" i="52"/>
  <c r="F2427" i="52"/>
  <c r="G6" i="47" s="1"/>
  <c r="H3132" i="52"/>
  <c r="F3598" i="52"/>
  <c r="F3581" i="52" s="1"/>
  <c r="F1492" i="52"/>
  <c r="F1048" i="52"/>
  <c r="E748" i="52"/>
  <c r="H1280" i="52"/>
  <c r="E4312" i="52"/>
  <c r="H2993" i="52"/>
  <c r="H627" i="52"/>
  <c r="H572" i="52"/>
  <c r="E2008" i="52"/>
  <c r="H1316" i="52"/>
  <c r="F4388" i="52"/>
  <c r="C9" i="42" s="1"/>
  <c r="G3692" i="52"/>
  <c r="E4" i="52"/>
  <c r="E1900" i="52"/>
  <c r="H2568" i="52"/>
  <c r="G2655" i="52"/>
  <c r="G2954" i="52" s="1"/>
  <c r="F4214" i="52"/>
  <c r="C6" i="39" s="1"/>
  <c r="H3951" i="52"/>
  <c r="F412" i="52"/>
  <c r="E2384" i="52"/>
  <c r="H2384" i="52" s="1"/>
  <c r="F3875" i="52"/>
  <c r="C26" i="7" s="1"/>
  <c r="H3863" i="52"/>
  <c r="F3926" i="52"/>
  <c r="F3250" i="52"/>
  <c r="H2428" i="52"/>
  <c r="E3007" i="52"/>
  <c r="E2626" i="52"/>
  <c r="H2626" i="52" s="1"/>
  <c r="H2940" i="52"/>
  <c r="E3195" i="52"/>
  <c r="E3194" i="52" s="1"/>
  <c r="E2768" i="52"/>
  <c r="H2768" i="52" s="1"/>
  <c r="E3926" i="52"/>
  <c r="H3150" i="52"/>
  <c r="F3145" i="52"/>
  <c r="F2685" i="52"/>
  <c r="H3019" i="52"/>
  <c r="H4001" i="52"/>
  <c r="H2897" i="52"/>
  <c r="H3202" i="52"/>
  <c r="H958" i="52"/>
  <c r="H4117" i="52"/>
  <c r="F3195" i="52"/>
  <c r="E5" i="48" s="1"/>
  <c r="H2971" i="52"/>
  <c r="H3669" i="52"/>
  <c r="E3657" i="52"/>
  <c r="E3622" i="52" s="1"/>
  <c r="H3212" i="52"/>
  <c r="H3386" i="52"/>
  <c r="H2435" i="52"/>
  <c r="E3738" i="52"/>
  <c r="H3738" i="52" s="1"/>
  <c r="H2574" i="52"/>
  <c r="H3303" i="52"/>
  <c r="E3079" i="52"/>
  <c r="H2473" i="52"/>
  <c r="E3529" i="52"/>
  <c r="F3622" i="52"/>
  <c r="F16" i="7" s="1"/>
  <c r="H2812" i="52"/>
  <c r="F3497" i="52"/>
  <c r="F2241" i="52"/>
  <c r="E2278" i="52"/>
  <c r="H2456" i="52"/>
  <c r="H2535" i="52"/>
  <c r="H2457" i="52"/>
  <c r="F3282" i="52"/>
  <c r="F30" i="7" s="1"/>
  <c r="E2916" i="52"/>
  <c r="F2739" i="52"/>
  <c r="F3057" i="52"/>
  <c r="E2241" i="52"/>
  <c r="E2233" i="52" s="1"/>
  <c r="H2248" i="52"/>
  <c r="H1384" i="52"/>
  <c r="H1962" i="52"/>
  <c r="H474" i="52"/>
  <c r="H703" i="52"/>
  <c r="L36" i="11"/>
  <c r="L32" i="11"/>
  <c r="L28" i="11"/>
  <c r="L24" i="11"/>
  <c r="L20" i="11"/>
  <c r="L16" i="11"/>
  <c r="L12" i="11"/>
  <c r="E4014" i="52"/>
  <c r="F4228" i="52"/>
  <c r="C7" i="39" s="1"/>
  <c r="F747" i="52"/>
  <c r="G1728" i="52"/>
  <c r="G1703" i="52" s="1"/>
  <c r="G1682" i="52" s="1"/>
  <c r="G1657" i="52" s="1"/>
  <c r="G1636" i="52" s="1"/>
  <c r="G1609" i="52" s="1"/>
  <c r="G1573" i="52" s="1"/>
  <c r="G1544" i="52" s="1"/>
  <c r="G1523" i="52" s="1"/>
  <c r="G1500" i="52" s="1"/>
  <c r="H3718" i="52"/>
  <c r="F3981" i="52"/>
  <c r="H426" i="52"/>
  <c r="E4086" i="52"/>
  <c r="H4236" i="52"/>
  <c r="F3788" i="52"/>
  <c r="E1792" i="52"/>
  <c r="H3794" i="52"/>
  <c r="F1264" i="52"/>
  <c r="H3766" i="52"/>
  <c r="H1845" i="52"/>
  <c r="F3113" i="52"/>
  <c r="L35" i="11"/>
  <c r="L31" i="11"/>
  <c r="L27" i="11"/>
  <c r="L23" i="11"/>
  <c r="L19" i="11"/>
  <c r="L15" i="11"/>
  <c r="L11" i="11"/>
  <c r="F2534" i="52"/>
  <c r="F1900" i="52"/>
  <c r="E4182" i="52"/>
  <c r="H4182" i="52" s="1"/>
  <c r="E4058" i="52"/>
  <c r="H4058" i="52" s="1"/>
  <c r="F304" i="52"/>
  <c r="F2722" i="52"/>
  <c r="F2656" i="52"/>
  <c r="H2740" i="52"/>
  <c r="F2882" i="52"/>
  <c r="E2466" i="52"/>
  <c r="H2934" i="52"/>
  <c r="F2928" i="52"/>
  <c r="H322" i="52"/>
  <c r="H11" i="52"/>
  <c r="L34" i="11"/>
  <c r="L30" i="11"/>
  <c r="L26" i="11"/>
  <c r="L22" i="11"/>
  <c r="L18" i="11"/>
  <c r="L14" i="11"/>
  <c r="L10" i="11"/>
  <c r="H3451" i="52"/>
  <c r="F3263" i="52"/>
  <c r="F29" i="7" s="1"/>
  <c r="H3549" i="52"/>
  <c r="I37" i="11"/>
  <c r="I39" i="11" s="1"/>
  <c r="F37" i="11"/>
  <c r="F39" i="11" s="1"/>
  <c r="L33" i="11"/>
  <c r="L29" i="11"/>
  <c r="L25" i="11"/>
  <c r="L21" i="11"/>
  <c r="L17" i="11"/>
  <c r="L13" i="11"/>
  <c r="C37" i="11"/>
  <c r="C39" i="11" s="1"/>
  <c r="E4228" i="52"/>
  <c r="E4116" i="52"/>
  <c r="F2008" i="52"/>
  <c r="H2706" i="52"/>
  <c r="H3537" i="52"/>
  <c r="E2513" i="52"/>
  <c r="H2521" i="52"/>
  <c r="E4027" i="52"/>
  <c r="H4028" i="52"/>
  <c r="E4199" i="52"/>
  <c r="H4199" i="52" s="1"/>
  <c r="H4200" i="52"/>
  <c r="E520" i="52"/>
  <c r="E1626" i="52"/>
  <c r="E1491" i="52" s="1"/>
  <c r="E3144" i="52"/>
  <c r="H3264" i="52"/>
  <c r="H3512" i="52"/>
  <c r="E3497" i="52"/>
  <c r="E3810" i="52"/>
  <c r="H4229" i="52"/>
  <c r="E138" i="52"/>
  <c r="H214" i="52"/>
  <c r="E3397" i="52"/>
  <c r="H3400" i="52"/>
  <c r="H3830" i="52"/>
  <c r="H2987" i="52"/>
  <c r="F4014" i="52"/>
  <c r="C5" i="51" s="1"/>
  <c r="H3831" i="52"/>
  <c r="F2800" i="52"/>
  <c r="H3887" i="52"/>
  <c r="L9" i="11"/>
  <c r="H749" i="52"/>
  <c r="H2754" i="52"/>
  <c r="H1499" i="52"/>
  <c r="F2328" i="52"/>
  <c r="H2343" i="52"/>
  <c r="H2686" i="52"/>
  <c r="E3701" i="52"/>
  <c r="F138" i="52"/>
  <c r="H139" i="52"/>
  <c r="H1019" i="52"/>
  <c r="H2755" i="52"/>
  <c r="H3823" i="52"/>
  <c r="F3811" i="52"/>
  <c r="H3048" i="52"/>
  <c r="H3338" i="52"/>
  <c r="F2278" i="52"/>
  <c r="G938" i="52"/>
  <c r="G913" i="52" s="1"/>
  <c r="G892" i="52" s="1"/>
  <c r="G865" i="52" s="1"/>
  <c r="G829" i="52" s="1"/>
  <c r="G800" i="52" s="1"/>
  <c r="G779" i="52" s="1"/>
  <c r="G756" i="52" s="1"/>
  <c r="F2962" i="52"/>
  <c r="H4045" i="52"/>
  <c r="H4342" i="52"/>
  <c r="H2842" i="52"/>
  <c r="E2841" i="52"/>
  <c r="H3489" i="52"/>
  <c r="E3483" i="52"/>
  <c r="E3413" i="52"/>
  <c r="H3092" i="52"/>
  <c r="F3080" i="52"/>
  <c r="G4414" i="52"/>
  <c r="H4370" i="52"/>
  <c r="F4365" i="52"/>
  <c r="E1264" i="52"/>
  <c r="F4069" i="52"/>
  <c r="H413" i="52"/>
  <c r="E412" i="52"/>
  <c r="F520" i="52"/>
  <c r="H3415" i="52"/>
  <c r="E3973" i="52"/>
  <c r="E4376" i="52"/>
  <c r="H4382" i="52"/>
  <c r="F4086" i="52"/>
  <c r="C12" i="51" s="1"/>
  <c r="E3242" i="52"/>
  <c r="E3355" i="52"/>
  <c r="H1049" i="52"/>
  <c r="E1048" i="52"/>
  <c r="E882" i="52"/>
  <c r="H882" i="52" s="1"/>
  <c r="H3107" i="52"/>
  <c r="F3099" i="52"/>
  <c r="E1156" i="52"/>
  <c r="H1156" i="52" s="1"/>
  <c r="H1157" i="52"/>
  <c r="E3875" i="52"/>
  <c r="H3916" i="52"/>
  <c r="H3402" i="52"/>
  <c r="F3156" i="52"/>
  <c r="H3157" i="52"/>
  <c r="F3541" i="52"/>
  <c r="E304" i="52"/>
  <c r="H305" i="52"/>
  <c r="H2970" i="52"/>
  <c r="F3994" i="52"/>
  <c r="H3995" i="52"/>
  <c r="F4376" i="52"/>
  <c r="H2522" i="52"/>
  <c r="H3185" i="52"/>
  <c r="H3888" i="52"/>
  <c r="L38" i="11"/>
  <c r="I18" i="10"/>
  <c r="I17" i="10"/>
  <c r="I19" i="10"/>
  <c r="F18" i="10"/>
  <c r="F19" i="10"/>
  <c r="F17" i="10"/>
  <c r="F12" i="10"/>
  <c r="F13" i="10"/>
  <c r="I12" i="10"/>
  <c r="I13" i="10"/>
  <c r="I11" i="10"/>
  <c r="F11" i="10"/>
  <c r="C11" i="10"/>
  <c r="C18" i="10"/>
  <c r="C19" i="10"/>
  <c r="C17" i="10"/>
  <c r="C12" i="10"/>
  <c r="C13" i="10"/>
  <c r="E2852" i="52" l="1"/>
  <c r="H3145" i="52"/>
  <c r="E5" i="47"/>
  <c r="I5" i="47" s="1"/>
  <c r="H4145" i="52"/>
  <c r="F3" i="52"/>
  <c r="H2609" i="52"/>
  <c r="E4260" i="52"/>
  <c r="H4260" i="52" s="1"/>
  <c r="F1491" i="52"/>
  <c r="H1491" i="52" s="1"/>
  <c r="C22" i="7"/>
  <c r="H3645" i="52"/>
  <c r="F3194" i="52"/>
  <c r="F27" i="7" s="1"/>
  <c r="F2553" i="52"/>
  <c r="H2491" i="52"/>
  <c r="H2513" i="52"/>
  <c r="H3844" i="52"/>
  <c r="H4312" i="52"/>
  <c r="H1626" i="52"/>
  <c r="F3413" i="52"/>
  <c r="F11" i="7" s="1"/>
  <c r="E5" i="37"/>
  <c r="F3144" i="52"/>
  <c r="F26" i="7" s="1"/>
  <c r="E6" i="47"/>
  <c r="H3099" i="52"/>
  <c r="E6" i="46"/>
  <c r="H4069" i="52"/>
  <c r="C11" i="51"/>
  <c r="H3414" i="52"/>
  <c r="I23" i="7"/>
  <c r="D22" i="6"/>
  <c r="H3994" i="52"/>
  <c r="C29" i="7"/>
  <c r="H3080" i="52"/>
  <c r="E5" i="46"/>
  <c r="H4214" i="52"/>
  <c r="F2738" i="52"/>
  <c r="G5" i="39"/>
  <c r="F2233" i="52"/>
  <c r="G6" i="43"/>
  <c r="F2684" i="52"/>
  <c r="G5" i="37"/>
  <c r="F3242" i="52"/>
  <c r="F28" i="7" s="1"/>
  <c r="E6" i="49"/>
  <c r="H3541" i="52"/>
  <c r="E5" i="40"/>
  <c r="E2350" i="52"/>
  <c r="H4365" i="52"/>
  <c r="C7" i="42"/>
  <c r="H2962" i="52"/>
  <c r="F22" i="7"/>
  <c r="H4116" i="52"/>
  <c r="H2882" i="52"/>
  <c r="G9" i="41"/>
  <c r="H2534" i="52"/>
  <c r="I29" i="7"/>
  <c r="D28" i="6"/>
  <c r="F3467" i="52"/>
  <c r="F13" i="7" s="1"/>
  <c r="E7" i="39"/>
  <c r="H2351" i="52"/>
  <c r="G5" i="46"/>
  <c r="H4388" i="52"/>
  <c r="I28" i="7"/>
  <c r="I14" i="7"/>
  <c r="F3925" i="52"/>
  <c r="C27" i="7" s="1"/>
  <c r="C5" i="48"/>
  <c r="H2328" i="52"/>
  <c r="I24" i="7"/>
  <c r="D23" i="6"/>
  <c r="H3581" i="52"/>
  <c r="F15" i="7"/>
  <c r="H2656" i="52"/>
  <c r="I10" i="7"/>
  <c r="L10" i="7" s="1"/>
  <c r="D9" i="6"/>
  <c r="H3057" i="52"/>
  <c r="F24" i="7"/>
  <c r="I30" i="7"/>
  <c r="H3926" i="52"/>
  <c r="H3598" i="52"/>
  <c r="E7" i="41"/>
  <c r="F2465" i="52"/>
  <c r="G7" i="48"/>
  <c r="I26" i="3"/>
  <c r="F4353" i="52"/>
  <c r="C16" i="7" s="1"/>
  <c r="C8" i="42"/>
  <c r="F3810" i="52"/>
  <c r="C25" i="7" s="1"/>
  <c r="C5" i="46"/>
  <c r="H2928" i="52"/>
  <c r="G9" i="42"/>
  <c r="H3113" i="52"/>
  <c r="E7" i="46"/>
  <c r="H3028" i="52"/>
  <c r="E7" i="44"/>
  <c r="H2722" i="52"/>
  <c r="I12" i="7"/>
  <c r="L12" i="7" s="1"/>
  <c r="D11" i="6"/>
  <c r="H3788" i="52"/>
  <c r="C24" i="7"/>
  <c r="F3973" i="52"/>
  <c r="C28" i="7" s="1"/>
  <c r="C6" i="49"/>
  <c r="L8" i="3"/>
  <c r="H3194" i="52"/>
  <c r="H3263" i="52"/>
  <c r="G194" i="52"/>
  <c r="G169" i="52" s="1"/>
  <c r="G148" i="52" s="1"/>
  <c r="G121" i="52" s="1"/>
  <c r="G85" i="52" s="1"/>
  <c r="G56" i="52" s="1"/>
  <c r="G35" i="52" s="1"/>
  <c r="G12" i="52" s="1"/>
  <c r="H2500" i="52"/>
  <c r="H2427" i="52"/>
  <c r="F2415" i="52"/>
  <c r="H412" i="52"/>
  <c r="E4198" i="52"/>
  <c r="F4198" i="52"/>
  <c r="E3925" i="52"/>
  <c r="H1900" i="52"/>
  <c r="H3875" i="52"/>
  <c r="F2350" i="52"/>
  <c r="F1047" i="52"/>
  <c r="E2553" i="52"/>
  <c r="H2553" i="52" s="1"/>
  <c r="H3250" i="52"/>
  <c r="H3657" i="52"/>
  <c r="H2739" i="52"/>
  <c r="H4228" i="52"/>
  <c r="E2738" i="52"/>
  <c r="H2738" i="52" s="1"/>
  <c r="H3195" i="52"/>
  <c r="H4014" i="52"/>
  <c r="F303" i="52"/>
  <c r="H3811" i="52"/>
  <c r="H3497" i="52"/>
  <c r="H3007" i="52"/>
  <c r="H3622" i="52"/>
  <c r="H2278" i="52"/>
  <c r="H2916" i="52"/>
  <c r="E2893" i="52"/>
  <c r="H2241" i="52"/>
  <c r="E747" i="52"/>
  <c r="H747" i="52" s="1"/>
  <c r="E3" i="52"/>
  <c r="H3" i="52" s="1"/>
  <c r="H4" i="52"/>
  <c r="L39" i="11"/>
  <c r="H3981" i="52"/>
  <c r="H1264" i="52"/>
  <c r="F1791" i="52"/>
  <c r="H1792" i="52"/>
  <c r="E1791" i="52"/>
  <c r="L13" i="10"/>
  <c r="G12" i="8" s="1"/>
  <c r="F2852" i="52"/>
  <c r="E2465" i="52"/>
  <c r="H2466" i="52"/>
  <c r="F2893" i="52"/>
  <c r="L11" i="10"/>
  <c r="L37" i="11"/>
  <c r="C20" i="10"/>
  <c r="L19" i="10"/>
  <c r="G29" i="8" s="1"/>
  <c r="L18" i="10"/>
  <c r="G28" i="8" s="1"/>
  <c r="F20" i="10"/>
  <c r="I20" i="10"/>
  <c r="F4013" i="52"/>
  <c r="H2008" i="52"/>
  <c r="F14" i="10"/>
  <c r="L17" i="10"/>
  <c r="E3467" i="52"/>
  <c r="H3467" i="52" s="1"/>
  <c r="H3483" i="52"/>
  <c r="H1492" i="52"/>
  <c r="H748" i="52"/>
  <c r="H3156" i="52"/>
  <c r="H4086" i="52"/>
  <c r="H2685" i="52"/>
  <c r="E2684" i="52"/>
  <c r="L12" i="10"/>
  <c r="G11" i="8" s="1"/>
  <c r="I14" i="10"/>
  <c r="E1047" i="52"/>
  <c r="H1048" i="52"/>
  <c r="H3355" i="52"/>
  <c r="E3282" i="52"/>
  <c r="H4376" i="52"/>
  <c r="E4353" i="52"/>
  <c r="F3079" i="52"/>
  <c r="F3529" i="52"/>
  <c r="H138" i="52"/>
  <c r="H304" i="52"/>
  <c r="E303" i="52"/>
  <c r="H3413" i="52"/>
  <c r="E2800" i="52"/>
  <c r="H2800" i="52" s="1"/>
  <c r="H2841" i="52"/>
  <c r="H3701" i="52"/>
  <c r="E3693" i="52"/>
  <c r="E3385" i="52"/>
  <c r="H3385" i="52" s="1"/>
  <c r="H3397" i="52"/>
  <c r="H520" i="52"/>
  <c r="H4027" i="52"/>
  <c r="E4013" i="52"/>
  <c r="H3530" i="52"/>
  <c r="H4144" i="52"/>
  <c r="C14" i="10"/>
  <c r="H1047" i="52" l="1"/>
  <c r="E4115" i="52"/>
  <c r="E3692" i="52"/>
  <c r="F3692" i="52"/>
  <c r="H3810" i="52"/>
  <c r="H3925" i="52"/>
  <c r="F3384" i="52"/>
  <c r="F14" i="7"/>
  <c r="H2415" i="52"/>
  <c r="I26" i="7"/>
  <c r="D25" i="6"/>
  <c r="D21" i="6"/>
  <c r="I22" i="7"/>
  <c r="D13" i="6"/>
  <c r="H3144" i="52"/>
  <c r="H3079" i="52"/>
  <c r="F25" i="7"/>
  <c r="H2852" i="52"/>
  <c r="I15" i="7"/>
  <c r="D14" i="6"/>
  <c r="H4198" i="52"/>
  <c r="I11" i="7"/>
  <c r="L11" i="7" s="1"/>
  <c r="D10" i="6"/>
  <c r="D12" i="6"/>
  <c r="I13" i="7"/>
  <c r="H2233" i="52"/>
  <c r="H3242" i="52"/>
  <c r="H2350" i="52"/>
  <c r="I25" i="7"/>
  <c r="D24" i="6"/>
  <c r="F4115" i="52"/>
  <c r="F4414" i="52" s="1"/>
  <c r="C13" i="7"/>
  <c r="H4353" i="52"/>
  <c r="C30" i="7"/>
  <c r="I16" i="7"/>
  <c r="D15" i="6"/>
  <c r="H3973" i="52"/>
  <c r="I27" i="7"/>
  <c r="D26" i="6"/>
  <c r="D29" i="6"/>
  <c r="D27" i="6"/>
  <c r="F2232" i="52"/>
  <c r="H303" i="52"/>
  <c r="E3384" i="52"/>
  <c r="H2893" i="52"/>
  <c r="F2655" i="52"/>
  <c r="F2954" i="52" s="1"/>
  <c r="H1791" i="52"/>
  <c r="C22" i="10"/>
  <c r="I22" i="10"/>
  <c r="G27" i="8"/>
  <c r="G30" i="8" s="1"/>
  <c r="L20" i="10"/>
  <c r="G10" i="8"/>
  <c r="G13" i="8" s="1"/>
  <c r="L14" i="10"/>
  <c r="H4013" i="52"/>
  <c r="E2232" i="52"/>
  <c r="H2465" i="52"/>
  <c r="F22" i="10"/>
  <c r="H3529" i="52"/>
  <c r="H3693" i="52"/>
  <c r="H3282" i="52"/>
  <c r="E2961" i="52"/>
  <c r="E2655" i="52"/>
  <c r="H2684" i="52"/>
  <c r="F2961" i="52"/>
  <c r="F22" i="9"/>
  <c r="F13" i="9"/>
  <c r="I40" i="9"/>
  <c r="I30" i="9"/>
  <c r="I34" i="9"/>
  <c r="F30" i="9"/>
  <c r="F34" i="9"/>
  <c r="I20" i="9"/>
  <c r="I24" i="9"/>
  <c r="I14" i="9"/>
  <c r="I29" i="9"/>
  <c r="I23" i="9"/>
  <c r="I39" i="9"/>
  <c r="I31" i="9"/>
  <c r="I35" i="9"/>
  <c r="F31" i="9"/>
  <c r="F35" i="9"/>
  <c r="I21" i="9"/>
  <c r="I25" i="9"/>
  <c r="I15" i="9"/>
  <c r="I11" i="9"/>
  <c r="F33" i="9"/>
  <c r="I13" i="9"/>
  <c r="F40" i="9"/>
  <c r="I32" i="9"/>
  <c r="I36" i="9"/>
  <c r="F32" i="9"/>
  <c r="F36" i="9"/>
  <c r="I22" i="9"/>
  <c r="I12" i="9"/>
  <c r="I16" i="9"/>
  <c r="F39" i="9"/>
  <c r="I33" i="9"/>
  <c r="F29" i="9"/>
  <c r="F15" i="9"/>
  <c r="I17" i="9"/>
  <c r="C40" i="9"/>
  <c r="C36" i="9"/>
  <c r="C32" i="9"/>
  <c r="F24" i="9"/>
  <c r="F17" i="9"/>
  <c r="F14" i="9"/>
  <c r="C33" i="9"/>
  <c r="C39" i="9"/>
  <c r="C35" i="9"/>
  <c r="C31" i="9"/>
  <c r="F12" i="9"/>
  <c r="F11" i="9"/>
  <c r="F23" i="9"/>
  <c r="F25" i="9"/>
  <c r="C29" i="9"/>
  <c r="C34" i="9"/>
  <c r="C30" i="9"/>
  <c r="F21" i="9"/>
  <c r="F16" i="9"/>
  <c r="E2954" i="52" l="1"/>
  <c r="H2954" i="52" s="1"/>
  <c r="H4115" i="52"/>
  <c r="H3384" i="52"/>
  <c r="E3683" i="52"/>
  <c r="F3683" i="52"/>
  <c r="E4414" i="52"/>
  <c r="H4414" i="52" s="1"/>
  <c r="L20" i="9"/>
  <c r="C19" i="8" s="1"/>
  <c r="H3692" i="52"/>
  <c r="H2232" i="52"/>
  <c r="L15" i="9"/>
  <c r="C14" i="8" s="1"/>
  <c r="G41" i="8"/>
  <c r="I37" i="9"/>
  <c r="F26" i="9"/>
  <c r="F37" i="9"/>
  <c r="L39" i="9"/>
  <c r="C38" i="8" s="1"/>
  <c r="C37" i="9"/>
  <c r="L11" i="9"/>
  <c r="C26" i="9"/>
  <c r="I26" i="9"/>
  <c r="L22" i="10"/>
  <c r="H2655" i="52"/>
  <c r="H2961" i="52"/>
  <c r="L33" i="9"/>
  <c r="C32" i="8" s="1"/>
  <c r="L19" i="9"/>
  <c r="C18" i="8" s="1"/>
  <c r="L22" i="9"/>
  <c r="C21" i="8" s="1"/>
  <c r="L30" i="9"/>
  <c r="C29" i="8" s="1"/>
  <c r="L29" i="9"/>
  <c r="L35" i="9"/>
  <c r="C34" i="8" s="1"/>
  <c r="L14" i="9"/>
  <c r="C13" i="8" s="1"/>
  <c r="L32" i="9"/>
  <c r="C31" i="8" s="1"/>
  <c r="L25" i="9"/>
  <c r="C24" i="8" s="1"/>
  <c r="L23" i="9"/>
  <c r="C22" i="8" s="1"/>
  <c r="L36" i="9"/>
  <c r="C35" i="8" s="1"/>
  <c r="L16" i="9"/>
  <c r="C15" i="8" s="1"/>
  <c r="L31" i="9"/>
  <c r="C30" i="8" s="1"/>
  <c r="L17" i="9"/>
  <c r="C16" i="8" s="1"/>
  <c r="L40" i="9"/>
  <c r="L12" i="9"/>
  <c r="C11" i="8" s="1"/>
  <c r="L34" i="9"/>
  <c r="C33" i="8" s="1"/>
  <c r="L21" i="9"/>
  <c r="C20" i="8" s="1"/>
  <c r="L24" i="9"/>
  <c r="C23" i="8" s="1"/>
  <c r="L13" i="9"/>
  <c r="C12" i="8" s="1"/>
  <c r="I14" i="5"/>
  <c r="I10" i="5"/>
  <c r="F14" i="5"/>
  <c r="F10" i="5"/>
  <c r="C14" i="5"/>
  <c r="C10" i="5"/>
  <c r="I15" i="4"/>
  <c r="I14" i="4"/>
  <c r="F15" i="4"/>
  <c r="F14" i="4"/>
  <c r="I10" i="4"/>
  <c r="F10" i="4"/>
  <c r="I9" i="4"/>
  <c r="F9" i="4"/>
  <c r="I2954" i="52" l="1"/>
  <c r="H3683" i="52"/>
  <c r="I43" i="9"/>
  <c r="I23" i="10" s="1"/>
  <c r="F43" i="9"/>
  <c r="F23" i="10" s="1"/>
  <c r="C43" i="9"/>
  <c r="C44" i="9" s="1"/>
  <c r="L37" i="9"/>
  <c r="L10" i="4"/>
  <c r="L9" i="4"/>
  <c r="L26" i="9"/>
  <c r="F11" i="4"/>
  <c r="C28" i="8"/>
  <c r="C36" i="8" s="1"/>
  <c r="C10" i="8"/>
  <c r="C25" i="8" s="1"/>
  <c r="C39" i="8"/>
  <c r="I11" i="4"/>
  <c r="L15" i="4"/>
  <c r="F16" i="4"/>
  <c r="L10" i="5"/>
  <c r="I16" i="4"/>
  <c r="L14" i="5"/>
  <c r="L14" i="4"/>
  <c r="C16" i="4"/>
  <c r="C11" i="4"/>
  <c r="C18" i="4" l="1"/>
  <c r="I44" i="9"/>
  <c r="I18" i="4"/>
  <c r="F44" i="9"/>
  <c r="L11" i="4"/>
  <c r="L43" i="9"/>
  <c r="L23" i="10" s="1"/>
  <c r="F18" i="4"/>
  <c r="L16" i="4"/>
  <c r="C41" i="8"/>
  <c r="C23" i="10"/>
  <c r="E8" i="45"/>
  <c r="I9" i="51"/>
  <c r="I5" i="42"/>
  <c r="I11" i="40"/>
  <c r="I7" i="37"/>
  <c r="E8" i="38"/>
  <c r="E7" i="49"/>
  <c r="E13" i="47"/>
  <c r="E11" i="44"/>
  <c r="I8" i="48"/>
  <c r="I8" i="46"/>
  <c r="I8" i="47"/>
  <c r="I9" i="39"/>
  <c r="I9" i="48"/>
  <c r="I12" i="47"/>
  <c r="I9" i="44"/>
  <c r="I9" i="47"/>
  <c r="I10" i="47"/>
  <c r="I7" i="45"/>
  <c r="L44" i="9" l="1"/>
  <c r="L18" i="4"/>
  <c r="C42" i="8"/>
  <c r="G42" i="8"/>
  <c r="E11" i="46"/>
  <c r="C8" i="50"/>
  <c r="I8" i="40"/>
  <c r="E10" i="48"/>
  <c r="I7" i="40"/>
  <c r="I6" i="48"/>
  <c r="I7" i="38"/>
  <c r="I8" i="51"/>
  <c r="I10" i="51"/>
  <c r="I5" i="38"/>
  <c r="I8" i="39"/>
  <c r="I5" i="49"/>
  <c r="I7" i="50"/>
  <c r="G8" i="38"/>
  <c r="C12" i="39"/>
  <c r="C13" i="47"/>
  <c r="I8" i="37"/>
  <c r="I7" i="41"/>
  <c r="I6" i="51"/>
  <c r="C9" i="37"/>
  <c r="I9" i="40"/>
  <c r="E13" i="51"/>
  <c r="I12" i="40"/>
  <c r="C7" i="49"/>
  <c r="I10" i="39"/>
  <c r="C10" i="48"/>
  <c r="I6" i="36"/>
  <c r="E9" i="37"/>
  <c r="I11" i="39"/>
  <c r="E10" i="41"/>
  <c r="C8" i="45"/>
  <c r="I6" i="37"/>
  <c r="C8" i="38"/>
  <c r="I8" i="41"/>
  <c r="C11" i="44"/>
  <c r="C10" i="41"/>
  <c r="I7" i="42"/>
  <c r="I10" i="46"/>
  <c r="I5" i="51"/>
  <c r="I5" i="45"/>
  <c r="I6" i="50"/>
  <c r="I10" i="44"/>
  <c r="I8" i="43"/>
  <c r="I7" i="47"/>
  <c r="I7" i="48"/>
  <c r="I8" i="44"/>
  <c r="I6" i="44"/>
  <c r="I7" i="44"/>
  <c r="I7" i="46"/>
  <c r="I11" i="47"/>
  <c r="I5" i="39" l="1"/>
  <c r="I12" i="51"/>
  <c r="I7" i="39"/>
  <c r="C13" i="51"/>
  <c r="G13" i="47"/>
  <c r="I6" i="38"/>
  <c r="I8" i="38" s="1"/>
  <c r="I6" i="42"/>
  <c r="G11" i="46"/>
  <c r="G8" i="50"/>
  <c r="G10" i="41"/>
  <c r="I5" i="41"/>
  <c r="E10" i="42"/>
  <c r="C9" i="43"/>
  <c r="C8" i="36"/>
  <c r="I5" i="36"/>
  <c r="I11" i="51"/>
  <c r="E12" i="39"/>
  <c r="I9" i="46"/>
  <c r="I6" i="39"/>
  <c r="G9" i="37"/>
  <c r="G8" i="36"/>
  <c r="I6" i="41"/>
  <c r="I7" i="43"/>
  <c r="E9" i="43"/>
  <c r="G13" i="51"/>
  <c r="I9" i="41"/>
  <c r="I5" i="46"/>
  <c r="C11" i="46"/>
  <c r="G12" i="39"/>
  <c r="E8" i="50"/>
  <c r="I5" i="50"/>
  <c r="I8" i="50" s="1"/>
  <c r="I6" i="45"/>
  <c r="I8" i="45" s="1"/>
  <c r="I5" i="43"/>
  <c r="I10" i="40"/>
  <c r="C32" i="7"/>
  <c r="I7" i="51"/>
  <c r="I6" i="46"/>
  <c r="E8" i="36"/>
  <c r="I6" i="47" l="1"/>
  <c r="I13" i="47" s="1"/>
  <c r="I13" i="51"/>
  <c r="I7" i="36"/>
  <c r="I8" i="36" s="1"/>
  <c r="I12" i="39"/>
  <c r="L13" i="7"/>
  <c r="L29" i="7"/>
  <c r="I11" i="46"/>
  <c r="G7" i="49"/>
  <c r="I6" i="49"/>
  <c r="I7" i="49" s="1"/>
  <c r="I8" i="42"/>
  <c r="C10" i="42"/>
  <c r="F32" i="7"/>
  <c r="F18" i="7"/>
  <c r="L14" i="7"/>
  <c r="I5" i="40"/>
  <c r="C13" i="40"/>
  <c r="G13" i="40"/>
  <c r="L28" i="7"/>
  <c r="I5" i="37"/>
  <c r="I9" i="37" s="1"/>
  <c r="L25" i="7"/>
  <c r="L30" i="7"/>
  <c r="L23" i="7"/>
  <c r="L24" i="7"/>
  <c r="L26" i="7"/>
  <c r="G8" i="45"/>
  <c r="G11" i="44"/>
  <c r="I5" i="44"/>
  <c r="I11" i="44" s="1"/>
  <c r="I10" i="41"/>
  <c r="G10" i="48"/>
  <c r="I5" i="48"/>
  <c r="I10" i="48" s="1"/>
  <c r="I6" i="40"/>
  <c r="E13" i="40"/>
  <c r="F34" i="7" l="1"/>
  <c r="L27" i="7"/>
  <c r="L15" i="7"/>
  <c r="I6" i="43"/>
  <c r="I9" i="43" s="1"/>
  <c r="G9" i="43"/>
  <c r="D31" i="6"/>
  <c r="G10" i="42"/>
  <c r="I9" i="42"/>
  <c r="I10" i="42" s="1"/>
  <c r="I13" i="40"/>
  <c r="L16" i="7"/>
  <c r="D17" i="6"/>
  <c r="C18" i="7"/>
  <c r="C34" i="7" s="1"/>
  <c r="L18" i="7" l="1"/>
  <c r="D33" i="6"/>
  <c r="I18" i="7"/>
  <c r="I32" i="7"/>
  <c r="L22" i="7"/>
  <c r="L32" i="7" s="1"/>
  <c r="E7" i="24"/>
  <c r="E10" i="21"/>
  <c r="E13" i="16" l="1"/>
  <c r="E7" i="30"/>
  <c r="C9" i="20"/>
  <c r="C7" i="34"/>
  <c r="C10" i="21"/>
  <c r="C7" i="24"/>
  <c r="E13" i="14"/>
  <c r="E7" i="34"/>
  <c r="E9" i="20"/>
  <c r="E12" i="33"/>
  <c r="E13" i="17"/>
  <c r="C13" i="17"/>
  <c r="I34" i="7"/>
  <c r="E9" i="15"/>
  <c r="C9" i="28"/>
  <c r="C7" i="30"/>
  <c r="L34" i="7"/>
  <c r="I6" i="19"/>
  <c r="I7" i="19"/>
  <c r="I8" i="19"/>
  <c r="I9" i="19"/>
  <c r="I6" i="20"/>
  <c r="I7" i="20"/>
  <c r="I8" i="20"/>
  <c r="I5" i="21"/>
  <c r="I6" i="21"/>
  <c r="I7" i="21"/>
  <c r="I8" i="21"/>
  <c r="I9" i="21"/>
  <c r="I6" i="23"/>
  <c r="I10" i="23"/>
  <c r="I12" i="23"/>
  <c r="I5" i="24"/>
  <c r="I6" i="24"/>
  <c r="I6" i="26"/>
  <c r="I7" i="26"/>
  <c r="I9" i="26"/>
  <c r="I11" i="26"/>
  <c r="I6" i="27"/>
  <c r="I7" i="27"/>
  <c r="I8" i="27"/>
  <c r="I9" i="27"/>
  <c r="I11" i="27"/>
  <c r="I12" i="27"/>
  <c r="I5" i="28"/>
  <c r="I7" i="28"/>
  <c r="I8" i="29"/>
  <c r="I10" i="29"/>
  <c r="I12" i="29"/>
  <c r="I5" i="30"/>
  <c r="I6" i="30"/>
  <c r="I6" i="32"/>
  <c r="I7" i="32"/>
  <c r="I8" i="32"/>
  <c r="I10" i="32"/>
  <c r="I12" i="32"/>
  <c r="I5" i="33"/>
  <c r="I6" i="33"/>
  <c r="I8" i="33"/>
  <c r="I10" i="33"/>
  <c r="I6" i="34"/>
  <c r="I9" i="14"/>
  <c r="I8" i="15"/>
  <c r="I7" i="17"/>
  <c r="I9" i="17"/>
  <c r="I11" i="17"/>
  <c r="I7" i="30" l="1"/>
  <c r="I7" i="24"/>
  <c r="E8" i="31"/>
  <c r="I6" i="29"/>
  <c r="I6" i="28"/>
  <c r="I10" i="21"/>
  <c r="G7" i="34"/>
  <c r="I8" i="18"/>
  <c r="I5" i="32"/>
  <c r="E13" i="32"/>
  <c r="E8" i="25"/>
  <c r="E9" i="28"/>
  <c r="I7" i="22"/>
  <c r="I5" i="17"/>
  <c r="I5" i="27"/>
  <c r="I5" i="26"/>
  <c r="I5" i="34"/>
  <c r="I7" i="34" s="1"/>
  <c r="G10" i="21"/>
  <c r="G9" i="20"/>
  <c r="L24" i="2"/>
  <c r="I7" i="18"/>
  <c r="C13" i="16"/>
  <c r="E10" i="18"/>
  <c r="C12" i="26"/>
  <c r="G12" i="33"/>
  <c r="G7" i="30"/>
  <c r="G7" i="24"/>
  <c r="L26" i="2"/>
  <c r="I9" i="18"/>
  <c r="I6" i="18"/>
  <c r="E14" i="27"/>
  <c r="C9" i="15"/>
  <c r="E9" i="22"/>
  <c r="C9" i="22"/>
  <c r="L23" i="2"/>
  <c r="I8" i="23"/>
  <c r="E11" i="19"/>
  <c r="C13" i="14"/>
  <c r="I11" i="33"/>
  <c r="E12" i="26"/>
  <c r="L25" i="2"/>
  <c r="I6" i="15"/>
  <c r="I5" i="20"/>
  <c r="I9" i="20" s="1"/>
  <c r="I6" i="31"/>
  <c r="I9" i="29"/>
  <c r="I6" i="25"/>
  <c r="I8" i="22"/>
  <c r="I10" i="19"/>
  <c r="I11" i="29"/>
  <c r="I8" i="28"/>
  <c r="I7" i="25"/>
  <c r="I11" i="16"/>
  <c r="I9" i="16"/>
  <c r="I7" i="16"/>
  <c r="I7" i="14"/>
  <c r="I12" i="17"/>
  <c r="I10" i="17"/>
  <c r="I8" i="17"/>
  <c r="I6" i="17"/>
  <c r="I7" i="15"/>
  <c r="I12" i="16"/>
  <c r="I8" i="16"/>
  <c r="I6" i="16"/>
  <c r="I8" i="14"/>
  <c r="I6" i="14"/>
  <c r="I9" i="28" l="1"/>
  <c r="I10" i="35"/>
  <c r="I9" i="23"/>
  <c r="E13" i="23"/>
  <c r="C13" i="23"/>
  <c r="I7" i="29"/>
  <c r="G11" i="19"/>
  <c r="L29" i="2"/>
  <c r="L30" i="3"/>
  <c r="L22" i="2"/>
  <c r="G10" i="18"/>
  <c r="G8" i="31"/>
  <c r="F15" i="3"/>
  <c r="I6" i="35"/>
  <c r="G9" i="22"/>
  <c r="I5" i="22"/>
  <c r="C13" i="32"/>
  <c r="J6" i="12"/>
  <c r="D7" i="12"/>
  <c r="F18" i="2"/>
  <c r="I6" i="22"/>
  <c r="C31" i="2"/>
  <c r="L24" i="3"/>
  <c r="G13" i="17"/>
  <c r="G13" i="16"/>
  <c r="I5" i="16"/>
  <c r="L10" i="3"/>
  <c r="G13" i="32"/>
  <c r="L32" i="3"/>
  <c r="I8" i="35"/>
  <c r="G8" i="25"/>
  <c r="C18" i="2"/>
  <c r="C15" i="3"/>
  <c r="C14" i="27"/>
  <c r="C13" i="29"/>
  <c r="I5" i="29"/>
  <c r="I7" i="31"/>
  <c r="C8" i="31"/>
  <c r="I13" i="17"/>
  <c r="C8" i="25"/>
  <c r="I5" i="25"/>
  <c r="I8" i="25" s="1"/>
  <c r="C12" i="13"/>
  <c r="G13" i="14"/>
  <c r="I5" i="14"/>
  <c r="L19" i="3"/>
  <c r="G12" i="26"/>
  <c r="L30" i="2"/>
  <c r="G14" i="27"/>
  <c r="F31" i="2"/>
  <c r="I5" i="19"/>
  <c r="I11" i="19" s="1"/>
  <c r="C11" i="19"/>
  <c r="I12" i="14"/>
  <c r="G9" i="28"/>
  <c r="I10" i="16"/>
  <c r="I5" i="31"/>
  <c r="C10" i="18"/>
  <c r="I5" i="18"/>
  <c r="I10" i="18" s="1"/>
  <c r="E13" i="29"/>
  <c r="G9" i="15"/>
  <c r="I5" i="15"/>
  <c r="I9" i="15" s="1"/>
  <c r="J5" i="12"/>
  <c r="L28" i="2"/>
  <c r="L21" i="3"/>
  <c r="G13" i="23"/>
  <c r="L25" i="3"/>
  <c r="G13" i="29"/>
  <c r="L29" i="3"/>
  <c r="I5" i="35"/>
  <c r="E12" i="13"/>
  <c r="I5" i="23"/>
  <c r="I11" i="23"/>
  <c r="I7" i="23"/>
  <c r="C26" i="3"/>
  <c r="F7" i="12"/>
  <c r="I7" i="33"/>
  <c r="I12" i="33" s="1"/>
  <c r="C12" i="33"/>
  <c r="I9" i="13"/>
  <c r="I7" i="13"/>
  <c r="I11" i="13"/>
  <c r="I10" i="13"/>
  <c r="I8" i="13"/>
  <c r="I5" i="13"/>
  <c r="I6" i="13"/>
  <c r="F33" i="2" l="1"/>
  <c r="C13" i="35"/>
  <c r="J7" i="12"/>
  <c r="I13" i="29"/>
  <c r="L34" i="3"/>
  <c r="F37" i="3"/>
  <c r="I9" i="32"/>
  <c r="I13" i="32" s="1"/>
  <c r="I9" i="22"/>
  <c r="I13" i="14"/>
  <c r="I12" i="35"/>
  <c r="L36" i="3"/>
  <c r="L15" i="2"/>
  <c r="L17" i="2"/>
  <c r="L33" i="3"/>
  <c r="I9" i="35"/>
  <c r="I12" i="13"/>
  <c r="G12" i="13"/>
  <c r="L14" i="2"/>
  <c r="L35" i="3"/>
  <c r="I11" i="35"/>
  <c r="L22" i="3"/>
  <c r="I8" i="31"/>
  <c r="F26" i="3"/>
  <c r="L14" i="3"/>
  <c r="L13" i="3"/>
  <c r="I13" i="27"/>
  <c r="I14" i="27" s="1"/>
  <c r="C33" i="2"/>
  <c r="E13" i="35"/>
  <c r="I13" i="16"/>
  <c r="L31" i="3"/>
  <c r="L9" i="3"/>
  <c r="L20" i="3"/>
  <c r="L11" i="3"/>
  <c r="L27" i="2"/>
  <c r="I13" i="23"/>
  <c r="I8" i="26"/>
  <c r="I12" i="26" s="1"/>
  <c r="L23" i="3"/>
  <c r="C37" i="3"/>
  <c r="C39" i="3" s="1"/>
  <c r="L26" i="3" l="1"/>
  <c r="L15" i="3"/>
  <c r="F39" i="3"/>
  <c r="I37" i="3"/>
  <c r="G13" i="35"/>
  <c r="L37" i="3"/>
  <c r="I7" i="35"/>
  <c r="I13" i="35" s="1"/>
  <c r="K27" i="1"/>
  <c r="K39" i="1"/>
  <c r="E30" i="1"/>
  <c r="E16" i="1"/>
  <c r="L12" i="2"/>
  <c r="I31" i="2"/>
  <c r="L21" i="2"/>
  <c r="L31" i="2" s="1"/>
  <c r="I15" i="3"/>
  <c r="L13" i="2"/>
  <c r="K16" i="1"/>
  <c r="H7" i="12"/>
  <c r="E40" i="1" l="1"/>
  <c r="L18" i="2"/>
  <c r="L33" i="2" s="1"/>
  <c r="L39" i="3"/>
  <c r="K40" i="1"/>
  <c r="I39" i="3"/>
  <c r="I18" i="2"/>
  <c r="I33" i="2" s="1"/>
</calcChain>
</file>

<file path=xl/sharedStrings.xml><?xml version="1.0" encoding="utf-8"?>
<sst xmlns="http://schemas.openxmlformats.org/spreadsheetml/2006/main" count="9214" uniqueCount="4101">
  <si>
    <t>R$ milhões</t>
  </si>
  <si>
    <t>ATIVO</t>
  </si>
  <si>
    <t>Nota</t>
  </si>
  <si>
    <t>PASSIVO E PATRIMÔNIO LÍQUIDO</t>
  </si>
  <si>
    <t>Ativo Circulante</t>
  </si>
  <si>
    <t>Passivo Circulante</t>
  </si>
  <si>
    <t>Caixa e Equivalentes de Caixa</t>
  </si>
  <si>
    <t>Créditos a Curto Prazo</t>
  </si>
  <si>
    <t>Demais Créditos e Valores a Curto Prazo</t>
  </si>
  <si>
    <t>Empréstimos e Financiamentos a CP</t>
  </si>
  <si>
    <t>Investimentos e Aplicações Temporárias a CP</t>
  </si>
  <si>
    <t>Fornecedores e Contas a Pagar a CP</t>
  </si>
  <si>
    <t>Estoques</t>
  </si>
  <si>
    <t>Obrigações Fiscais a Curto Prazo</t>
  </si>
  <si>
    <t>VPD Pagas Antecipadamente</t>
  </si>
  <si>
    <t>Provisões a Curto Prazo</t>
  </si>
  <si>
    <t>Total do Ativo Circulante</t>
  </si>
  <si>
    <t>Demais Obrigações a Curto Prazo</t>
  </si>
  <si>
    <t>Total do Passivo Circulante</t>
  </si>
  <si>
    <t>Ativo Não Circulante</t>
  </si>
  <si>
    <t>Passivo Não Circulante</t>
  </si>
  <si>
    <t>Realizável a Longo Prazo</t>
  </si>
  <si>
    <t>Créditos a Longo Prazo</t>
  </si>
  <si>
    <t xml:space="preserve">Demais Créditos e Valores a Longo Prazo </t>
  </si>
  <si>
    <t>Empréstimos e Financiamentos a LP</t>
  </si>
  <si>
    <t>Investimentos Temporários a Longo Prazo</t>
  </si>
  <si>
    <t>Fornecedores e Contas a Pagar a LP</t>
  </si>
  <si>
    <t>Obrigações Fiscais a Longo Prazo</t>
  </si>
  <si>
    <t>Provisões a Longo Prazo</t>
  </si>
  <si>
    <t>Investimentos</t>
  </si>
  <si>
    <t>Demais Obrigações a Longo Prazo</t>
  </si>
  <si>
    <t>Imobilizado</t>
  </si>
  <si>
    <t>Resultado Diferido</t>
  </si>
  <si>
    <t>Intangível</t>
  </si>
  <si>
    <t>Total do Passivo Não Circulante</t>
  </si>
  <si>
    <t>Diferido</t>
  </si>
  <si>
    <t>Total do Ativo Não Circulante</t>
  </si>
  <si>
    <t>Patrimônio Líquido</t>
  </si>
  <si>
    <t xml:space="preserve">Patrimônio Social e Capital Social </t>
  </si>
  <si>
    <t>Adiant. Futuro Aumento Capital</t>
  </si>
  <si>
    <t xml:space="preserve">Reservas de Capital </t>
  </si>
  <si>
    <t xml:space="preserve">Ajustes de Avaliação Patrimonial </t>
  </si>
  <si>
    <t xml:space="preserve">Reservas de Lucros </t>
  </si>
  <si>
    <t xml:space="preserve">Demais Reservas </t>
  </si>
  <si>
    <t xml:space="preserve">Resultados Acumulados </t>
  </si>
  <si>
    <t xml:space="preserve">(-) Ações / Cotas em Tesouraria </t>
  </si>
  <si>
    <t>Total do Patrimônio Líquido</t>
  </si>
  <si>
    <t>TOTAL DO ATIVO</t>
  </si>
  <si>
    <t>TOTAL DO PASSIVO E DO PATRIMÔNIO LÍQUIDO</t>
  </si>
  <si>
    <t>UNIÃO</t>
  </si>
  <si>
    <t>ESTADOS</t>
  </si>
  <si>
    <t>MUNICÍPIOS</t>
  </si>
  <si>
    <t>CONSOLIDADO</t>
  </si>
  <si>
    <t>Investimentos e Aplicações Temporárias a Curto Prazo</t>
  </si>
  <si>
    <t>PASSIVO</t>
  </si>
  <si>
    <t>Empréstimos e Financiamentos a Curto Prazo</t>
  </si>
  <si>
    <t>Fornecedores e Contas a Pagar a Curto Prazo</t>
  </si>
  <si>
    <t>Empréstimos e Financiamentos a Longo Prazo</t>
  </si>
  <si>
    <t>Fornecedores e Contas a Pagar a Longo Prazo</t>
  </si>
  <si>
    <t xml:space="preserve">Adiantamento para Futuro Aumento de Capital </t>
  </si>
  <si>
    <t>QUADRO DOS ATIVOS E PASSIVOS FINANCEIROS E PERMANENTE – LEI Nº 4.320/1964 – CONSOLIDADO NACIONAL E POR ESFERA DE GOVERNO</t>
  </si>
  <si>
    <t>ATIVO (I)</t>
  </si>
  <si>
    <t>Ativo Financeiro</t>
  </si>
  <si>
    <t>Ativo Permanente</t>
  </si>
  <si>
    <t>Total do Ativo</t>
  </si>
  <si>
    <t>PASSIVO (II)</t>
  </si>
  <si>
    <t>Passivo Financeiro</t>
  </si>
  <si>
    <t>Passivo Permanente</t>
  </si>
  <si>
    <t>Total do Passivo</t>
  </si>
  <si>
    <t>Saldo Patrimonial (III) = (I - II)</t>
  </si>
  <si>
    <t>QUADRO DAS CONTAS DE COMPENSAÇÃO – LEI Nº 4.320/1964 – CONSOLIDADO NACIONAL E POR ESFERA DE GOVERNO</t>
  </si>
  <si>
    <t>ATOS POTENCIAIS ATIVOS</t>
  </si>
  <si>
    <t>Saldo dos Atos Potenciais Ativos</t>
  </si>
  <si>
    <t>ATOS POTENCIAIS PASSIVOS</t>
  </si>
  <si>
    <t>Saldo dos Atos Potenciais Passivos</t>
  </si>
  <si>
    <t>DEMONSTRAÇÃO DAS VARIAÇÕES PATRIMONIAIS – CONSOLIDADO NACIONAL</t>
  </si>
  <si>
    <t>VARIAÇÕES PATRIMONIAIS AUMENTATIVAS</t>
  </si>
  <si>
    <t>Impostos, Taxas e Contribuições de Melhoria</t>
  </si>
  <si>
    <t>Contribuições</t>
  </si>
  <si>
    <t>Exploração e Venda de Bens, Serviços e Direitos</t>
  </si>
  <si>
    <t>Variações Patrimoniais Aumentativas Financeiras</t>
  </si>
  <si>
    <t>Transferências e Delegações Recebidas</t>
  </si>
  <si>
    <t>Valorização e Ganhos com Ativos e Desincorporação de Passivos</t>
  </si>
  <si>
    <t>Outras Variações Patrimoniais Aumentativas</t>
  </si>
  <si>
    <t>Total das Variações Patrimoniais Aumentativas (I)</t>
  </si>
  <si>
    <t>Pessoal e Encargos</t>
  </si>
  <si>
    <t>Benefícios Previdenciários e Assistenciais</t>
  </si>
  <si>
    <t>Uso de Bens, Serviços e Consumo de Capital Fixo</t>
  </si>
  <si>
    <t>Variações Patrimoniais Diminutivas Financeiras</t>
  </si>
  <si>
    <t>Transferências e Delegações Concedidas</t>
  </si>
  <si>
    <t>Desvalorização e Perdas de Ativos e Incorporação de Passivos</t>
  </si>
  <si>
    <t>Tributárias</t>
  </si>
  <si>
    <t>Outras Variações Patrimoniais Diminutivas</t>
  </si>
  <si>
    <t>Total das Variações Patrimoniais Diminutivas (II)</t>
  </si>
  <si>
    <t>RESULTADO PATRIMONIAL DO PERÍODO (III) = (I - II)</t>
  </si>
  <si>
    <t>Custo das Mercadorias Vendidas, dos Produtos Vendidos 
e dos Serviços Prestados</t>
  </si>
  <si>
    <t>DEMONSTRAÇÃO DAS VARIAÇÕES PATRIMONIAIS – CONSOLIDADO NACIONAL E POR ESFERA DE GOVERNO</t>
  </si>
  <si>
    <t>Custo das Mercadorias Vendidas, dos Produtos Vendidos e dos Serviços Prestados</t>
  </si>
  <si>
    <t>DEMONSTRATIVO DA EXECUÇÃO ORÇAMENTÁRIA – CONSOLIDADO NACIONAL</t>
  </si>
  <si>
    <t>RECEITAS ORÇAMENTÁRIAS (ARRECADADAS)</t>
  </si>
  <si>
    <t>DESPESAS ORÇAMENTÁRIAS (EMPENHADAS)</t>
  </si>
  <si>
    <t>Receitas Correntes (I)</t>
  </si>
  <si>
    <t>Despesas Correntes (VI)</t>
  </si>
  <si>
    <t>Pessoal e Encargos Sociais</t>
  </si>
  <si>
    <t>Impostos</t>
  </si>
  <si>
    <t>Juros e Encargos da Dívida</t>
  </si>
  <si>
    <t xml:space="preserve">Taxas </t>
  </si>
  <si>
    <t>Outras Despesas Correntes</t>
  </si>
  <si>
    <t>Contribuições de Melhoria</t>
  </si>
  <si>
    <t>Total das Despesas Correntes</t>
  </si>
  <si>
    <t>Receita de Contribuições</t>
  </si>
  <si>
    <t>Contribuições Sociais</t>
  </si>
  <si>
    <t>Receita Patrimonial</t>
  </si>
  <si>
    <t>Receita Agropecuária</t>
  </si>
  <si>
    <t>Receita Industrial</t>
  </si>
  <si>
    <t>Receita de Serviços</t>
  </si>
  <si>
    <t>Transferências Correntes</t>
  </si>
  <si>
    <t>Outras Receitas Correntes</t>
  </si>
  <si>
    <t>Total das Receitas Correntes</t>
  </si>
  <si>
    <t>Receitas de Capital (II)</t>
  </si>
  <si>
    <t>Despesas de Capital (VII)</t>
  </si>
  <si>
    <t>Operações de Crédito</t>
  </si>
  <si>
    <t>Operações de Crédito Internas</t>
  </si>
  <si>
    <t>Inversões Financeiras</t>
  </si>
  <si>
    <t>Operações de Crédito Externas</t>
  </si>
  <si>
    <t>Amortização / Refinanciamento da Dívida</t>
  </si>
  <si>
    <t>Alienação de Bens</t>
  </si>
  <si>
    <t>Total das Despesas de Capital</t>
  </si>
  <si>
    <t>Amortização de Empréstimos</t>
  </si>
  <si>
    <t>Transferências de Capital</t>
  </si>
  <si>
    <t>Outras Receitas de Capital</t>
  </si>
  <si>
    <t>Resultado do Banco Central do Brasil</t>
  </si>
  <si>
    <t>Total das Receitas de Capital</t>
  </si>
  <si>
    <t>Receitas Correntes Intraorçamentárias (III)</t>
  </si>
  <si>
    <t>Receitas de Capital Intraorçamentárias (IV)</t>
  </si>
  <si>
    <t>DÉFICIT ORÇAMENTÁRIO (V - VIII)</t>
  </si>
  <si>
    <t>SUPERÁVIT ORÇAMENTÁRIO (V - VIII)</t>
  </si>
  <si>
    <t>Contribuições de Intervenção no Domínio Econômico</t>
  </si>
  <si>
    <t>Contribuição para Custeio do Serviço de Iluminação Pública</t>
  </si>
  <si>
    <t>DEMONSTRATIVO DA EXECUÇÃO ORÇAMENTÁRIA – CONSOLIDADO NACIONAL E POR ESFERA DE GOVERNO</t>
  </si>
  <si>
    <t>DEMONSTRATIVO DAS DESPESAS POR FUNÇÃO – CONSOLIDADO NACIONAL E POR ESFERA DE GOVERNO</t>
  </si>
  <si>
    <t>FUNÇÃO</t>
  </si>
  <si>
    <t xml:space="preserve">Legislativa </t>
  </si>
  <si>
    <t xml:space="preserve">Judiciária </t>
  </si>
  <si>
    <t xml:space="preserve">Essencial à Justiça </t>
  </si>
  <si>
    <t xml:space="preserve">Administração </t>
  </si>
  <si>
    <t xml:space="preserve">Defesa Nacional </t>
  </si>
  <si>
    <t xml:space="preserve">Segurança Pública </t>
  </si>
  <si>
    <t xml:space="preserve">Relações Exteriores </t>
  </si>
  <si>
    <t xml:space="preserve">Assistência Social </t>
  </si>
  <si>
    <t xml:space="preserve">Previdência Social </t>
  </si>
  <si>
    <t xml:space="preserve">Saúde </t>
  </si>
  <si>
    <t xml:space="preserve">Trabalho </t>
  </si>
  <si>
    <t xml:space="preserve">Educação </t>
  </si>
  <si>
    <t xml:space="preserve">Cultura </t>
  </si>
  <si>
    <t xml:space="preserve">Direitos da Cidadania </t>
  </si>
  <si>
    <t xml:space="preserve">Urbanismo </t>
  </si>
  <si>
    <t xml:space="preserve">Habitação </t>
  </si>
  <si>
    <t xml:space="preserve">Saneamento </t>
  </si>
  <si>
    <t xml:space="preserve">Gestão Ambiental </t>
  </si>
  <si>
    <t xml:space="preserve">Ciência e Tecnologia </t>
  </si>
  <si>
    <t xml:space="preserve">Agricultura </t>
  </si>
  <si>
    <t xml:space="preserve">Organização Agrária </t>
  </si>
  <si>
    <t xml:space="preserve">Indústria </t>
  </si>
  <si>
    <t xml:space="preserve">Comércio e Serviços </t>
  </si>
  <si>
    <t xml:space="preserve">Comunicações </t>
  </si>
  <si>
    <t xml:space="preserve">Energia </t>
  </si>
  <si>
    <t xml:space="preserve">Transporte </t>
  </si>
  <si>
    <t xml:space="preserve">Desporto e Lazer </t>
  </si>
  <si>
    <t xml:space="preserve">Encargos Especiais </t>
  </si>
  <si>
    <t>TOTAL DA DESPESA (EXCETO INTRA-ORÇAMENTÁRIA)</t>
  </si>
  <si>
    <t>TOTAL DA DESPESA (INTRA-ORÇAMENTÁRIA)</t>
  </si>
  <si>
    <t>TOTAL GERAL DA DESPESA POR FUNÇÃO</t>
  </si>
  <si>
    <t>CAIXA E EQUIVALENTES DE CAIXA</t>
  </si>
  <si>
    <t xml:space="preserve">Caixa e Equivalentes de Caixa em Moeda Nacional </t>
  </si>
  <si>
    <t xml:space="preserve">Caixa e Equivalentes de Caixa em Moeda Estrangeira </t>
  </si>
  <si>
    <t>Total de Caixa e Equivalentes de Caixa</t>
  </si>
  <si>
    <t>CRÉDITOS A CURTO PRAZO</t>
  </si>
  <si>
    <t xml:space="preserve">Créditos Tributários a Receber  </t>
  </si>
  <si>
    <t xml:space="preserve">Clientes  </t>
  </si>
  <si>
    <t xml:space="preserve">Créditos de Transferências a Receber  </t>
  </si>
  <si>
    <t xml:space="preserve">Empréstimos e Financiamentos Concedidos  </t>
  </si>
  <si>
    <t xml:space="preserve">Dívida Ativa Tributária  </t>
  </si>
  <si>
    <t xml:space="preserve">Dívida Ativa Não Tributária  </t>
  </si>
  <si>
    <t xml:space="preserve">(-) Ajuste de Perdas de Créditos a Curto Prazo </t>
  </si>
  <si>
    <t>Total de Créditos a Curto Prazo</t>
  </si>
  <si>
    <t>DEMAIS CRÉDITOS E VALORES A CURTO PRAZO</t>
  </si>
  <si>
    <t xml:space="preserve">Adiantamentos Concedidos a Pessoal e a Terceiros </t>
  </si>
  <si>
    <t xml:space="preserve">Tributos a Recuperar / Compensar </t>
  </si>
  <si>
    <t>Créditos a Receber por Descentralização da Prestação de Serviços Públicos</t>
  </si>
  <si>
    <t xml:space="preserve">Créditos por Danos ao Patrimônio </t>
  </si>
  <si>
    <t xml:space="preserve">Depósitos Restituíveis e Valores Vinculados </t>
  </si>
  <si>
    <t xml:space="preserve">Outros Créditos a Receber e Valores a Curto Prazo </t>
  </si>
  <si>
    <t>(-) Ajuste de Perdas de Demais Créditos e Valores a CP</t>
  </si>
  <si>
    <t>Total de Demais Créditos e Valores a Curto Prazo</t>
  </si>
  <si>
    <t>INVESTIMENTOS E APLICAÇÕES TEMPORÁRIAS A CURTO PRAZO</t>
  </si>
  <si>
    <t xml:space="preserve">Títulos e Valores Mobiliários  </t>
  </si>
  <si>
    <t xml:space="preserve">Aplicação Temporária em Metais Preciosos  </t>
  </si>
  <si>
    <t xml:space="preserve">Aplicação Em Segmento de Imóveis </t>
  </si>
  <si>
    <t>(-) Ajuste de Perdas de Investimentos e Aplicações Temporárias</t>
  </si>
  <si>
    <t>Total de Investimentos e Aplicações Temporárias a Curto Prazo</t>
  </si>
  <si>
    <t>ESTOQUES</t>
  </si>
  <si>
    <t xml:space="preserve">Mercadorias para Revenda </t>
  </si>
  <si>
    <t xml:space="preserve">Produtos e Serviços Acabados </t>
  </si>
  <si>
    <t xml:space="preserve">Produtos e Serviços em Elaboração </t>
  </si>
  <si>
    <t xml:space="preserve">Matérias-Primas </t>
  </si>
  <si>
    <t xml:space="preserve">Materiais em Trânsito </t>
  </si>
  <si>
    <t xml:space="preserve">Almoxarifado </t>
  </si>
  <si>
    <t xml:space="preserve">Outros Estoques </t>
  </si>
  <si>
    <t xml:space="preserve">(-) Ajuste de Perdas de Estoques </t>
  </si>
  <si>
    <t>Total de Estoques</t>
  </si>
  <si>
    <t>VPD PAGAS ANTECIPADAMENTE</t>
  </si>
  <si>
    <t xml:space="preserve">Prêmios de Seguros a Apropriar </t>
  </si>
  <si>
    <t xml:space="preserve">VPD Financeiras a Apropriar </t>
  </si>
  <si>
    <t xml:space="preserve">Assinaturas e Anuidades a Apropriar  </t>
  </si>
  <si>
    <t xml:space="preserve">Aluguéis Pagos a Apropriar </t>
  </si>
  <si>
    <t xml:space="preserve">Tributos Pagos a Apropriar  </t>
  </si>
  <si>
    <t xml:space="preserve">Contribuições Confederativas a Apropriar </t>
  </si>
  <si>
    <t xml:space="preserve">Benefícios a Pessoal a Apropriar </t>
  </si>
  <si>
    <t xml:space="preserve">Demais VPD a Apropriar </t>
  </si>
  <si>
    <t>Total de VPD Pagas Antecipadamente</t>
  </si>
  <si>
    <t>ATIVO REALIZÁVEL A LONGO PRAZO</t>
  </si>
  <si>
    <t xml:space="preserve">Créditos a Longo Prazo </t>
  </si>
  <si>
    <t xml:space="preserve">Investimentos e Aplicações Temporárias a Longo Prazo </t>
  </si>
  <si>
    <t xml:space="preserve">Estoques </t>
  </si>
  <si>
    <t xml:space="preserve">VPD Pagas Antecipadamente </t>
  </si>
  <si>
    <t>Total do Ativo Realizável a Longo Prazo</t>
  </si>
  <si>
    <t>Participações Permanentes</t>
  </si>
  <si>
    <t>Propriedades para Investimento</t>
  </si>
  <si>
    <t>Investimentos do RPPS de Longo Prazo</t>
  </si>
  <si>
    <t xml:space="preserve">Demais Investimentos Permanentes </t>
  </si>
  <si>
    <t>(-) Depreciação Acumulada de Investimentos</t>
  </si>
  <si>
    <t xml:space="preserve">(-) Redução ao Valor Recuperável de Investimentos </t>
  </si>
  <si>
    <t>Total de Investimentos</t>
  </si>
  <si>
    <t>IMOBILIZADO</t>
  </si>
  <si>
    <t>Bens Móveis</t>
  </si>
  <si>
    <t>Bens Imóveis</t>
  </si>
  <si>
    <t xml:space="preserve">(-) Depreciação / Amortização / Exaustão Acumulada </t>
  </si>
  <si>
    <t xml:space="preserve">(-) Redução ao Valor Recuperável de Imobilizado </t>
  </si>
  <si>
    <t>Total do Imobilizado</t>
  </si>
  <si>
    <t>INTANGÍVEL</t>
  </si>
  <si>
    <t xml:space="preserve">Softwares </t>
  </si>
  <si>
    <t xml:space="preserve">Marcas, Direitos e Patentes Industriais </t>
  </si>
  <si>
    <t xml:space="preserve">Direito de Uso de Imóveis </t>
  </si>
  <si>
    <t xml:space="preserve">(-) Amortização Acumulada </t>
  </si>
  <si>
    <t xml:space="preserve">(-) Redução ao Valor Recuperável de Intangível </t>
  </si>
  <si>
    <t>Total do Intangível</t>
  </si>
  <si>
    <t>OBRIGAÇÕES TRABALHISTAS, PREVIDENCIÁRIAS E ASSISTENCIAIS A PAGAR A CURTO PRAZO</t>
  </si>
  <si>
    <t xml:space="preserve">Pessoal a Pagar </t>
  </si>
  <si>
    <t>Benefícios Previdenciários a Pagar</t>
  </si>
  <si>
    <t>Benefícios Assistenciais a Pagar</t>
  </si>
  <si>
    <t xml:space="preserve">Encargos Sociais a Pagar </t>
  </si>
  <si>
    <t>Total de Obrigações Trabalhistas, Previdenciárias e Assistenciais a Pagar a Curto Prazo</t>
  </si>
  <si>
    <t>EMPRÉSTIMOS E FINANCIAMENTOS A CURTO PRAZO</t>
  </si>
  <si>
    <t xml:space="preserve">Empréstimos a Curto Prazo - Interno </t>
  </si>
  <si>
    <t xml:space="preserve">Empréstimos a Curto Prazo - Externo </t>
  </si>
  <si>
    <t xml:space="preserve">Financiamentos a Curto Prazo - Interno </t>
  </si>
  <si>
    <t xml:space="preserve">Financiamento a Curto Prazo - Externo </t>
  </si>
  <si>
    <t>Juros e Encargos a Pagar de Empréstimos e Financiamentos a Curto Prazo – Interno</t>
  </si>
  <si>
    <t>Juros e Encargos a Pagar de Empréstimos e Financiamentos a Curto Prazo - Externo</t>
  </si>
  <si>
    <t xml:space="preserve">(-) Encargos Financeiros a Apropriar - Interno </t>
  </si>
  <si>
    <t xml:space="preserve">(-) Encargos Financeiros a Apropriar - Externo </t>
  </si>
  <si>
    <t>Total de Empréstimos e Financiamentos a Curto Prazo</t>
  </si>
  <si>
    <t>FORNECEDORES E CONTAS A PAGAR A CURTO PRAZO</t>
  </si>
  <si>
    <t>Fornecedores e Contas a Pagar Nacionais a CP</t>
  </si>
  <si>
    <t>Fornecedores e Contas a Pagar Estrangeiros a CP</t>
  </si>
  <si>
    <t xml:space="preserve">Total de Fornecedores e Contas a Pagar a Curto Prazo </t>
  </si>
  <si>
    <t>OBRIGAÇÕES FISCAIS A CURTO PRAZO</t>
  </si>
  <si>
    <t xml:space="preserve">Obrigações Fiscais a Curto Prazo com a União </t>
  </si>
  <si>
    <t xml:space="preserve">Obrigações Fiscais a Curto Prazo com os Estados </t>
  </si>
  <si>
    <t xml:space="preserve">Obrigações Fiscais a Curto Prazo com os Municípios </t>
  </si>
  <si>
    <t>Total de Obrigações Fiscais a Curto Prazo</t>
  </si>
  <si>
    <t>PROVISÕES A CURTO PRAZO</t>
  </si>
  <si>
    <t xml:space="preserve">Provisão para Riscos Trabalhistas a Curto Prazo </t>
  </si>
  <si>
    <t xml:space="preserve">Provisões para Riscos Fiscais a Curto Prazo </t>
  </si>
  <si>
    <t xml:space="preserve">Provisão para Riscos Cíveis a Curto Prazo </t>
  </si>
  <si>
    <t xml:space="preserve">Outras Provisões a Curto Prazo </t>
  </si>
  <si>
    <t xml:space="preserve">Total de Provisões a Curto Prazo </t>
  </si>
  <si>
    <t>DEMAIS OBRIGAÇÕES A CURTO PRAZO</t>
  </si>
  <si>
    <t xml:space="preserve">Adiantamentos de Clientes </t>
  </si>
  <si>
    <t xml:space="preserve">Obrigações por Danos a Terceiros </t>
  </si>
  <si>
    <t xml:space="preserve">Arrendamento Operacional a Pagar </t>
  </si>
  <si>
    <t xml:space="preserve">Debêntures e Outros Títulos de Dívida a Curto Prazo </t>
  </si>
  <si>
    <t>Valores Restituíveis</t>
  </si>
  <si>
    <t xml:space="preserve">Outras Obrigações a Curto Prazo </t>
  </si>
  <si>
    <t>Total de Demais Obrigações a Curto Prazo</t>
  </si>
  <si>
    <t>OBRIGAÇÕES TRABALHISTAS, PREVIDENCIÁRIAS E ASSISTENCIAIS A PAGAR A LONGO PRAZO</t>
  </si>
  <si>
    <t>Pessoal a Pagar</t>
  </si>
  <si>
    <t xml:space="preserve">Benefícios Previdenciários a Pagar </t>
  </si>
  <si>
    <t xml:space="preserve">Benefícios Assistenciais a Pagar </t>
  </si>
  <si>
    <t>Total de Obrigações Trabalhistas, Previdenciárias e Assistenciais a Pagar a Longo Prazo</t>
  </si>
  <si>
    <t>EMPRÉSTIMOS E FINANCIAMENTOS A LONGO PRAZO</t>
  </si>
  <si>
    <t xml:space="preserve">Empréstimos a Longo Prazo - Interno </t>
  </si>
  <si>
    <t xml:space="preserve">Empréstimos a Longo Prazo - Externo </t>
  </si>
  <si>
    <t xml:space="preserve">Financiamentos a Longo Prazo - Interno </t>
  </si>
  <si>
    <t xml:space="preserve">Financiamento a Longo Prazo - Externo </t>
  </si>
  <si>
    <t>Juros e Encargos a Pagar de Empréstimos e Financiamentos a Longo Prazo – Interno</t>
  </si>
  <si>
    <t>Juros e Encargos a Pagar de Empréstimos e Financiamentos a Longo Prazo - Externo</t>
  </si>
  <si>
    <t>Subtotal de Empréstimos e Financiamentos a Longo Prazo</t>
  </si>
  <si>
    <t>FORNECEDORES E CONTAS A PAGAR A LONGO PRAZO</t>
  </si>
  <si>
    <t xml:space="preserve">Fornecedores Nacionais a Longo Prazo </t>
  </si>
  <si>
    <t xml:space="preserve">Fornecedores Estrangeiros a Longo Prazo </t>
  </si>
  <si>
    <t>Total de Fornecedores e Contas a Pagar a Longo Prazo</t>
  </si>
  <si>
    <t>OBRIGAÇÕES FISCAIS A LONGO PRAZO</t>
  </si>
  <si>
    <t xml:space="preserve">Obrigações Fiscais a Longo Prazo com a União </t>
  </si>
  <si>
    <t xml:space="preserve">Obrigações Fiscais a Longo Prazo com os Estados </t>
  </si>
  <si>
    <t xml:space="preserve">Obrigações Fiscais a Longo Prazo com os Municípios </t>
  </si>
  <si>
    <t>Total das Obrigações Fiscais a Longo Prazo</t>
  </si>
  <si>
    <t>PROVISÕES A LONGO PRAZO</t>
  </si>
  <si>
    <t xml:space="preserve">Provisão para Riscos Trabalhistas a Longo Prazo </t>
  </si>
  <si>
    <t xml:space="preserve">Provisões Matemáticas Previdenciárias a Longo Prazo </t>
  </si>
  <si>
    <t xml:space="preserve">Provisão para Riscos Fiscais a Longo Prazo </t>
  </si>
  <si>
    <t xml:space="preserve">Provisão para Riscos Cíveis a Longo Prazo </t>
  </si>
  <si>
    <t>Provisão para Riscos Decorrentes de Contratos de PPP a Longo Prazo</t>
  </si>
  <si>
    <t xml:space="preserve">Outras Provisões a Longo Prazo </t>
  </si>
  <si>
    <t>Total de Provisões a Longo Prazo</t>
  </si>
  <si>
    <t>DEMAIS OBRIGAÇÕES A LONGO PRAZO</t>
  </si>
  <si>
    <t xml:space="preserve">Adiantamentos de Clientes a Longo Prazo </t>
  </si>
  <si>
    <t xml:space="preserve">Obrigações por Danos a Terceiros a Longo Prazo </t>
  </si>
  <si>
    <t xml:space="preserve">Debêntures e Outros Títulos de Dívida a Longo Prazo </t>
  </si>
  <si>
    <t xml:space="preserve">Valores Restituíveis </t>
  </si>
  <si>
    <t xml:space="preserve">Outras Obrigações a Longo Prazo </t>
  </si>
  <si>
    <t>Total de Demais Obrigações a Longo Prazo</t>
  </si>
  <si>
    <t>RESULTADO DIFERIDO</t>
  </si>
  <si>
    <t xml:space="preserve">Variação Patrimonial Aumentativa (VPA) Diferida </t>
  </si>
  <si>
    <t xml:space="preserve">(-) Custo Diferido </t>
  </si>
  <si>
    <t>Total do Resultado Diferido</t>
  </si>
  <si>
    <t>PATRIMÔNIO LÍQUIDO</t>
  </si>
  <si>
    <t>Reservas de Lucros</t>
  </si>
  <si>
    <t>Demais Reservas</t>
  </si>
  <si>
    <t xml:space="preserve">(-) Ações/Cotas em Tesouraria </t>
  </si>
  <si>
    <t xml:space="preserve">Impostos </t>
  </si>
  <si>
    <t>Taxas</t>
  </si>
  <si>
    <t xml:space="preserve">Contribuições de Melhoria </t>
  </si>
  <si>
    <t>Total dos Impostos, Taxas e Contribuições de Melhoria</t>
  </si>
  <si>
    <t xml:space="preserve">Contribuições Sociais </t>
  </si>
  <si>
    <t>Contribuição de Iluminação Pública</t>
  </si>
  <si>
    <t>Contribuições de Interesse das Categorias Profissionais</t>
  </si>
  <si>
    <t>Total das Contribuições</t>
  </si>
  <si>
    <t>Exploração de Bens, Direitos e Prestação de Serviços</t>
  </si>
  <si>
    <t>Total da Exploração e Venda de Bens, Serviços e Direitos</t>
  </si>
  <si>
    <t>Juros e Encargos de Empréstimos e Financiamentos Concedidos</t>
  </si>
  <si>
    <t>Juros e Encargos de Mora</t>
  </si>
  <si>
    <t>Variações Monetárias e Cambiais</t>
  </si>
  <si>
    <t>Descontos Financeiros Obtidos</t>
  </si>
  <si>
    <t>Remuneração de Depósitos Bancários e Aplicações Financeiras</t>
  </si>
  <si>
    <t>Outras Variações Patrimoniais Aumentativas – Financeiras</t>
  </si>
  <si>
    <t>Total das Variações Patrimoniais Aumentativas Financeiras</t>
  </si>
  <si>
    <t>Transferências Inter Governamentais</t>
  </si>
  <si>
    <t>Transferências das Instituições Privadas</t>
  </si>
  <si>
    <t>Transferências das Instituições Multigovernamentais</t>
  </si>
  <si>
    <t>Transferências de Consórcios Públicos</t>
  </si>
  <si>
    <t>Transferências do Exterior</t>
  </si>
  <si>
    <t>Execução Orçamentária Delegada de Entes</t>
  </si>
  <si>
    <t>Transferências de Pessoas Físicas</t>
  </si>
  <si>
    <t>Outras Transferências e Delegações Recebidas</t>
  </si>
  <si>
    <t>Total das Transferências e Delegações Recebidas</t>
  </si>
  <si>
    <t>Reavaliação de Ativos</t>
  </si>
  <si>
    <t>Ganhos com Alienação</t>
  </si>
  <si>
    <t>Ganhos com Incorporação de Ativos</t>
  </si>
  <si>
    <t>Reversão de Redução a Valor Recuperável</t>
  </si>
  <si>
    <t>Total da Valorização e Ganhos com Ativos e Desincorporação de Passivos</t>
  </si>
  <si>
    <t>Variação Patrimonial Aumentativa a Classificar</t>
  </si>
  <si>
    <t>Resultado Positivo de Participações</t>
  </si>
  <si>
    <t>Reversão de Provisões e Ajustes para Perdas</t>
  </si>
  <si>
    <t>Diversas Variações Patrimoniais Aumentativas</t>
  </si>
  <si>
    <t>Total das Outras Variações Patrimoniais Aumentativas</t>
  </si>
  <si>
    <t>Remuneração a Pessoal</t>
  </si>
  <si>
    <t>Encargos Patronais</t>
  </si>
  <si>
    <t>Benefícios a Pessoal</t>
  </si>
  <si>
    <t>Outras Variações Patrimoniais Diminutivas - Pessoal e Encargos</t>
  </si>
  <si>
    <t>Total de Pessoal e Encargos</t>
  </si>
  <si>
    <t>Aposentadorias e Reformas</t>
  </si>
  <si>
    <t>Pensões</t>
  </si>
  <si>
    <t>Benefícios de Prestação Continuada</t>
  </si>
  <si>
    <t>Benefícios Eventuais</t>
  </si>
  <si>
    <t>Políticas Públicas de Transferência de Renda</t>
  </si>
  <si>
    <t>Outros Benefícios Previdenciários e Assistenciais</t>
  </si>
  <si>
    <t>Total dos Benefícios Previdenciários e Assistenciais</t>
  </si>
  <si>
    <t>Uso de Material de Consumo</t>
  </si>
  <si>
    <t>Serviços</t>
  </si>
  <si>
    <t>Depreciação, Amortização e Exaustão</t>
  </si>
  <si>
    <t>Total do Uso de Bens, Serviços e Consumo de Capital Fixo</t>
  </si>
  <si>
    <t>Juros e Encargos de Empréstimos e Financiamentos Obtidos</t>
  </si>
  <si>
    <t>Descontos Financeiros Concedidos</t>
  </si>
  <si>
    <t>Outras Variações Patrimoniais Diminutivas – Financeiras</t>
  </si>
  <si>
    <t>Total das Variações Patrimoniais Diminutivas Financeiras</t>
  </si>
  <si>
    <t>Transferências a Instituições Privadas</t>
  </si>
  <si>
    <t>Transferências a Instituições Multigovernamentais</t>
  </si>
  <si>
    <t>Transferências a Consórcios Públicos</t>
  </si>
  <si>
    <t>Transferências ao Exterior</t>
  </si>
  <si>
    <t>Outras Transferências e Delegações Concedidas</t>
  </si>
  <si>
    <t>Total das Transferências e Delegações Concedidas</t>
  </si>
  <si>
    <t>Reavaliação, Redução a Valor Recuperável e Ajuste para Perdas</t>
  </si>
  <si>
    <t>Perdas com Alienação</t>
  </si>
  <si>
    <t>Perdas Involuntárias</t>
  </si>
  <si>
    <t>Incorporação de Passivos</t>
  </si>
  <si>
    <t>Desincorporação de Ativos</t>
  </si>
  <si>
    <t>Total da Desvalorização e Perdas de Ativos e Incorporação de Passivos</t>
  </si>
  <si>
    <t>Total das Tributárias</t>
  </si>
  <si>
    <t xml:space="preserve">Custo de Mercadorias Vendidas </t>
  </si>
  <si>
    <t xml:space="preserve">Custos dos Produtos Vendidos </t>
  </si>
  <si>
    <t xml:space="preserve">Custo dos Serviços Prestados </t>
  </si>
  <si>
    <t>Total do Custo das Mercadorias Vendidas, dos Produtos Vendidos e dos Serviços Prestados</t>
  </si>
  <si>
    <t>Premiações</t>
  </si>
  <si>
    <t>Resultado Negativo de Participações</t>
  </si>
  <si>
    <t>Incentivos</t>
  </si>
  <si>
    <t>Subvenções Econômicas</t>
  </si>
  <si>
    <t>Participações e Contribuições</t>
  </si>
  <si>
    <t>Constituição de Provisões</t>
  </si>
  <si>
    <t>Diversas Variações Patrimoniais Diminutivas</t>
  </si>
  <si>
    <t>Total das Outras Variações Patrimoniais Diminutivas</t>
  </si>
  <si>
    <t xml:space="preserve">    1.0.0.0.0.00.00 - Ativo </t>
  </si>
  <si>
    <t xml:space="preserve">      1.1.0.0.0.00.00 - Ativo Circulante </t>
  </si>
  <si>
    <t xml:space="preserve">        1.1.1.0.0.00.00 - Caixa e Equivalentes de Caixa </t>
  </si>
  <si>
    <t xml:space="preserve">          1.1.1.1.0.00.00 - Caixa e Equivalentes de Caixa em Moeda Nacional </t>
  </si>
  <si>
    <t xml:space="preserve">            1.1.1.1.1.00.00 - Caixa e Equivalentes de Caixa em Moeda Nacional - 
            Consolidação </t>
  </si>
  <si>
    <t xml:space="preserve">            1.1.1.1.2.00.00 - Caixa e Equivalentes de Caixa em Moeda Nacional - 
            Intra OFSS </t>
  </si>
  <si>
    <t xml:space="preserve">          1.1.1.2.0.00.00 - Caixa e Equivalentes de Caixa em Moeda Estrangeira </t>
  </si>
  <si>
    <t xml:space="preserve">            1.1.1.2.1.00.00 - Caixa e Equivalentes de Caixa em Moeda Estrangeira 
            - Consolidação </t>
  </si>
  <si>
    <t xml:space="preserve">        1.1.2.0.0.00.00 - Créditos a Curto Prazo </t>
  </si>
  <si>
    <t xml:space="preserve">          1.1.2.1.0.00.00 - Créditos Tributários a Receber </t>
  </si>
  <si>
    <t xml:space="preserve">            1.1.2.1.1.00.00 - Créditos Tributários a Receber - Consolidação </t>
  </si>
  <si>
    <t xml:space="preserve">            1.1.2.1.2.00.00 - Créditos Tributários a Receber - Intra OFSS </t>
  </si>
  <si>
    <t xml:space="preserve">            1.1.2.1.3.00.00 - Créditos Tributários a Receber - Inter OFSS - 
            União </t>
  </si>
  <si>
    <t xml:space="preserve">            1.1.2.1.4.00.00 - Créditos Tributários a Receber - Inter OFSS – 
            Estado </t>
  </si>
  <si>
    <t xml:space="preserve">            1.1.2.1.5.00.00 - Créditos Tributários a Receber - Inter OFSS - 
            Município </t>
  </si>
  <si>
    <t xml:space="preserve">          1.1.2.2.0.00.00 - Clientes </t>
  </si>
  <si>
    <t xml:space="preserve">            1.1.2.2.1.00.00 - Clientes - Consolidação </t>
  </si>
  <si>
    <t xml:space="preserve">            1.1.2.2.2.00.00 - Clientes - Intra OFSS </t>
  </si>
  <si>
    <t xml:space="preserve">            1.1.2.2.3.00.00 - Clientes - Inter OFSS - União </t>
  </si>
  <si>
    <t xml:space="preserve">            1.1.2.2.4.00.00 - Clientes - Inter OFSS - Estado </t>
  </si>
  <si>
    <t xml:space="preserve">            1.1.2.2.5.00.00 - Clientes - Inter OFSS - Município </t>
  </si>
  <si>
    <t xml:space="preserve">          1.1.2.3.0.00.00 - Créditos de Transferências a Receber </t>
  </si>
  <si>
    <t xml:space="preserve">            1.1.2.3.1.00.00 - Créditos de Transferências a Receber - 
            Consolidação </t>
  </si>
  <si>
    <t xml:space="preserve">            1.1.2.3.3.00.00 - Créditos de Transferências a Receber - Inter OFSS 
            - União </t>
  </si>
  <si>
    <t xml:space="preserve">            1.1.2.3.4.00.00 - Créditos de Transferências a Receber - Inter OFSS 
            - Estado </t>
  </si>
  <si>
    <t xml:space="preserve">            1.1.2.3.5.00.00 - Créditos de Transferências a Receber - Inter OFSS 
            - Município </t>
  </si>
  <si>
    <t xml:space="preserve">          1.1.2.4.0.00.00 - Empréstimos e Financiamentos Concedidos </t>
  </si>
  <si>
    <t xml:space="preserve">            1.1.2.4.1.00.00 - Empréstimos e Financiamentos Concedidos - 
            Consolidação </t>
  </si>
  <si>
    <t xml:space="preserve">            1.1.2.4.2.00.00 - Empréstimos e Financiamentos Concedidos - Intra 
            OFSS </t>
  </si>
  <si>
    <t xml:space="preserve">            1.1.2.4.3.00.00 - Empréstimos e Financiamentos Concedidos - Inter 
            OFSS - União </t>
  </si>
  <si>
    <t xml:space="preserve">            1.1.2.4.4.00.00 - Empréstimos e Financiamentos Concedidos - Inter 
            OFSS - Estado </t>
  </si>
  <si>
    <t xml:space="preserve">            1.1.2.4.5.00.00 - Empréstimos e Financiamentos Concedidos - Inter 
            OFSS - Município </t>
  </si>
  <si>
    <t xml:space="preserve">          1.1.2.5.0.00.00 - Dívida Ativa Tributaria </t>
  </si>
  <si>
    <t xml:space="preserve">            1.1.2.5.1.00.00 - Dívida Ativa Tributaria - Consolidação </t>
  </si>
  <si>
    <t xml:space="preserve">            1.1.2.5.2.00.00 - Dívida Ativa Tributária - Intra OFSS </t>
  </si>
  <si>
    <t xml:space="preserve">            1.1.2.5.3.00.00 - Dívida Ativa Tributária - Inter OFSS - União </t>
  </si>
  <si>
    <t xml:space="preserve">            1.1.2.5.4.00.00 - Dívida Ativa Tributária - Inter OFSS - Estado </t>
  </si>
  <si>
    <t xml:space="preserve">            1.1.2.5.5.00.00 - Dívida Ativa Tributaria - Inter OFSS - Município </t>
  </si>
  <si>
    <t xml:space="preserve">          1.1.2.6.0.00.00 - Dívida Ativa não Tributaria </t>
  </si>
  <si>
    <t xml:space="preserve">            1.1.2.6.1.00.00 - Dívida Ativa não Tributaria - Consolidação </t>
  </si>
  <si>
    <t xml:space="preserve">            1.1.2.6.2.00.00 - Dívida Ativa Não Tributaria - Intra OFSS </t>
  </si>
  <si>
    <t xml:space="preserve">            1.1.2.6.3.00.00 - Dívida Ativa Não Tributaria - Inter OFSS - União </t>
  </si>
  <si>
    <t xml:space="preserve">            1.1.2.6.4.00.00 - Dívida Ativa Não Tributaria - Inter OFSS - Estado </t>
  </si>
  <si>
    <t xml:space="preserve">            1.1.2.6.5.00.00 - Dívida Ativa Não Tributaria - Inter OFSS - 
            Município </t>
  </si>
  <si>
    <t xml:space="preserve">          1.1.2.9.0.00.00 - (-) Ajuste de Perdas de Créditos a Curto Prazo </t>
  </si>
  <si>
    <t xml:space="preserve">            1.1.2.9.1.00.00 - (-) Ajuste de Perdas de Créditos a Curto Prazo - 
            Consolidação </t>
  </si>
  <si>
    <t xml:space="preserve">            1.1.2.9.2.00.00 - (-) Ajuste de Perdas de Créditos a Curto Prazo - 
            Intra OFSS </t>
  </si>
  <si>
    <t xml:space="preserve">            1.1.2.9.3.00.00 - (-) Ajuste de Perdas de Créditos a Curto Prazo - 
            Inter OFSS - União </t>
  </si>
  <si>
    <t xml:space="preserve">            1.1.2.9.4.00.00 - (-) Ajuste de Perdas de Créditos a Curto Prazo - 
            Inter OFSS - Estado </t>
  </si>
  <si>
    <t xml:space="preserve">            1.1.2.9.5.00.00 - (-) Ajuste de Perdas de Créditos a Curto Prazo - 
            Inter OFSS - Município </t>
  </si>
  <si>
    <t xml:space="preserve">        1.1.3.0.0.00.00 - Demais Créditos e Valores a Curto Prazo </t>
  </si>
  <si>
    <t xml:space="preserve">          1.1.3.1.0.00.00 - Adiantamentos Concedidos a Pessoal e a Terceiros </t>
  </si>
  <si>
    <t xml:space="preserve">            1.1.3.1.1.00.00 - Adiantamentos Concedidos a Pessoal e a Terceiros - 
            Consolidação </t>
  </si>
  <si>
    <t xml:space="preserve">          1.1.3.2.0.00.00 - Tributos a Recuperar/Compensar </t>
  </si>
  <si>
    <t xml:space="preserve">            1.1.3.2.1.00.00 - Tributos a Recuperar/Compensar - Consolidação </t>
  </si>
  <si>
    <t xml:space="preserve">          1.1.3.3.0.00.00 - Créditos a Receber por Descentralização da 
          Prestação de Serviços Públicos </t>
  </si>
  <si>
    <t xml:space="preserve">            1.1.3.3.1.00.00 - Créditos a Receber por Descentralização da 
            Prestação de Serviços Públicos - Consolidação </t>
  </si>
  <si>
    <t xml:space="preserve">          1.1.3.4.0.00.00 - Créditos por Danos ao Patrimônio </t>
  </si>
  <si>
    <t xml:space="preserve">            1.1.3.4.1.00.00 - Créditos por Danos ao Patrimônio - Consolidação </t>
  </si>
  <si>
    <t xml:space="preserve">          1.1.3.5.0.00.00 - Depósitos Restituíveis e Valores Vinculados </t>
  </si>
  <si>
    <t xml:space="preserve">            1.1.3.5.1.00.00 - Depósitos Restituíveis e Valores Vinculados - 
            Consolidação </t>
  </si>
  <si>
    <t xml:space="preserve">          1.1.3.8.0.00.00 - Outros Créditos a Receber e Valores a Curto Prazo </t>
  </si>
  <si>
    <t xml:space="preserve">            1.1.3.8.1.00.00 - Outros Créditos a Receber e Valores a Curto Prazo 
            - Consolidação </t>
  </si>
  <si>
    <t xml:space="preserve">          1.1.3.9.0.00.00 - (-) Ajuste de Perdas de Demais Créditos e Valores a 
          Curto Prazo </t>
  </si>
  <si>
    <t xml:space="preserve">            1.1.3.9.1.00.00 - (-) Ajuste de Perdas de Demais Créditos e Valores 
            a Curto Prazo - Consolidação </t>
  </si>
  <si>
    <t xml:space="preserve">        1.1.4.0.0.00.00 - Investimentos e Aplicações Temporárias a Curto Prazo </t>
  </si>
  <si>
    <t xml:space="preserve">          1.1.4.1.0.00.00 - Títulos e Valores Mobiliários </t>
  </si>
  <si>
    <t xml:space="preserve">            1.1.4.1.1.00.00 - Títulos e Valores Mobiliários - Consolidação </t>
  </si>
  <si>
    <t xml:space="preserve">          1.1.4.2.0.00.00 - Aplicação Temporária em Metais Preciosos </t>
  </si>
  <si>
    <t xml:space="preserve">            1.1.4.2.1.00.00 - Aplicação Temporária em Metais Preciosos - 
            Consolidação </t>
  </si>
  <si>
    <t xml:space="preserve">          1.1.4.3.0.00.00 - Aplicação Em Segmento de Imóveis </t>
  </si>
  <si>
    <t xml:space="preserve">            1.1.4.3.1.00.00 - Aplicação Em Segmento de Imóveis - Consolidação </t>
  </si>
  <si>
    <t xml:space="preserve">          1.1.4.9.0.00.00 - (-) Ajuste de Perdas de Investimentos e Aplicações 
          Temporárias </t>
  </si>
  <si>
    <t xml:space="preserve">            1.1.4.9.1.00.00 - (-) Ajuste de Perdas de Investimentos Temporários 
            e Aplicações Temporárias - Consolidação </t>
  </si>
  <si>
    <t xml:space="preserve">        1.1.5.0.0.00.00 - Estoques </t>
  </si>
  <si>
    <t xml:space="preserve">          1.1.5.1.0.00.00 - Mercadorias para Revenda </t>
  </si>
  <si>
    <t xml:space="preserve">            1.1.5.1.1.00.00 - Mercadorias para Revenda - Consolidação </t>
  </si>
  <si>
    <t xml:space="preserve">          1.1.5.2.0.00.00 - Produtos e Serviços Acabados </t>
  </si>
  <si>
    <t xml:space="preserve">            1.1.5.2.1.00.00 - Produtos e Serviços Acabados - Consolidação </t>
  </si>
  <si>
    <t xml:space="preserve">          1.1.5.3.0.00.00 - Produtos e Serviços em Elaboração </t>
  </si>
  <si>
    <t xml:space="preserve">            1.1.5.3.1.00.00 - Produtos e Serviços em Elaboração - Consolidação </t>
  </si>
  <si>
    <t xml:space="preserve">          1.1.5.4.0.00.00 - Matérias-Primas </t>
  </si>
  <si>
    <t xml:space="preserve">            1.1.5.4.1.00.00 - Matérias-Primas - Consolidação </t>
  </si>
  <si>
    <t xml:space="preserve">          1.1.5.5.0.00.00 - Materiais em Trânsito </t>
  </si>
  <si>
    <t xml:space="preserve">            1.1.5.5.1.00.00 - Materiais em Trânsito - Consolidação </t>
  </si>
  <si>
    <t xml:space="preserve">          1.1.5.6.0.00.00 - Almoxarifado </t>
  </si>
  <si>
    <t xml:space="preserve">            1.1.5.6.1.00.00 - Almoxarifado - Consolidação </t>
  </si>
  <si>
    <t xml:space="preserve">          1.1.5.8.0.00.00 - Outros Estoques </t>
  </si>
  <si>
    <t xml:space="preserve">            1.1.5.8.1.00.00 - Outros Estoques - Consolidação </t>
  </si>
  <si>
    <t xml:space="preserve">          1.1.5.9.0.00.00 - (-) Ajuste de Perdas de Estoques </t>
  </si>
  <si>
    <t xml:space="preserve">            1.1.5.9.1.00.00 - (-) Ajuste de Perdas de Estoques - Consolidação </t>
  </si>
  <si>
    <t xml:space="preserve">        1.1.9.0.0.00.00 - Variações Patrimoniais Diminutivas Pagas 
        Antecipadamente </t>
  </si>
  <si>
    <t xml:space="preserve">          1.1.9.1.0.00.00 - Prêmios de Seguros a Apropriar </t>
  </si>
  <si>
    <t xml:space="preserve">            1.1.9.1.1.00.00 - Prêmios de Seguros a Apropriar - Consolidação </t>
  </si>
  <si>
    <t xml:space="preserve">          1.1.9.2.0.00.00 - VPD Financeiras a Apropriar </t>
  </si>
  <si>
    <t xml:space="preserve">            1.1.9.2.1.00.00 - VPD Financeiras a Apropriar - Consolidação </t>
  </si>
  <si>
    <t xml:space="preserve">          1.1.9.3.0.00.00 - Assinaturas e Anuidades a Apropriar </t>
  </si>
  <si>
    <t xml:space="preserve">            1.1.9.3.1.00.00 - Assinaturas e Anuidades a Apropriar - Consolidação </t>
  </si>
  <si>
    <t xml:space="preserve">          1.1.9.4.0.00.00 - Alugueis Pagos a Apropriar </t>
  </si>
  <si>
    <t xml:space="preserve">            1.1.9.4.1.00.00 - Alugueis Pagos a Apropriar - Consolidação </t>
  </si>
  <si>
    <t xml:space="preserve">          1.1.9.5.0.00.00 - Tributos Pagos a Apropriar </t>
  </si>
  <si>
    <t xml:space="preserve">            1.1.9.5.1.00.00 - Tributos Pagos a Apropriar - Consolidação </t>
  </si>
  <si>
    <t xml:space="preserve">          1.1.9.6.0.00.00 - Contribuições Confederativas a Apropriar </t>
  </si>
  <si>
    <t xml:space="preserve">            1.1.9.6.1.00.00 - Contribuições Confederativas a Apropriar - 
            Consolidação </t>
  </si>
  <si>
    <t xml:space="preserve">          1.1.9.7.0.00.00 - Benefícios a Pessoal a Apropriar </t>
  </si>
  <si>
    <t xml:space="preserve">            1.1.9.7.1.00.00 - Benefícios a Pessoal a Apropriar - Consolidação </t>
  </si>
  <si>
    <t xml:space="preserve">          1.1.9.8.0.00.00 - Demais VPD a Apropriar </t>
  </si>
  <si>
    <t xml:space="preserve">            1.1.9.8.1.00.00 - Demais VPD a Apropriar - Consolidação </t>
  </si>
  <si>
    <t xml:space="preserve">      1.2.0.0.0.00.00 - Ativo não Circulante </t>
  </si>
  <si>
    <t xml:space="preserve">        1.2.1.0.0.00.00 - Ativo Realizável a Longo Prazo </t>
  </si>
  <si>
    <t xml:space="preserve">          1.2.1.1.0.00.00 - Créditos a Longo Prazo </t>
  </si>
  <si>
    <t xml:space="preserve">            1.2.1.1.1.00.00 - Créditos a Longo Prazo - Consolidação </t>
  </si>
  <si>
    <t xml:space="preserve">              1.2.1.1.1.01.00 - Créditos Tributários a Receber </t>
  </si>
  <si>
    <t xml:space="preserve">              1.2.1.1.1.02.00 - Clientes </t>
  </si>
  <si>
    <t xml:space="preserve">              1.2.1.1.1.03.00 - Empréstimos e Financiamentos Concedidos </t>
  </si>
  <si>
    <t xml:space="preserve">              1.2.1.1.1.04.00 - Dívida Ativa Tributaria </t>
  </si>
  <si>
    <t xml:space="preserve">              1.2.1.1.1.05.00 - Dívida Ativa não Tributaria </t>
  </si>
  <si>
    <t xml:space="preserve">              1.2.1.1.1.99.00 - (-) Ajuste de Perdas de Créditos a Longo Prazo </t>
  </si>
  <si>
    <t xml:space="preserve">            1.2.1.1.2.00.00 - Créditos a Longo Prazo - Intra OFSS </t>
  </si>
  <si>
    <t xml:space="preserve">              1.2.1.1.2.01.00 - Créditos Tributários a Receber </t>
  </si>
  <si>
    <t xml:space="preserve">              1.2.1.1.2.02.00 - Clientes </t>
  </si>
  <si>
    <t xml:space="preserve">              1.2.1.1.2.03.00 - Empréstimos e Financiamentos Concedidos </t>
  </si>
  <si>
    <t xml:space="preserve">              1.2.1.1.2.04.00 - Dívida Ativa Tributaria </t>
  </si>
  <si>
    <t xml:space="preserve">              1.2.1.1.2.05.00 - Dívida Ativa não Tributaria </t>
  </si>
  <si>
    <t xml:space="preserve">              1.2.1.1.2.99.00 - (-) Ajuste de Perdas de Créditos a Longo Prazo </t>
  </si>
  <si>
    <t xml:space="preserve">            1.2.1.1.3.00.00 - Créditos a Longo Prazo - Inter OFSS - União </t>
  </si>
  <si>
    <t xml:space="preserve">              1.2.1.1.3.01.00 - Créditos Tributários a Receber </t>
  </si>
  <si>
    <t xml:space="preserve">              1.2.1.1.3.02.00 - Clientes </t>
  </si>
  <si>
    <t xml:space="preserve">              1.2.1.1.3.03.00 - Empréstimos e Financiamentos Concedidos </t>
  </si>
  <si>
    <t xml:space="preserve">              1.2.1.1.3.04.00 - Dívida Ativa Tributaria </t>
  </si>
  <si>
    <t xml:space="preserve">              1.2.1.1.3.05.00 - Dívida Ativa não Tributaria </t>
  </si>
  <si>
    <t xml:space="preserve">              1.2.1.1.3.99.00 - (-) Ajuste de Perdas de Créditos a Longo Prazo </t>
  </si>
  <si>
    <t xml:space="preserve">            1.2.1.1.4.00.00 - Créditos a Longo Prazo - Inter OFSS - Estado </t>
  </si>
  <si>
    <t xml:space="preserve">              1.2.1.1.4.01.00 - Créditos Tributários a Receber </t>
  </si>
  <si>
    <t xml:space="preserve">              1.2.1.1.4.02.00 - Clientes </t>
  </si>
  <si>
    <t xml:space="preserve">              1.2.1.1.4.03.00 - Empréstimos e Financiamentos Concedidos </t>
  </si>
  <si>
    <t xml:space="preserve">              1.2.1.1.4.04.00 - Dívida Ativa Tributaria </t>
  </si>
  <si>
    <t xml:space="preserve">              1.2.1.1.4.05.00 - Dívida Ativa não Tributaria </t>
  </si>
  <si>
    <t xml:space="preserve">              1.2.1.1.4.99.00 - (-) Ajuste de Perdas de Créditos a Longo Prazo </t>
  </si>
  <si>
    <t xml:space="preserve">            1.2.1.1.5.00.00 - Créditos a Longo Prazo - Inter OFSS - Município </t>
  </si>
  <si>
    <t xml:space="preserve">              1.2.1.1.5.01.00 - Créditos Tributários a Receber </t>
  </si>
  <si>
    <t xml:space="preserve">              1.2.1.1.5.02.00 - Clientes </t>
  </si>
  <si>
    <t xml:space="preserve">              1.2.1.1.5.03.00 - Empréstimos e Financiamentos Concedidos </t>
  </si>
  <si>
    <t xml:space="preserve">              1.2.1.1.5.04.00 - Dívida Ativa Tributaria </t>
  </si>
  <si>
    <t xml:space="preserve">              1.2.1.1.5.05.00 - Dívida Ativa não Tributaria </t>
  </si>
  <si>
    <t xml:space="preserve">              1.2.1.1.5.99.00 - (-) Ajuste de Perdas de Créditos a Longo Prazo </t>
  </si>
  <si>
    <t xml:space="preserve">          1.2.1.2.0.00.00 - Demais Créditos e Valores a Longo Prazo </t>
  </si>
  <si>
    <t xml:space="preserve">            1.2.1.2.1.00.00 - Demais Créditos e Valores a Longo Prazo - 
            Consolidação </t>
  </si>
  <si>
    <t xml:space="preserve">              1.2.1.2.1.01.00 - Adiantamentos Concedidos a Pessoal e a Terceiros </t>
  </si>
  <si>
    <t xml:space="preserve">              1.2.1.2.1.02.00 - Tributos a Recuperar/Compensar </t>
  </si>
  <si>
    <t xml:space="preserve">              1.2.1.2.1.03.00 - Créditos a Receber por Descentralização da 
              Prestação de Serviços Públicos </t>
  </si>
  <si>
    <t xml:space="preserve">              1.2.1.2.1.04.00 - Créditos por Danos ao Patrimônio Provenientes de 
              Créditos Administrativos </t>
  </si>
  <si>
    <t xml:space="preserve">              1.2.1.2.1.05.00 - Créditos por Danos ao Patrimônio Apurados em 
              Tomada de Contas Especial </t>
  </si>
  <si>
    <t xml:space="preserve">              1.2.1.2.1.06.00 - Depósitos Restituíveis e Valores Vinculados </t>
  </si>
  <si>
    <t xml:space="preserve">              1.2.1.2.1.98.00 - Outros Créditos a Receber e Valores a Longo Prazo </t>
  </si>
  <si>
    <t xml:space="preserve">              1.2.1.2.1.99.00 - (-) Ajuste de Perdas de Demais Créditos e Valores 
              a Longo Prazo </t>
  </si>
  <si>
    <t xml:space="preserve">          1.2.1.3.0.00.00 - Investimentos e Aplicações Temporárias a Longo 
          Prazo </t>
  </si>
  <si>
    <t xml:space="preserve">            1.2.1.3.1.00.00 - Investimentos e Aplicações Temporárias a Longo 
            Prazo - Consolidação </t>
  </si>
  <si>
    <t xml:space="preserve">              1.2.1.3.1.01.00 - Títulos e Valores Mobiliários </t>
  </si>
  <si>
    <t xml:space="preserve">              1.2.1.3.1.02.00 - Aplicação Temporária em Metais Preciosos </t>
  </si>
  <si>
    <t xml:space="preserve">              1.2.1.3.1.03.00 - Aplicações em Segmento de Imóveis </t>
  </si>
  <si>
    <t xml:space="preserve">              1.2.1.3.1.99.00 - (-) Ajuste de Perdas de Investimentos e 
              Aplicações Temporárias a Longo Prazo </t>
  </si>
  <si>
    <t xml:space="preserve">          1.2.1.4.0.00.00 - Estoques </t>
  </si>
  <si>
    <t xml:space="preserve">            1.2.1.4.1.00.00 - Estoques - Consolidação </t>
  </si>
  <si>
    <t xml:space="preserve">              1.2.1.4.1.01.00 - Mercadorias para Revenda </t>
  </si>
  <si>
    <t xml:space="preserve">              1.2.1.4.1.02.00 - Produtos e Serviços Acabados </t>
  </si>
  <si>
    <t xml:space="preserve">              1.2.1.4.1.03.00 - Produtos e Serviços em Elaboração </t>
  </si>
  <si>
    <t xml:space="preserve">              1.2.1.4.1.04.00 - Matérias-Primas </t>
  </si>
  <si>
    <t xml:space="preserve">              1.2.1.4.1.05.00 - Materiais em Trânsito </t>
  </si>
  <si>
    <t xml:space="preserve">              1.2.1.4.1.06.00 - Almoxarifado </t>
  </si>
  <si>
    <t xml:space="preserve">              1.2.1.4.1.07.00 - Adiantamentos a Fornecedores </t>
  </si>
  <si>
    <t xml:space="preserve">              1.2.1.4.1.98.00 - Outros Estoques </t>
  </si>
  <si>
    <t xml:space="preserve">              1.2.1.4.1.99.00 - (-) Ajuste de Perdas de Estoques </t>
  </si>
  <si>
    <t xml:space="preserve">          1.2.1.9.0.00.00 - Variações Patrimoniais Diminutivas Pagas 
          Antecipadamente </t>
  </si>
  <si>
    <t xml:space="preserve">            1.2.1.9.1.00.00 - Variações Patrimoniais Diminutivas Pagas 
            Antecipadamente - Consolidação </t>
  </si>
  <si>
    <t xml:space="preserve">              1.2.1.9.1.01.00 - Prêmios de Seguros a Apropriar </t>
  </si>
  <si>
    <t xml:space="preserve">              1.2.1.9.1.02.00 - VPD Financeiras a Apropriar </t>
  </si>
  <si>
    <t xml:space="preserve">              1.2.1.9.1.03.00 - Assinaturas e Anuidades a Apropriar </t>
  </si>
  <si>
    <t xml:space="preserve">              1.2.1.9.1.04.00 - Alugueis Pagos a Apropriar </t>
  </si>
  <si>
    <t xml:space="preserve">              1.2.1.9.1.05.00 - Tributos Pagos a Apropriar </t>
  </si>
  <si>
    <t xml:space="preserve">              1.2.1.9.1.06.00 - Contribuições Confederativas a Apropriar </t>
  </si>
  <si>
    <t xml:space="preserve">              1.2.1.9.1.07.00 - Benefícios a Apropriar </t>
  </si>
  <si>
    <t xml:space="preserve">              1.2.1.9.1.99.00 - Demais VPD a Apropriar </t>
  </si>
  <si>
    <t xml:space="preserve">        1.2.2.0.0.00.00 - Investimentos </t>
  </si>
  <si>
    <t xml:space="preserve">          1.2.2.1.0.00.00 - Participações Permanentes </t>
  </si>
  <si>
    <t xml:space="preserve">            1.2.2.1.1.00.00 - Participações Permanentes - Consolidação </t>
  </si>
  <si>
    <t xml:space="preserve">              1.2.2.1.1.01.00 - Participações Avaliadas pelo Método de 
              Equivalência Patrimonial </t>
  </si>
  <si>
    <t xml:space="preserve">              1.2.2.1.1.02.00 - Participações Avaliadas pelo Método de Custo </t>
  </si>
  <si>
    <t xml:space="preserve">            1.2.2.1.2.00.00 - Participações Permanentes - Intra OFSS </t>
  </si>
  <si>
    <t xml:space="preserve">              1.2.2.1.2.01.00 - Participações Avaliadas pelo Método de 
              Equivalência Patrimonial </t>
  </si>
  <si>
    <t xml:space="preserve">              1.2.2.1.2.02.00 - Participações Avaliadas pelo Método de Custo </t>
  </si>
  <si>
    <t xml:space="preserve">            1.2.2.1.3.00.00 - Participações Permanentes - Inter OFSS - União </t>
  </si>
  <si>
    <t xml:space="preserve">              1.2.2.1.3.01.00 - Participações Avaliadas pelo Método de 
              Equivalência Patrimonial </t>
  </si>
  <si>
    <t xml:space="preserve">              1.2.2.1.3.02.00 - Participações Avaliadas pelo Método de Custo </t>
  </si>
  <si>
    <t xml:space="preserve">            1.2.2.1.4.00.00 - Participações Permanentes - Inter OFSS - Estado </t>
  </si>
  <si>
    <t xml:space="preserve">              1.2.2.1.4.01.00 - Participações Avaliadas pelo Método de 
              Equivalência Patrimonial </t>
  </si>
  <si>
    <t xml:space="preserve">              1.2.2.1.4.02.00 - Participações Avaliadas pelo Método de Custo </t>
  </si>
  <si>
    <t xml:space="preserve">            1.2.2.1.5.00.00 - Participações Permanentes - Inter OFSS - Município </t>
  </si>
  <si>
    <t xml:space="preserve">              1.2.2.1.5.01.00 - Participações Avaliadas pelo Método de 
              Equivalência Patrimonial </t>
  </si>
  <si>
    <t xml:space="preserve">              1.2.2.1.5.02.00 - Participações Avaliadas pelo Método de Custo </t>
  </si>
  <si>
    <t xml:space="preserve">          1.2.2.2.0.00.00 - Propriedades para Investimento </t>
  </si>
  <si>
    <t xml:space="preserve">            1.2.2.2.1.00.00 - Propriedades para Investimento - Consolidação </t>
  </si>
  <si>
    <t xml:space="preserve">          1.2.2.3.0.00.00 - Investimentos do RPPS de Longo Prazo </t>
  </si>
  <si>
    <t xml:space="preserve">            1.2.2.3.1.00.00 - Investimentos do RPPS de Longo Prazo - 
            Consolidação </t>
  </si>
  <si>
    <t xml:space="preserve">          1.2.2.7.0.00.00 - Demais Investimentos Permanentes </t>
  </si>
  <si>
    <t xml:space="preserve">            1.2.2.7.1.00.00 - Demais Investimentos Permanentes - Consolidação </t>
  </si>
  <si>
    <t xml:space="preserve">          1.2.2.8.0.00.00 - (-) Depreciação Acumulada de Investimentos </t>
  </si>
  <si>
    <t xml:space="preserve">            1.2.2.8.1.00.00 - (-) Depreciação Acumulada de Investimentos - 
            Consolidação </t>
  </si>
  <si>
    <t xml:space="preserve">              1.2.2.8.1.01.00 - (-) Depreciação Acumulada de Investimentos - 
              Consolidação - Propriedades para Investimento </t>
  </si>
  <si>
    <t xml:space="preserve">          1.2.2.9.0.00.00 - (-) Redução ao Valor Recuperável de Investimentos </t>
  </si>
  <si>
    <t xml:space="preserve">            1.2.2.9.1.00.00 - (-) Redução ao Valor Recuperável de Investimentos 
            - Consolidação </t>
  </si>
  <si>
    <t xml:space="preserve">              1.2.2.9.1.01.00 - (-) Redução ao Valor Recuperável de Investimentos 
              - Participações Permanentes </t>
  </si>
  <si>
    <t xml:space="preserve">              1.2.2.9.1.02.00 - (-) Redução ao Valor Recuperável de Propriedades 
              para Investimento </t>
  </si>
  <si>
    <t xml:space="preserve">              1.2.2.9.1.03.00 - (-) Redução ao Valor Recuperável de Investimentos 
              do RPPS </t>
  </si>
  <si>
    <t xml:space="preserve">              1.2.2.9.1.04.00 - (-) Redução ao Valor Recuperável de Investimentos 
              - Demais Investimentos Permanentes </t>
  </si>
  <si>
    <t xml:space="preserve">            1.2.2.9.2.00.00 - (-) Redução ao Valor Recuperável de Investimentos 
            - Intra OFSS </t>
  </si>
  <si>
    <t xml:space="preserve">              1.2.2.9.2.01.00 - (-) Redução ao Valor Recuperável de Investimentos 
              - Participações Permanentes </t>
  </si>
  <si>
    <t xml:space="preserve">              1.2.2.9.2.04.00 - (-) Redução ao Valor Recuperável de Investimentos 
              - Demais Investimentos Permanentes </t>
  </si>
  <si>
    <t xml:space="preserve">            1.2.2.9.3.00.00 - (-) Redução ao Valor Recuperável de Investimentos 
            - Inter OFSS - União </t>
  </si>
  <si>
    <t xml:space="preserve">              1.2.2.9.3.01.00 - (-) Redução ao Valor Recuperável de Investimentos 
              - Participações Permanentes </t>
  </si>
  <si>
    <t xml:space="preserve">              1.2.2.9.3.04.00 - (-) Redução ao Valor Recuperável de Investimentos 
              - Demais Investimentos Permanentes </t>
  </si>
  <si>
    <t xml:space="preserve">            1.2.2.9.4.00.00 - (-) Redução ao Valor Recuperável de Investimentos 
            - Inter OFSS - Estado </t>
  </si>
  <si>
    <t xml:space="preserve">              1.2.2.9.4.01.00 - (-) Redução ao Valor Recuperável de Investimentos 
              - Participações Permanentes </t>
  </si>
  <si>
    <t xml:space="preserve">              1.2.2.9.4.04.00 - (-) Redução ao Valor Recuperável de Investimentos 
              - Demais Investimentos Permanentes </t>
  </si>
  <si>
    <t xml:space="preserve">            1.2.2.9.5.00.00 - (-) Redução ao Valor Recuperável de Investimentos 
            - Inter OFSS - Município </t>
  </si>
  <si>
    <t xml:space="preserve">              1.2.2.9.5.01.00 - (-) Redução ao Valor Recuperável de Investimentos 
              - Participações Permanentes </t>
  </si>
  <si>
    <t xml:space="preserve">              1.2.2.9.5.04.00 - (-) Redução ao Valor Recuperável de Investimentos 
              - Demais Investimentos Permanentes </t>
  </si>
  <si>
    <t xml:space="preserve">        1.2.3.0.0.00.00 - Imobilizado </t>
  </si>
  <si>
    <t xml:space="preserve">          1.2.3.1.0.00.00 - Bens Moveis </t>
  </si>
  <si>
    <t xml:space="preserve">            1.2.3.1.1.00.00 - Bens Móveis - Consolidação </t>
  </si>
  <si>
    <t xml:space="preserve">          1.2.3.2.0.00.00 - Bens Imóveis </t>
  </si>
  <si>
    <t xml:space="preserve">            1.2.3.2.1.00.00 - Bens Imóveis - Consolidação </t>
  </si>
  <si>
    <t xml:space="preserve">          1.2.3.8.0.00.00 - (-) Depreciação, Exaustão e Amortização Acumuladas </t>
  </si>
  <si>
    <t xml:space="preserve">            1.2.3.8.1.00.00 - (-) Depreciação, Exaustão e Amortização Acumuladas 
            - Consolidação </t>
  </si>
  <si>
    <t xml:space="preserve">              1.2.3.8.1.01.00 - (-) Depreciação Acumulada - Bens Móveis </t>
  </si>
  <si>
    <t xml:space="preserve">              1.2.3.8.1.02.00 - (-) Depreciação Acumulada - Bens Imóveis </t>
  </si>
  <si>
    <t xml:space="preserve">              1.2.3.8.1.03.00 - (-) Exaustão Acumulada - Bens Móveis </t>
  </si>
  <si>
    <t xml:space="preserve">              1.2.3.8.1.04.00 - (-) Exaustão Acumulada - Bens Imóveis </t>
  </si>
  <si>
    <t xml:space="preserve">              1.2.3.8.1.05.00 - (-) Amortização Acumulada - Bens Móveis </t>
  </si>
  <si>
    <t xml:space="preserve">              1.2.3.8.1.06.00 - (-) Amortização Acumulada - Bens Imóveis </t>
  </si>
  <si>
    <t xml:space="preserve">          1.2.3.9.0.00.00 - (-) Redução ao Valor Recuperável de Imobilizado </t>
  </si>
  <si>
    <t xml:space="preserve">            1.2.3.9.1.00.00 - (-) Redução ao Valor Recuperável de Imobilizado - 
            Consolidação </t>
  </si>
  <si>
    <t xml:space="preserve">              1.2.3.9.1.01.00 - (-) Redução ao Valor Recuperável de Imobilizado - 
              Bens Moveis </t>
  </si>
  <si>
    <t xml:space="preserve">              1.2.3.9.1.02.00 - (-) Redução ao Valor Recuperável de Imobilizado - 
              Bens Imóveis </t>
  </si>
  <si>
    <t xml:space="preserve">        1.2.4.0.0.00.00 - Intangível </t>
  </si>
  <si>
    <t xml:space="preserve">          1.2.4.1.0.00.00 - Softwares </t>
  </si>
  <si>
    <t xml:space="preserve">            1.2.4.1.1.00.00 - Softwares - Consolidação </t>
  </si>
  <si>
    <t xml:space="preserve">          1.2.4.2.0.00.00 - Marcas, Direitos e Patentes Industriais </t>
  </si>
  <si>
    <t xml:space="preserve">            1.2.4.2.1.00.00 - Marcas, Direitos e Patentes Industriais - 
            Consolidação </t>
  </si>
  <si>
    <t xml:space="preserve">          1.2.4.3.0.00.00 - Direito de Uso de Imóveis </t>
  </si>
  <si>
    <t xml:space="preserve">            1.2.4.3.1.00.00 - Direito de Uso de Imóveis - Consolidação </t>
  </si>
  <si>
    <t xml:space="preserve">          1.2.4.8.0.00.00 - (-) Amortização Acumulada </t>
  </si>
  <si>
    <t xml:space="preserve">            1.2.4.8.1.00.00 - (-) Amortização Acumulada - Consolidação </t>
  </si>
  <si>
    <t xml:space="preserve">              1.2.4.8.1.01.00 - (-) Amortização Acumulada - Softwares </t>
  </si>
  <si>
    <t xml:space="preserve">              1.2.4.8.1.02.00 - (-) Amortização Acumulada - Marcas, Direitos e 
              Patentes </t>
  </si>
  <si>
    <t xml:space="preserve">              1.2.4.8.1.03.00 - (-) Amortização Acumulada - Direito de Uso de 
              Imóveis </t>
  </si>
  <si>
    <t xml:space="preserve">          1.2.4.9.0.00.00 - (-) Redução ao Valor Recuperável de Intangível </t>
  </si>
  <si>
    <t xml:space="preserve">            1.2.4.9.1.00.00 - (-) Redução ao Valor Recuperável de Intangível - 
            Consolidação </t>
  </si>
  <si>
    <t xml:space="preserve">              1.2.4.9.1.01.00 - (-) Redução ao Valor Recuperável de Intangível - 
              Softwares </t>
  </si>
  <si>
    <t xml:space="preserve">              1.2.4.9.1.02.00 - (-) Redução ao Valor Recuperável de Intangível - 
              Marcas, Direitos e Patentes </t>
  </si>
  <si>
    <t xml:space="preserve">              1.2.4.9.1.03.00 - (-) Redução ao Valor Recuperável de Intangível - 
              Direito de Uso </t>
  </si>
  <si>
    <t xml:space="preserve">        1.2.5.0.0.00.00 - Diferido </t>
  </si>
  <si>
    <t xml:space="preserve">          1.2.5.1.0.00.00 - Gastos de Implantação e Pré-Operacionais </t>
  </si>
  <si>
    <t xml:space="preserve">            1.2.5.1.1.00.00 - Gastos de Implantação e Pré-Operacionais - 
            Consolidação </t>
  </si>
  <si>
    <t xml:space="preserve">          1.2.5.2.0.00.00 - Gastos de Reorganização </t>
  </si>
  <si>
    <t xml:space="preserve">            1.2.5.2.1.00.00 - Gastos de Reorganização - Consolidação </t>
  </si>
  <si>
    <t xml:space="preserve">          1.2.5.9.0.00.00 - (-) Amortização Acumulada </t>
  </si>
  <si>
    <t xml:space="preserve">            1.2.5.9.1.00.00 - (-) Amortização Acumulada - Consolidação </t>
  </si>
  <si>
    <t xml:space="preserve">              1.2.5.9.1.01.00 - (-) Amortização Acumulada - Gastos de Implantação 
              e Pré-Operacionais </t>
  </si>
  <si>
    <t xml:space="preserve">              1.2.5.9.1.02.00 - (-) Amortização Acumulada - Gastos de 
              Reorganização </t>
  </si>
  <si>
    <t xml:space="preserve">Passivo e Patrimônio Líquido </t>
  </si>
  <si>
    <t xml:space="preserve">  Passivo e Patrimônio Líquido </t>
  </si>
  <si>
    <t xml:space="preserve">    2.0.0.0.0.00.00 - Passivo e Patrimônio Liquido </t>
  </si>
  <si>
    <t xml:space="preserve">      2.1.0.0.0.00.00 - Passivo Circulante </t>
  </si>
  <si>
    <t xml:space="preserve">        2.1.1.0.0.00.00 - Obrigações Trabalhistas, Previdenciárias e 
        Assistenciais a Pagar a Curto Prazo </t>
  </si>
  <si>
    <t xml:space="preserve">          2.1.1.1.0.00.00 - Pessoal a Pagar </t>
  </si>
  <si>
    <t xml:space="preserve">            2.1.1.1.1.00.00 - Pessoal a Pagar - Consolidação </t>
  </si>
  <si>
    <t xml:space="preserve">          2.1.1.2.0.00.00 - Benefícios Previdenciários a Pagar </t>
  </si>
  <si>
    <t xml:space="preserve">            2.1.1.2.1.00.00 - Benefícios Previdenciários a Pagar - Consolidação </t>
  </si>
  <si>
    <t xml:space="preserve">            2.1.1.2.2.00.00 - Benefícios Previdenciários a Pagar - Intra OFSS </t>
  </si>
  <si>
    <t xml:space="preserve">            2.1.1.2.3.00.00 - Benefícios Previdenciários a Pagar - Inter OFSS - 
            União </t>
  </si>
  <si>
    <t xml:space="preserve">            2.1.1.2.4.00.00 - Benefícios Previdenciários a Pagar - Inter OFSS - 
            Estado </t>
  </si>
  <si>
    <t xml:space="preserve">            2.1.1.2.5.00.00 - Benefícios Previdenciários a Pagar - Inter OFSS - 
            Município </t>
  </si>
  <si>
    <t xml:space="preserve">          2.1.1.3.0.00.00 - Benefícios Assistenciais a Pagar </t>
  </si>
  <si>
    <t xml:space="preserve">            2.1.1.3.1.00.00 - Benefícios Assistenciais a Pagar - Consolidação </t>
  </si>
  <si>
    <t xml:space="preserve">          2.1.1.4.0.00.00 - Encargos Sociais a Pagar </t>
  </si>
  <si>
    <t xml:space="preserve">            2.1.1.4.1.00.00 - Encargos Sociais a Pagar-Consolidação </t>
  </si>
  <si>
    <t xml:space="preserve">            2.1.1.4.2.00.00 - Encargos Sociais a Pagar - Intra OFSS </t>
  </si>
  <si>
    <t xml:space="preserve">            2.1.1.4.3.00.00 - Encargos Sociais a Pagar - Inter OFSS - União </t>
  </si>
  <si>
    <t xml:space="preserve">            2.1.1.4.4.00.00 - Encargos Sociais a Pagar - Inter OFSS - Estado </t>
  </si>
  <si>
    <t xml:space="preserve">            2.1.1.4.5.00.00 - Encargos Sociais a Pagar - Inter OFSS - Município </t>
  </si>
  <si>
    <t xml:space="preserve">          2.1.2.0.0.00.00 - Empréstimos e Financiamentos a Curto Prazo </t>
  </si>
  <si>
    <t xml:space="preserve">            2.1.2.1.0.00.00 - Empréstimos a Curto Prazo - Interno </t>
  </si>
  <si>
    <t xml:space="preserve">              2.1.2.1.1.00.00 - Empréstimos a Curto Prazo – Interno - 
              Consolidação </t>
  </si>
  <si>
    <t xml:space="preserve">              2.1.2.1.2.00.00 - Empréstimos a Curto Prazo – Interno - Intra OFSS </t>
  </si>
  <si>
    <t xml:space="preserve">              2.1.2.1.3.00.00 - Empréstimos a Curto Prazo – Interno - Inter OFSS 
              - União </t>
  </si>
  <si>
    <t xml:space="preserve">              2.1.2.1.4.00.00 - Empréstimos a Curto Prazo - Interno - Inter OFSS 
              - Estado </t>
  </si>
  <si>
    <t xml:space="preserve">              2.1.2.1.5.00.00 - Empréstimos a Curto Prazo - Interno - Inter OFSS 
              - Município </t>
  </si>
  <si>
    <t xml:space="preserve">            2.1.2.2.0.00.00 - Empréstimos a Curto Prazo - Externo </t>
  </si>
  <si>
    <t xml:space="preserve">              2.1.2.2.1.00.00 - Empréstimos a Curto Prazo - Externo Consolidação </t>
  </si>
  <si>
    <t xml:space="preserve">            2.1.2.3.0.00.00 - Financiamentos a Curto Prazo - Interno </t>
  </si>
  <si>
    <t xml:space="preserve">              2.1.2.3.1.00.00 - Financiamentos a Curto Prazo- Interno - 
              Consolidação </t>
  </si>
  <si>
    <t xml:space="preserve">              2.1.2.3.3.00.00 - Financiamentos a Curto Prazo - Interno - Inter 
              OFSS - União </t>
  </si>
  <si>
    <t xml:space="preserve">              2.1.2.3.4.00.00 - Financiamentos a Curto Prazo - Interno - Inter 
              OFSS - Estado </t>
  </si>
  <si>
    <t xml:space="preserve">              2.1.2.3.5.00.00 - Financiamentos a Curto Prazo - Interno - Inter 
              OFSS - Município </t>
  </si>
  <si>
    <t xml:space="preserve">            2.1.2.4.0.00.00 - Financiamento a Curto Prazo - Externo </t>
  </si>
  <si>
    <t xml:space="preserve">              2.1.2.4.1.00.00 - Financiamento a Curto Prazo - Externo - 
              Consolidação </t>
  </si>
  <si>
    <t xml:space="preserve">            2.1.2.5.0.00.00 - Juros e Encargos a Pagar de Empréstimos e 
            Financiamentos a Curto Prazo - Interno </t>
  </si>
  <si>
    <t xml:space="preserve">              2.1.2.5.1.00.00 - Juros e Encargos a Pagar de Empréstimos e 
              Financiamentos a Curto Prazo - Interno - Consolidação </t>
  </si>
  <si>
    <t xml:space="preserve">              2.1.2.5.3.00.00 - Juros e Encargos a Pagar de Empréstimos e 
              Financiamentos a Curto Prazo - Interno - Inter OFSS - União </t>
  </si>
  <si>
    <t xml:space="preserve">              2.1.2.5.4.00.00 - Juros e Encargos a Pagar de Empréstimos e 
              Financiamentos a Curto Prazo - Interno - Inter OFSS - Estado </t>
  </si>
  <si>
    <t xml:space="preserve">              2.1.2.5.5.00.00 - Juros e Encargos a Pagar de Empréstimos e 
              Financiamentos a Curto Prazo - Interno - Inter OFSS - Município </t>
  </si>
  <si>
    <t xml:space="preserve">            2.1.2.6.0.00.00 - Juros e Encargos a Pagar de Empréstimos e 
            Financiamentos a Curto Prazo - Externo </t>
  </si>
  <si>
    <t xml:space="preserve">              2.1.2.6.1.00.00 - Juros e Encargos a Pagar de Empréstimos e 
              Financiamentos a Curto Prazo - Externo - Consolidação </t>
  </si>
  <si>
    <t xml:space="preserve">            2.1.2.8.0.00.00 - (-) Encargos Financeiros a Apropriar - Interno </t>
  </si>
  <si>
    <t xml:space="preserve">              2.1.2.8.1.00.00 - (-) Encargos Financeiros a Apropriar - Interno - 
              Consolidação </t>
  </si>
  <si>
    <t xml:space="preserve">              2.1.2.8.3.00.00 - (-) Encargos Financeiros a Apropriar - Interno - 
              Inter OFSS - União </t>
  </si>
  <si>
    <t xml:space="preserve">              2.1.2.8.4.00.00 - (-) Encargos Financeiros a Apropriar - Interno - 
              Inter OFSS - Estado </t>
  </si>
  <si>
    <t xml:space="preserve">              2.1.2.8.5.00.00 - (-) Encargos Financeiros a Apropriar - Interno - 
              Inter OFSS - Município </t>
  </si>
  <si>
    <t xml:space="preserve">            2.1.2.9.0.00.00 - (-) Encargos Financeiros a Apropriar - Externo </t>
  </si>
  <si>
    <t xml:space="preserve">              2.1.2.9.1.00.00 - (-) Encargos Financeiros a Apropriar- 
              Consolidação </t>
  </si>
  <si>
    <t xml:space="preserve">        2.1.3.0.0.00.00 - Fornecedores e Contas a Pagar a Curto Prazo </t>
  </si>
  <si>
    <t xml:space="preserve">          2.1.3.1.0.00.00 - Fornecedores e Contas a Pagar Nacionais a Curto 
          Prazo </t>
  </si>
  <si>
    <t xml:space="preserve">            2.1.3.1.1.00.00 - Fornecedores e Contas a Pagar Nacionais a Curto 
            Prazo - Consolidação </t>
  </si>
  <si>
    <t xml:space="preserve">          2.1.3.2.0.00.00 - Fornecedores e Contas a Pagar Estrangeiros a Curto 
          Prazo </t>
  </si>
  <si>
    <t xml:space="preserve">            2.1.3.2.1.00.00 - Fornecedores e Contas a Pagar Estrangeiros a Curto 
            Prazo - Consolidação </t>
  </si>
  <si>
    <t xml:space="preserve">        2.1.4.0.0.00.00 - Obrigações Fiscais a Curto Prazo </t>
  </si>
  <si>
    <t xml:space="preserve">          2.1.4.1.0.00.00 - Obrigações Fiscais a Curto Prazo com a União </t>
  </si>
  <si>
    <t xml:space="preserve">            2.1.4.1.1.00.00 - Obrigações Fiscais a Curto Prazo com a União - 
            Consolidação </t>
  </si>
  <si>
    <t xml:space="preserve">            2.1.4.1.2.00.00 - Obrigações Fiscais a Curto Prazo com a União - 
            Intra OFSS </t>
  </si>
  <si>
    <t xml:space="preserve">            2.1.4.1.3.00.00 - Obrigações Fiscais a Curto Prazo com a União - 
            Inter OFSS - União </t>
  </si>
  <si>
    <t xml:space="preserve">          2.1.4.2.0.00.00 - Obrigações Fiscais a Curto Prazo com os Estados </t>
  </si>
  <si>
    <t xml:space="preserve">            2.1.4.2.1.00.00 - Obrigações Fiscais a Curto Prazo com os Estados - 
            Consolidação </t>
  </si>
  <si>
    <t xml:space="preserve">            2.1.4.2.2.00.00 - Obrigações Fiscais a Curto Prazo com os Estados - 
            Intra OFSS </t>
  </si>
  <si>
    <t xml:space="preserve">            2.1.4.2.4.00.00 - Obrigações Fiscais a Curto Prazo com os Estados - 
            Inter OFSS - Estado </t>
  </si>
  <si>
    <t xml:space="preserve">          2.1.4.3.0.00.00 - Obrigações Fiscais a Curto Prazo com os Municípios </t>
  </si>
  <si>
    <t xml:space="preserve">            2.1.4.3.1.00.00 - Obrigações Fiscais a Curto Prazo com os Municípios 
            - Consolidação </t>
  </si>
  <si>
    <t xml:space="preserve">            2.1.4.3.2.00.00 - Obrigações Fiscais a Curto Prazo com os Municípios 
            - Intra OFSS </t>
  </si>
  <si>
    <t xml:space="preserve">            2.1.4.3.5.00.00 - Obrigações Fiscais a Curto Prazo com os Municípios 
            - Inter OFSS - Município </t>
  </si>
  <si>
    <t xml:space="preserve">        2.1.5.0.0.00.00 - Obrigações de Repartição a Outros Entes </t>
  </si>
  <si>
    <t xml:space="preserve">          2.1.5.0.3.00.00 - Obrigações de Repartição a Outros Entes - Inter 
          OFSS - União </t>
  </si>
  <si>
    <t xml:space="preserve">          2.1.5.0.4.00.00 - Obrigações de Repartição a Outros Entes - Inter 
          OFSS - Estado </t>
  </si>
  <si>
    <t xml:space="preserve">          2.1.5.0.5.00.00 - Obrigações de Repartição a Outros Entes - Inter 
          OFSS - Município </t>
  </si>
  <si>
    <t xml:space="preserve">        2.1.7.0.0.00.00 - Provisões a Curto Prazo </t>
  </si>
  <si>
    <t xml:space="preserve">          2.1.7.1.0.00.00 - Provisão para Riscos Trabalhistas a Curto Prazo </t>
  </si>
  <si>
    <t xml:space="preserve">            2.1.7.1.1.00.00 - Provisão para Riscos Trabalhistas a Curto Prazo - 
            Consolidação </t>
  </si>
  <si>
    <t xml:space="preserve">          2.1.7.3.0.00.00 - Provisões para Riscos Fiscais a Curto Prazo </t>
  </si>
  <si>
    <t xml:space="preserve">            2.1.7.3.1.00.00 - Provisões para Riscos Fiscais a Curto Prazo - 
            Consolidação </t>
  </si>
  <si>
    <t xml:space="preserve">          2.1.7.4.0.00.00 - Provisão para Riscos Cíveis a Curto Prazo </t>
  </si>
  <si>
    <t xml:space="preserve">            2.1.7.4.1.00.00 - Provisão para Riscos Cíveis a Curto Prazo - 
            Consolidação </t>
  </si>
  <si>
    <t xml:space="preserve">          2.1.7.5.0.00.00 - Provisão para Repartição de Créditos a Curto Prazo </t>
  </si>
  <si>
    <t xml:space="preserve">            2.1.7.5.3.00.00 - Provisão para Repartição de Créditos a Curto Prazo 
            - Inter OFSS - União </t>
  </si>
  <si>
    <t xml:space="preserve">            2.1.7.5.4.00.00 - Provisão para Repartição de Créditos a Curto Prazo 
            - Inter OFSS - Estado </t>
  </si>
  <si>
    <t xml:space="preserve">            2.1.7.5.5.00.00 - Provisão para Repartição de Créditos a Curto Prazo 
            - Inter OFSS - Município </t>
  </si>
  <si>
    <t xml:space="preserve">          2.1.7.6.0.00.00 - Provisão para Riscos Decorrentes de Contratos de 
          PPP a Curto Prazo </t>
  </si>
  <si>
    <t xml:space="preserve">            2.1.7.6.1.00.00 - Provisão para Riscos Decorrentes de Contratos de 
            PPP a Curto Prazo - Consolidação </t>
  </si>
  <si>
    <t xml:space="preserve">          2.1.7.9.0.00.00 - Outras Provisões a Curto Prazo </t>
  </si>
  <si>
    <t xml:space="preserve">            2.1.7.9.1.00.00 - Outras Provisões a Curto Prazo - Consolidação </t>
  </si>
  <si>
    <t xml:space="preserve">        2.1.8.0.0.00.00 - Demais Obrigações a Curto Prazo </t>
  </si>
  <si>
    <t xml:space="preserve">          2.1.8.1.0.00.00 - Adiantamentos de Clientes </t>
  </si>
  <si>
    <t xml:space="preserve">            2.1.8.1.1.00.00 - Adiantamentos de Clientes - Consolidação </t>
  </si>
  <si>
    <t xml:space="preserve">          2.1.8.2.0.00.00 - Obrigações por Danos a Terceiros </t>
  </si>
  <si>
    <t xml:space="preserve">            2.1.8.2.1.00.00 - Obrigações por Danos a Terceiros - Consolidação </t>
  </si>
  <si>
    <t xml:space="preserve">          2.1.8.3.0.00.00 - Arrendamento Operacional a Pagar </t>
  </si>
  <si>
    <t xml:space="preserve">            2.1.8.3.1.00.00 - Arrendamento Operacional a Pagar - Consolidação </t>
  </si>
  <si>
    <t xml:space="preserve">          2.1.8.4.0.00.00 - Debêntures e Outros Títulos de Dívida a Curto Prazo </t>
  </si>
  <si>
    <t xml:space="preserve">            2.1.8.4.1.00.00 - Debêntures e Outros Títulos de Dívida a Curto 
            Prazo - Consolidação </t>
  </si>
  <si>
    <t xml:space="preserve">          2.1.8.5.0.00.00 - Dividendos e Juros sobre Capital Próprio a Pagar </t>
  </si>
  <si>
    <t xml:space="preserve">            2.1.8.5.1.00.00 - Dividendos e Juros sobre Capital Próprio a Pagar - 
            Consolidação </t>
  </si>
  <si>
    <t xml:space="preserve">          2.1.8.7.0.00.00 - Depósitos de Instituições Autorizadas a Operar pelo 
          BACEN </t>
  </si>
  <si>
    <t xml:space="preserve">            2.1.8.7.1.00.00 - Depósitos de Instituições Autorizadas a Operar 
            pelo BACEN - Consolidação </t>
  </si>
  <si>
    <t xml:space="preserve">          2.1.8.8.0.00.00 - Valores Restituíveis </t>
  </si>
  <si>
    <t xml:space="preserve">            2.1.8.8.1.00.00 - Valores Restituíveis - Consolidação </t>
  </si>
  <si>
    <t xml:space="preserve">          2.1.8.9.0.00.00 - Outras Obrigações a Curto Prazo </t>
  </si>
  <si>
    <t xml:space="preserve">            2.1.8.9.1.00.00 - Outras Obrigações a Curto Prazo - Consolidação </t>
  </si>
  <si>
    <t xml:space="preserve">            2.1.8.9.2.00.00 - Outras Obrigações a Curto Prazo - Intra OFSS </t>
  </si>
  <si>
    <t xml:space="preserve">      2.2.0.0.0.00.00 - Passivo não-Circulante </t>
  </si>
  <si>
    <t xml:space="preserve">        2.2.1.0.0.00.00 - Obrigações Trabalhistas, Previdenciárias e 
        Assistenciais a Pagar a Longo Prazo </t>
  </si>
  <si>
    <t xml:space="preserve">          2.2.1.1.0.00.00 - Pessoal a Pagar </t>
  </si>
  <si>
    <t xml:space="preserve">            2.2.1.1.1.00.00 - Pessoal a Pagar - Consolidação </t>
  </si>
  <si>
    <t xml:space="preserve">          2.2.1.2.0.00.00 - Benefícios Previdenciários a Pagar </t>
  </si>
  <si>
    <t xml:space="preserve">            2.2.1.2.1.00.00 - Benefícios Previdenciários a Pagar - Consolidação </t>
  </si>
  <si>
    <t xml:space="preserve">          2.2.1.3.0.00.00 - Benefícios Assistenciais a Pagar </t>
  </si>
  <si>
    <t xml:space="preserve">            2.2.1.3.1.00.00 - Benefícios Assistenciais a Pagar - Consolidação </t>
  </si>
  <si>
    <t xml:space="preserve">          2.2.1.4.0.00.00 - Encargos Sociais a Pagar </t>
  </si>
  <si>
    <t xml:space="preserve">            2.2.1.4.1.00.00 - Encargos Sociais a Pagar - Consolidação </t>
  </si>
  <si>
    <t xml:space="preserve">            2.2.1.4.2.00.00 - Encargos Sociais a Pagar - Intra OFSS </t>
  </si>
  <si>
    <t xml:space="preserve">            2.2.1.4.3.00.00 - Encargos Sociais a Pagar - Inter OFSS - União </t>
  </si>
  <si>
    <t xml:space="preserve">            2.2.1.4.4.00.00 - Encargos Sociais a Pagar - Inter OFSS - Estado </t>
  </si>
  <si>
    <t xml:space="preserve">            2.2.1.4.5.00.00 - Encargos Sociais a Pagar - Inter OFSS - Município </t>
  </si>
  <si>
    <t xml:space="preserve">        2.2.2.0.0.00.00 - Empréstimos e Financiamentos a Longo Prazo </t>
  </si>
  <si>
    <t xml:space="preserve">          2.2.2.1.0.00.00 - Empréstimos a Longo Prazo - Interno </t>
  </si>
  <si>
    <t xml:space="preserve">            2.2.2.1.1.00.00 - Empréstimos a Longo Prazo - Interno - Consolidação </t>
  </si>
  <si>
    <t xml:space="preserve">            2.2.2.1.2.00.00 - Empréstimos a Longo Prazo – Interno - Intra OFSS </t>
  </si>
  <si>
    <t xml:space="preserve">            2.2.2.1.3.00.00 - Empréstimos a Longo Prazo - Interno - Inter OFSS - 
            União </t>
  </si>
  <si>
    <t xml:space="preserve">            2.2.2.1.4.00.00 - Empréstimos a Longo Prazo - Interno - Inter OFSS - 
            Estado </t>
  </si>
  <si>
    <t xml:space="preserve">            2.2.2.1.5.00.00 - Empréstimos a Longo Prazo - Interno - Inter OFSS - 
            Município </t>
  </si>
  <si>
    <t xml:space="preserve">          2.2.2.2.0.00.00 - Empréstimos a Longo Prazo - Externo </t>
  </si>
  <si>
    <t xml:space="preserve">            2.2.2.2.1.00.00 - Empréstimos a Longo Prazo - Externo Consolidação </t>
  </si>
  <si>
    <t xml:space="preserve">          2.2.2.3.0.00.00 - Financiamentos a Longo Prazo - Interno </t>
  </si>
  <si>
    <t xml:space="preserve">            2.2.2.3.1.00.00 - Financiamentos a Longo Prazo - Interno - 
            Consolidação </t>
  </si>
  <si>
    <t xml:space="preserve">            2.2.2.3.3.00.00 - Financiamentos a Longo Prazo - Interno - Inter 
            OFSS - União </t>
  </si>
  <si>
    <t xml:space="preserve">            2.2.2.3.4.00.00 - Financiamentos a Longo Prazo - Interno - Inter 
            OFSS - Estado </t>
  </si>
  <si>
    <t xml:space="preserve">            2.2.2.3.5.00.00 - Financiamentos a Longo Prazo - Interno - Inter 
            OFSS - Município </t>
  </si>
  <si>
    <t xml:space="preserve">          2.2.2.4.0.00.00 - Financiamento a Longo Prazo - Externo </t>
  </si>
  <si>
    <t xml:space="preserve">            2.2.2.4.1.00.00 - Financiamento a Longo Prazo - Externo - 
            Consolidação </t>
  </si>
  <si>
    <t xml:space="preserve">          2.2.2.5.0.00.00 - Juros e Encargos a Pagar de Empréstimos e 
          Financiamentos a Longo Prazo - Interno </t>
  </si>
  <si>
    <t xml:space="preserve">            2.2.2.5.1.00.00 - Juros e Encargos a Pagar de Empréstimos e 
            Financiamentos a Longo Prazo - Interno - Consolidação </t>
  </si>
  <si>
    <t xml:space="preserve">            2.2.2.5.3.00.00 - Juros e Encargos a Pagar de Empréstimos e 
            Financiamentos a Longo Prazo - Interno - Inter OFSS - União </t>
  </si>
  <si>
    <t xml:space="preserve">            2.2.2.5.4.00.00 - Juros e Encargos a Pagar de Empréstimos e 
            Financiamentos a Longo Prazo - Interno - Inter OFSS - Estado </t>
  </si>
  <si>
    <t xml:space="preserve">            2.2.2.5.5.00.00 - Juros e Encargos a Pagar de Empréstimos e 
            Financiamentos a Longo Prazo - Interno - Inter OFSS - Município </t>
  </si>
  <si>
    <t xml:space="preserve">          2.2.2.6.0.00.00 - Juros e Encargos a Pagar de Empréstimos e 
          Financiamentos a Longo Prazo - Externo </t>
  </si>
  <si>
    <t xml:space="preserve">            2.2.2.6.1.00.00 - Juros e Encargos a Pagar de Empréstimos e 
            Financiamentos a Longo Prazo - Externo - Consolidação </t>
  </si>
  <si>
    <t xml:space="preserve">          2.2.2.8.0.00.00 - (-) Encargos Financeiros a Apropriar - Interno </t>
  </si>
  <si>
    <t xml:space="preserve">            2.2.2.8.1.00.00 - (-) Encargos Financeiros a Apropriar - Interno - 
            Consolidação </t>
  </si>
  <si>
    <t xml:space="preserve">            2.2.2.8.3.00.00 - (-) Encargos Financeiros a Apropriar - Interno - 
            Inter OFSS - União </t>
  </si>
  <si>
    <t xml:space="preserve">            2.2.2.8.4.00.00 - (-) Encargos Financeiros a Apropriar - Interno - 
            Inter OFSS - Estado </t>
  </si>
  <si>
    <t xml:space="preserve">            2.2.2.8.5.00.00 - (-) Encargos Financeiros a Apropriar - Interno - 
            Inter OFSS - Município </t>
  </si>
  <si>
    <t xml:space="preserve">          2.2.2.9.0.00.00 - (-) Encargos Financeiros a Apropriar - Externo </t>
  </si>
  <si>
    <t xml:space="preserve">            2.2.2.9.1.00.00 - (-) Encargos Financeiros a Apropriar - Externo - 
            Consolidação </t>
  </si>
  <si>
    <t xml:space="preserve">        2.2.3.0.0.00.00 - Fornecedores a Longo Prazo </t>
  </si>
  <si>
    <t xml:space="preserve">          2.2.3.1.0.00.00 - Fornecedores Nacionais a Longo Prazo </t>
  </si>
  <si>
    <t xml:space="preserve">            2.2.3.1.1.00.00 - Fornecedores Nacionais a Longo Prazo - 
            Consolidação </t>
  </si>
  <si>
    <t xml:space="preserve">          2.2.3.2.0.00.00 - Fornecedores Estrangeiros a Longo Prazo </t>
  </si>
  <si>
    <t xml:space="preserve">            2.2.3.2.1.00.00 - Fornecedores Estrangeiros a Longo Prazo - 
            Consolidação </t>
  </si>
  <si>
    <t xml:space="preserve">        2.2.4.0.0.00.00 - Obrigações Fiscais a Longo Prazo </t>
  </si>
  <si>
    <t xml:space="preserve">          2.2.4.1.0.00.00 - Obrigações Fiscais a Longo Prazo com a União </t>
  </si>
  <si>
    <t xml:space="preserve">            2.2.4.1.1.00.00 - Obrigações Fiscais a Longo Prazo com a União - 
            Consolidação </t>
  </si>
  <si>
    <t xml:space="preserve">            2.2.4.1.2.00.00 - Obrigações Fiscais a Longo Prazo com a União - 
            Intra OFSS </t>
  </si>
  <si>
    <t xml:space="preserve">            2.2.4.1.3.00.00 - Obrigações Fiscais a Longo Prazo com a União - 
            Inter OFSS - União </t>
  </si>
  <si>
    <t xml:space="preserve">          2.2.4.2.0.00.00 - Obrigações Fiscais a Longo Prazo com os Estados </t>
  </si>
  <si>
    <t xml:space="preserve">            2.2.4.2.1.00.00 - Obrigações Fiscais a Longo Prazo com os Estados - 
            Consolidação </t>
  </si>
  <si>
    <t xml:space="preserve">            2.2.4.2.2.00.00 - Obrigações Fiscais a Longo Prazo com os Estados - 
            Intra OFSS </t>
  </si>
  <si>
    <t xml:space="preserve">            2.2.4.2.4.00.00 - Obrigações Fiscais a Longo Prazo com os Estados - 
            Inter OFSS - Estado </t>
  </si>
  <si>
    <t xml:space="preserve">          2.2.4.3.0.00.00 - Obrigações Fiscais a Longo Prazo com os Municípios </t>
  </si>
  <si>
    <t xml:space="preserve">            2.2.4.3.1.00.00 - Obrigações Fiscais a Longo Prazo com os Municípios 
            - Consolidação </t>
  </si>
  <si>
    <t xml:space="preserve">            2.2.4.3.2.00.00 - Obrigações Fiscais a Longo Prazo com os Municípios 
            - Intra OFSS </t>
  </si>
  <si>
    <t xml:space="preserve">            2.2.4.3.5.00.00 - Obrigações Fiscais a Longo Prazo com os Municípios 
            - Inter OFSS - Município </t>
  </si>
  <si>
    <t xml:space="preserve">        2.2.7.0.0.00.00 - Provisões a Longo Prazo </t>
  </si>
  <si>
    <t xml:space="preserve">          2.2.7.1.0.00.00 - Provisão para Riscos Trabalhistas a Longo Prazo </t>
  </si>
  <si>
    <t xml:space="preserve">            2.2.7.1.1.00.00 - Provisão para Riscos Trabalhistas a Longo Prazo - 
            Consolidação </t>
  </si>
  <si>
    <t xml:space="preserve">          2.2.7.2.0.00.00 - Provisões Matemáticas Previdenciárias a Longo Prazo </t>
  </si>
  <si>
    <t xml:space="preserve">            2.2.7.2.1.00.00 - Provisões Matemáticas Previdenciárias a Longo 
            Prazo - Consolidação </t>
  </si>
  <si>
    <t xml:space="preserve">              2.2.7.2.1.01.00 - Plano Financeiro - Provisões de Benefícios 
              Concedidos </t>
  </si>
  <si>
    <t xml:space="preserve">              2.2.7.2.1.02.00 - Plano Financeiro - Provisões de Benefícios a 
              Conceder </t>
  </si>
  <si>
    <t xml:space="preserve">              2.2.7.2.1.03.00 - Plano Previdenciário - Provisões de Benefícios 
              Concedidos </t>
  </si>
  <si>
    <t xml:space="preserve">              2.2.7.2.1.04.00 - Plano Previdenciário - Provisões de Benefícios a 
              Conceder </t>
  </si>
  <si>
    <t xml:space="preserve">              2.2.7.2.1.05.00 - Plano Previdenciário - Plano de Amortização </t>
  </si>
  <si>
    <t xml:space="preserve">              2.2.7.2.1.06.00 - Provisões Atuariais para Ajustes do Plano 
              Financeiro </t>
  </si>
  <si>
    <t xml:space="preserve">              2.2.7.2.1.07.00 - Provisões Atuariais para Ajustes do Plano 
              Previdenciário </t>
  </si>
  <si>
    <t xml:space="preserve">          2.2.7.3.0.00.00 - Provisão para Riscos Fiscais a Longo Prazo </t>
  </si>
  <si>
    <t xml:space="preserve">            2.2.7.3.1.00.00 - Provisão para Riscos Fiscais a Longo Prazo - 
            Consolidação </t>
  </si>
  <si>
    <t xml:space="preserve">          2.2.7.4.0.00.00 - Provisão para Riscos Cíveis a Longo Prazo </t>
  </si>
  <si>
    <t xml:space="preserve">            2.2.7.4.1.00.00 - Provisão para Riscos Cíveis a Longo Prazo - 
            Consolidação </t>
  </si>
  <si>
    <t xml:space="preserve">          2.2.7.5.0.00.00 - Provisão para Repartição de Créditos a Longo Prazo </t>
  </si>
  <si>
    <t xml:space="preserve">            2.2.7.5.3.00.00 - Provisão para Repartição de Créditos a Longo Prazo 
            - Inter OFSS - União </t>
  </si>
  <si>
    <t xml:space="preserve">            2.2.7.5.4.00.00 - Provisão para Repartição de Créditos a Longo Prazo 
            - Inter OFSS - Estado </t>
  </si>
  <si>
    <t xml:space="preserve">            2.2.7.5.5.00.00 - Provisão para Repartição de Créditos a Longo Prazo 
            - Inter OFSS - Município </t>
  </si>
  <si>
    <t xml:space="preserve">          2.2.7.6.0.00.00 - Provisão para Riscos Decorrentes de Contratos de 
          PPP a Longo Prazo </t>
  </si>
  <si>
    <t xml:space="preserve">            2.2.7.6.1.00.00 - Provisão para Riscos Decorrentes de Contratos de 
            PPP a Longo Prazo - Consolidação OFSS </t>
  </si>
  <si>
    <t xml:space="preserve">          2.2.7.9.0.00.00 - Outras Provisões a Longo Prazo </t>
  </si>
  <si>
    <t xml:space="preserve">            2.2.7.9.1.00.00 - Outras Provisões a Longo Prazo - Consolidação </t>
  </si>
  <si>
    <t xml:space="preserve">        2.2.8.0.0.00.00 - Demais Obrigações a Longo Prazo </t>
  </si>
  <si>
    <t xml:space="preserve">          2.2.8.1.0.00.00 - Adiantamentos de Clientes a Longo Prazo </t>
  </si>
  <si>
    <t xml:space="preserve">            2.2.8.1.1.00.00 - Adiantamentos de Clientes a Longo Prazo - 
            Consolidação </t>
  </si>
  <si>
    <t xml:space="preserve">          2.2.8.2.0.00.00 - Obrigações por Danos a Terceiros a Longo Prazo </t>
  </si>
  <si>
    <t xml:space="preserve">            2.2.8.2.1.00.00 - Obrigações por Danos a Terceiros a Longo Prazo - 
            Consolidação </t>
  </si>
  <si>
    <t xml:space="preserve">          2.2.8.3.0.00.00 - Debêntures e Outros Títulos de Dívida a Longo Prazo </t>
  </si>
  <si>
    <t xml:space="preserve">            2.2.8.3.1.00.00 - Debêntures e Outros Títulos de Dívida a Longo 
            Prazo - Consolidação </t>
  </si>
  <si>
    <t xml:space="preserve">          2.2.8.4.0.00.00 - Adiantamento para Futuro Aumento de Capital </t>
  </si>
  <si>
    <t xml:space="preserve">            2.2.8.4.1.00.00 - Adiantamento para Futuro Aumento de Capital - 
            Consolidação </t>
  </si>
  <si>
    <t xml:space="preserve">          2.2.8.8.0.00.00 - Valores Restituíveis </t>
  </si>
  <si>
    <t xml:space="preserve">            2.2.8.8.1.00.00 - Valores Restituíveis - Consolidação </t>
  </si>
  <si>
    <t xml:space="preserve">          2.2.8.9.0.00.00 - Outras Obrigações a Longo Prazo </t>
  </si>
  <si>
    <t xml:space="preserve">            2.2.8.9.1.00.00 - Outras Obrigações a Longo Prazo - Consolidação </t>
  </si>
  <si>
    <t xml:space="preserve">        2.2.9.0.0.00.00 - Resultado Diferido </t>
  </si>
  <si>
    <t xml:space="preserve">          2.2.9.1.0.00.00 - Variação Patrimonial Aumentativa (VPA) Diferida </t>
  </si>
  <si>
    <t xml:space="preserve">            2.2.9.1.1.00.00 - Variação Patrimonial Aumentativa Diferida - 
            Consolidação </t>
  </si>
  <si>
    <t xml:space="preserve">          2.2.9.2.0.00.00 - (-) Custo Diferido </t>
  </si>
  <si>
    <t xml:space="preserve">            2.2.9.2.1.00.00 - (-) Custo Diferido - Consolidação </t>
  </si>
  <si>
    <t xml:space="preserve">      2.3.0.0.0.00.00 - Patrimônio Liquido </t>
  </si>
  <si>
    <t xml:space="preserve">        2.3.1.0.0.00.00 - Patrimônio Social e Capital Social </t>
  </si>
  <si>
    <t xml:space="preserve">          2.3.1.1.0.00.00 - Patrimônio Social </t>
  </si>
  <si>
    <t xml:space="preserve">            2.3.1.1.1.00.00 - Patrimônio Social - Consolidação </t>
  </si>
  <si>
    <t xml:space="preserve">          2.3.1.2.0.00.00 - Capital Social Realizado </t>
  </si>
  <si>
    <t xml:space="preserve">            2.3.1.2.1.00.00 - Capital Social Realizado - Consolidação </t>
  </si>
  <si>
    <t xml:space="preserve">            2.3.1.2.2.00.00 - Capital Social Realizado - Intra OFSS </t>
  </si>
  <si>
    <t xml:space="preserve">            2.3.1.2.3.00.00 - Capital Social Realizado - Inter OFSS - União </t>
  </si>
  <si>
    <t xml:space="preserve">            2.3.1.2.4.00.00 - Capital Social Realizado - Inter OFSS - Estado </t>
  </si>
  <si>
    <t xml:space="preserve">            2.3.1.2.5.00.00 - Capital Social Realizado - Inter OFSS - Município </t>
  </si>
  <si>
    <t xml:space="preserve">        2.3.2.0.0.00.00 - Adiantamento para Futuro Aumento de Capital </t>
  </si>
  <si>
    <t xml:space="preserve">          2.3.2.0.1.00.00 - Adiantamento para Futuro Aumento de Capital - 
          Consolidação </t>
  </si>
  <si>
    <t xml:space="preserve">          2.3.2.0.2.00.00 - Adiantamento para Futuro Aumento de Capital - Intra 
          OFSS </t>
  </si>
  <si>
    <t xml:space="preserve">          2.3.2.0.3.00.00 - Adiantamento para Futuro Aumento de Capital - Inter 
          OFSS - União </t>
  </si>
  <si>
    <t xml:space="preserve">          2.3.2.0.4.00.00 - Adiantamento para Futuro Aumento de Capital - Inter 
          OFSS - Estado </t>
  </si>
  <si>
    <t xml:space="preserve">          2.3.2.0.5.00.00 - Adiantamento para Futuro Aumento de Capital - Inter 
          OFSS - Município </t>
  </si>
  <si>
    <t xml:space="preserve">        2.3.3.0.0.00.00 - Reservas de Capital </t>
  </si>
  <si>
    <t xml:space="preserve">          2.3.3.1.0.00.00 - Ágio na Emissão de Ações </t>
  </si>
  <si>
    <t xml:space="preserve">            2.3.3.1.1.00.00 - Ágio na Emissão de Ações - Consolidação </t>
  </si>
  <si>
    <t xml:space="preserve">            2.3.3.1.2.00.00 - Ágio na Emissão de Ações - Intra OFSS </t>
  </si>
  <si>
    <t xml:space="preserve">            2.3.3.1.3.00.00 - Ágio na Emissão de Ações - Inter OFSS - União </t>
  </si>
  <si>
    <t xml:space="preserve">            2.3.3.1.4.00.00 - Ágio na Emissão de Ações - Inter OFSS - Estado </t>
  </si>
  <si>
    <t xml:space="preserve">            2.3.3.1.5.00.00 - Ágio na Emissão de Ações - Inter OFSS - Município </t>
  </si>
  <si>
    <t xml:space="preserve">          2.3.3.2.0.00.00 - Alienação de Partes Beneficiarias </t>
  </si>
  <si>
    <t xml:space="preserve">            2.3.3.2.1.00.00 - Alienação de Partes Beneficiarias - Consolidação </t>
  </si>
  <si>
    <t xml:space="preserve">            2.3.3.2.2.00.00 - Alienação de Partes Beneficiarias - Intra OFSS </t>
  </si>
  <si>
    <t xml:space="preserve">            2.3.3.2.3.00.00 - Alienação de Partes Beneficiarias - Inter OFSS - 
            União </t>
  </si>
  <si>
    <t xml:space="preserve">            2.3.3.2.4.00.00 - Alienação de Partes Beneficiarias - Inter OFSS - 
            Estado </t>
  </si>
  <si>
    <t xml:space="preserve">            2.3.3.2.5.00.00 - Alienação de Partes Beneficiarias - Inter OFSS - 
            Município </t>
  </si>
  <si>
    <t xml:space="preserve">          2.3.3.3.0.00.00 - Alienação de Bônus de Subscrição </t>
  </si>
  <si>
    <t xml:space="preserve">            2.3.3.3.1.00.00 - Alienação de Bônus de Subscrição - Consolidação </t>
  </si>
  <si>
    <t xml:space="preserve">            2.3.3.3.2.00.00 - Alienação de Bônus de Subscrição - Intra OFSS </t>
  </si>
  <si>
    <t xml:space="preserve">            2.3.3.3.3.00.00 - Alienação de Bônus de Subscrição - Inter OFSS - 
            União </t>
  </si>
  <si>
    <t xml:space="preserve">            2.3.3.3.4.00.00 - Alienação de Bônus de Subscrição - Inter OFSS - 
            Estado </t>
  </si>
  <si>
    <t xml:space="preserve">            2.3.3.3.5.00.00 - Alienação de Bônus de Subscrição - Inter OFSS - 
            Município </t>
  </si>
  <si>
    <t xml:space="preserve">          2.3.3.4.0.00.00 - Correção Monetária do Capital Realizado </t>
  </si>
  <si>
    <t xml:space="preserve">            2.3.3.4.1.00.00 - Correção Monetária do Capital Realizado - 
            Consolidação </t>
  </si>
  <si>
    <t xml:space="preserve">            2.3.3.4.2.00.00 - Correção Monetária do Capital Realizado - Intra 
            OFSS </t>
  </si>
  <si>
    <t xml:space="preserve">            2.3.3.4.3.00.00 - Correção Monetária do Capital Realizado - Inter 
            OFSS - União </t>
  </si>
  <si>
    <t xml:space="preserve">            2.3.3.4.4.00.00 - Correção Monetária do Capital Realizado - Inter 
            OFSS - Estado </t>
  </si>
  <si>
    <t xml:space="preserve">            2.3.3.4.5.00.00 - Correção Monetária do Capital Realizado - Inter 
            OFSS - Município </t>
  </si>
  <si>
    <t xml:space="preserve">          2.3.3.9.0.00.00 - Outras Reservas de Capital </t>
  </si>
  <si>
    <t xml:space="preserve">            2.3.3.9.1.00.00 - Outras Reservas de Capital - Consolidação </t>
  </si>
  <si>
    <t xml:space="preserve">            2.3.3.9.2.00.00 - Outras Reservas de Capital - Intra OFSS </t>
  </si>
  <si>
    <t xml:space="preserve">            2.3.3.9.3.00.00 - Outras Reservas de Capital - Inter OFSS - União </t>
  </si>
  <si>
    <t xml:space="preserve">            2.3.3.9.4.00.00 - Outras Reservas de Capital - Inter OFSS - Estado </t>
  </si>
  <si>
    <t xml:space="preserve">            2.3.3.9.5.00.00 - Outras Reservas de Capital - Inter OFSS - 
            Município </t>
  </si>
  <si>
    <t xml:space="preserve">        2.3.4.0.0.00.00 - Ajustes de Avaliação Patrimonial </t>
  </si>
  <si>
    <t xml:space="preserve">          2.3.4.1.0.00.00 - Ajustes de Avaliação Patrimonial de Ativos </t>
  </si>
  <si>
    <t xml:space="preserve">            2.3.4.1.1.00.00 - Ajustes de Avaliação Patrimonial de Ativos - 
            Consolidação </t>
  </si>
  <si>
    <t xml:space="preserve">          2.3.4.2.0.00.00 - Ajustes de Avaliação Patrimonial de Passivos </t>
  </si>
  <si>
    <t xml:space="preserve">            2.3.4.2.1.00.00 - Ajustes de Avaliação Patrimonial de Passivos - 
            Consolidação </t>
  </si>
  <si>
    <t xml:space="preserve">        2.3.5.0.0.00.00 - Reservas de Lucros </t>
  </si>
  <si>
    <t xml:space="preserve">          2.3.5.1.0.00.00 - Reserva Legal </t>
  </si>
  <si>
    <t xml:space="preserve">            2.3.5.1.1.00.00 - Reserva Legal - Consolidação </t>
  </si>
  <si>
    <t xml:space="preserve">            2.3.5.1.2.00.00 - Reserva Legal - Intra OFSS </t>
  </si>
  <si>
    <t xml:space="preserve">            2.3.5.1.3.00.00 - Reserva Legal - Inter OFSS - União </t>
  </si>
  <si>
    <t xml:space="preserve">            2.3.5.1.4.00.00 - Reserva Legal - Inter OFSS - Estado </t>
  </si>
  <si>
    <t xml:space="preserve">            2.3.5.1.5.00.00 - Reserva Legal - Inter OFSS - Município </t>
  </si>
  <si>
    <t xml:space="preserve">          2.3.5.2.0.00.00 - Reservas Estatutárias </t>
  </si>
  <si>
    <t xml:space="preserve">            2.3.5.2.1.00.00 - Reservas Estatutárias - Consolidação </t>
  </si>
  <si>
    <t xml:space="preserve">            2.3.5.2.2.00.00 - Reservas Estatutárias - Intra OFSS </t>
  </si>
  <si>
    <t xml:space="preserve">            2.3.5.2.3.00.00 - Reservas Estatutárias - Inter OFSS - União </t>
  </si>
  <si>
    <t xml:space="preserve">            2.3.5.2.4.00.00 - Reservas Estatutárias - Inter OFSS - Estado </t>
  </si>
  <si>
    <t xml:space="preserve">            2.3.5.2.5.00.00 - Reservas Estatutárias - Inter OFSS - Município </t>
  </si>
  <si>
    <t xml:space="preserve">          2.3.5.3.0.00.00 - Reserva para Contingencias </t>
  </si>
  <si>
    <t xml:space="preserve">            2.3.5.3.1.00.00 - Reserva para Contingencias - Consolidação </t>
  </si>
  <si>
    <t xml:space="preserve">            2.3.5.3.2.00.00 - Reserva para Contingencias - Intra OFSS </t>
  </si>
  <si>
    <t xml:space="preserve">            2.3.5.3.3.00.00 - Reserva para Contingencias - Inter OFSS - União </t>
  </si>
  <si>
    <t xml:space="preserve">            2.3.5.3.4.00.00 - Reserva para Contingencias - Inter OFSS - Estado </t>
  </si>
  <si>
    <t xml:space="preserve">            2.3.5.3.5.00.00 - Reserva para Contingencias - Inter OFSS - 
            Município </t>
  </si>
  <si>
    <t xml:space="preserve">          2.3.5.4.0.00.00 - Reserva de Incentivos Fiscais </t>
  </si>
  <si>
    <t xml:space="preserve">            2.3.5.4.1.00.00 - Reserva de Incentivos Fiscais - Consolidação </t>
  </si>
  <si>
    <t xml:space="preserve">            2.3.5.4.2.00.00 - Reserva de Incentivos Fiscais - Intra OFSS </t>
  </si>
  <si>
    <t xml:space="preserve">            2.3.5.4.3.00.00 - Reserva de Incentivos Fiscais - Inter OFSS - União </t>
  </si>
  <si>
    <t xml:space="preserve">            2.3.5.4.4.00.00 - Reserva de Incentivos Fiscais - Inter OFSS - 
            Estado </t>
  </si>
  <si>
    <t xml:space="preserve">            2.3.5.4.5.00.00 - Reserva de Incentivos Fiscais - Inter OFSS - 
            Município </t>
  </si>
  <si>
    <t xml:space="preserve">          2.3.5.5.0.00.00 - Reservas de Lucros para Expansão </t>
  </si>
  <si>
    <t xml:space="preserve">            2.3.5.5.1.00.00 - Reservas de Lucros para Expansão - Consolidação </t>
  </si>
  <si>
    <t xml:space="preserve">            2.3.5.5.2.00.00 - Reservas de Lucros para Expansão - Intra OFSS </t>
  </si>
  <si>
    <t xml:space="preserve">            2.3.5.5.3.00.00 - Reservas de Lucros para Expansão - Inter OFSS - 
            União </t>
  </si>
  <si>
    <t xml:space="preserve">            2.3.5.5.4.00.00 - Reservas de Lucros para Expansão - Inter OFSS 
            –Estado </t>
  </si>
  <si>
    <t xml:space="preserve">            2.3.5.5.5.00.00 - Reservas de Lucros para Expansão - Inter OFSS - 
            Município </t>
  </si>
  <si>
    <t xml:space="preserve">          2.3.5.6.0.00.00 - Reserva de Lucros a Realizar </t>
  </si>
  <si>
    <t xml:space="preserve">            2.3.5.6.1.00.00 - Reserva de Lucros a Realizar- Consolidação </t>
  </si>
  <si>
    <t xml:space="preserve">            2.3.5.6.2.00.00 - Reserva de Lucros a Realizar- Intra OFSS </t>
  </si>
  <si>
    <t xml:space="preserve">            2.3.5.6.3.00.00 - Reserva de Lucros a Realizar- Inter OFSS - União </t>
  </si>
  <si>
    <t xml:space="preserve">            2.3.5.6.4.00.00 - Reserva de Lucros a Realizar- Inter OFSS - Estado </t>
  </si>
  <si>
    <t xml:space="preserve">            2.3.5.6.5.00.00 - Reserva de Lucros a Realizar- Inter OFSS - 
            Município </t>
  </si>
  <si>
    <t xml:space="preserve">          2.3.5.7.0.00.00 - Reserva de Retenção de Premio na Emissão de 
          Debêntures </t>
  </si>
  <si>
    <t xml:space="preserve">            2.3.5.7.1.00.00 - Reserva de Retenção de Premio na Emissão de 
            Debêntures - Consolidação </t>
  </si>
  <si>
    <t xml:space="preserve">            2.3.5.7.2.00.00 - Reserva de Retenção de Premio na Emissão de 
            Debêntures - Intra OFSS </t>
  </si>
  <si>
    <t xml:space="preserve">            2.3.5.7.3.00.00 - Reserva de Retenção de Premio na Emissão de 
            Debêntures - Inter OFSS - União </t>
  </si>
  <si>
    <t xml:space="preserve">            2.3.5.7.4.00.00 - Reserva de Retenção de Premio na Emissão de 
            Debêntures - Inter OFSS - Estado </t>
  </si>
  <si>
    <t xml:space="preserve">            2.3.5.7.5.00.00 - Reserva de Retenção de Premio na Emissão de 
            Debêntures - Inter OFSS - Município </t>
  </si>
  <si>
    <t xml:space="preserve">          2.3.5.8.0.00.00 - Reserva Especial para Dividendo Obrigatório Não 
          Distribuído </t>
  </si>
  <si>
    <t xml:space="preserve">            2.3.5.8.1.00.00 - Reserva Especial para Dividendo Obrigatório Não 
            Distribuído - Consolidação </t>
  </si>
  <si>
    <t xml:space="preserve">            2.3.5.8.2.00.00 - Reserva Especial para Dividendo Obrigatório Não 
            Distribuído - Intra OFSS </t>
  </si>
  <si>
    <t xml:space="preserve">            2.3.5.8.3.00.00 - Reserva Especial para Dividendo Obrigatório Não 
            Distribuído - Inter OFSS - União </t>
  </si>
  <si>
    <t xml:space="preserve">            2.3.5.8.4.00.00 - Reserva Especial para Dividendo Obrigatório Não 
            Distribuído - Inter OFSS - Estado </t>
  </si>
  <si>
    <t xml:space="preserve">            2.3.5.8.5.00.00 - Reserva Especial para Dividendo Obrigatório Não 
            Distribuído - Inter OFSS - Município </t>
  </si>
  <si>
    <t xml:space="preserve">          2.3.5.9.0.00.00 - Outras Reservas de Lucro </t>
  </si>
  <si>
    <t xml:space="preserve">            2.3.5.9.1.00.00 - Outras Reservas de Lucro - Consolidação </t>
  </si>
  <si>
    <t xml:space="preserve">            2.3.5.9.2.00.00 - Outras Reservas de Lucro - Intra OFSS </t>
  </si>
  <si>
    <t xml:space="preserve">            2.3.5.9.3.00.00 - Outras Reservas de Lucro - Inter OFSS - União </t>
  </si>
  <si>
    <t xml:space="preserve">            2.3.5.9.4.00.00 - Outras Reservas de Lucro - Inter OFSS - Estado </t>
  </si>
  <si>
    <t xml:space="preserve">            2.3.5.9.5.00.00 - Outras Reservas de Lucro - Inter OFSS - Município </t>
  </si>
  <si>
    <t xml:space="preserve">        2.3.6.0.0.00.00 - Demais Reservas </t>
  </si>
  <si>
    <t xml:space="preserve">          2.3.6.1.0.00.00 - Reserva de Reavaliação </t>
  </si>
  <si>
    <t xml:space="preserve">            2.3.6.1.1.00.00 - Reserva de Reavaliação - Consolidação </t>
  </si>
  <si>
    <t xml:space="preserve">            2.3.6.1.2.00.00 - Reserva de Reavaliação - Intra OFSS </t>
  </si>
  <si>
    <t xml:space="preserve">            2.3.6.1.3.00.00 - Reserva de Reavaliação - Inter OFSS - União </t>
  </si>
  <si>
    <t xml:space="preserve">            2.3.6.1.4.00.00 - Reserva de Reavaliação - Inter OFSS - Estado </t>
  </si>
  <si>
    <t xml:space="preserve">            2.3.6.1.5.00.00 - Reserva de Reavaliação - Inter OFSS - Município </t>
  </si>
  <si>
    <t xml:space="preserve">          2.3.6.9.0.00.00 - Outras Reservas </t>
  </si>
  <si>
    <t xml:space="preserve">            2.3.6.9.1.00.00 - Outras Reservas - Consolidação </t>
  </si>
  <si>
    <t xml:space="preserve">            2.3.6.9.2.00.00 - Outras Reservas - Intra OFSS </t>
  </si>
  <si>
    <t xml:space="preserve">            2.3.6.9.3.00.00 - Outras Reservas - Inter OFSS - União </t>
  </si>
  <si>
    <t xml:space="preserve">            2.3.6.9.4.00.00 - Outras Reservas - Inter OFSS - Estado </t>
  </si>
  <si>
    <t xml:space="preserve">            2.3.6.9.5.00.00 - Outras Reservas - Inter OFSS - Município </t>
  </si>
  <si>
    <t xml:space="preserve">        2.3.7.0.0.00.00 - Resultados Acumulados </t>
  </si>
  <si>
    <t xml:space="preserve">          2.3.7.1.0.00.00 - Superávits ou Déficits Acumulados </t>
  </si>
  <si>
    <t xml:space="preserve">            2.3.7.1.1.00.00 - Superávits ou Déficits Acumulados - Consolidação </t>
  </si>
  <si>
    <t xml:space="preserve">              2.3.7.1.1.01.00 - Superávits ou Déficits do Exercício </t>
  </si>
  <si>
    <t xml:space="preserve">              2.3.7.1.1.02.00 - Superávits ou Déficits de Exercícios Anteriores </t>
  </si>
  <si>
    <t xml:space="preserve">              2.3.7.1.1.03.00 - Ajustes de Exercícios Anteriores </t>
  </si>
  <si>
    <t xml:space="preserve">              2.3.7.1.1.04.00 - Superávits ou Déficits Resultantes de Extinção, 
              Fusão e Cisão </t>
  </si>
  <si>
    <t xml:space="preserve">            2.3.7.1.2.00.00 - Superávits ou Déficits Acumulados - Intra OFSS </t>
  </si>
  <si>
    <t xml:space="preserve">              2.3.7.1.2.01.00 - Superávits ou Déficits do Exercício </t>
  </si>
  <si>
    <t xml:space="preserve">              2.3.7.1.2.02.00 - Superávits ou Déficits de Exercícios Anteriores </t>
  </si>
  <si>
    <t xml:space="preserve">              2.3.7.1.2.03.00 - Ajustes de Exercícios Anteriores </t>
  </si>
  <si>
    <t xml:space="preserve">              2.3.7.1.2.04.00 - Superávits ou Déficits Resultantes de Extinção, 
              Fusão e Cisão </t>
  </si>
  <si>
    <t xml:space="preserve">            2.3.7.1.3.00.00 - Superávits ou Déficits Acumulados - Inter OFSS - 
            União </t>
  </si>
  <si>
    <t xml:space="preserve">              2.3.7.1.3.01.00 - Superávits ou Déficits do Exercício </t>
  </si>
  <si>
    <t xml:space="preserve">              2.3.7.1.3.02.00 - Superávits ou Déficits de Exercícios Anteriores </t>
  </si>
  <si>
    <t xml:space="preserve">              2.3.7.1.3.03.00 - Ajustes de Exercícios Anteriores </t>
  </si>
  <si>
    <t xml:space="preserve">              2.3.7.1.3.04.00 - Superávits ou Déficits Resultantes de Extinção, 
              Fusão e Cisão </t>
  </si>
  <si>
    <t xml:space="preserve">            2.3.7.1.4.00.00 - Superávits ou Déficits Acumulados - Inter OFSS - 
            Estado </t>
  </si>
  <si>
    <t xml:space="preserve">              2.3.7.1.4.01.00 - Superávits ou Déficits do Exercício </t>
  </si>
  <si>
    <t xml:space="preserve">              2.3.7.1.4.02.00 - Superávits ou Déficits de Exercícios Anteriores </t>
  </si>
  <si>
    <t xml:space="preserve">              2.3.7.1.4.03.00 - Ajustes de Exercícios Anteriores </t>
  </si>
  <si>
    <t xml:space="preserve">              2.3.7.1.4.04.00 - Superávits ou Déficits Resultantes de Extinção, 
              Fusão e Cisão </t>
  </si>
  <si>
    <t xml:space="preserve">            2.3.7.1.5.00.00 - Superávits ou Déficits Acumulados - Inter OFSS - 
            Município </t>
  </si>
  <si>
    <t xml:space="preserve">              2.3.7.1.5.01.00 - Superávits ou Déficits do Exercício </t>
  </si>
  <si>
    <t xml:space="preserve">              2.3.7.1.5.02.00 - Superávits ou Déficits de Exercícios Anteriores </t>
  </si>
  <si>
    <t xml:space="preserve">              2.3.7.1.5.03.00 - Ajustes de Exercícios Anteriores </t>
  </si>
  <si>
    <t xml:space="preserve">              2.3.7.1.5.04.00 - Superávits ou Déficits Resultantes de Extinção, 
              Fusão e Cisão </t>
  </si>
  <si>
    <t xml:space="preserve">          2.3.7.2.0.00.00 - Lucros e Prejuízos Acumulados </t>
  </si>
  <si>
    <t xml:space="preserve">            2.3.7.2.1.00.00 - Lucros e Prejuízos Acumulados - Consolidação </t>
  </si>
  <si>
    <t xml:space="preserve">              2.3.7.2.1.01.00 - Lucros e Prejuízos do Exercício </t>
  </si>
  <si>
    <t xml:space="preserve">              2.3.7.2.1.02.00 - Lucros e Prejuízos Acumulados de Exercícios 
              Anteriores </t>
  </si>
  <si>
    <t xml:space="preserve">              2.3.7.2.1.03.00 - Ajustes de Exercícios Anteriores </t>
  </si>
  <si>
    <t xml:space="preserve">              2.3.7.2.1.04.00 - Lucros a Destinar do Exercício </t>
  </si>
  <si>
    <t xml:space="preserve">              2.3.7.2.1.05.00 - Lucros a Destinar de Exercícios Anteriores </t>
  </si>
  <si>
    <t xml:space="preserve">              2.3.7.2.1.06.00 - Resultados Apurados por Extinção, Fusão e Cisão </t>
  </si>
  <si>
    <t xml:space="preserve">            2.3.7.2.2.00.00 - Lucros e Prejuízos Acumulados - Intra OFSS </t>
  </si>
  <si>
    <t xml:space="preserve">              2.3.7.2.2.01.00 - Lucros e Prejuízos do Exercício </t>
  </si>
  <si>
    <t xml:space="preserve">              2.3.7.2.2.02.00 - Lucros e Prejuízos Acumulados de Exercícios 
              Anteriores </t>
  </si>
  <si>
    <t xml:space="preserve">              2.3.7.2.2.03.00 - Ajustes de Exercícios Anteriores </t>
  </si>
  <si>
    <t xml:space="preserve">              2.3.7.2.2.04.00 - Lucros a Destinar do Exercício </t>
  </si>
  <si>
    <t xml:space="preserve">              2.3.7.2.2.05.00 - Lucros a Destinar de Exercícios Anteriores </t>
  </si>
  <si>
    <t xml:space="preserve">              2.3.7.2.2.06.00 - Resultados Apurados por Extinção, Fusão e Cisão </t>
  </si>
  <si>
    <t xml:space="preserve">            2.3.7.2.3.00.00 - Lucros e Prejuízos Acumulados - Inter OFSS - União </t>
  </si>
  <si>
    <t xml:space="preserve">              2.3.7.2.3.01.00 - Lucros e Prejuízos do Exercício </t>
  </si>
  <si>
    <t xml:space="preserve">              2.3.7.2.3.02.00 - Lucros e Prejuízos Acumulados de Exercícios 
              Anteriores </t>
  </si>
  <si>
    <t xml:space="preserve">              2.3.7.2.3.03.00 - Ajustes de Exercícios Anteriores </t>
  </si>
  <si>
    <t xml:space="preserve">              2.3.7.2.3.04.00 - Lucros a Destinar do Exercício </t>
  </si>
  <si>
    <t xml:space="preserve">              2.3.7.2.3.05.00 - Lucros a Destinar de Exercícios Anteriores </t>
  </si>
  <si>
    <t xml:space="preserve">              2.3.7.2.3.06.00 - Resultados Apurados por Extinção, Fusão e Cisão </t>
  </si>
  <si>
    <t xml:space="preserve">            2.3.7.2.4.00.00 - Lucros e Prejuízos Acumulados - Inter OFSS - 
            Estado </t>
  </si>
  <si>
    <t xml:space="preserve">              2.3.7.2.4.01.00 - Lucros e Prejuízos do Exercício </t>
  </si>
  <si>
    <t xml:space="preserve">              2.3.7.2.4.02.00 - Lucros e Prejuízos Acumulados de Exercícios 
              Anteriores </t>
  </si>
  <si>
    <t xml:space="preserve">              2.3.7.2.4.03.00 - Ajustes de Exercícios Anteriores </t>
  </si>
  <si>
    <t xml:space="preserve">              2.3.7.2.4.04.00 - Lucros a Destinar do Exercício </t>
  </si>
  <si>
    <t xml:space="preserve">              2.3.7.2.4.05.00 - Lucros a Destinar de Exercícios Anteriores </t>
  </si>
  <si>
    <t xml:space="preserve">              2.3.7.2.4.06.00 - Resultados Apurados por Extinção, Fusão e Cisão </t>
  </si>
  <si>
    <t xml:space="preserve">            2.3.7.2.5.00.00 - Lucros e Prejuízos Acumulados - Inter OFSS - 
            Município </t>
  </si>
  <si>
    <t xml:space="preserve">              2.3.7.2.5.01.00 - Lucros e Prejuízos do Exercício </t>
  </si>
  <si>
    <t xml:space="preserve">              2.3.7.2.5.02.00 - Lucros e Prejuízos Acumulados de Exercícios 
              Anteriores </t>
  </si>
  <si>
    <t xml:space="preserve">              2.3.7.2.5.03.00 - Ajustes de Exercícios Anteriores </t>
  </si>
  <si>
    <t xml:space="preserve">              2.3.7.2.5.04.00 - Lucros a Destinar do Exercício </t>
  </si>
  <si>
    <t xml:space="preserve">              2.3.7.2.5.05.00 - Lucros a Destinar de Exercícios Anteriores </t>
  </si>
  <si>
    <t xml:space="preserve">              2.3.7.2.5.06.00 - Resultados Apurados por Extinção, Fusão e Cisão </t>
  </si>
  <si>
    <t xml:space="preserve">        2.3.9.0.0.00.00 - (-) Ações/Cotas em Tesouraria </t>
  </si>
  <si>
    <t xml:space="preserve">          2.3.9.1.0.00.00 - (-) Ações em Tesouraria </t>
  </si>
  <si>
    <t xml:space="preserve">            2.3.9.1.1.00.00 - (-) Ações em Tesouraria - Consolidação </t>
  </si>
  <si>
    <t xml:space="preserve">            2.3.9.1.2.00.00 - (-) Ações em Tesouraria - Intra OFSS </t>
  </si>
  <si>
    <t xml:space="preserve">            2.3.9.1.3.00.00 - (-) Ações em Tesouraria - Inter OFSS - União </t>
  </si>
  <si>
    <t xml:space="preserve">            2.3.9.1.4.00.00 - (-) Ações em Tesouraria - Inter OFSS - Estado </t>
  </si>
  <si>
    <t xml:space="preserve">            2.3.9.1.5.00.00 - (-) Ações em Tesouraria - Inter OFSS - Município </t>
  </si>
  <si>
    <t xml:space="preserve">          2.3.9.2.0.00.00 - (-) Cotas em Tesouraria </t>
  </si>
  <si>
    <t xml:space="preserve">            2.3.9.2.1.00.00 - (-) Cotas em Tesouraria - Consolidação </t>
  </si>
  <si>
    <t xml:space="preserve">            2.3.9.2.2.00.00 - (-) Cotas em Tesouraria - Intra OFSS </t>
  </si>
  <si>
    <t xml:space="preserve">            2.3.9.2.3.00.00 - (-) Cotas em Tesouraria - Inter OFSS - União </t>
  </si>
  <si>
    <t xml:space="preserve">            2.3.9.2.4.00.00 - (-) Cotas em Tesouraria - Inter OFSS - Estado </t>
  </si>
  <si>
    <t xml:space="preserve">            2.3.9.2.5.00.00 - (-) Cotas em Tesouraria - Inter OFSS - Município </t>
  </si>
  <si>
    <t xml:space="preserve">Apuração do Saldo Patrimonial </t>
  </si>
  <si>
    <t xml:space="preserve">  Apuração do Saldo Patrimonial </t>
  </si>
  <si>
    <t xml:space="preserve">    Ativo Financeiro </t>
  </si>
  <si>
    <t xml:space="preserve">    Ativo Permanente </t>
  </si>
  <si>
    <t xml:space="preserve">    Passivo Financeiro </t>
  </si>
  <si>
    <t xml:space="preserve">    Passivo Permanente </t>
  </si>
  <si>
    <t xml:space="preserve">    Saldo Patrimonial </t>
  </si>
  <si>
    <t xml:space="preserve">Contas de Compensação </t>
  </si>
  <si>
    <t xml:space="preserve">  Contas de Compensação </t>
  </si>
  <si>
    <t xml:space="preserve">    8.1.1.0.0.00.00 - Execução dos Atos Potenciais Ativos </t>
  </si>
  <si>
    <t xml:space="preserve">      8.1.1.1.0.00.00 - Execução de Garantias e Contragarantias Recebidas </t>
  </si>
  <si>
    <t xml:space="preserve">      8.1.1.2.0.00.00 - Execução de Direitos Conveniados e Outros 
      Instrumentos Congêneres </t>
  </si>
  <si>
    <t xml:space="preserve">      8.1.1.3.0.00.00 - Execução de Direitos Contratuais </t>
  </si>
  <si>
    <t xml:space="preserve">      8.1.1.9.0.00.00 - Execução de Outros Atos Potenciais Ativos </t>
  </si>
  <si>
    <t xml:space="preserve">    8.1.2.0.0.00.00 - Execução dos Atos Potenciais Passivos </t>
  </si>
  <si>
    <t xml:space="preserve">      8.1.2.1.0.00.00 - Execução de Garantias e Contragarantias Concedidas </t>
  </si>
  <si>
    <t xml:space="preserve">      8.1.2.2.0.00.00 - Execução de Obrigações Conveniadas e Outros 
      Instrumentos Congêneres </t>
  </si>
  <si>
    <t xml:space="preserve">      8.1.2.3.0.00.00 - Execução de Obrigações Contratuais </t>
  </si>
  <si>
    <t xml:space="preserve">      8.1.2.9.0.00.00 - Execução de Outros Atos Potenciais Passivos </t>
  </si>
  <si>
    <t>1.0.0.0.0.00.00 - Ativo</t>
  </si>
  <si>
    <t>1.1.0.0.0.00.00 - Ativo Circulante</t>
  </si>
  <si>
    <t>1.1.1.0.0.00.00 - Caixa e Equivalentes de Caixa</t>
  </si>
  <si>
    <t>1.1.1.1.0.00.00 - Caixa e Equivalentes de Caixa em Moeda Nacional</t>
  </si>
  <si>
    <t>1.1.1.1.1.00.00 - Caixa e Equivalentes de Caixa em Moeda Nacional - 
 Consolidação</t>
  </si>
  <si>
    <t>1.1.1.1.2.00.00 - Caixa e Equivalentes de Caixa em Moeda Nacional - 
 Intra OFSS</t>
  </si>
  <si>
    <t>1.1.1.2.0.00.00 - Caixa e Equivalentes de Caixa em Moeda Estrangeira</t>
  </si>
  <si>
    <t>1.1.1.2.1.00.00 - Caixa e Equivalentes de Caixa em Moeda Estrangeira 
 - Consolidação</t>
  </si>
  <si>
    <t>1.1.2.0.0.00.00 - Créditos a Curto Prazo</t>
  </si>
  <si>
    <t>1.1.2.1.0.00.00 - Créditos Tributários a Receber</t>
  </si>
  <si>
    <t>1.1.2.1.1.00.00 - Créditos Tributários a Receber - Consolidação</t>
  </si>
  <si>
    <t>1.1.2.1.2.00.00 - Créditos Tributários a Receber - Intra OFSS</t>
  </si>
  <si>
    <t>1.1.2.1.3.00.00 - Créditos Tributários a Receber - Inter OFSS - 
 União</t>
  </si>
  <si>
    <t>1.1.2.1.4.00.00 - Créditos Tributários a Receber - Inter OFSS – 
 Estado</t>
  </si>
  <si>
    <t>1.1.2.1.5.00.00 - Créditos Tributários a Receber - Inter OFSS - 
 Município</t>
  </si>
  <si>
    <t>1.1.2.2.0.00.00 - Clientes</t>
  </si>
  <si>
    <t>1.1.2.2.1.00.00 - Clientes - Consolidação</t>
  </si>
  <si>
    <t>1.1.2.2.2.00.00 - Clientes - Intra OFSS</t>
  </si>
  <si>
    <t>1.1.2.2.3.00.00 - Clientes - Inter OFSS - União</t>
  </si>
  <si>
    <t>1.1.2.2.4.00.00 - Clientes - Inter OFSS - Estado</t>
  </si>
  <si>
    <t>1.1.2.2.5.00.00 - Clientes - Inter OFSS - Município</t>
  </si>
  <si>
    <t>1.1.2.3.0.00.00 - Créditos de Transferências a Receber</t>
  </si>
  <si>
    <t>1.1.2.3.1.00.00 - Créditos de Transferências a Receber - 
 Consolidação</t>
  </si>
  <si>
    <t>1.1.2.3.3.00.00 - Créditos de Transferências a Receber - Inter OFSS 
 - União</t>
  </si>
  <si>
    <t>1.1.2.3.4.00.00 - Créditos de Transferências a Receber - Inter OFSS 
 - Estado</t>
  </si>
  <si>
    <t>1.1.2.3.5.00.00 - Créditos de Transferências a Receber - Inter OFSS 
 - Município</t>
  </si>
  <si>
    <t>1.1.2.4.0.00.00 - Empréstimos e Financiamentos Concedidos</t>
  </si>
  <si>
    <t>1.1.2.4.1.00.00 - Empréstimos e Financiamentos Concedidos - 
 Consolidação</t>
  </si>
  <si>
    <t>1.1.2.4.2.00.00 - Empréstimos e Financiamentos Concedidos - Intra 
 OFSS</t>
  </si>
  <si>
    <t>1.1.2.4.3.00.00 - Empréstimos e Financiamentos Concedidos - Inter 
 OFSS - União</t>
  </si>
  <si>
    <t>1.1.2.4.4.00.00 - Empréstimos e Financiamentos Concedidos - Inter 
 OFSS - Estado</t>
  </si>
  <si>
    <t>1.1.2.4.5.00.00 - Empréstimos e Financiamentos Concedidos - Inter 
 OFSS - Município</t>
  </si>
  <si>
    <t>1.1.2.5.0.00.00 - Dívida Ativa Tributaria</t>
  </si>
  <si>
    <t>1.1.2.5.1.00.00 - Dívida Ativa Tributaria - Consolidação</t>
  </si>
  <si>
    <t>1.1.2.5.2.00.00 - Dívida Ativa Tributária - Intra OFSS</t>
  </si>
  <si>
    <t>1.1.2.5.3.00.00 - Dívida Ativa Tributária - Inter OFSS - União</t>
  </si>
  <si>
    <t>1.1.2.5.4.00.00 - Dívida Ativa Tributária - Inter OFSS - Estado</t>
  </si>
  <si>
    <t>1.1.2.5.5.00.00 - Dívida Ativa Tributaria - Inter OFSS - Município</t>
  </si>
  <si>
    <t>1.1.2.6.0.00.00 - Dívida Ativa não Tributaria</t>
  </si>
  <si>
    <t>1.1.2.6.1.00.00 - Dívida Ativa não Tributaria - Consolidação</t>
  </si>
  <si>
    <t>1.1.2.6.2.00.00 - Dívida Ativa Não Tributaria - Intra OFSS</t>
  </si>
  <si>
    <t>1.1.2.6.3.00.00 - Dívida Ativa Não Tributaria - Inter OFSS - União</t>
  </si>
  <si>
    <t>1.1.2.6.4.00.00 - Dívida Ativa Não Tributaria - Inter OFSS - Estado</t>
  </si>
  <si>
    <t>1.1.2.6.5.00.00 - Dívida Ativa Não Tributaria - Inter OFSS - 
 Município</t>
  </si>
  <si>
    <t>1.1.2.9.0.00.00 - (-) Ajuste de Perdas de Créditos a Curto Prazo</t>
  </si>
  <si>
    <t>1.1.2.9.1.00.00 - (-) Ajuste de Perdas de Créditos a Curto Prazo - 
 Consolidação</t>
  </si>
  <si>
    <t>1.1.2.9.2.00.00 - (-) Ajuste de Perdas de Créditos a Curto Prazo - 
 Intra OFSS</t>
  </si>
  <si>
    <t>1.1.2.9.3.00.00 - (-) Ajuste de Perdas de Créditos a Curto Prazo - 
 Inter OFSS - União</t>
  </si>
  <si>
    <t>1.1.2.9.4.00.00 - (-) Ajuste de Perdas de Créditos a Curto Prazo - 
 Inter OFSS - Estado</t>
  </si>
  <si>
    <t>1.1.2.9.5.00.00 - (-) Ajuste de Perdas de Créditos a Curto Prazo - 
 Inter OFSS - Município</t>
  </si>
  <si>
    <t>1.1.3.0.0.00.00 - Demais Créditos e Valores a Curto Prazo</t>
  </si>
  <si>
    <t>1.1.3.1.0.00.00 - Adiantamentos Concedidos a Pessoal e a Terceiros</t>
  </si>
  <si>
    <t>1.1.3.1.1.00.00 - Adiantamentos Concedidos a Pessoal e a Terceiros - 
 Consolidação</t>
  </si>
  <si>
    <t>1.1.3.2.0.00.00 - Tributos a Recuperar/Compensar</t>
  </si>
  <si>
    <t>1.1.3.2.1.00.00 - Tributos a Recuperar/Compensar - Consolidação</t>
  </si>
  <si>
    <t>1.1.3.3.0.00.00 - Créditos a Receber por Descentralização da 
 Prestação de Serviços Públicos</t>
  </si>
  <si>
    <t>1.1.3.3.1.00.00 - Créditos a Receber por Descentralização da 
 Prestação de Serviços Públicos - Consolidação</t>
  </si>
  <si>
    <t>1.1.3.4.0.00.00 - Créditos por Danos ao Patrimônio</t>
  </si>
  <si>
    <t>1.1.3.4.1.00.00 - Créditos por Danos ao Patrimônio - Consolidação</t>
  </si>
  <si>
    <t>1.1.3.5.0.00.00 - Depósitos Restituíveis e Valores Vinculados</t>
  </si>
  <si>
    <t>1.1.3.5.1.00.00 - Depósitos Restituíveis e Valores Vinculados - 
 Consolidação</t>
  </si>
  <si>
    <t>1.1.3.8.0.00.00 - Outros Créditos a Receber e Valores a Curto Prazo</t>
  </si>
  <si>
    <t>1.1.3.8.1.00.00 - Outros Créditos a Receber e Valores a Curto Prazo 
 - Consolidação</t>
  </si>
  <si>
    <t>1.1.3.9.0.00.00 - (-) Ajuste de Perdas de Demais Créditos e Valores a 
 Curto Prazo</t>
  </si>
  <si>
    <t>1.1.3.9.1.00.00 - (-) Ajuste de Perdas de Demais Créditos e Valores 
 a Curto Prazo - Consolidação</t>
  </si>
  <si>
    <t>1.1.4.0.0.00.00 - Investimentos e Aplicações Temporárias a Curto Prazo</t>
  </si>
  <si>
    <t>1.1.4.1.0.00.00 - Títulos e Valores Mobiliários</t>
  </si>
  <si>
    <t>1.1.4.1.1.00.00 - Títulos e Valores Mobiliários - Consolidação</t>
  </si>
  <si>
    <t>1.1.4.2.0.00.00 - Aplicação Temporária em Metais Preciosos</t>
  </si>
  <si>
    <t>1.1.4.2.1.00.00 - Aplicação Temporária em Metais Preciosos - 
 Consolidação</t>
  </si>
  <si>
    <t>1.1.4.3.0.00.00 - Aplicação Em Segmento de Imóveis</t>
  </si>
  <si>
    <t>1.1.4.3.1.00.00 - Aplicação Em Segmento de Imóveis - Consolidação</t>
  </si>
  <si>
    <t>1.1.4.9.0.00.00 - (-) Ajuste de Perdas de Investimentos e Aplicações 
 Temporárias</t>
  </si>
  <si>
    <t>1.1.4.9.1.00.00 - (-) Ajuste de Perdas de Investimentos Temporários 
 e Aplicações Temporárias - Consolidação</t>
  </si>
  <si>
    <t>1.1.5.0.0.00.00 - Estoques</t>
  </si>
  <si>
    <t>1.1.5.1.0.00.00 - Mercadorias para Revenda</t>
  </si>
  <si>
    <t>1.1.5.1.1.00.00 - Mercadorias para Revenda - Consolidação</t>
  </si>
  <si>
    <t>1.1.5.2.0.00.00 - Produtos e Serviços Acabados</t>
  </si>
  <si>
    <t>1.1.5.2.1.00.00 - Produtos e Serviços Acabados - Consolidação</t>
  </si>
  <si>
    <t>1.1.5.3.0.00.00 - Produtos e Serviços em Elaboração</t>
  </si>
  <si>
    <t>1.1.5.3.1.00.00 - Produtos e Serviços em Elaboração - Consolidação</t>
  </si>
  <si>
    <t>1.1.5.4.0.00.00 - Matérias-Primas</t>
  </si>
  <si>
    <t>1.1.5.4.1.00.00 - Matérias-Primas - Consolidação</t>
  </si>
  <si>
    <t>1.1.5.5.0.00.00 - Materiais em Trânsito</t>
  </si>
  <si>
    <t>1.1.5.5.1.00.00 - Materiais em Trânsito - Consolidação</t>
  </si>
  <si>
    <t>1.1.5.6.0.00.00 - Almoxarifado</t>
  </si>
  <si>
    <t>1.1.5.6.1.00.00 - Almoxarifado - Consolidação</t>
  </si>
  <si>
    <t>1.1.5.8.0.00.00 - Outros Estoques</t>
  </si>
  <si>
    <t>1.1.5.8.1.00.00 - Outros Estoques - Consolidação</t>
  </si>
  <si>
    <t>1.1.5.9.0.00.00 - (-) Ajuste de Perdas de Estoques</t>
  </si>
  <si>
    <t>1.1.5.9.1.00.00 - (-) Ajuste de Perdas de Estoques - Consolidação</t>
  </si>
  <si>
    <t>1.1.9.0.0.00.00 - Variações Patrimoniais Diminutivas Pagas 
 Antecipadamente</t>
  </si>
  <si>
    <t>1.1.9.1.0.00.00 - Prêmios de Seguros a Apropriar</t>
  </si>
  <si>
    <t>1.1.9.1.1.00.00 - Prêmios de Seguros a Apropriar - Consolidação</t>
  </si>
  <si>
    <t>1.1.9.2.0.00.00 - VPD Financeiras a Apropriar</t>
  </si>
  <si>
    <t>1.1.9.2.1.00.00 - VPD Financeiras a Apropriar - Consolidação</t>
  </si>
  <si>
    <t>1.1.9.3.0.00.00 - Assinaturas e Anuidades a Apropriar</t>
  </si>
  <si>
    <t>1.1.9.3.1.00.00 - Assinaturas e Anuidades a Apropriar - Consolidação</t>
  </si>
  <si>
    <t>1.1.9.4.0.00.00 - Alugueis Pagos a Apropriar</t>
  </si>
  <si>
    <t>1.1.9.4.1.00.00 - Alugueis Pagos a Apropriar - Consolidação</t>
  </si>
  <si>
    <t>1.1.9.5.0.00.00 - Tributos Pagos a Apropriar</t>
  </si>
  <si>
    <t>1.1.9.5.1.00.00 - Tributos Pagos a Apropriar - Consolidação</t>
  </si>
  <si>
    <t>1.1.9.6.0.00.00 - Contribuições Confederativas a Apropriar</t>
  </si>
  <si>
    <t>1.1.9.6.1.00.00 - Contribuições Confederativas a Apropriar - 
 Consolidação</t>
  </si>
  <si>
    <t>1.1.9.7.0.00.00 - Benefícios a Pessoal a Apropriar</t>
  </si>
  <si>
    <t>1.1.9.7.1.00.00 - Benefícios a Pessoal a Apropriar - Consolidação</t>
  </si>
  <si>
    <t>1.1.9.8.0.00.00 - Demais VPD a Apropriar</t>
  </si>
  <si>
    <t>1.1.9.8.1.00.00 - Demais VPD a Apropriar - Consolidação</t>
  </si>
  <si>
    <t>1.2.0.0.0.00.00 - Ativo não Circulante</t>
  </si>
  <si>
    <t>1.2.1.0.0.00.00 - Ativo Realizável a Longo Prazo</t>
  </si>
  <si>
    <t>1.2.1.1.0.00.00 - Créditos a Longo Prazo</t>
  </si>
  <si>
    <t>1.2.1.1.1.00.00 - Créditos a Longo Prazo - Consolidação</t>
  </si>
  <si>
    <t>1.2.1.1.1.01.00 - Créditos Tributários a Receber</t>
  </si>
  <si>
    <t>1.2.1.1.1.02.00 - Clientes</t>
  </si>
  <si>
    <t>1.2.1.1.1.03.00 - Empréstimos e Financiamentos Concedidos</t>
  </si>
  <si>
    <t>1.2.1.1.1.04.00 - Dívida Ativa Tributaria</t>
  </si>
  <si>
    <t>1.2.1.1.1.05.00 - Dívida Ativa não Tributaria</t>
  </si>
  <si>
    <t>1.2.1.1.1.99.00 - (-) Ajuste de Perdas de Créditos a Longo Prazo</t>
  </si>
  <si>
    <t>1.2.1.1.2.00.00 - Créditos a Longo Prazo - Intra OFSS</t>
  </si>
  <si>
    <t>1.2.1.1.2.01.00 - Créditos Tributários a Receber</t>
  </si>
  <si>
    <t>1.2.1.1.2.02.00 - Clientes</t>
  </si>
  <si>
    <t>1.2.1.1.2.03.00 - Empréstimos e Financiamentos Concedidos</t>
  </si>
  <si>
    <t>1.2.1.1.2.04.00 - Dívida Ativa Tributaria</t>
  </si>
  <si>
    <t>1.2.1.1.2.05.00 - Dívida Ativa não Tributaria</t>
  </si>
  <si>
    <t>1.2.1.1.2.99.00 - (-) Ajuste de Perdas de Créditos a Longo Prazo</t>
  </si>
  <si>
    <t>1.2.1.1.3.00.00 - Créditos a Longo Prazo - Inter OFSS - União</t>
  </si>
  <si>
    <t>1.2.1.1.3.01.00 - Créditos Tributários a Receber</t>
  </si>
  <si>
    <t>1.2.1.1.3.02.00 - Clientes</t>
  </si>
  <si>
    <t>1.2.1.1.3.03.00 - Empréstimos e Financiamentos Concedidos</t>
  </si>
  <si>
    <t>1.2.1.1.3.04.00 - Dívida Ativa Tributaria</t>
  </si>
  <si>
    <t>1.2.1.1.3.05.00 - Dívida Ativa não Tributaria</t>
  </si>
  <si>
    <t>1.2.1.1.3.99.00 - (-) Ajuste de Perdas de Créditos a Longo Prazo</t>
  </si>
  <si>
    <t>1.2.1.1.4.00.00 - Créditos a Longo Prazo - Inter OFSS - Estado</t>
  </si>
  <si>
    <t>1.2.1.1.4.01.00 - Créditos Tributários a Receber</t>
  </si>
  <si>
    <t>1.2.1.1.4.02.00 - Clientes</t>
  </si>
  <si>
    <t>1.2.1.1.4.03.00 - Empréstimos e Financiamentos Concedidos</t>
  </si>
  <si>
    <t>1.2.1.1.4.04.00 - Dívida Ativa Tributaria</t>
  </si>
  <si>
    <t>1.2.1.1.4.05.00 - Dívida Ativa não Tributaria</t>
  </si>
  <si>
    <t>1.2.1.1.4.99.00 - (-) Ajuste de Perdas de Créditos a Longo Prazo</t>
  </si>
  <si>
    <t>1.2.1.1.5.00.00 - Créditos a Longo Prazo - Inter OFSS - Município</t>
  </si>
  <si>
    <t>1.2.1.1.5.01.00 - Créditos Tributários a Receber</t>
  </si>
  <si>
    <t>1.2.1.1.5.02.00 - Clientes</t>
  </si>
  <si>
    <t>1.2.1.1.5.03.00 - Empréstimos e Financiamentos Concedidos</t>
  </si>
  <si>
    <t>1.2.1.1.5.04.00 - Dívida Ativa Tributaria</t>
  </si>
  <si>
    <t>1.2.1.1.5.05.00 - Dívida Ativa não Tributaria</t>
  </si>
  <si>
    <t>1.2.1.1.5.99.00 - (-) Ajuste de Perdas de Créditos a Longo Prazo</t>
  </si>
  <si>
    <t>1.2.1.2.0.00.00 - Demais Créditos e Valores a Longo Prazo</t>
  </si>
  <si>
    <t>1.2.1.2.1.00.00 - Demais Créditos e Valores a Longo Prazo - 
 Consolidação</t>
  </si>
  <si>
    <t>1.2.1.2.1.01.00 - Adiantamentos Concedidos a Pessoal e a Terceiros</t>
  </si>
  <si>
    <t>1.2.1.2.1.02.00 - Tributos a Recuperar/Compensar</t>
  </si>
  <si>
    <t>1.2.1.2.1.03.00 - Créditos a Receber por Descentralização da 
 Prestação de Serviços Públicos</t>
  </si>
  <si>
    <t>1.2.1.2.1.04.00 - Créditos por Danos ao Patrimônio Provenientes de 
 Créditos Administrativos</t>
  </si>
  <si>
    <t>1.2.1.2.1.05.00 - Créditos por Danos ao Patrimônio Apurados em 
 Tomada de Contas Especial</t>
  </si>
  <si>
    <t>1.2.1.2.1.06.00 - Depósitos Restituíveis e Valores Vinculados</t>
  </si>
  <si>
    <t>1.2.1.2.1.98.00 - Outros Créditos a Receber e Valores a Longo Prazo</t>
  </si>
  <si>
    <t>1.2.1.2.1.99.00 - (-) Ajuste de Perdas de Demais Créditos e Valores 
 a Longo Prazo</t>
  </si>
  <si>
    <t>1.2.1.3.0.00.00 - Investimentos e Aplicações Temporárias a Longo 
 Prazo</t>
  </si>
  <si>
    <t>1.2.1.3.1.00.00 - Investimentos e Aplicações Temporárias a Longo 
 Prazo - Consolidação</t>
  </si>
  <si>
    <t>1.2.1.3.1.01.00 - Títulos e Valores Mobiliários</t>
  </si>
  <si>
    <t>1.2.1.3.1.02.00 - Aplicação Temporária em Metais Preciosos</t>
  </si>
  <si>
    <t>1.2.1.3.1.03.00 - Aplicações em Segmento de Imóveis</t>
  </si>
  <si>
    <t>1.2.1.3.1.99.00 - (-) Ajuste de Perdas de Investimentos e 
 Aplicações Temporárias a Longo Prazo</t>
  </si>
  <si>
    <t>1.2.1.4.0.00.00 - Estoques</t>
  </si>
  <si>
    <t>1.2.1.4.1.00.00 - Estoques - Consolidação</t>
  </si>
  <si>
    <t>1.2.1.4.1.01.00 - Mercadorias para Revenda</t>
  </si>
  <si>
    <t>1.2.1.4.1.02.00 - Produtos e Serviços Acabados</t>
  </si>
  <si>
    <t>1.2.1.4.1.03.00 - Produtos e Serviços em Elaboração</t>
  </si>
  <si>
    <t>1.2.1.4.1.04.00 - Matérias-Primas</t>
  </si>
  <si>
    <t>1.2.1.4.1.05.00 - Materiais em Trânsito</t>
  </si>
  <si>
    <t>1.2.1.4.1.06.00 - Almoxarifado</t>
  </si>
  <si>
    <t>1.2.1.4.1.07.00 - Adiantamentos a Fornecedores</t>
  </si>
  <si>
    <t>1.2.1.4.1.98.00 - Outros Estoques</t>
  </si>
  <si>
    <t>1.2.1.4.1.99.00 - (-) Ajuste de Perdas de Estoques</t>
  </si>
  <si>
    <t>1.2.1.9.0.00.00 - Variações Patrimoniais Diminutivas Pagas 
 Antecipadamente</t>
  </si>
  <si>
    <t>1.2.1.9.1.00.00 - Variações Patrimoniais Diminutivas Pagas 
 Antecipadamente - Consolidação</t>
  </si>
  <si>
    <t>1.2.1.9.1.01.00 - Prêmios de Seguros a Apropriar</t>
  </si>
  <si>
    <t>1.2.1.9.1.02.00 - VPD Financeiras a Apropriar</t>
  </si>
  <si>
    <t>1.2.1.9.1.03.00 - Assinaturas e Anuidades a Apropriar</t>
  </si>
  <si>
    <t>1.2.1.9.1.04.00 - Alugueis Pagos a Apropriar</t>
  </si>
  <si>
    <t>1.2.1.9.1.05.00 - Tributos Pagos a Apropriar</t>
  </si>
  <si>
    <t>1.2.1.9.1.06.00 - Contribuições Confederativas a Apropriar</t>
  </si>
  <si>
    <t>1.2.1.9.1.07.00 - Benefícios a Apropriar</t>
  </si>
  <si>
    <t>1.2.1.9.1.99.00 - Demais VPD a Apropriar</t>
  </si>
  <si>
    <t>1.2.2.0.0.00.00 - Investimentos</t>
  </si>
  <si>
    <t>1.2.2.1.0.00.00 - Participações Permanentes</t>
  </si>
  <si>
    <t>1.2.2.1.1.00.00 - Participações Permanentes - Consolidação</t>
  </si>
  <si>
    <t>1.2.2.1.1.01.00 - Participações Avaliadas pelo Método de 
 Equivalência Patrimonial</t>
  </si>
  <si>
    <t>1.2.2.1.1.02.00 - Participações Avaliadas pelo Método de Custo</t>
  </si>
  <si>
    <t>1.2.2.1.2.00.00 - Participações Permanentes - Intra OFSS</t>
  </si>
  <si>
    <t>1.2.2.1.2.01.00 - Participações Avaliadas pelo Método de 
 Equivalência Patrimonial</t>
  </si>
  <si>
    <t>1.2.2.1.2.02.00 - Participações Avaliadas pelo Método de Custo</t>
  </si>
  <si>
    <t>1.2.2.1.3.00.00 - Participações Permanentes - Inter OFSS - União</t>
  </si>
  <si>
    <t>1.2.2.1.3.01.00 - Participações Avaliadas pelo Método de 
 Equivalência Patrimonial</t>
  </si>
  <si>
    <t>1.2.2.1.3.02.00 - Participações Avaliadas pelo Método de Custo</t>
  </si>
  <si>
    <t>1.2.2.1.4.00.00 - Participações Permanentes - Inter OFSS - Estado</t>
  </si>
  <si>
    <t>1.2.2.1.4.01.00 - Participações Avaliadas pelo Método de 
 Equivalência Patrimonial</t>
  </si>
  <si>
    <t>1.2.2.1.4.02.00 - Participações Avaliadas pelo Método de Custo</t>
  </si>
  <si>
    <t>1.2.2.1.5.00.00 - Participações Permanentes - Inter OFSS - Município</t>
  </si>
  <si>
    <t>1.2.2.1.5.01.00 - Participações Avaliadas pelo Método de 
 Equivalência Patrimonial</t>
  </si>
  <si>
    <t>1.2.2.1.5.02.00 - Participações Avaliadas pelo Método de Custo</t>
  </si>
  <si>
    <t>1.2.2.2.0.00.00 - Propriedades para Investimento</t>
  </si>
  <si>
    <t>1.2.2.2.1.00.00 - Propriedades para Investimento - Consolidação</t>
  </si>
  <si>
    <t>1.2.2.3.0.00.00 - Investimentos do RPPS de Longo Prazo</t>
  </si>
  <si>
    <t>1.2.2.3.1.00.00 - Investimentos do RPPS de Longo Prazo - 
 Consolidação</t>
  </si>
  <si>
    <t>1.2.2.7.0.00.00 - Demais Investimentos Permanentes</t>
  </si>
  <si>
    <t>1.2.2.7.1.00.00 - Demais Investimentos Permanentes - Consolidação</t>
  </si>
  <si>
    <t>1.2.2.8.0.00.00 - (-) Depreciação Acumulada de Investimentos</t>
  </si>
  <si>
    <t>1.2.2.8.1.00.00 - (-) Depreciação Acumulada de Investimentos - 
 Consolidação</t>
  </si>
  <si>
    <t>1.2.2.8.1.01.00 - (-) Depreciação Acumulada de Investimentos - 
 Consolidação - Propriedades para Investimento</t>
  </si>
  <si>
    <t>1.2.2.9.0.00.00 - (-) Redução ao Valor Recuperável de Investimentos</t>
  </si>
  <si>
    <t>1.2.2.9.1.00.00 - (-) Redução ao Valor Recuperável de Investimentos 
 - Consolidação</t>
  </si>
  <si>
    <t>1.2.2.9.1.01.00 - (-) Redução ao Valor Recuperável de Investimentos 
 - Participações Permanentes</t>
  </si>
  <si>
    <t>1.2.2.9.1.02.00 - (-) Redução ao Valor Recuperável de Propriedades 
 para Investimento</t>
  </si>
  <si>
    <t>1.2.2.9.1.03.00 - (-) Redução ao Valor Recuperável de Investimentos 
 do RPPS</t>
  </si>
  <si>
    <t>1.2.2.9.1.04.00 - (-) Redução ao Valor Recuperável de Investimentos 
 - Demais Investimentos Permanentes</t>
  </si>
  <si>
    <t>1.2.2.9.2.00.00 - (-) Redução ao Valor Recuperável de Investimentos 
 - Intra OFSS</t>
  </si>
  <si>
    <t>1.2.2.9.2.01.00 - (-) Redução ao Valor Recuperável de Investimentos 
 - Participações Permanentes</t>
  </si>
  <si>
    <t>1.2.2.9.2.04.00 - (-) Redução ao Valor Recuperável de Investimentos 
 - Demais Investimentos Permanentes</t>
  </si>
  <si>
    <t>1.2.2.9.3.00.00 - (-) Redução ao Valor Recuperável de Investimentos 
 - Inter OFSS - União</t>
  </si>
  <si>
    <t>1.2.2.9.3.01.00 - (-) Redução ao Valor Recuperável de Investimentos 
 - Participações Permanentes</t>
  </si>
  <si>
    <t>1.2.2.9.3.04.00 - (-) Redução ao Valor Recuperável de Investimentos 
 - Demais Investimentos Permanentes</t>
  </si>
  <si>
    <t>1.2.2.9.4.00.00 - (-) Redução ao Valor Recuperável de Investimentos 
 - Inter OFSS - Estado</t>
  </si>
  <si>
    <t>1.2.2.9.4.01.00 - (-) Redução ao Valor Recuperável de Investimentos 
 - Participações Permanentes</t>
  </si>
  <si>
    <t>1.2.2.9.4.04.00 - (-) Redução ao Valor Recuperável de Investimentos 
 - Demais Investimentos Permanentes</t>
  </si>
  <si>
    <t>1.2.2.9.5.00.00 - (-) Redução ao Valor Recuperável de Investimentos 
 - Inter OFSS - Município</t>
  </si>
  <si>
    <t>1.2.2.9.5.01.00 - (-) Redução ao Valor Recuperável de Investimentos 
 - Participações Permanentes</t>
  </si>
  <si>
    <t>1.2.2.9.5.04.00 - (-) Redução ao Valor Recuperável de Investimentos 
 - Demais Investimentos Permanentes</t>
  </si>
  <si>
    <t>1.2.3.0.0.00.00 - Imobilizado</t>
  </si>
  <si>
    <t>1.2.3.1.0.00.00 - Bens Moveis</t>
  </si>
  <si>
    <t>1.2.3.1.1.00.00 - Bens Móveis - Consolidação</t>
  </si>
  <si>
    <t>1.2.3.2.0.00.00 - Bens Imóveis</t>
  </si>
  <si>
    <t>1.2.3.2.1.00.00 - Bens Imóveis - Consolidação</t>
  </si>
  <si>
    <t>1.2.3.8.0.00.00 - (-) Depreciação, Exaustão e Amortização Acumuladas</t>
  </si>
  <si>
    <t>1.2.3.8.1.00.00 - (-) Depreciação, Exaustão e Amortização Acumuladas 
 - Consolidação</t>
  </si>
  <si>
    <t>1.2.3.8.1.01.00 - (-) Depreciação Acumulada - Bens Móveis</t>
  </si>
  <si>
    <t>1.2.3.8.1.02.00 - (-) Depreciação Acumulada - Bens Imóveis</t>
  </si>
  <si>
    <t>1.2.3.8.1.03.00 - (-) Exaustão Acumulada - Bens Móveis</t>
  </si>
  <si>
    <t>1.2.3.8.1.04.00 - (-) Exaustão Acumulada - Bens Imóveis</t>
  </si>
  <si>
    <t>1.2.3.8.1.05.00 - (-) Amortização Acumulada - Bens Móveis</t>
  </si>
  <si>
    <t>1.2.3.8.1.06.00 - (-) Amortização Acumulada - Bens Imóveis</t>
  </si>
  <si>
    <t>1.2.3.9.0.00.00 - (-) Redução ao Valor Recuperável de Imobilizado</t>
  </si>
  <si>
    <t>1.2.3.9.1.00.00 - (-) Redução ao Valor Recuperável de Imobilizado - 
 Consolidação</t>
  </si>
  <si>
    <t>1.2.3.9.1.01.00 - (-) Redução ao Valor Recuperável de Imobilizado - 
 Bens Moveis</t>
  </si>
  <si>
    <t>1.2.3.9.1.02.00 - (-) Redução ao Valor Recuperável de Imobilizado - 
 Bens Imóveis</t>
  </si>
  <si>
    <t>1.2.4.0.0.00.00 - Intangível</t>
  </si>
  <si>
    <t>1.2.4.1.0.00.00 - Softwares</t>
  </si>
  <si>
    <t>1.2.4.1.1.00.00 - Softwares - Consolidação</t>
  </si>
  <si>
    <t>1.2.4.2.0.00.00 - Marcas, Direitos e Patentes Industriais</t>
  </si>
  <si>
    <t>1.2.4.2.1.00.00 - Marcas, Direitos e Patentes Industriais - 
 Consolidação</t>
  </si>
  <si>
    <t>1.2.4.3.0.00.00 - Direito de Uso de Imóveis</t>
  </si>
  <si>
    <t>1.2.4.3.1.00.00 - Direito de Uso de Imóveis - Consolidação</t>
  </si>
  <si>
    <t>1.2.4.8.0.00.00 - (-) Amortização Acumulada</t>
  </si>
  <si>
    <t>1.2.4.8.1.00.00 - (-) Amortização Acumulada - Consolidação</t>
  </si>
  <si>
    <t>1.2.4.8.1.01.00 - (-) Amortização Acumulada - Softwares</t>
  </si>
  <si>
    <t>1.2.4.8.1.02.00 - (-) Amortização Acumulada - Marcas, Direitos e 
 Patentes</t>
  </si>
  <si>
    <t>1.2.4.8.1.03.00 - (-) Amortização Acumulada - Direito de Uso de 
 Imóveis</t>
  </si>
  <si>
    <t>1.2.4.9.0.00.00 - (-) Redução ao Valor Recuperável de Intangível</t>
  </si>
  <si>
    <t>1.2.4.9.1.00.00 - (-) Redução ao Valor Recuperável de Intangível - 
 Consolidação</t>
  </si>
  <si>
    <t>1.2.4.9.1.01.00 - (-) Redução ao Valor Recuperável de Intangível - 
 Softwares</t>
  </si>
  <si>
    <t>1.2.4.9.1.02.00 - (-) Redução ao Valor Recuperável de Intangível - 
 Marcas, Direitos e Patentes</t>
  </si>
  <si>
    <t>1.2.4.9.1.03.00 - (-) Redução ao Valor Recuperável de Intangível - 
 Direito de Uso</t>
  </si>
  <si>
    <t>1.2.5.0.0.00.00 - Diferido</t>
  </si>
  <si>
    <t>1.2.5.1.0.00.00 - Gastos de Implantação e Pré-Operacionais</t>
  </si>
  <si>
    <t>1.2.5.1.1.00.00 - Gastos de Implantação e Pré-Operacionais - 
 Consolidação</t>
  </si>
  <si>
    <t>1.2.5.2.0.00.00 - Gastos de Reorganização</t>
  </si>
  <si>
    <t>1.2.5.2.1.00.00 - Gastos de Reorganização - Consolidação</t>
  </si>
  <si>
    <t>1.2.5.9.0.00.00 - (-) Amortização Acumulada</t>
  </si>
  <si>
    <t>1.2.5.9.1.00.00 - (-) Amortização Acumulada - Consolidação</t>
  </si>
  <si>
    <t>1.2.5.9.1.01.00 - (-) Amortização Acumulada - Gastos de Implantação 
 e Pré-Operacionais</t>
  </si>
  <si>
    <t>1.2.5.9.1.02.00 - (-) Amortização Acumulada - Gastos de 
 Reorganização</t>
  </si>
  <si>
    <t>2.0.0.0.0.00.00 - Passivo e Patrimônio Liquido</t>
  </si>
  <si>
    <t>2.1.0.0.0.00.00 - Passivo Circulante</t>
  </si>
  <si>
    <t>2.1.1.0.0.00.00 - Obrigações Trabalhistas, Previdenciárias e 
 Assistenciais a Pagar a Curto Prazo</t>
  </si>
  <si>
    <t>2.1.1.1.0.00.00 - Pessoal a Pagar</t>
  </si>
  <si>
    <t>2.1.1.1.1.00.00 - Pessoal a Pagar - Consolidação</t>
  </si>
  <si>
    <t>2.1.1.2.0.00.00 - Benefícios Previdenciários a Pagar</t>
  </si>
  <si>
    <t>2.1.1.2.1.00.00 - Benefícios Previdenciários a Pagar - Consolidação</t>
  </si>
  <si>
    <t>2.1.1.2.2.00.00 - Benefícios Previdenciários a Pagar - Intra OFSS</t>
  </si>
  <si>
    <t>2.1.1.2.3.00.00 - Benefícios Previdenciários a Pagar - Inter OFSS - 
 União</t>
  </si>
  <si>
    <t>2.1.1.2.4.00.00 - Benefícios Previdenciários a Pagar - Inter OFSS - 
 Estado</t>
  </si>
  <si>
    <t>2.1.1.2.5.00.00 - Benefícios Previdenciários a Pagar - Inter OFSS - 
 Município</t>
  </si>
  <si>
    <t>2.1.1.3.0.00.00 - Benefícios Assistenciais a Pagar</t>
  </si>
  <si>
    <t>2.1.1.3.1.00.00 - Benefícios Assistenciais a Pagar - Consolidação</t>
  </si>
  <si>
    <t>2.1.1.4.0.00.00 - Encargos Sociais a Pagar</t>
  </si>
  <si>
    <t>2.1.1.4.1.00.00 - Encargos Sociais a Pagar-Consolidação</t>
  </si>
  <si>
    <t>2.1.1.4.2.00.00 - Encargos Sociais a Pagar - Intra OFSS</t>
  </si>
  <si>
    <t>2.1.1.4.3.00.00 - Encargos Sociais a Pagar - Inter OFSS - União</t>
  </si>
  <si>
    <t>2.1.1.4.4.00.00 - Encargos Sociais a Pagar - Inter OFSS - Estado</t>
  </si>
  <si>
    <t>2.1.1.4.5.00.00 - Encargos Sociais a Pagar - Inter OFSS - Município</t>
  </si>
  <si>
    <t>2.1.2.0.0.00.00 - Empréstimos e Financiamentos a Curto Prazo</t>
  </si>
  <si>
    <t>2.1.2.1.0.00.00 - Empréstimos a Curto Prazo - Interno</t>
  </si>
  <si>
    <t>2.1.2.1.1.00.00 - Empréstimos a Curto Prazo – Interno - 
 Consolidação</t>
  </si>
  <si>
    <t>2.1.2.1.2.00.00 - Empréstimos a Curto Prazo – Interno - Intra OFSS</t>
  </si>
  <si>
    <t>2.1.2.1.3.00.00 - Empréstimos a Curto Prazo – Interno - Inter OFSS 
 - União</t>
  </si>
  <si>
    <t>2.1.2.1.4.00.00 - Empréstimos a Curto Prazo - Interno - Inter OFSS 
 - Estado</t>
  </si>
  <si>
    <t>2.1.2.1.5.00.00 - Empréstimos a Curto Prazo - Interno - Inter OFSS 
 - Município</t>
  </si>
  <si>
    <t>2.1.2.2.0.00.00 - Empréstimos a Curto Prazo - Externo</t>
  </si>
  <si>
    <t>2.1.2.2.1.00.00 - Empréstimos a Curto Prazo - Externo Consolidação</t>
  </si>
  <si>
    <t>2.1.2.3.0.00.00 - Financiamentos a Curto Prazo - Interno</t>
  </si>
  <si>
    <t>2.1.2.3.1.00.00 - Financiamentos a Curto Prazo- Interno - 
 Consolidação</t>
  </si>
  <si>
    <t>2.1.2.3.3.00.00 - Financiamentos a Curto Prazo - Interno - Inter 
 OFSS - União</t>
  </si>
  <si>
    <t>2.1.2.3.4.00.00 - Financiamentos a Curto Prazo - Interno - Inter 
 OFSS - Estado</t>
  </si>
  <si>
    <t>2.1.2.3.5.00.00 - Financiamentos a Curto Prazo - Interno - Inter 
 OFSS - Município</t>
  </si>
  <si>
    <t>2.1.2.4.0.00.00 - Financiamento a Curto Prazo - Externo</t>
  </si>
  <si>
    <t>2.1.2.4.1.00.00 - Financiamento a Curto Prazo - Externo - 
 Consolidação</t>
  </si>
  <si>
    <t>2.1.2.5.0.00.00 - Juros e Encargos a Pagar de Empréstimos e 
 Financiamentos a Curto Prazo - Interno</t>
  </si>
  <si>
    <t>2.1.2.5.1.00.00 - Juros e Encargos a Pagar de Empréstimos e 
 Financiamentos a Curto Prazo - Interno - Consolidação</t>
  </si>
  <si>
    <t>2.1.2.5.3.00.00 - Juros e Encargos a Pagar de Empréstimos e 
 Financiamentos a Curto Prazo - Interno - Inter OFSS - União</t>
  </si>
  <si>
    <t>2.1.2.5.4.00.00 - Juros e Encargos a Pagar de Empréstimos e 
 Financiamentos a Curto Prazo - Interno - Inter OFSS - Estado</t>
  </si>
  <si>
    <t>2.1.2.5.5.00.00 - Juros e Encargos a Pagar de Empréstimos e 
 Financiamentos a Curto Prazo - Interno - Inter OFSS - Município</t>
  </si>
  <si>
    <t>2.1.2.6.0.00.00 - Juros e Encargos a Pagar de Empréstimos e 
 Financiamentos a Curto Prazo - Externo</t>
  </si>
  <si>
    <t>2.1.2.6.1.00.00 - Juros e Encargos a Pagar de Empréstimos e 
 Financiamentos a Curto Prazo - Externo - Consolidação</t>
  </si>
  <si>
    <t>2.1.2.8.0.00.00 - (-) Encargos Financeiros a Apropriar - Interno</t>
  </si>
  <si>
    <t>2.1.2.8.1.00.00 - (-) Encargos Financeiros a Apropriar - Interno - 
 Consolidação</t>
  </si>
  <si>
    <t>2.1.2.8.3.00.00 - (-) Encargos Financeiros a Apropriar - Interno - 
 Inter OFSS - União</t>
  </si>
  <si>
    <t>2.1.2.8.4.00.00 - (-) Encargos Financeiros a Apropriar - Interno - 
 Inter OFSS - Estado</t>
  </si>
  <si>
    <t>2.1.2.8.5.00.00 - (-) Encargos Financeiros a Apropriar - Interno - 
 Inter OFSS - Município</t>
  </si>
  <si>
    <t>2.1.2.9.0.00.00 - (-) Encargos Financeiros a Apropriar - Externo</t>
  </si>
  <si>
    <t>2.1.2.9.1.00.00 - (-) Encargos Financeiros a Apropriar- 
 Consolidação</t>
  </si>
  <si>
    <t>2.1.3.0.0.00.00 - Fornecedores e Contas a Pagar a Curto Prazo</t>
  </si>
  <si>
    <t>2.1.3.1.0.00.00 - Fornecedores e Contas a Pagar Nacionais a Curto 
 Prazo</t>
  </si>
  <si>
    <t>2.1.3.1.1.00.00 - Fornecedores e Contas a Pagar Nacionais a Curto 
 Prazo - Consolidação</t>
  </si>
  <si>
    <t>2.1.3.2.0.00.00 - Fornecedores e Contas a Pagar Estrangeiros a Curto 
 Prazo</t>
  </si>
  <si>
    <t>2.1.3.2.1.00.00 - Fornecedores e Contas a Pagar Estrangeiros a Curto 
 Prazo - Consolidação</t>
  </si>
  <si>
    <t>2.1.4.0.0.00.00 - Obrigações Fiscais a Curto Prazo</t>
  </si>
  <si>
    <t>2.1.4.1.0.00.00 - Obrigações Fiscais a Curto Prazo com a União</t>
  </si>
  <si>
    <t>2.1.4.1.1.00.00 - Obrigações Fiscais a Curto Prazo com a União - 
 Consolidação</t>
  </si>
  <si>
    <t>2.1.4.1.2.00.00 - Obrigações Fiscais a Curto Prazo com a União - 
 Intra OFSS</t>
  </si>
  <si>
    <t>2.1.4.1.3.00.00 - Obrigações Fiscais a Curto Prazo com a União - 
 Inter OFSS - União</t>
  </si>
  <si>
    <t>2.1.4.2.0.00.00 - Obrigações Fiscais a Curto Prazo com os Estados</t>
  </si>
  <si>
    <t>2.1.4.2.1.00.00 - Obrigações Fiscais a Curto Prazo com os Estados - 
 Consolidação</t>
  </si>
  <si>
    <t>2.1.4.2.2.00.00 - Obrigações Fiscais a Curto Prazo com os Estados - 
 Intra OFSS</t>
  </si>
  <si>
    <t>2.1.4.2.4.00.00 - Obrigações Fiscais a Curto Prazo com os Estados - 
 Inter OFSS - Estado</t>
  </si>
  <si>
    <t>2.1.4.3.0.00.00 - Obrigações Fiscais a Curto Prazo com os Municípios</t>
  </si>
  <si>
    <t>2.1.4.3.1.00.00 - Obrigações Fiscais a Curto Prazo com os Municípios 
 - Consolidação</t>
  </si>
  <si>
    <t>2.1.4.3.2.00.00 - Obrigações Fiscais a Curto Prazo com os Municípios 
 - Intra OFSS</t>
  </si>
  <si>
    <t>2.1.4.3.5.00.00 - Obrigações Fiscais a Curto Prazo com os Municípios 
 - Inter OFSS - Município</t>
  </si>
  <si>
    <t>2.1.5.0.0.00.00 - Obrigações de Repartição a Outros Entes</t>
  </si>
  <si>
    <t>2.1.5.0.3.00.00 - Obrigações de Repartição a Outros Entes - Inter 
 OFSS - União</t>
  </si>
  <si>
    <t>2.1.5.0.4.00.00 - Obrigações de Repartição a Outros Entes - Inter 
 OFSS - Estado</t>
  </si>
  <si>
    <t>2.1.5.0.5.00.00 - Obrigações de Repartição a Outros Entes - Inter 
 OFSS - Município</t>
  </si>
  <si>
    <t>2.1.7.0.0.00.00 - Provisões a Curto Prazo</t>
  </si>
  <si>
    <t>2.1.7.1.0.00.00 - Provisão para Riscos Trabalhistas a Curto Prazo</t>
  </si>
  <si>
    <t>2.1.7.1.1.00.00 - Provisão para Riscos Trabalhistas a Curto Prazo - 
 Consolidação</t>
  </si>
  <si>
    <t>2.1.7.3.0.00.00 - Provisões para Riscos Fiscais a Curto Prazo</t>
  </si>
  <si>
    <t>2.1.7.3.1.00.00 - Provisões para Riscos Fiscais a Curto Prazo - 
 Consolidação</t>
  </si>
  <si>
    <t>2.1.7.4.0.00.00 - Provisão para Riscos Cíveis a Curto Prazo</t>
  </si>
  <si>
    <t>2.1.7.4.1.00.00 - Provisão para Riscos Cíveis a Curto Prazo - 
 Consolidação</t>
  </si>
  <si>
    <t>2.1.7.5.0.00.00 - Provisão para Repartição de Créditos a Curto Prazo</t>
  </si>
  <si>
    <t>2.1.7.5.3.00.00 - Provisão para Repartição de Créditos a Curto Prazo 
 - Inter OFSS - União</t>
  </si>
  <si>
    <t>2.1.7.5.4.00.00 - Provisão para Repartição de Créditos a Curto Prazo 
 - Inter OFSS - Estado</t>
  </si>
  <si>
    <t>2.1.7.5.5.00.00 - Provisão para Repartição de Créditos a Curto Prazo 
 - Inter OFSS - Município</t>
  </si>
  <si>
    <t>2.1.7.6.0.00.00 - Provisão para Riscos Decorrentes de Contratos de 
 PPP a Curto Prazo</t>
  </si>
  <si>
    <t>2.1.7.6.1.00.00 - Provisão para Riscos Decorrentes de Contratos de 
 PPP a Curto Prazo - Consolidação</t>
  </si>
  <si>
    <t>2.1.7.9.0.00.00 - Outras Provisões a Curto Prazo</t>
  </si>
  <si>
    <t>2.1.7.9.1.00.00 - Outras Provisões a Curto Prazo - Consolidação</t>
  </si>
  <si>
    <t>2.1.8.0.0.00.00 - Demais Obrigações a Curto Prazo</t>
  </si>
  <si>
    <t>2.1.8.1.0.00.00 - Adiantamentos de Clientes</t>
  </si>
  <si>
    <t>2.1.8.1.1.00.00 - Adiantamentos de Clientes - Consolidação</t>
  </si>
  <si>
    <t>2.1.8.2.0.00.00 - Obrigações por Danos a Terceiros</t>
  </si>
  <si>
    <t>2.1.8.2.1.00.00 - Obrigações por Danos a Terceiros - Consolidação</t>
  </si>
  <si>
    <t>2.1.8.3.0.00.00 - Arrendamento Operacional a Pagar</t>
  </si>
  <si>
    <t>2.1.8.3.1.00.00 - Arrendamento Operacional a Pagar - Consolidação</t>
  </si>
  <si>
    <t>2.1.8.4.0.00.00 - Debêntures e Outros Títulos de Dívida a Curto Prazo</t>
  </si>
  <si>
    <t>2.1.8.4.1.00.00 - Debêntures e Outros Títulos de Dívida a Curto 
 Prazo - Consolidação</t>
  </si>
  <si>
    <t>2.1.8.5.0.00.00 - Dividendos e Juros sobre Capital Próprio a Pagar</t>
  </si>
  <si>
    <t>2.1.8.5.1.00.00 - Dividendos e Juros sobre Capital Próprio a Pagar - 
 Consolidação</t>
  </si>
  <si>
    <t>2.1.8.7.0.00.00 - Depósitos de Instituições Autorizadas a Operar pelo 
 BACEN</t>
  </si>
  <si>
    <t>2.1.8.7.1.00.00 - Depósitos de Instituições Autorizadas a Operar 
 pelo BACEN - Consolidação</t>
  </si>
  <si>
    <t>2.1.8.8.0.00.00 - Valores Restituíveis</t>
  </si>
  <si>
    <t>2.1.8.8.1.00.00 - Valores Restituíveis - Consolidação</t>
  </si>
  <si>
    <t>2.1.8.9.0.00.00 - Outras Obrigações a Curto Prazo</t>
  </si>
  <si>
    <t>2.1.8.9.1.00.00 - Outras Obrigações a Curto Prazo - Consolidação</t>
  </si>
  <si>
    <t>2.1.8.9.2.00.00 - Outras Obrigações a Curto Prazo - Intra OFSS</t>
  </si>
  <si>
    <t>2.2.0.0.0.00.00 - Passivo não-Circulante</t>
  </si>
  <si>
    <t>2.2.1.0.0.00.00 - Obrigações Trabalhistas, Previdenciárias e 
 Assistenciais a Pagar a Longo Prazo</t>
  </si>
  <si>
    <t>2.2.1.1.0.00.00 - Pessoal a Pagar</t>
  </si>
  <si>
    <t>2.2.1.1.1.00.00 - Pessoal a Pagar - Consolidação</t>
  </si>
  <si>
    <t>2.2.1.2.0.00.00 - Benefícios Previdenciários a Pagar</t>
  </si>
  <si>
    <t>2.2.1.2.1.00.00 - Benefícios Previdenciários a Pagar - Consolidação</t>
  </si>
  <si>
    <t>2.2.1.3.0.00.00 - Benefícios Assistenciais a Pagar</t>
  </si>
  <si>
    <t>2.2.1.3.1.00.00 - Benefícios Assistenciais a Pagar - Consolidação</t>
  </si>
  <si>
    <t>2.2.1.4.0.00.00 - Encargos Sociais a Pagar</t>
  </si>
  <si>
    <t>2.2.1.4.1.00.00 - Encargos Sociais a Pagar - Consolidação</t>
  </si>
  <si>
    <t>2.2.1.4.2.00.00 - Encargos Sociais a Pagar - Intra OFSS</t>
  </si>
  <si>
    <t>2.2.1.4.3.00.00 - Encargos Sociais a Pagar - Inter OFSS - União</t>
  </si>
  <si>
    <t>2.2.1.4.4.00.00 - Encargos Sociais a Pagar - Inter OFSS - Estado</t>
  </si>
  <si>
    <t>2.2.1.4.5.00.00 - Encargos Sociais a Pagar - Inter OFSS - Município</t>
  </si>
  <si>
    <t>2.2.2.0.0.00.00 - Empréstimos e Financiamentos a Longo Prazo</t>
  </si>
  <si>
    <t>2.2.2.1.0.00.00 - Empréstimos a Longo Prazo - Interno</t>
  </si>
  <si>
    <t>2.2.2.1.1.00.00 - Empréstimos a Longo Prazo - Interno - Consolidação</t>
  </si>
  <si>
    <t>2.2.2.1.2.00.00 - Empréstimos a Longo Prazo – Interno - Intra OFSS</t>
  </si>
  <si>
    <t>2.2.2.1.3.00.00 - Empréstimos a Longo Prazo - Interno - Inter OFSS - 
 União</t>
  </si>
  <si>
    <t>2.2.2.1.4.00.00 - Empréstimos a Longo Prazo - Interno - Inter OFSS - 
 Estado</t>
  </si>
  <si>
    <t>2.2.2.1.5.00.00 - Empréstimos a Longo Prazo - Interno - Inter OFSS - 
 Município</t>
  </si>
  <si>
    <t>2.2.2.2.0.00.00 - Empréstimos a Longo Prazo - Externo</t>
  </si>
  <si>
    <t>2.2.2.2.1.00.00 - Empréstimos a Longo Prazo - Externo Consolidação</t>
  </si>
  <si>
    <t>2.2.2.3.0.00.00 - Financiamentos a Longo Prazo - Interno</t>
  </si>
  <si>
    <t>2.2.2.3.1.00.00 - Financiamentos a Longo Prazo - Interno - 
 Consolidação</t>
  </si>
  <si>
    <t>2.2.2.3.3.00.00 - Financiamentos a Longo Prazo - Interno - Inter 
 OFSS - União</t>
  </si>
  <si>
    <t>2.2.2.3.4.00.00 - Financiamentos a Longo Prazo - Interno - Inter 
 OFSS - Estado</t>
  </si>
  <si>
    <t>2.2.2.3.5.00.00 - Financiamentos a Longo Prazo - Interno - Inter 
 OFSS - Município</t>
  </si>
  <si>
    <t>2.2.2.4.0.00.00 - Financiamento a Longo Prazo - Externo</t>
  </si>
  <si>
    <t>2.2.2.4.1.00.00 - Financiamento a Longo Prazo - Externo - 
 Consolidação</t>
  </si>
  <si>
    <t>2.2.2.5.0.00.00 - Juros e Encargos a Pagar de Empréstimos e 
 Financiamentos a Longo Prazo - Interno</t>
  </si>
  <si>
    <t>2.2.2.5.1.00.00 - Juros e Encargos a Pagar de Empréstimos e 
 Financiamentos a Longo Prazo - Interno - Consolidação</t>
  </si>
  <si>
    <t>2.2.2.5.3.00.00 - Juros e Encargos a Pagar de Empréstimos e 
 Financiamentos a Longo Prazo - Interno - Inter OFSS - União</t>
  </si>
  <si>
    <t>2.2.2.5.4.00.00 - Juros e Encargos a Pagar de Empréstimos e 
 Financiamentos a Longo Prazo - Interno - Inter OFSS - Estado</t>
  </si>
  <si>
    <t>2.2.2.5.5.00.00 - Juros e Encargos a Pagar de Empréstimos e 
 Financiamentos a Longo Prazo - Interno - Inter OFSS - Município</t>
  </si>
  <si>
    <t>2.2.2.6.0.00.00 - Juros e Encargos a Pagar de Empréstimos e 
 Financiamentos a Longo Prazo - Externo</t>
  </si>
  <si>
    <t>2.2.2.6.1.00.00 - Juros e Encargos a Pagar de Empréstimos e 
 Financiamentos a Longo Prazo - Externo - Consolidação</t>
  </si>
  <si>
    <t>2.2.2.8.0.00.00 - (-) Encargos Financeiros a Apropriar - Interno</t>
  </si>
  <si>
    <t>2.2.2.8.1.00.00 - (-) Encargos Financeiros a Apropriar - Interno - 
 Consolidação</t>
  </si>
  <si>
    <t>2.2.2.8.3.00.00 - (-) Encargos Financeiros a Apropriar - Interno - 
 Inter OFSS - União</t>
  </si>
  <si>
    <t>2.2.2.8.4.00.00 - (-) Encargos Financeiros a Apropriar - Interno - 
 Inter OFSS - Estado</t>
  </si>
  <si>
    <t>2.2.2.8.5.00.00 - (-) Encargos Financeiros a Apropriar - Interno - 
 Inter OFSS - Município</t>
  </si>
  <si>
    <t>2.2.2.9.0.00.00 - (-) Encargos Financeiros a Apropriar - Externo</t>
  </si>
  <si>
    <t>2.2.2.9.1.00.00 - (-) Encargos Financeiros a Apropriar - Externo - 
 Consolidação</t>
  </si>
  <si>
    <t>2.2.3.0.0.00.00 - Fornecedores a Longo Prazo</t>
  </si>
  <si>
    <t>2.2.3.1.0.00.00 - Fornecedores Nacionais a Longo Prazo</t>
  </si>
  <si>
    <t>2.2.3.1.1.00.00 - Fornecedores Nacionais a Longo Prazo - 
 Consolidação</t>
  </si>
  <si>
    <t>2.2.3.2.0.00.00 - Fornecedores Estrangeiros a Longo Prazo</t>
  </si>
  <si>
    <t>2.2.3.2.1.00.00 - Fornecedores Estrangeiros a Longo Prazo - 
 Consolidação</t>
  </si>
  <si>
    <t>2.2.4.0.0.00.00 - Obrigações Fiscais a Longo Prazo</t>
  </si>
  <si>
    <t>2.2.4.1.0.00.00 - Obrigações Fiscais a Longo Prazo com a União</t>
  </si>
  <si>
    <t>2.2.4.1.1.00.00 - Obrigações Fiscais a Longo Prazo com a União - 
 Consolidação</t>
  </si>
  <si>
    <t>2.2.4.1.2.00.00 - Obrigações Fiscais a Longo Prazo com a União - 
 Intra OFSS</t>
  </si>
  <si>
    <t>2.2.4.1.3.00.00 - Obrigações Fiscais a Longo Prazo com a União - 
 Inter OFSS - União</t>
  </si>
  <si>
    <t>2.2.4.2.0.00.00 - Obrigações Fiscais a Longo Prazo com os Estados</t>
  </si>
  <si>
    <t>2.2.4.2.1.00.00 - Obrigações Fiscais a Longo Prazo com os Estados - 
 Consolidação</t>
  </si>
  <si>
    <t>2.2.4.2.2.00.00 - Obrigações Fiscais a Longo Prazo com os Estados - 
 Intra OFSS</t>
  </si>
  <si>
    <t>2.2.4.2.4.00.00 - Obrigações Fiscais a Longo Prazo com os Estados - 
 Inter OFSS - Estado</t>
  </si>
  <si>
    <t>2.2.4.3.0.00.00 - Obrigações Fiscais a Longo Prazo com os Municípios</t>
  </si>
  <si>
    <t>2.2.4.3.1.00.00 - Obrigações Fiscais a Longo Prazo com os Municípios 
 - Consolidação</t>
  </si>
  <si>
    <t>2.2.4.3.2.00.00 - Obrigações Fiscais a Longo Prazo com os Municípios 
 - Intra OFSS</t>
  </si>
  <si>
    <t>2.2.4.3.5.00.00 - Obrigações Fiscais a Longo Prazo com os Municípios 
 - Inter OFSS - Município</t>
  </si>
  <si>
    <t>2.2.7.0.0.00.00 - Provisões a Longo Prazo</t>
  </si>
  <si>
    <t>2.2.7.1.0.00.00 - Provisão para Riscos Trabalhistas a Longo Prazo</t>
  </si>
  <si>
    <t>2.2.7.1.1.00.00 - Provisão para Riscos Trabalhistas a Longo Prazo - 
 Consolidação</t>
  </si>
  <si>
    <t>2.2.7.2.0.00.00 - Provisões Matemáticas Previdenciárias a Longo Prazo</t>
  </si>
  <si>
    <t>2.2.7.2.1.00.00 - Provisões Matemáticas Previdenciárias a Longo 
 Prazo - Consolidação</t>
  </si>
  <si>
    <t>2.2.7.2.1.01.00 - Plano Financeiro - Provisões de Benefícios 
 Concedidos</t>
  </si>
  <si>
    <t>2.2.7.2.1.02.00 - Plano Financeiro - Provisões de Benefícios a 
 Conceder</t>
  </si>
  <si>
    <t>2.2.7.2.1.03.00 - Plano Previdenciário - Provisões de Benefícios 
 Concedidos</t>
  </si>
  <si>
    <t>2.2.7.2.1.04.00 - Plano Previdenciário - Provisões de Benefícios a 
 Conceder</t>
  </si>
  <si>
    <t>2.2.7.2.1.05.00 - Plano Previdenciário - Plano de Amortização</t>
  </si>
  <si>
    <t>2.2.7.2.1.06.00 - Provisões Atuariais para Ajustes do Plano 
 Financeiro</t>
  </si>
  <si>
    <t>2.2.7.2.1.07.00 - Provisões Atuariais para Ajustes do Plano 
 Previdenciário</t>
  </si>
  <si>
    <t>2.2.7.3.0.00.00 - Provisão para Riscos Fiscais a Longo Prazo</t>
  </si>
  <si>
    <t>2.2.7.3.1.00.00 - Provisão para Riscos Fiscais a Longo Prazo - 
 Consolidação</t>
  </si>
  <si>
    <t>2.2.7.4.0.00.00 - Provisão para Riscos Cíveis a Longo Prazo</t>
  </si>
  <si>
    <t>2.2.7.4.1.00.00 - Provisão para Riscos Cíveis a Longo Prazo - 
 Consolidação</t>
  </si>
  <si>
    <t>2.2.7.5.0.00.00 - Provisão para Repartição de Créditos a Longo Prazo</t>
  </si>
  <si>
    <t>2.2.7.5.3.00.00 - Provisão para Repartição de Créditos a Longo Prazo 
 - Inter OFSS - União</t>
  </si>
  <si>
    <t>2.2.7.5.4.00.00 - Provisão para Repartição de Créditos a Longo Prazo 
 - Inter OFSS - Estado</t>
  </si>
  <si>
    <t>2.2.7.5.5.00.00 - Provisão para Repartição de Créditos a Longo Prazo 
 - Inter OFSS - Município</t>
  </si>
  <si>
    <t>2.2.7.6.0.00.00 - Provisão para Riscos Decorrentes de Contratos de 
 PPP a Longo Prazo</t>
  </si>
  <si>
    <t>2.2.7.6.1.00.00 - Provisão para Riscos Decorrentes de Contratos de 
 PPP a Longo Prazo - Consolidação OFSS</t>
  </si>
  <si>
    <t>2.2.7.9.0.00.00 - Outras Provisões a Longo Prazo</t>
  </si>
  <si>
    <t>2.2.7.9.1.00.00 - Outras Provisões a Longo Prazo - Consolidação</t>
  </si>
  <si>
    <t>2.2.8.0.0.00.00 - Demais Obrigações a Longo Prazo</t>
  </si>
  <si>
    <t>2.2.8.1.0.00.00 - Adiantamentos de Clientes a Longo Prazo</t>
  </si>
  <si>
    <t>2.2.8.1.1.00.00 - Adiantamentos de Clientes a Longo Prazo - 
 Consolidação</t>
  </si>
  <si>
    <t>2.2.8.2.0.00.00 - Obrigações por Danos a Terceiros a Longo Prazo</t>
  </si>
  <si>
    <t>2.2.8.2.1.00.00 - Obrigações por Danos a Terceiros a Longo Prazo - 
 Consolidação</t>
  </si>
  <si>
    <t>2.2.8.3.0.00.00 - Debêntures e Outros Títulos de Dívida a Longo Prazo</t>
  </si>
  <si>
    <t>2.2.8.3.1.00.00 - Debêntures e Outros Títulos de Dívida a Longo 
 Prazo - Consolidação</t>
  </si>
  <si>
    <t>2.2.8.4.0.00.00 - Adiantamento para Futuro Aumento de Capital</t>
  </si>
  <si>
    <t>2.2.8.4.1.00.00 - Adiantamento para Futuro Aumento de Capital - 
 Consolidação</t>
  </si>
  <si>
    <t>2.2.8.8.0.00.00 - Valores Restituíveis</t>
  </si>
  <si>
    <t>2.2.8.8.1.00.00 - Valores Restituíveis - Consolidação</t>
  </si>
  <si>
    <t>2.2.8.9.0.00.00 - Outras Obrigações a Longo Prazo</t>
  </si>
  <si>
    <t>2.2.8.9.1.00.00 - Outras Obrigações a Longo Prazo - Consolidação</t>
  </si>
  <si>
    <t>2.2.9.0.0.00.00 - Resultado Diferido</t>
  </si>
  <si>
    <t>2.2.9.1.0.00.00 - Variação Patrimonial Aumentativa (VPA) Diferida</t>
  </si>
  <si>
    <t>2.2.9.1.1.00.00 - Variação Patrimonial Aumentativa Diferida - 
 Consolidação</t>
  </si>
  <si>
    <t>2.2.9.2.0.00.00 - (-) Custo Diferido</t>
  </si>
  <si>
    <t>2.2.9.2.1.00.00 - (-) Custo Diferido - Consolidação</t>
  </si>
  <si>
    <t>2.3.0.0.0.00.00 - Patrimônio Liquido</t>
  </si>
  <si>
    <t>2.3.1.0.0.00.00 - Patrimônio Social e Capital Social</t>
  </si>
  <si>
    <t>2.3.1.1.0.00.00 - Patrimônio Social</t>
  </si>
  <si>
    <t>2.3.1.1.1.00.00 - Patrimônio Social - Consolidação</t>
  </si>
  <si>
    <t>2.3.1.2.0.00.00 - Capital Social Realizado</t>
  </si>
  <si>
    <t>2.3.1.2.1.00.00 - Capital Social Realizado - Consolidação</t>
  </si>
  <si>
    <t>2.3.1.2.2.00.00 - Capital Social Realizado - Intra OFSS</t>
  </si>
  <si>
    <t>2.3.1.2.3.00.00 - Capital Social Realizado - Inter OFSS - União</t>
  </si>
  <si>
    <t>2.3.1.2.4.00.00 - Capital Social Realizado - Inter OFSS - Estado</t>
  </si>
  <si>
    <t>2.3.1.2.5.00.00 - Capital Social Realizado - Inter OFSS - Município</t>
  </si>
  <si>
    <t>2.3.2.0.0.00.00 - Adiantamento para Futuro Aumento de Capital</t>
  </si>
  <si>
    <t>2.3.2.0.1.00.00 - Adiantamento para Futuro Aumento de Capital - 
 Consolidação</t>
  </si>
  <si>
    <t>2.3.2.0.2.00.00 - Adiantamento para Futuro Aumento de Capital - Intra 
 OFSS</t>
  </si>
  <si>
    <t>2.3.2.0.3.00.00 - Adiantamento para Futuro Aumento de Capital - Inter 
 OFSS - União</t>
  </si>
  <si>
    <t>2.3.2.0.4.00.00 - Adiantamento para Futuro Aumento de Capital - Inter 
 OFSS - Estado</t>
  </si>
  <si>
    <t>2.3.2.0.5.00.00 - Adiantamento para Futuro Aumento de Capital - Inter 
 OFSS - Município</t>
  </si>
  <si>
    <t>2.3.3.0.0.00.00 - Reservas de Capital</t>
  </si>
  <si>
    <t>2.3.3.1.0.00.00 - Ágio na Emissão de Ações</t>
  </si>
  <si>
    <t>2.3.3.1.1.00.00 - Ágio na Emissão de Ações - Consolidação</t>
  </si>
  <si>
    <t>2.3.3.1.2.00.00 - Ágio na Emissão de Ações - Intra OFSS</t>
  </si>
  <si>
    <t>2.3.3.1.3.00.00 - Ágio na Emissão de Ações - Inter OFSS - União</t>
  </si>
  <si>
    <t>2.3.3.1.4.00.00 - Ágio na Emissão de Ações - Inter OFSS - Estado</t>
  </si>
  <si>
    <t>2.3.3.1.5.00.00 - Ágio na Emissão de Ações - Inter OFSS - Município</t>
  </si>
  <si>
    <t>2.3.3.2.0.00.00 - Alienação de Partes Beneficiarias</t>
  </si>
  <si>
    <t>2.3.3.2.1.00.00 - Alienação de Partes Beneficiarias - Consolidação</t>
  </si>
  <si>
    <t>2.3.3.2.2.00.00 - Alienação de Partes Beneficiarias - Intra OFSS</t>
  </si>
  <si>
    <t>2.3.3.2.3.00.00 - Alienação de Partes Beneficiarias - Inter OFSS - 
 União</t>
  </si>
  <si>
    <t>2.3.3.2.4.00.00 - Alienação de Partes Beneficiarias - Inter OFSS - 
 Estado</t>
  </si>
  <si>
    <t>2.3.3.2.5.00.00 - Alienação de Partes Beneficiarias - Inter OFSS - 
 Município</t>
  </si>
  <si>
    <t>2.3.3.3.0.00.00 - Alienação de Bônus de Subscrição</t>
  </si>
  <si>
    <t>2.3.3.3.1.00.00 - Alienação de Bônus de Subscrição - Consolidação</t>
  </si>
  <si>
    <t>2.3.3.3.2.00.00 - Alienação de Bônus de Subscrição - Intra OFSS</t>
  </si>
  <si>
    <t>2.3.3.3.3.00.00 - Alienação de Bônus de Subscrição - Inter OFSS - 
 União</t>
  </si>
  <si>
    <t>2.3.3.3.4.00.00 - Alienação de Bônus de Subscrição - Inter OFSS - 
 Estado</t>
  </si>
  <si>
    <t>2.3.3.3.5.00.00 - Alienação de Bônus de Subscrição - Inter OFSS - 
 Município</t>
  </si>
  <si>
    <t>2.3.3.4.0.00.00 - Correção Monetária do Capital Realizado</t>
  </si>
  <si>
    <t>2.3.3.4.1.00.00 - Correção Monetária do Capital Realizado - 
 Consolidação</t>
  </si>
  <si>
    <t>2.3.3.4.2.00.00 - Correção Monetária do Capital Realizado - Intra 
 OFSS</t>
  </si>
  <si>
    <t>2.3.3.4.3.00.00 - Correção Monetária do Capital Realizado - Inter 
 OFSS - União</t>
  </si>
  <si>
    <t>2.3.3.4.4.00.00 - Correção Monetária do Capital Realizado - Inter 
 OFSS - Estado</t>
  </si>
  <si>
    <t>2.3.3.4.5.00.00 - Correção Monetária do Capital Realizado - Inter 
 OFSS - Município</t>
  </si>
  <si>
    <t>2.3.3.9.0.00.00 - Outras Reservas de Capital</t>
  </si>
  <si>
    <t>2.3.3.9.1.00.00 - Outras Reservas de Capital - Consolidação</t>
  </si>
  <si>
    <t>2.3.3.9.2.00.00 - Outras Reservas de Capital - Intra OFSS</t>
  </si>
  <si>
    <t>2.3.3.9.3.00.00 - Outras Reservas de Capital - Inter OFSS - União</t>
  </si>
  <si>
    <t>2.3.3.9.4.00.00 - Outras Reservas de Capital - Inter OFSS - Estado</t>
  </si>
  <si>
    <t>2.3.3.9.5.00.00 - Outras Reservas de Capital - Inter OFSS - 
 Município</t>
  </si>
  <si>
    <t>2.3.4.0.0.00.00 - Ajustes de Avaliação Patrimonial</t>
  </si>
  <si>
    <t>2.3.4.1.0.00.00 - Ajustes de Avaliação Patrimonial de Ativos</t>
  </si>
  <si>
    <t>2.3.4.1.1.00.00 - Ajustes de Avaliação Patrimonial de Ativos - 
 Consolidação</t>
  </si>
  <si>
    <t>2.3.4.2.0.00.00 - Ajustes de Avaliação Patrimonial de Passivos</t>
  </si>
  <si>
    <t>2.3.4.2.1.00.00 - Ajustes de Avaliação Patrimonial de Passivos - 
 Consolidação</t>
  </si>
  <si>
    <t>2.3.5.0.0.00.00 - Reservas de Lucros</t>
  </si>
  <si>
    <t>2.3.5.1.0.00.00 - Reserva Legal</t>
  </si>
  <si>
    <t>2.3.5.1.1.00.00 - Reserva Legal - Consolidação</t>
  </si>
  <si>
    <t>2.3.5.1.2.00.00 - Reserva Legal - Intra OFSS</t>
  </si>
  <si>
    <t>2.3.5.1.3.00.00 - Reserva Legal - Inter OFSS - União</t>
  </si>
  <si>
    <t>2.3.5.1.4.00.00 - Reserva Legal - Inter OFSS - Estado</t>
  </si>
  <si>
    <t>2.3.5.1.5.00.00 - Reserva Legal - Inter OFSS - Município</t>
  </si>
  <si>
    <t>2.3.5.2.0.00.00 - Reservas Estatutárias</t>
  </si>
  <si>
    <t>2.3.5.2.1.00.00 - Reservas Estatutárias - Consolidação</t>
  </si>
  <si>
    <t>2.3.5.2.2.00.00 - Reservas Estatutárias - Intra OFSS</t>
  </si>
  <si>
    <t>2.3.5.2.3.00.00 - Reservas Estatutárias - Inter OFSS - União</t>
  </si>
  <si>
    <t>2.3.5.2.4.00.00 - Reservas Estatutárias - Inter OFSS - Estado</t>
  </si>
  <si>
    <t>2.3.5.2.5.00.00 - Reservas Estatutárias - Inter OFSS - Município</t>
  </si>
  <si>
    <t>2.3.5.3.0.00.00 - Reserva para Contingencias</t>
  </si>
  <si>
    <t>2.3.5.3.1.00.00 - Reserva para Contingencias - Consolidação</t>
  </si>
  <si>
    <t>2.3.5.3.2.00.00 - Reserva para Contingencias - Intra OFSS</t>
  </si>
  <si>
    <t>2.3.5.3.3.00.00 - Reserva para Contingencias - Inter OFSS - União</t>
  </si>
  <si>
    <t>2.3.5.3.4.00.00 - Reserva para Contingencias - Inter OFSS - Estado</t>
  </si>
  <si>
    <t>2.3.5.3.5.00.00 - Reserva para Contingencias - Inter OFSS - 
 Município</t>
  </si>
  <si>
    <t>2.3.5.4.0.00.00 - Reserva de Incentivos Fiscais</t>
  </si>
  <si>
    <t>2.3.5.4.1.00.00 - Reserva de Incentivos Fiscais - Consolidação</t>
  </si>
  <si>
    <t>2.3.5.4.2.00.00 - Reserva de Incentivos Fiscais - Intra OFSS</t>
  </si>
  <si>
    <t>2.3.5.4.3.00.00 - Reserva de Incentivos Fiscais - Inter OFSS - União</t>
  </si>
  <si>
    <t>2.3.5.4.4.00.00 - Reserva de Incentivos Fiscais - Inter OFSS - 
 Estado</t>
  </si>
  <si>
    <t>2.3.5.4.5.00.00 - Reserva de Incentivos Fiscais - Inter OFSS - 
 Município</t>
  </si>
  <si>
    <t>2.3.5.5.0.00.00 - Reservas de Lucros para Expansão</t>
  </si>
  <si>
    <t>2.3.5.5.1.00.00 - Reservas de Lucros para Expansão - Consolidação</t>
  </si>
  <si>
    <t>2.3.5.5.2.00.00 - Reservas de Lucros para Expansão - Intra OFSS</t>
  </si>
  <si>
    <t>2.3.5.5.3.00.00 - Reservas de Lucros para Expansão - Inter OFSS - 
 União</t>
  </si>
  <si>
    <t>2.3.5.5.4.00.00 - Reservas de Lucros para Expansão - Inter OFSS 
 –Estado</t>
  </si>
  <si>
    <t>2.3.5.5.5.00.00 - Reservas de Lucros para Expansão - Inter OFSS - 
 Município</t>
  </si>
  <si>
    <t>2.3.5.6.0.00.00 - Reserva de Lucros a Realizar</t>
  </si>
  <si>
    <t>2.3.5.6.1.00.00 - Reserva de Lucros a Realizar- Consolidação</t>
  </si>
  <si>
    <t>2.3.5.6.2.00.00 - Reserva de Lucros a Realizar- Intra OFSS</t>
  </si>
  <si>
    <t>2.3.5.6.3.00.00 - Reserva de Lucros a Realizar- Inter OFSS - União</t>
  </si>
  <si>
    <t>2.3.5.6.4.00.00 - Reserva de Lucros a Realizar- Inter OFSS - Estado</t>
  </si>
  <si>
    <t>2.3.5.6.5.00.00 - Reserva de Lucros a Realizar- Inter OFSS - 
 Município</t>
  </si>
  <si>
    <t>2.3.5.7.0.00.00 - Reserva de Retenção de Premio na Emissão de 
 Debêntures</t>
  </si>
  <si>
    <t>2.3.5.7.1.00.00 - Reserva de Retenção de Premio na Emissão de 
 Debêntures - Consolidação</t>
  </si>
  <si>
    <t>2.3.5.7.2.00.00 - Reserva de Retenção de Premio na Emissão de 
 Debêntures - Intra OFSS</t>
  </si>
  <si>
    <t>2.3.5.7.3.00.00 - Reserva de Retenção de Premio na Emissão de 
 Debêntures - Inter OFSS - União</t>
  </si>
  <si>
    <t>2.3.5.7.4.00.00 - Reserva de Retenção de Premio na Emissão de 
 Debêntures - Inter OFSS - Estado</t>
  </si>
  <si>
    <t>2.3.5.7.5.00.00 - Reserva de Retenção de Premio na Emissão de 
 Debêntures - Inter OFSS - Município</t>
  </si>
  <si>
    <t>2.3.5.8.0.00.00 - Reserva Especial para Dividendo Obrigatório Não 
 Distribuído</t>
  </si>
  <si>
    <t>2.3.5.8.1.00.00 - Reserva Especial para Dividendo Obrigatório Não 
 Distribuído - Consolidação</t>
  </si>
  <si>
    <t>2.3.5.8.2.00.00 - Reserva Especial para Dividendo Obrigatório Não 
 Distribuído - Intra OFSS</t>
  </si>
  <si>
    <t>2.3.5.8.3.00.00 - Reserva Especial para Dividendo Obrigatório Não 
 Distribuído - Inter OFSS - União</t>
  </si>
  <si>
    <t>2.3.5.8.4.00.00 - Reserva Especial para Dividendo Obrigatório Não 
 Distribuído - Inter OFSS - Estado</t>
  </si>
  <si>
    <t>2.3.5.8.5.00.00 - Reserva Especial para Dividendo Obrigatório Não 
 Distribuído - Inter OFSS - Município</t>
  </si>
  <si>
    <t>2.3.5.9.0.00.00 - Outras Reservas de Lucro</t>
  </si>
  <si>
    <t>2.3.5.9.1.00.00 - Outras Reservas de Lucro - Consolidação</t>
  </si>
  <si>
    <t>2.3.5.9.2.00.00 - Outras Reservas de Lucro - Intra OFSS</t>
  </si>
  <si>
    <t>2.3.5.9.3.00.00 - Outras Reservas de Lucro - Inter OFSS - União</t>
  </si>
  <si>
    <t>2.3.5.9.4.00.00 - Outras Reservas de Lucro - Inter OFSS - Estado</t>
  </si>
  <si>
    <t>2.3.5.9.5.00.00 - Outras Reservas de Lucro - Inter OFSS - Município</t>
  </si>
  <si>
    <t>2.3.6.0.0.00.00 - Demais Reservas</t>
  </si>
  <si>
    <t>2.3.6.1.0.00.00 - Reserva de Reavaliação</t>
  </si>
  <si>
    <t>2.3.6.1.1.00.00 - Reserva de Reavaliação - Consolidação</t>
  </si>
  <si>
    <t>2.3.6.1.2.00.00 - Reserva de Reavaliação - Intra OFSS</t>
  </si>
  <si>
    <t>2.3.6.1.3.00.00 - Reserva de Reavaliação - Inter OFSS - União</t>
  </si>
  <si>
    <t>2.3.6.1.4.00.00 - Reserva de Reavaliação - Inter OFSS - Estado</t>
  </si>
  <si>
    <t>2.3.6.1.5.00.00 - Reserva de Reavaliação - Inter OFSS - Município</t>
  </si>
  <si>
    <t>2.3.6.9.0.00.00 - Outras Reservas</t>
  </si>
  <si>
    <t>2.3.6.9.1.00.00 - Outras Reservas - Consolidação</t>
  </si>
  <si>
    <t>2.3.6.9.2.00.00 - Outras Reservas - Intra OFSS</t>
  </si>
  <si>
    <t>2.3.6.9.3.00.00 - Outras Reservas - Inter OFSS - União</t>
  </si>
  <si>
    <t>2.3.6.9.4.00.00 - Outras Reservas - Inter OFSS - Estado</t>
  </si>
  <si>
    <t>2.3.6.9.5.00.00 - Outras Reservas - Inter OFSS - Município</t>
  </si>
  <si>
    <t>2.3.7.0.0.00.00 - Resultados Acumulados</t>
  </si>
  <si>
    <t>2.3.7.1.0.00.00 - Superávits ou Déficits Acumulados</t>
  </si>
  <si>
    <t>2.3.7.1.1.00.00 - Superávits ou Déficits Acumulados - Consolidação</t>
  </si>
  <si>
    <t>2.3.7.1.1.01.00 - Superávits ou Déficits do Exercício</t>
  </si>
  <si>
    <t>2.3.7.1.1.02.00 - Superávits ou Déficits de Exercícios Anteriores</t>
  </si>
  <si>
    <t>2.3.7.1.1.03.00 - Ajustes de Exercícios Anteriores</t>
  </si>
  <si>
    <t>2.3.7.1.1.04.00 - Superávits ou Déficits Resultantes de Extinção, 
 Fusão e Cisão</t>
  </si>
  <si>
    <t>2.3.7.1.2.00.00 - Superávits ou Déficits Acumulados - Intra OFSS</t>
  </si>
  <si>
    <t>2.3.7.1.2.01.00 - Superávits ou Déficits do Exercício</t>
  </si>
  <si>
    <t>2.3.7.1.2.02.00 - Superávits ou Déficits de Exercícios Anteriores</t>
  </si>
  <si>
    <t>2.3.7.1.2.03.00 - Ajustes de Exercícios Anteriores</t>
  </si>
  <si>
    <t>2.3.7.1.2.04.00 - Superávits ou Déficits Resultantes de Extinção, 
 Fusão e Cisão</t>
  </si>
  <si>
    <t>2.3.7.1.3.00.00 - Superávits ou Déficits Acumulados - Inter OFSS - 
 União</t>
  </si>
  <si>
    <t>2.3.7.1.3.01.00 - Superávits ou Déficits do Exercício</t>
  </si>
  <si>
    <t>2.3.7.1.3.02.00 - Superávits ou Déficits de Exercícios Anteriores</t>
  </si>
  <si>
    <t>2.3.7.1.3.03.00 - Ajustes de Exercícios Anteriores</t>
  </si>
  <si>
    <t>2.3.7.1.3.04.00 - Superávits ou Déficits Resultantes de Extinção, 
 Fusão e Cisão</t>
  </si>
  <si>
    <t>2.3.7.1.4.00.00 - Superávits ou Déficits Acumulados - Inter OFSS - 
 Estado</t>
  </si>
  <si>
    <t>2.3.7.1.4.01.00 - Superávits ou Déficits do Exercício</t>
  </si>
  <si>
    <t>2.3.7.1.4.02.00 - Superávits ou Déficits de Exercícios Anteriores</t>
  </si>
  <si>
    <t>2.3.7.1.4.03.00 - Ajustes de Exercícios Anteriores</t>
  </si>
  <si>
    <t>2.3.7.1.4.04.00 - Superávits ou Déficits Resultantes de Extinção, 
 Fusão e Cisão</t>
  </si>
  <si>
    <t>2.3.7.1.5.00.00 - Superávits ou Déficits Acumulados - Inter OFSS - 
 Município</t>
  </si>
  <si>
    <t>2.3.7.1.5.01.00 - Superávits ou Déficits do Exercício</t>
  </si>
  <si>
    <t>2.3.7.1.5.02.00 - Superávits ou Déficits de Exercícios Anteriores</t>
  </si>
  <si>
    <t>2.3.7.1.5.03.00 - Ajustes de Exercícios Anteriores</t>
  </si>
  <si>
    <t>2.3.7.1.5.04.00 - Superávits ou Déficits Resultantes de Extinção, 
 Fusão e Cisão</t>
  </si>
  <si>
    <t>2.3.7.2.0.00.00 - Lucros e Prejuízos Acumulados</t>
  </si>
  <si>
    <t>2.3.7.2.1.00.00 - Lucros e Prejuízos Acumulados - Consolidação</t>
  </si>
  <si>
    <t>2.3.7.2.1.01.00 - Lucros e Prejuízos do Exercício</t>
  </si>
  <si>
    <t>2.3.7.2.1.02.00 - Lucros e Prejuízos Acumulados de Exercícios 
 Anteriores</t>
  </si>
  <si>
    <t>2.3.7.2.1.03.00 - Ajustes de Exercícios Anteriores</t>
  </si>
  <si>
    <t>2.3.7.2.1.04.00 - Lucros a Destinar do Exercício</t>
  </si>
  <si>
    <t>2.3.7.2.1.05.00 - Lucros a Destinar de Exercícios Anteriores</t>
  </si>
  <si>
    <t>2.3.7.2.1.06.00 - Resultados Apurados por Extinção, Fusão e Cisão</t>
  </si>
  <si>
    <t>2.3.7.2.2.00.00 - Lucros e Prejuízos Acumulados - Intra OFSS</t>
  </si>
  <si>
    <t>2.3.7.2.2.01.00 - Lucros e Prejuízos do Exercício</t>
  </si>
  <si>
    <t>2.3.7.2.2.02.00 - Lucros e Prejuízos Acumulados de Exercícios 
 Anteriores</t>
  </si>
  <si>
    <t>2.3.7.2.2.03.00 - Ajustes de Exercícios Anteriores</t>
  </si>
  <si>
    <t>2.3.7.2.2.04.00 - Lucros a Destinar do Exercício</t>
  </si>
  <si>
    <t>2.3.7.2.2.05.00 - Lucros a Destinar de Exercícios Anteriores</t>
  </si>
  <si>
    <t>2.3.7.2.2.06.00 - Resultados Apurados por Extinção, Fusão e Cisão</t>
  </si>
  <si>
    <t>2.3.7.2.3.00.00 - Lucros e Prejuízos Acumulados - Inter OFSS - União</t>
  </si>
  <si>
    <t>2.3.7.2.3.01.00 - Lucros e Prejuízos do Exercício</t>
  </si>
  <si>
    <t>2.3.7.2.3.02.00 - Lucros e Prejuízos Acumulados de Exercícios 
 Anteriores</t>
  </si>
  <si>
    <t>2.3.7.2.3.03.00 - Ajustes de Exercícios Anteriores</t>
  </si>
  <si>
    <t>2.3.7.2.3.04.00 - Lucros a Destinar do Exercício</t>
  </si>
  <si>
    <t>2.3.7.2.3.05.00 - Lucros a Destinar de Exercícios Anteriores</t>
  </si>
  <si>
    <t>2.3.7.2.3.06.00 - Resultados Apurados por Extinção, Fusão e Cisão</t>
  </si>
  <si>
    <t>2.3.7.2.4.00.00 - Lucros e Prejuízos Acumulados - Inter OFSS - 
 Estado</t>
  </si>
  <si>
    <t>2.3.7.2.4.01.00 - Lucros e Prejuízos do Exercício</t>
  </si>
  <si>
    <t>2.3.7.2.4.02.00 - Lucros e Prejuízos Acumulados de Exercícios 
 Anteriores</t>
  </si>
  <si>
    <t>2.3.7.2.4.03.00 - Ajustes de Exercícios Anteriores</t>
  </si>
  <si>
    <t>2.3.7.2.4.04.00 - Lucros a Destinar do Exercício</t>
  </si>
  <si>
    <t>2.3.7.2.4.05.00 - Lucros a Destinar de Exercícios Anteriores</t>
  </si>
  <si>
    <t>2.3.7.2.4.06.00 - Resultados Apurados por Extinção, Fusão e Cisão</t>
  </si>
  <si>
    <t>2.3.7.2.5.00.00 - Lucros e Prejuízos Acumulados - Inter OFSS - 
 Município</t>
  </si>
  <si>
    <t>2.3.7.2.5.01.00 - Lucros e Prejuízos do Exercício</t>
  </si>
  <si>
    <t>2.3.7.2.5.02.00 - Lucros e Prejuízos Acumulados de Exercícios 
 Anteriores</t>
  </si>
  <si>
    <t>2.3.7.2.5.03.00 - Ajustes de Exercícios Anteriores</t>
  </si>
  <si>
    <t>2.3.7.2.5.04.00 - Lucros a Destinar do Exercício</t>
  </si>
  <si>
    <t>2.3.7.2.5.05.00 - Lucros a Destinar de Exercícios Anteriores</t>
  </si>
  <si>
    <t>2.3.7.2.5.06.00 - Resultados Apurados por Extinção, Fusão e Cisão</t>
  </si>
  <si>
    <t>2.3.9.0.0.00.00 - (-) Ações/Cotas em Tesouraria</t>
  </si>
  <si>
    <t>2.3.9.1.0.00.00 - (-) Ações em Tesouraria</t>
  </si>
  <si>
    <t>2.3.9.1.1.00.00 - (-) Ações em Tesouraria - Consolidação</t>
  </si>
  <si>
    <t>2.3.9.1.2.00.00 - (-) Ações em Tesouraria - Intra OFSS</t>
  </si>
  <si>
    <t>2.3.9.1.3.00.00 - (-) Ações em Tesouraria - Inter OFSS - União</t>
  </si>
  <si>
    <t>2.3.9.1.4.00.00 - (-) Ações em Tesouraria - Inter OFSS - Estado</t>
  </si>
  <si>
    <t>2.3.9.1.5.00.00 - (-) Ações em Tesouraria - Inter OFSS - Município</t>
  </si>
  <si>
    <t>2.3.9.2.0.00.00 - (-) Cotas em Tesouraria</t>
  </si>
  <si>
    <t>2.3.9.2.1.00.00 - (-) Cotas em Tesouraria - Consolidação</t>
  </si>
  <si>
    <t>2.3.9.2.2.00.00 - (-) Cotas em Tesouraria - Intra OFSS</t>
  </si>
  <si>
    <t>2.3.9.2.3.00.00 - (-) Cotas em Tesouraria - Inter OFSS - União</t>
  </si>
  <si>
    <t>2.3.9.2.4.00.00 - (-) Cotas em Tesouraria - Inter OFSS - Estado</t>
  </si>
  <si>
    <t>2.3.9.2.5.00.00 - (-) Cotas em Tesouraria - Inter OFSS - Município</t>
  </si>
  <si>
    <t>Apuração do Saldo Patrimonial</t>
  </si>
  <si>
    <t>Saldo Patrimonial</t>
  </si>
  <si>
    <t>Contas de Compensação</t>
  </si>
  <si>
    <t>8.1.1.0.0.00.00 - Execução dos Atos Potenciais Ativos</t>
  </si>
  <si>
    <t>8.1.1.1.0.00.00 - Execução de Garantias e Contragarantias Recebidas</t>
  </si>
  <si>
    <t>8.1.1.2.0.00.00 - Execução de Direitos Conveniados e Outros 
 Instrumentos Congêneres</t>
  </si>
  <si>
    <t>8.1.1.3.0.00.00 - Execução de Direitos Contratuais</t>
  </si>
  <si>
    <t>8.1.1.9.0.00.00 - Execução de Outros Atos Potenciais Ativos</t>
  </si>
  <si>
    <t>8.1.2.0.0.00.00 - Execução dos Atos Potenciais Passivos</t>
  </si>
  <si>
    <t>8.1.2.1.0.00.00 - Execução de Garantias e Contragarantias Concedidas</t>
  </si>
  <si>
    <t>8.1.2.2.0.00.00 - Execução de Obrigações Conveniadas e Outros 
 Instrumentos Congêneres</t>
  </si>
  <si>
    <t>8.1.2.3.0.00.00 - Execução de Obrigações Contratuais</t>
  </si>
  <si>
    <t>8.1.2.9.0.00.00 - Execução de Outros Atos Potenciais Passivos</t>
  </si>
  <si>
    <t>Exclusões</t>
  </si>
  <si>
    <t>Consolidação</t>
  </si>
  <si>
    <t>Validação</t>
  </si>
  <si>
    <t>Municípios</t>
  </si>
  <si>
    <t>Estados</t>
  </si>
  <si>
    <t>União</t>
  </si>
  <si>
    <t>Conta</t>
  </si>
  <si>
    <t>INVESTIMENTOS</t>
  </si>
  <si>
    <t>Provisão para Repartição de Créditos a Curto Prazo</t>
  </si>
  <si>
    <t>Provisão para Riscos Decorrentes de Contratos de PPP a Curto Prazo</t>
  </si>
  <si>
    <t>Dividendos e Juros sobre Capital Próprio a Pagar</t>
  </si>
  <si>
    <t>Depósitos de Instituições Autorizadas a Operar pelo BACEN</t>
  </si>
  <si>
    <t>Provisão para Repartição de Créditos a Longo Prazo</t>
  </si>
  <si>
    <t xml:space="preserve">    3.0.0.0.0.00.00 - Variação Patrimonial Diminutiva </t>
  </si>
  <si>
    <t xml:space="preserve">      3.1.0.0.0.00.00 - Pessoal e Encargos </t>
  </si>
  <si>
    <t xml:space="preserve">        3.1.1.0.0.00.00 - Remuneração a Pessoal </t>
  </si>
  <si>
    <t xml:space="preserve">          3.1.1.1.0.00.00 - Remuneração a Pessoal Ativo Civil – Abrangidos pelo 
          RPPS </t>
  </si>
  <si>
    <t xml:space="preserve">            3.1.1.1.1.00.00 - Remuneração a Pessoal Ativo Civil – Abrangidos 
            pelo RPPS - Consolidação </t>
  </si>
  <si>
    <t xml:space="preserve">          3.1.1.2.0.00.00 - Remuneração a Pessoal Ativo Civil - Abrangidos pelo 
          RGPS </t>
  </si>
  <si>
    <t xml:space="preserve">            3.1.1.2.1.00.00 - Remuneração a Pessoal Ativo Civil - Abrangidos 
            pelo RGPS - Consolidação </t>
  </si>
  <si>
    <t xml:space="preserve">          3.1.1.3.0.00.00 - Remuneração a Pessoal Ativo Militar - Abrangidos 
          pelo RPPS </t>
  </si>
  <si>
    <t xml:space="preserve">            3.1.1.3.1.00.00 - Remuneração a Pessoal Ativo Militar - Abrangidos 
            pelo RPPS - Consolidação </t>
  </si>
  <si>
    <t xml:space="preserve">        3.1.2.0.0.00.00 - Encargos Patronais </t>
  </si>
  <si>
    <t xml:space="preserve">          3.1.2.1.0.00.00 - Encargos Patronais - RPPS </t>
  </si>
  <si>
    <t xml:space="preserve">            3.1.2.1.1.00.00 - Encargos Patronais - RPPS - Consolidação </t>
  </si>
  <si>
    <t xml:space="preserve">            3.1.2.1.2.00.00 - Encargos Patronais - RPPS - Intra OFSS </t>
  </si>
  <si>
    <t xml:space="preserve">            3.1.2.1.3.00.00 - Encargos Patronais - RPPS - Inter OFSS - União </t>
  </si>
  <si>
    <t xml:space="preserve">            3.1.2.1.4.00.00 - Encargos Patronais - RPPS - Inter OFSS - Estado </t>
  </si>
  <si>
    <t xml:space="preserve">            3.1.2.1.5.00.00 - Encargos Patronais - RPPS - Inter OFSS - Município </t>
  </si>
  <si>
    <t xml:space="preserve">          3.1.2.2.0.00.00 - Encargos Patronais - RGPS </t>
  </si>
  <si>
    <t xml:space="preserve">            3.1.2.2.1.00.00 - Encargos Patronais - RGPS - Consolidação </t>
  </si>
  <si>
    <t xml:space="preserve">            3.1.2.2.2.00.00 - Encargos Patronais - RGPS - Intra OFSS </t>
  </si>
  <si>
    <t xml:space="preserve">            3.1.2.2.3.00.00 - Encargos Patronais - RGPS - Inter OFSS - União </t>
  </si>
  <si>
    <t xml:space="preserve">          3.1.2.3.0.00.00 - Encargos Patronais - FGTS </t>
  </si>
  <si>
    <t xml:space="preserve">            3.1.2.3.1.00.00 - Encargos Patronais - FGTS - Consolidação </t>
  </si>
  <si>
    <t xml:space="preserve">          3.1.2.4.0.00.00 - Contribuições Sociais Gerais </t>
  </si>
  <si>
    <t xml:space="preserve">            3.1.2.4.1.00.00 - Contribuições Sociais Gerais - Consolidação </t>
  </si>
  <si>
    <t xml:space="preserve">          3.1.2.5.0.00.00 - Contribuições a Entidades Fechadas de Previdência </t>
  </si>
  <si>
    <t xml:space="preserve">            3.1.2.5.1.00.00 - Contribuições a Entidades Fechadas de Previdência 
            - Consolidação </t>
  </si>
  <si>
    <t xml:space="preserve">          3.1.2.9.0.00.00 - Outros Encargos Patronais </t>
  </si>
  <si>
    <t xml:space="preserve">            3.1.2.9.1.00.00 - Outros Encargos Patronais - Consolidação </t>
  </si>
  <si>
    <t xml:space="preserve">            3.1.2.9.2.00.00 - Outros Encargos Patronais - Intra OFSS </t>
  </si>
  <si>
    <t xml:space="preserve">            3.1.2.9.3.00.00 - Outros Encargos Patronais - Inter OFSS - União </t>
  </si>
  <si>
    <t xml:space="preserve">            3.1.2.9.4.00.00 - Outros Encargos Patronais - Inter OFSS - Estado </t>
  </si>
  <si>
    <t xml:space="preserve">            3.1.2.9.5.00.00 - Outros Encargos Patronais - Inter OFSS - Município </t>
  </si>
  <si>
    <t xml:space="preserve">        3.1.3.0.0.00.00 - Benefícios a Pessoal </t>
  </si>
  <si>
    <t xml:space="preserve">          3.1.3.1.0.00.00 - Benefícios a Pessoal - RPPS </t>
  </si>
  <si>
    <t xml:space="preserve">            3.1.3.1.1.00.00 - Benefícios a Pessoal - RPPS - Consolidação </t>
  </si>
  <si>
    <t xml:space="preserve">          3.1.3.2.0.00.00 - Benefícios a Pessoal - RGPS </t>
  </si>
  <si>
    <t xml:space="preserve">            3.1.3.2.1.00.00 - Benefícios a Pessoal - RGPS - Consolidação </t>
  </si>
  <si>
    <t xml:space="preserve">          3.1.3.3.0.00.00 - Benefícios a Pessoal - Militar </t>
  </si>
  <si>
    <t xml:space="preserve">            3.1.3.3.1.00.00 - Benefícios a Pessoal - Militar - Consolidação </t>
  </si>
  <si>
    <t xml:space="preserve">        3.1.9.0.0.00.00 - Outras Variações Patrimoniais Diminutivas - Pessoal 
        e Encargos </t>
  </si>
  <si>
    <t xml:space="preserve">          3.1.9.1.0.00.00 - Indenizações e Restituições Trabalhistas </t>
  </si>
  <si>
    <t xml:space="preserve">            3.1.9.1.1.00.00 - Indenizações e Restituições Trabalhistas - 
            Consolidação </t>
  </si>
  <si>
    <t xml:space="preserve">          3.1.9.2.0.00.00 - Pessoal Requisitado de Outros Órgãos </t>
  </si>
  <si>
    <t xml:space="preserve">            3.1.9.2.1.00.00 - Pessoal Requisitado de Outros Órgãos - 
            Consolidação </t>
  </si>
  <si>
    <t xml:space="preserve">          3.1.9.9.0.00.00 - Outras VPD de Pessoal e Encargos </t>
  </si>
  <si>
    <t xml:space="preserve">            3.1.9.9.1.00.00 - Outras VPD de Pessoal e Encargos - Consolidação </t>
  </si>
  <si>
    <t xml:space="preserve">      3.2.0.0.0.00.00 - Benefícios Previdenciários e Assistenciais </t>
  </si>
  <si>
    <t xml:space="preserve">        3.2.1.0.0.00.00 - Aposentadorias e Reformas </t>
  </si>
  <si>
    <t xml:space="preserve">          3.2.1.1.0.00.00 - Aposentadorias - RPPS </t>
  </si>
  <si>
    <t xml:space="preserve">            3.2.1.1.1.00.00 - Aposentadorias - RPPS - Consolidação </t>
  </si>
  <si>
    <t xml:space="preserve">          3.2.1.2.0.00.00 - Aposentadorias - RGPS </t>
  </si>
  <si>
    <t xml:space="preserve">            3.2.1.2.1.00.00 - Aposentadorias - RGPS - Consolidação </t>
  </si>
  <si>
    <t xml:space="preserve">          3.2.1.3.0.00.00 - Reserva Remunerada e Reformas - Militar </t>
  </si>
  <si>
    <t xml:space="preserve">            3.2.1.3.1.00.00 - Reserva Remunerada e Reformas - Militar - 
            Consolidação </t>
  </si>
  <si>
    <t xml:space="preserve">          3.2.1.9.0.00.00 - Outras Aposentadorias </t>
  </si>
  <si>
    <t xml:space="preserve">            3.2.1.9.1.00.00 - Outras Aposentadorias - Consolidação </t>
  </si>
  <si>
    <t xml:space="preserve">        3.2.2.0.0.00.00 - Pensões </t>
  </si>
  <si>
    <t xml:space="preserve">          3.2.2.1.0.00.00 - Pensões - RPPS </t>
  </si>
  <si>
    <t xml:space="preserve">            3.2.2.1.1.00.00 - Pensões - RPPS - Consolidação </t>
  </si>
  <si>
    <t xml:space="preserve">          3.2.2.2.0.00.00 - Pensões - RGPS </t>
  </si>
  <si>
    <t xml:space="preserve">            3.2.2.2.1.00.00 - Pensões - RGPS - Consolidação </t>
  </si>
  <si>
    <t xml:space="preserve">          3.2.2.3.0.00.00 - Pensões - Militar </t>
  </si>
  <si>
    <t xml:space="preserve">            3.2.2.3.1.00.00 - Pensões - Militar - Consolidação </t>
  </si>
  <si>
    <t xml:space="preserve">          3.2.2.9.0.00.00 - Outras Pensões </t>
  </si>
  <si>
    <t xml:space="preserve">            3.2.2.9.1.00.00 - Outras Pensões - Consolidação </t>
  </si>
  <si>
    <t xml:space="preserve">        3.2.3.0.0.00.00 - Benefícios de Prestação Continuada </t>
  </si>
  <si>
    <t xml:space="preserve">          3.2.3.1.0.00.00 - Benefícios de Prestação Continuada ao Idoso </t>
  </si>
  <si>
    <t xml:space="preserve">            3.2.3.1.1.00.00 - Benefícios de Prestação Continuada ao Idoso - 
            Consolidação </t>
  </si>
  <si>
    <t xml:space="preserve">          3.2.3.2.0.00.00 - Benefícios de Prestação Continuada ao Portador de 
          Deficiência </t>
  </si>
  <si>
    <t xml:space="preserve">            3.2.3.2.1.00.00 - Benefícios de Prestação Continuada ao Portador de 
            Deficiência - Consolidação </t>
  </si>
  <si>
    <t xml:space="preserve">          3.2.3.9.0.00.00 - Outros Benefícios de Prestação Continuada </t>
  </si>
  <si>
    <t xml:space="preserve">            3.2.3.9.1.00.00 - Outros Benefícios de Prestação Continuada - 
            Consolidação </t>
  </si>
  <si>
    <t xml:space="preserve">        3.2.4.0.0.00.00 - Benefícios Eventuais </t>
  </si>
  <si>
    <t xml:space="preserve">          3.2.4.1.0.00.00 - Auxílio por Natalidade </t>
  </si>
  <si>
    <t xml:space="preserve">            3.2.4.1.1.00.00 - Auxílio por Natalidade - Consolidação </t>
  </si>
  <si>
    <t xml:space="preserve">          3.2.4.2.0.00.00 - Auxílio por Morte </t>
  </si>
  <si>
    <t xml:space="preserve">            3.2.4.2.1.00.00 - Auxílio por Morte - Consolidação </t>
  </si>
  <si>
    <t xml:space="preserve">          3.2.4.3.0.00.00 - Benefícios Eventuais por Situações de 
          Vulnerabilidade Temporária </t>
  </si>
  <si>
    <t xml:space="preserve">            3.2.4.3.1.00.00 - Benefícios Eventuais por Situações de 
            Vulnerabilidade Temporária - Consolidação </t>
  </si>
  <si>
    <t xml:space="preserve">          3.2.4.4.0.00.00 - Benefícios Eventuais em Caso de Calamidade Pública </t>
  </si>
  <si>
    <t xml:space="preserve">            3.2.4.4.1.00.00 - Benefícios Eventuais em Caso de Calamidade Pública 
            - Consolidação </t>
  </si>
  <si>
    <t xml:space="preserve">          3.2.4.9.0.00.00 - Outros Benefícios Eventuais </t>
  </si>
  <si>
    <t xml:space="preserve">            3.2.4.9.1.00.00 - Outros Benefícios Eventuais - Consolidação </t>
  </si>
  <si>
    <t xml:space="preserve">        3.2.5.0.0.00.00 - Políticas Públicas de Transferência de Renda </t>
  </si>
  <si>
    <t xml:space="preserve">          3.2.5.0.1.00.00 - Políticas Públicas de Transferência de Renda - 
          Consolidação </t>
  </si>
  <si>
    <t xml:space="preserve">        3.2.9.0.0.00.00 - Outros Benefícios Previdenciários e Assistenciais </t>
  </si>
  <si>
    <t xml:space="preserve">          3.2.9.1.0.00.00 - Outros Benefícios Previdenciários - RPPS </t>
  </si>
  <si>
    <t xml:space="preserve">            3.2.9.1.1.00.00 - Outros Benefícios Previdenciários - RPPS - 
            Consolidação </t>
  </si>
  <si>
    <t xml:space="preserve">          3.2.9.2.0.00.00 - Outros Benefícios Previdenciários - RGPS </t>
  </si>
  <si>
    <t xml:space="preserve">            3.2.9.2.1.00.00 - Outros Benefícios Previdenciários - RGPS - 
            Consolidação </t>
  </si>
  <si>
    <t xml:space="preserve">          3.2.9.3.0.00.00 - Outros Benefícios Previdenciários - Militar </t>
  </si>
  <si>
    <t xml:space="preserve">            3.2.9.3.1.00.00 - Outros Benefícios Previdenciários - Militar - 
            Consolidação </t>
  </si>
  <si>
    <t xml:space="preserve">          3.2.9.9.0.00.00 - Outros Benefícios Previdenciários e Assistenciais </t>
  </si>
  <si>
    <t xml:space="preserve">            3.2.9.9.1.00.00 - Outros Benefícios Previdenciários e Assistenciais 
            - Consolidação </t>
  </si>
  <si>
    <t xml:space="preserve">      3.3.0.0.0.00.00 - Uso de Bens, Serviços e Consumo de Capital Fixo </t>
  </si>
  <si>
    <t xml:space="preserve">        3.3.1.0.0.00.00 - Uso de Material de Consumo </t>
  </si>
  <si>
    <t xml:space="preserve">          3.3.1.1.0.00.00 - Consumo de Material </t>
  </si>
  <si>
    <t xml:space="preserve">            3.3.1.1.1.00.00 - Consumo de Material - Consolidação </t>
  </si>
  <si>
    <t xml:space="preserve">          3.3.1.2.0.00.00 - Distribuição de Material Gratuito </t>
  </si>
  <si>
    <t xml:space="preserve">            3.3.1.2.1.00.00 - Distribuição de Material Gratuito - Consolidação </t>
  </si>
  <si>
    <t xml:space="preserve">        3.3.2.0.0.00.00 - Serviços </t>
  </si>
  <si>
    <t xml:space="preserve">          3.3.2.1.0.00.00 - Diárias </t>
  </si>
  <si>
    <t xml:space="preserve">            3.3.2.1.1.00.00 - Diárias - Consolidação </t>
  </si>
  <si>
    <t xml:space="preserve">          3.3.2.2.0.00.00 - Serviços Terceiros - PF </t>
  </si>
  <si>
    <t xml:space="preserve">            3.3.2.2.1.00.00 - Serviços Terceiros - PF - Consolidação </t>
  </si>
  <si>
    <t xml:space="preserve">          3.3.2.3.0.00.00 - Serviços Terceiros - PJ </t>
  </si>
  <si>
    <t xml:space="preserve">            3.3.2.3.1.00.00 - Serviços Terceiros - PJ - Consolidação </t>
  </si>
  <si>
    <t xml:space="preserve">          3.3.2.4.0.00.00 - Contrato de Terceirização por Substituição de mão 
          de Obra – Art. 18 § 1, LC 101/00 </t>
  </si>
  <si>
    <t xml:space="preserve">            3.3.2.4.1.00.00 - Contrato de Terceirização por Substituição de mão 
            de Obra - Art. 18 § 1, LC 101/00 - Consolidação </t>
  </si>
  <si>
    <t xml:space="preserve">        3.3.3.0.0.00.00 - Depreciação, Amortização e Exaustão </t>
  </si>
  <si>
    <t xml:space="preserve">          3.3.3.1.0.00.00 - Depreciação </t>
  </si>
  <si>
    <t xml:space="preserve">            3.3.3.1.1.00.00 - Depreciação - Consolidação </t>
  </si>
  <si>
    <t xml:space="preserve">          3.3.3.2.0.00.00 - Amortização </t>
  </si>
  <si>
    <t xml:space="preserve">            3.3.3.2.1.00.00 - Amortização - Consolidação </t>
  </si>
  <si>
    <t xml:space="preserve">          3.3.3.3.0.00.00 - Exaustão </t>
  </si>
  <si>
    <t xml:space="preserve">            3.3.3.3.1.00.00 - Exaustão - Consolidação </t>
  </si>
  <si>
    <t xml:space="preserve">      3.4.0.0.0.00.00 - Variações Patrimoniais Diminutivas Financeiras </t>
  </si>
  <si>
    <t xml:space="preserve">        3.4.1.0.0.00.00 - Juros e Encargos de Empréstimos e Financiamentos 
        Obtidos </t>
  </si>
  <si>
    <t xml:space="preserve">          3.4.1.1.0.00.00 - Juros e Encargos da Dívida Contratual Interna </t>
  </si>
  <si>
    <t xml:space="preserve">            3.4.1.1.1.00.00 - Juros e Encargos da Dívida Contratual Interna - 
            Consolidação </t>
  </si>
  <si>
    <t xml:space="preserve">            3.4.1.1.3.00.00 - Juros e Encargos da Dívida Contratual Interna - 
            Inter OFSS - União </t>
  </si>
  <si>
    <t xml:space="preserve">            3.4.1.1.4.00.00 - Juros e Encargos da Dívida Contratual Interna - 
            Inter OFSS - Estado </t>
  </si>
  <si>
    <t xml:space="preserve">            3.4.1.1.5.00.00 - Juros e Encargos da Dívida Contratual Interna - 
            Inter OFSS - Município </t>
  </si>
  <si>
    <t xml:space="preserve">          3.4.1.2.0.00.00 - Juros e Encargos da Dívida Contratual Externa </t>
  </si>
  <si>
    <t xml:space="preserve">            3.4.1.2.1.00.00 - Juros e Encargos da Dívida Contratual Externa - 
            Consolidação </t>
  </si>
  <si>
    <t xml:space="preserve">          3.4.1.3.0.00.00 - Juros e Encargos da Dívida Mobiliária </t>
  </si>
  <si>
    <t xml:space="preserve">            3.4.1.3.1.00.00 - Juros e Encargos da Dívida Mobiliária - 
            Consolidação </t>
  </si>
  <si>
    <t xml:space="preserve">          3.4.1.4.0.00.00 - Juros e Encargos de Empréstimos por Antecipação de 
          Receita Orçamentária </t>
  </si>
  <si>
    <t xml:space="preserve">            3.4.1.4.1.00.00 - Juros e Encargos de Empréstimos por Antecipação de 
            Receita Orçamentária - Consolidação </t>
  </si>
  <si>
    <t xml:space="preserve">          3.4.1.8.0.00.00 - Outros Juros e Encargos de Empréstimos e 
          Financiamentos Internos </t>
  </si>
  <si>
    <t xml:space="preserve">            3.4.1.8.1.00.00 - Outros Juros e Encargos de Empréstimos e 
            Financiamentos Internos - Consolidação </t>
  </si>
  <si>
    <t xml:space="preserve">            3.4.1.8.3.00.00 - Outros Juros e Encargos de Empréstimos e 
            Financiamentos Internos - Inter OFSS - União </t>
  </si>
  <si>
    <t xml:space="preserve">            3.4.1.8.4.00.00 - Outros Juros e Encargos de Empréstimos e 
            Financiamentos Internos - Inter OFSS - Estado </t>
  </si>
  <si>
    <t xml:space="preserve">            3.4.1.8.5.00.00 - Outros Juros e Encargos de Empréstimos e 
            Financiamentos Internos - Inter OFSS - Município </t>
  </si>
  <si>
    <t xml:space="preserve">          3.4.1.9.0.00.00 - Outros Juros e Encargos de Empréstimos e 
          Financiamentos Externos </t>
  </si>
  <si>
    <t xml:space="preserve">            3.4.1.9.1.00.00 - Outros Juros e Encargos de Empréstimos e 
            Financiamentos Externos - Consolidação </t>
  </si>
  <si>
    <t xml:space="preserve">        3.4.2.0.0.00.00 - Juros e Encargos de Mora </t>
  </si>
  <si>
    <t xml:space="preserve">          3.4.2.1.0.00.00 - Juros e Encargos de Mora de Empréstimos e 
          Financiamentos Internos Obtidos </t>
  </si>
  <si>
    <t xml:space="preserve">            3.4.2.1.1.00.00 - Juros e Encargos de Mora de Empréstimos e 
            Financiamentos Internos Obtidos - Consolidação </t>
  </si>
  <si>
    <t xml:space="preserve">            3.4.2.1.3.00.00 - Juros e Encargos de Mora de Empréstimos e 
            Financiamentos Internos Obtidos - Inter OFSS - União </t>
  </si>
  <si>
    <t xml:space="preserve">            3.4.2.1.4.00.00 - Juros e Encargos de Mora de Empréstimos e 
            Financiamentos Internos Obtidos - Inter OFSS - Estado </t>
  </si>
  <si>
    <t xml:space="preserve">            3.4.2.1.5.00.00 - Juros e Encargos de Mora de Empréstimos e 
            Financiamentos Internos Obtidos - Inter OFSS - Município </t>
  </si>
  <si>
    <t xml:space="preserve">          3.4.2.2.0.00.00 - Juros e Encargos de Mora de Empréstimos e 
          Financiamentos Externos Obtidos </t>
  </si>
  <si>
    <t xml:space="preserve">            3.4.2.2.1.00.00 - Juros e Encargos de Mora de Empréstimos e 
            Financiamentos Externos Obtidos - Consolidação </t>
  </si>
  <si>
    <t xml:space="preserve">          3.4.2.3.0.00.00 - Juros e Encargos de Mora de Aquisição de Bens e 
          Serviços </t>
  </si>
  <si>
    <t xml:space="preserve">            3.4.2.3.1.00.00 - Juros e Encargos de Mora de Aquisição de Bens e 
            Serviços - Consolidação </t>
  </si>
  <si>
    <t xml:space="preserve">          3.4.2.4.0.00.00 - Juros e Encargos de Mora de Obrigações Tributárias </t>
  </si>
  <si>
    <t xml:space="preserve">            3.4.2.4.1.00.00 - Juros e Encargos de Mora de Obrigações Tributárias 
            - Consolidação </t>
  </si>
  <si>
    <t xml:space="preserve">          3.4.2.9.0.00.00 - Outros Juros e Encargos de Mora </t>
  </si>
  <si>
    <t xml:space="preserve">            3.4.2.9.1.00.00 - Outros Juros e Encargos de Mora - Consolidação </t>
  </si>
  <si>
    <t xml:space="preserve">        3.4.3.0.0.00.00 - Variações Monetárias e Cambiais </t>
  </si>
  <si>
    <t xml:space="preserve">          3.4.3.1.0.00.00 - Variações Monetárias e Cambiais de Dívida 
          Contratual Interna </t>
  </si>
  <si>
    <t xml:space="preserve">            3.4.3.1.1.00.00 - Variações Monetárias e Cambiais de Dívida 
            Contratual Interna - Consolidação </t>
  </si>
  <si>
    <t xml:space="preserve">            3.4.3.1.3.00.00 - Variações Monetárias e Cambiais de Dívida 
            Contratual Interna - Inter OFSS - União </t>
  </si>
  <si>
    <t xml:space="preserve">            3.4.3.1.4.00.00 - Variações Monetárias e Cambiais de Dívida 
            Contratual Interna - Inter OFSS - Estado </t>
  </si>
  <si>
    <t xml:space="preserve">            3.4.3.1.5.00.00 - Variações Monetárias e Cambiais de Dívida 
            Contratual Interna - Inter OFSS - Município </t>
  </si>
  <si>
    <t xml:space="preserve">          3.4.3.2.0.00.00 - Variações Monetárias e Cambiais de Dívida 
          Contratual Externa </t>
  </si>
  <si>
    <t xml:space="preserve">            3.4.3.2.1.00.00 - Variações Monetárias e Cambiais de Dívida 
            Contratual Externa - Consolidação </t>
  </si>
  <si>
    <t xml:space="preserve">          3.4.3.3.0.00.00 - Variações Monetárias e Cambiais de Dívida 
          Mobiliária Interna </t>
  </si>
  <si>
    <t xml:space="preserve">            3.4.3.3.1.00.00 - Variações Monetárias e Cambiais de Dívida 
            Mobiliária Interna - Consolidação </t>
  </si>
  <si>
    <t xml:space="preserve">          3.4.3.4.0.00.00 - Variações Monetárias e Cambiais de Dívida 
          Mobiliária Externa </t>
  </si>
  <si>
    <t xml:space="preserve">            3.4.3.4.1.00.00 - Variações Monetárias e Cambiais de Dívida 
            Mobiliária Externa - Consolidação </t>
  </si>
  <si>
    <t xml:space="preserve">          3.4.3.9.0.00.00 - Outras Variações Monetárias e Cambiais </t>
  </si>
  <si>
    <t xml:space="preserve">            3.4.3.9.1.00.00 - Outras Variações Monetárias e Cambiais - 
            Consolidação </t>
  </si>
  <si>
    <t xml:space="preserve">            3.4.3.9.3.00.00 - Outras Variações Monetárias e Cambiais - Inter 
            OFSS - União </t>
  </si>
  <si>
    <t xml:space="preserve">            3.4.3.9.4.00.00 - Outras Variações Monetárias e Cambiais - Inter 
            OFSS - Estado </t>
  </si>
  <si>
    <t xml:space="preserve">            3.4.3.9.5.00.00 - Outras Variações Monetárias e Cambiais - Inter 
            OFSS - Município </t>
  </si>
  <si>
    <t xml:space="preserve">        3.4.4.0.0.00.00 - Descontos Financeiros Concedidos </t>
  </si>
  <si>
    <t xml:space="preserve">          3.4.4.0.1.00.00 - Descontos Financeiros Concedidos - Consolidação </t>
  </si>
  <si>
    <t xml:space="preserve">        3.4.8.0.0.00.00 - Aportes ao Banco Central </t>
  </si>
  <si>
    <t xml:space="preserve">          3.4.8.1.0.00.00 - Resultado Negativo do Banco Central </t>
  </si>
  <si>
    <t xml:space="preserve">            3.4.8.1.1.00.00 - Resultado Negativo do Banco Central - Consolidação </t>
  </si>
  <si>
    <t xml:space="preserve">          3.4.8.2.0.00.00 - Manutenção da Carteira de Títulos </t>
  </si>
  <si>
    <t xml:space="preserve">            3.4.8.2.1.00.00 - Manutenção da Carteira de Títulos - Consolidação </t>
  </si>
  <si>
    <t xml:space="preserve">        3.4.9.0.0.00.00 - Outras Variações Patrimoniais Diminutivas - 
        Financeiras </t>
  </si>
  <si>
    <t xml:space="preserve">          3.4.9.1.0.00.00 - Juros e Encargos em Sentenças Judiciais </t>
  </si>
  <si>
    <t xml:space="preserve">            3.4.9.1.1.00.00 - Juros e Encargos em Sentenças Judiciais - 
            Consolidação </t>
  </si>
  <si>
    <t xml:space="preserve">          3.4.9.2.0.00.00 - Juros e Encargos em Indenizações e Restituições </t>
  </si>
  <si>
    <t xml:space="preserve">            3.4.9.2.1.00.00 - Juros e Encargos em Indenizações e Restituições - 
            Consolidação </t>
  </si>
  <si>
    <t xml:space="preserve">          3.4.9.9.0.00.00 - Outras Variações Patrimoniais Diminutivas 
          Financeiras </t>
  </si>
  <si>
    <t xml:space="preserve">            3.4.9.9.1.00.00 - Outras Variações Patrimoniais Diminutivas 
            Financeiras - Consolidação </t>
  </si>
  <si>
    <t xml:space="preserve">      3.5.0.0.0.00.00 - Transferências e Delegações Concedidas </t>
  </si>
  <si>
    <t xml:space="preserve">        3.5.1.0.0.00.00 - Transferências Intragovernamentais </t>
  </si>
  <si>
    <t xml:space="preserve">          3.5.1.1.0.00.00 - Transferências Concedidas para a Execução 
          Orçamentária </t>
  </si>
  <si>
    <t xml:space="preserve">            3.5.1.1.2.00.00 - Transferências Concedidas para a Execução 
            Orçamentária - Intra OFSS </t>
  </si>
  <si>
    <t xml:space="preserve">          3.5.1.2.0.00.00 - Transferências Concedidas - Independentes de 
          Execução Orçamentária </t>
  </si>
  <si>
    <t xml:space="preserve">            3.5.1.2.2.00.00 - Transferências Concedidas - Independentes de 
            Execução Orçamentária - Intra OFSS </t>
  </si>
  <si>
    <t xml:space="preserve">          3.5.1.3.0.00.00 - Transferências Concedidas para Aportes de Recursos 
          para o RPPS </t>
  </si>
  <si>
    <t xml:space="preserve">            3.5.1.3.2.00.00 - Transferências Concedidas para Aportes de Recursos 
            para o RPPS – Intra OFSS </t>
  </si>
  <si>
    <t xml:space="preserve">          3.5.1.4.0.00.00 - Transferências Concedidas para Aportes de Recursos 
          para o RGPS </t>
  </si>
  <si>
    <t xml:space="preserve">            3.5.1.4.2.00.00 - Transferências Concedidas para Aportes de Recursos 
            para o RGPS – Intra OFSS </t>
  </si>
  <si>
    <t xml:space="preserve">        3.5.2.0.0.00.00 - Transferências Inter Governamentais </t>
  </si>
  <si>
    <t xml:space="preserve">          3.5.2.1.0.00.00 - Distribuição Constitucional ou Legal de Receitas </t>
  </si>
  <si>
    <t xml:space="preserve">            3.5.2.1.1.00.00 - Distribuição Constitucional ou Legal de Receitas - 
            Consolidação </t>
  </si>
  <si>
    <t xml:space="preserve">            3.5.2.1.3.00.00 - Distribuição Constitucional ou Legal de Receitas – 
            Inter OFSS - União </t>
  </si>
  <si>
    <t xml:space="preserve">            3.5.2.1.4.00.00 - Distribuição Constitucional ou Legal de Receitas – 
            Inter OFSS - Estado </t>
  </si>
  <si>
    <t xml:space="preserve">            3.5.2.1.5.00.00 - Distribuição Constitucional ou Legal de Receitas – 
            Inter OFSS - Município </t>
  </si>
  <si>
    <t xml:space="preserve">          3.5.2.2.0.00.00 - Transferências ao FUNDEB </t>
  </si>
  <si>
    <t xml:space="preserve">            3.5.2.2.4.00.00 - Transferências ao FUNDEB - Inter OFSS - Estado </t>
  </si>
  <si>
    <t xml:space="preserve">          3.5.2.3.0.00.00 - Transferências Voluntárias </t>
  </si>
  <si>
    <t xml:space="preserve">            3.5.2.3.1.00.00 - Transferências Voluntárias - Consolidação </t>
  </si>
  <si>
    <t xml:space="preserve">            3.5.2.3.3.00.00 - Transferências Voluntárias - Inter OFSS - União </t>
  </si>
  <si>
    <t xml:space="preserve">            3.5.2.3.4.00.00 - Transferências Voluntárias - Inter OFSS - Estado </t>
  </si>
  <si>
    <t xml:space="preserve">            3.5.2.3.5.00.00 - Transferências Voluntárias - Inter OFSS - 
            Município </t>
  </si>
  <si>
    <t xml:space="preserve">          3.5.2.4.0.00.00 - Outras Transferências </t>
  </si>
  <si>
    <t xml:space="preserve">            3.5.2.4.1.00.00 - Outras Transferências - Consolidação </t>
  </si>
  <si>
    <t xml:space="preserve">            3.5.2.4.3.00.00 - Outras Transferências – Inter OFSS - União </t>
  </si>
  <si>
    <t xml:space="preserve">            3.5.2.4.4.00.00 - Outras Transferências – Inter OFSS - Estado </t>
  </si>
  <si>
    <t xml:space="preserve">            3.5.2.4.5.00.00 - Outras Transferências – Inter OFSS - Município </t>
  </si>
  <si>
    <t xml:space="preserve">        3.5.3.0.0.00.00 - Transferências a Instituições Privadas </t>
  </si>
  <si>
    <t xml:space="preserve">          3.5.3.1.0.00.00 - Transferências a Instituições Privadas sem Fins 
          Lucrativos </t>
  </si>
  <si>
    <t xml:space="preserve">            3.5.3.1.1.00.00 - Transferências a Instituições Privadas sem Fins 
            Lucrativos - Consolidação </t>
  </si>
  <si>
    <t xml:space="preserve">          3.5.3.2.0.00.00 - Transferências a Instituições Privadas com Fins 
          Lucrativos </t>
  </si>
  <si>
    <t xml:space="preserve">            3.5.3.2.1.00.00 - Transferências a Instituições Privadas com Fins 
            Lucrativos - Consolidação </t>
  </si>
  <si>
    <t xml:space="preserve">        3.5.4.0.0.00.00 - Transferências a Instituições Multigovernamentais </t>
  </si>
  <si>
    <t xml:space="preserve">          3.5.4.0.1.00.00 - Transferências a Instituições Multigovernamentais - 
          Consolidação </t>
  </si>
  <si>
    <t xml:space="preserve">        3.5.5.0.0.00.00 - Transferências a Consórcios Públicos </t>
  </si>
  <si>
    <t xml:space="preserve">          3.5.5.0.1.00.00 - Transferências a Consórcios Públicos - Consolidação </t>
  </si>
  <si>
    <t xml:space="preserve">        3.5.6.0.0.00.00 - Transferências ao Exterior </t>
  </si>
  <si>
    <t xml:space="preserve">          3.5.6.0.1.00.00 - Transferências ao Exterior - Consolidação </t>
  </si>
  <si>
    <t xml:space="preserve">        3.5.7.0.0.00.00 - Execução Orçamentária Delegada </t>
  </si>
  <si>
    <t xml:space="preserve">          3.5.7.1.0.00.00 - Execução Orçamentária Delegada a Entes </t>
  </si>
  <si>
    <t xml:space="preserve">            3.5.7.1.3.00.00 - Execução Orçamentária Delegada a Entes – Inter 
            OFSS - União </t>
  </si>
  <si>
    <t xml:space="preserve">            3.5.7.1.4.00.00 - Execução Orçamentária Delegada a Entes – Inter 
            OFSS - Estado </t>
  </si>
  <si>
    <t xml:space="preserve">            3.5.7.1.5.00.00 - Execução Orçamentária Delegada a Entes – Inter 
            OFSS - Município </t>
  </si>
  <si>
    <t xml:space="preserve">          3.5.7.2.0.00.00 - Execução Orçamentária Delegada a Consórcios </t>
  </si>
  <si>
    <t xml:space="preserve">            3.5.7.2.1.00.00 - Execução Orçamentária Delegada a Consórcios - 
            Consolidação </t>
  </si>
  <si>
    <t xml:space="preserve">        3.5.9.0.0.00.00 - Outras Transferências e Delegações Concedidas </t>
  </si>
  <si>
    <t xml:space="preserve">          3.5.9.0.1.00.00 - Outras Transferências Concedidas - Consolidação </t>
  </si>
  <si>
    <t xml:space="preserve">      3.6.0.0.0.00.00 - Desvalorização e Perda de Ativos e Incorporação de 
      Passivos </t>
  </si>
  <si>
    <t xml:space="preserve">        3.6.1.0.0.00.00 - Reavaliação, Redução a Valor Recuperável e Ajuste 
        para Perdas </t>
  </si>
  <si>
    <t xml:space="preserve">          3.6.1.1.0.00.00 - Reavaliação de Imobilizado </t>
  </si>
  <si>
    <t xml:space="preserve">            3.6.1.1.1.00.00 - Reavaliação de Imobilizado - Consolidação </t>
  </si>
  <si>
    <t xml:space="preserve">          3.6.1.2.0.00.00 - Reavaliação de Intangíveis </t>
  </si>
  <si>
    <t xml:space="preserve">            3.6.1.2.1.00.00 - Reavaliação de Intangíveis - Consolidação </t>
  </si>
  <si>
    <t xml:space="preserve">          3.6.1.3.0.00.00 - Reavaliação de Outros Ativos </t>
  </si>
  <si>
    <t xml:space="preserve">            3.6.1.3.1.00.00 - Reavaliação de Outros Ativos - Consolidação </t>
  </si>
  <si>
    <t xml:space="preserve">          3.6.1.4.0.00.00 - Redução a Valor Recuperável de Investimentos </t>
  </si>
  <si>
    <t xml:space="preserve">            3.6.1.4.1.00.00 - Redução a Valor Recuperável de Investimentos - 
            Consolidação </t>
  </si>
  <si>
    <t xml:space="preserve">            3.6.1.4.2.00.00 - Redução a Valor Recuperável de Investimentos - 
            Intra OFSS </t>
  </si>
  <si>
    <t xml:space="preserve">            3.6.1.4.3.00.00 - Redução a Valor Recuperável de Investimentos - 
            Inter OFSS - União </t>
  </si>
  <si>
    <t xml:space="preserve">            3.6.1.4.4.00.00 - Redução a Valor Recuperável de Investimentos - 
            Inter OFSS - Estado </t>
  </si>
  <si>
    <t xml:space="preserve">            3.6.1.4.5.00.00 - Redução a Valor Recuperável de Investimentos - 
            Inter OFSS - Município </t>
  </si>
  <si>
    <t xml:space="preserve">          3.6.1.5.0.00.00 - Redução a Valor Recuperável de Imobilizado </t>
  </si>
  <si>
    <t xml:space="preserve">            3.6.1.5.1.00.00 - Redução a Valor Recuperável de Imobilizado - 
            Consolidação </t>
  </si>
  <si>
    <t xml:space="preserve">          3.6.1.6.0.00.00 - Redução a Valor Recuperável de Intangíveis </t>
  </si>
  <si>
    <t xml:space="preserve">            3.6.1.6.1.00.00 - Redução a Valor Recuperável de Intangíveis - 
            Consolidação </t>
  </si>
  <si>
    <t xml:space="preserve">          3.6.1.7.0.00.00 - Variação Patrimonial Diminutiva com Ajuste de 
          Perdas de Créditos e de Investimentos e Aplicações Temporários </t>
  </si>
  <si>
    <t xml:space="preserve">            3.6.1.7.1.00.00 - Variação Patrimonial Diminutiva com Ajuste de 
            Perdas de Créditos e de Investimentos e Aplicações Temporários - 
            Consolidação </t>
  </si>
  <si>
    <t xml:space="preserve">            3.6.1.7.2.00.00 - Variação Patrimonial Diminutiva com Ajuste de 
            Perdas de Créditos e de Investimentos e Aplicações Temporários- 
            Intra OFSS </t>
  </si>
  <si>
    <t xml:space="preserve">            3.6.1.7.3.00.00 - Variação Patrimonial Diminutiva com Ajuste de 
            Perdas de Créditos e de Investimentos e Aplicações Temporários- 
            Inter OFSS - União </t>
  </si>
  <si>
    <t xml:space="preserve">            3.6.1.7.4.00.00 - Variação Patrimonial Diminutiva com Ajuste de 
            Perdas de Créditos e de Investimentos e Aplicações Temporários- 
            Inter OFSS - Estado </t>
  </si>
  <si>
    <t xml:space="preserve">            3.6.1.7.5.00.00 - Variação Patrimonial Diminutiva com Ajuste de 
            Perdas de Créditos e de Investimentos e Aplicações Temporários- 
            Inter OFSS - Município </t>
  </si>
  <si>
    <t xml:space="preserve">          3.6.1.8.0.00.00 - Variação Patrimonial Diminutiva com Ajuste de 
          Perdas de Estoques </t>
  </si>
  <si>
    <t xml:space="preserve">            3.6.1.8.1.00.00 - Variação Patrimonial Diminutiva com Ajuste de 
            Perdas de Estoques - Consolidação </t>
  </si>
  <si>
    <t xml:space="preserve">        3.6.2.0.0.00.00 - Perdas com Alienação </t>
  </si>
  <si>
    <t xml:space="preserve">          3.6.2.1.0.00.00 - Perdas com Alienação de Investimentos </t>
  </si>
  <si>
    <t xml:space="preserve">            3.6.2.1.1.00.00 - Perdas com Alienação de Investimentos - 
            Consolidação </t>
  </si>
  <si>
    <t xml:space="preserve">          3.6.2.2.0.00.00 - Perdas com Alienação de Imobilizado </t>
  </si>
  <si>
    <t xml:space="preserve">            3.6.2.2.1.00.00 - Perdas com Alienação de Imobilizado - Consolidação </t>
  </si>
  <si>
    <t xml:space="preserve">          3.6.2.3.0.00.00 - Perdas com Alienação de Intangíveis </t>
  </si>
  <si>
    <t xml:space="preserve">            3.6.2.3.1.00.00 - Perdas com Alienação de Intangíveis - Consolidação </t>
  </si>
  <si>
    <t xml:space="preserve">          3.6.2.9.0.00.00 - Perdas com Alienação de Demais Ativos </t>
  </si>
  <si>
    <t xml:space="preserve">            3.6.2.9.1.00.00 - Perdas com Alienação de Demais Ativos - 
            Consolidação </t>
  </si>
  <si>
    <t xml:space="preserve">        3.6.3.0.0.00.00 - Perdas Involuntárias </t>
  </si>
  <si>
    <t xml:space="preserve">          3.6.3.1.0.00.00 - Perdas Involuntárias com Imobilizado </t>
  </si>
  <si>
    <t xml:space="preserve">            3.6.3.1.1.00.00 - Perdas Involuntárias com Imobilizado - 
            Consolidação </t>
  </si>
  <si>
    <t xml:space="preserve">          3.6.3.2.0.00.00 - Perdas Involuntárias com Intangíveis </t>
  </si>
  <si>
    <t xml:space="preserve">            3.6.3.2.1.00.00 - Perdas Involuntárias com Intangíveis - 
            Consolidação </t>
  </si>
  <si>
    <t xml:space="preserve">          3.6.3.3.0.00.00 - Perdas Involuntárias com Estoques </t>
  </si>
  <si>
    <t xml:space="preserve">            3.6.3.3.1.00.00 - Perdas Involuntárias com Estoques - Consolidação </t>
  </si>
  <si>
    <t xml:space="preserve">          3.6.3.9.0.00.00 - Outras Perdas Involuntárias </t>
  </si>
  <si>
    <t xml:space="preserve">            3.6.3.9.1.00.00 - Outras Perdas Involuntárias - Consolidação </t>
  </si>
  <si>
    <t xml:space="preserve">        3.6.4.0.0.00.00 - Incorporação de Passivos </t>
  </si>
  <si>
    <t xml:space="preserve">          3.6.4.0.1.00.00 - Incorporação de Passivos - Consolidação </t>
  </si>
  <si>
    <t xml:space="preserve">        3.6.5.0.0.00.00 - Desincorporação de Ativos </t>
  </si>
  <si>
    <t xml:space="preserve">          3.6.5.0.1.00.00 - Desincorporação de Ativos - Consolidação </t>
  </si>
  <si>
    <t xml:space="preserve">      3.7.0.0.0.00.00 - Tributárias </t>
  </si>
  <si>
    <t xml:space="preserve">        3.7.1.0.0.00.00 - Impostos, Taxas e Contribuições de Melhoria </t>
  </si>
  <si>
    <t xml:space="preserve">          3.7.1.1.0.00.00 - Impostos </t>
  </si>
  <si>
    <t xml:space="preserve">            3.7.1.1.1.00.00 - Impostos- Consolidação </t>
  </si>
  <si>
    <t xml:space="preserve">          3.7.1.2.0.00.00 - Taxas </t>
  </si>
  <si>
    <t xml:space="preserve">            3.7.1.2.1.00.00 - Taxas - Consolidação </t>
  </si>
  <si>
    <t xml:space="preserve">          3.7.1.3.0.00.00 - Contribuições de Melhoria </t>
  </si>
  <si>
    <t xml:space="preserve">            3.7.1.3.1.00.00 - Contribuições de Melhoria - Consolidação </t>
  </si>
  <si>
    <t xml:space="preserve">        3.7.2.0.0.00.00 - Contribuições </t>
  </si>
  <si>
    <t xml:space="preserve">          3.7.2.1.0.00.00 - Contribuições Sociais </t>
  </si>
  <si>
    <t xml:space="preserve">            3.7.2.1.1.00.00 - Contribuições Sociais - Consolidação </t>
  </si>
  <si>
    <t xml:space="preserve">            3.7.2.1.2.00.00 - Contribuições Sociais - Intra OFSS </t>
  </si>
  <si>
    <t xml:space="preserve">            3.7.2.1.3.00.00 - Contribuições Sociais - Inter OFSS - União </t>
  </si>
  <si>
    <t xml:space="preserve">            3.7.2.1.4.00.00 - Contribuições Sociais - Inter OFSS - Estado </t>
  </si>
  <si>
    <t xml:space="preserve">            3.7.2.1.5.00.00 - Contribuições Sociais - Inter OFSS - Município </t>
  </si>
  <si>
    <t xml:space="preserve">          3.7.2.2.0.00.00 - Contribuições de Intervenção no Domínio Econômico </t>
  </si>
  <si>
    <t xml:space="preserve">            3.7.2.2.1.00.00 - Contribuições de Intervenção no Domínio Econômico 
            - Consolidação </t>
  </si>
  <si>
    <t xml:space="preserve">          3.7.2.3.0.00.00 - Contribuição para o Custeio do Serviço de 
          Iluminação Pública - Cosip </t>
  </si>
  <si>
    <t xml:space="preserve">            3.7.2.3.1.00.00 - Contribuição para o Custeio do Serviço de 
            Iluminação Pública - Cosip - Consolidação </t>
  </si>
  <si>
    <t xml:space="preserve">          3.7.2.9.0.00.00 - Outras Contribuições </t>
  </si>
  <si>
    <t xml:space="preserve">            3.7.2.9.1.00.00 - Outras Contribuições - Consolidação </t>
  </si>
  <si>
    <t xml:space="preserve">      3.8.0.0.0.00.00 - Custo das Mercadorias Vendidas, dos Produtos Vendidos 
      e dos Serviços Prestados </t>
  </si>
  <si>
    <t xml:space="preserve">        3.8.1.0.0.00.00 - Custo de Mercadorias Vendidas </t>
  </si>
  <si>
    <t xml:space="preserve">          3.8.1.0.1.00.00 - Custo de Mercadorias Vendidas - Consolidação </t>
  </si>
  <si>
    <t xml:space="preserve">          3.8.1.0.2.00.00 - Custo de Mercadorias Vendidas - Intra OFSS </t>
  </si>
  <si>
    <t xml:space="preserve">          3.8.1.0.3.00.00 - Custo de Mercadorias Vendidas - Inter OFSS - União </t>
  </si>
  <si>
    <t xml:space="preserve">          3.8.1.0.4.00.00 - Custo de Mercadorias Vendidas - Inter OFSS - Estado </t>
  </si>
  <si>
    <t xml:space="preserve">          3.8.1.0.5.00.00 - Custo de Mercadorias Vendidas - Inter OFSS - 
          Município </t>
  </si>
  <si>
    <t xml:space="preserve">        3.8.2.0.0.00.00 - Custos dos Produtos Vendidos </t>
  </si>
  <si>
    <t xml:space="preserve">          3.8.2.0.1.00.00 - Custos dos Produtos Vendidos - Consolidação </t>
  </si>
  <si>
    <t xml:space="preserve">          3.8.2.0.2.00.00 - Custos dos Produtos Vendidos - Intra OFSS </t>
  </si>
  <si>
    <t xml:space="preserve">          3.8.2.0.3.00.00 - Custos dos Produtos Vendidos - Inter OFSS - União </t>
  </si>
  <si>
    <t xml:space="preserve">          3.8.2.0.4.00.00 - Custos dos Produtos Vendidos - Inter OFSS - Estado </t>
  </si>
  <si>
    <t xml:space="preserve">        3.8.3.0.0.00.00 - Custo dos Serviços Prestados </t>
  </si>
  <si>
    <t xml:space="preserve">          3.8.3.0.1.00.00 - Custo dos Serviços Prestados - Consolidação </t>
  </si>
  <si>
    <t xml:space="preserve">          3.8.3.0.2.00.00 - Custo dos Serviços Prestados - Intra OFSS </t>
  </si>
  <si>
    <t xml:space="preserve">          3.8.3.0.3.00.00 - Custo dos Serviços Prestados - Inter OFSS - União </t>
  </si>
  <si>
    <t xml:space="preserve">          3.8.3.0.4.00.00 - Custo dos Serviços Prestados - Inter OFSS - Estado </t>
  </si>
  <si>
    <t xml:space="preserve">          3.8.3.0.5.00.00 - Custo dos Serviços Prestados - Inter OFSS - 
          Município </t>
  </si>
  <si>
    <t xml:space="preserve">      3.9.0.0.0.00.00 - Outras Variações Patrimoniais Diminutivas </t>
  </si>
  <si>
    <t xml:space="preserve">        3.9.1.0.0.00.00 - Premiações </t>
  </si>
  <si>
    <t xml:space="preserve">          3.9.1.1.0.00.00 - Premiações Culturais </t>
  </si>
  <si>
    <t xml:space="preserve">            3.9.1.1.1.00.00 - Premiações Culturais - Consolidação </t>
  </si>
  <si>
    <t xml:space="preserve">          3.9.1.2.0.00.00 - Premiações Artísticas </t>
  </si>
  <si>
    <t xml:space="preserve">            3.9.1.2.1.00.00 - Premiações Artísticas - Consolidação </t>
  </si>
  <si>
    <t xml:space="preserve">          3.9.1.3.0.00.00 - Premiações Cientificas </t>
  </si>
  <si>
    <t xml:space="preserve">            3.9.1.3.1.00.00 - Premiações Cientificas - Consolidação </t>
  </si>
  <si>
    <t xml:space="preserve">          3.9.1.4.0.00.00 - Premiações Desportivas </t>
  </si>
  <si>
    <t xml:space="preserve">            3.9.1.4.1.00.00 - Premiações Desportivas - Consolidação </t>
  </si>
  <si>
    <t xml:space="preserve">          3.9.1.5.0.00.00 - Ordens Honorificas </t>
  </si>
  <si>
    <t xml:space="preserve">            3.9.1.5.1.00.00 - Ordens Honorificas - Consolidação </t>
  </si>
  <si>
    <t xml:space="preserve">          3.9.1.9.0.00.00 - Outras Premiações </t>
  </si>
  <si>
    <t xml:space="preserve">            3.9.1.9.1.00.00 - Outras Premiações - Consolidação </t>
  </si>
  <si>
    <t xml:space="preserve">        3.9.2.0.0.00.00 - Resultado Negativo de Participações </t>
  </si>
  <si>
    <t xml:space="preserve">          3.9.2.1.0.00.00 - Resultado Negativo de Equivalência Patrimonial </t>
  </si>
  <si>
    <t xml:space="preserve">            3.9.2.1.1.00.00 - Resultado Negativo de Equivalência Patrimonial - 
            Consolidação </t>
  </si>
  <si>
    <t xml:space="preserve">            3.9.2.1.2.00.00 - Resultado Negativo de Equivalência Patrimonial - 
            Intra OFSS </t>
  </si>
  <si>
    <t xml:space="preserve">            3.9.2.1.3.00.00 - Resultado Negativo de Equivalência Patrimonial - 
            Inter OFSS - União </t>
  </si>
  <si>
    <t xml:space="preserve">            3.9.2.1.4.00.00 - Resultado Negativo de Equivalência Patrimonial - 
            Inter OFSS - Estado </t>
  </si>
  <si>
    <t xml:space="preserve">            3.9.2.1.5.00.00 - Resultado Negativo de Equivalência Patrimonial - 
            Inter OFSS - Município </t>
  </si>
  <si>
    <t xml:space="preserve">        3.9.3.0.0.00.00 - Operações da Autoridade Monetária </t>
  </si>
  <si>
    <t xml:space="preserve">          3.9.3.1.0.00.00 - Juros </t>
  </si>
  <si>
    <t xml:space="preserve">            3.9.3.1.1.00.00 - Juros - Consolidação </t>
  </si>
  <si>
    <t xml:space="preserve">          3.9.3.2.0.00.00 - Posição de Negociação </t>
  </si>
  <si>
    <t xml:space="preserve">            3.9.3.2.1.00.00 - Posição de Negociação - Consolidação </t>
  </si>
  <si>
    <t xml:space="preserve">          3.9.3.3.0.00.00 - Posição de Investimentos </t>
  </si>
  <si>
    <t xml:space="preserve">            3.9.3.3.1.00.00 - Posição de Investimentos - Consolidação </t>
  </si>
  <si>
    <t xml:space="preserve">          3.9.3.4.0.00.00 - Correção Cambial </t>
  </si>
  <si>
    <t xml:space="preserve">            3.9.3.4.1.00.00 - Correção Cambial - Consolidação </t>
  </si>
  <si>
    <t xml:space="preserve">          3.9.3.9.0.00.00 - Outras VPD de Operações da Autoridade Monetária </t>
  </si>
  <si>
    <t xml:space="preserve">            3.9.3.9.1.00.00 - Outras VPD de Operações da Autoridade Monetária - 
            Consolidação </t>
  </si>
  <si>
    <t xml:space="preserve">        3.9.4.0.0.00.00 - Incentivos </t>
  </si>
  <si>
    <t xml:space="preserve">          3.9.4.1.0.00.00 - Incentivos a Educação </t>
  </si>
  <si>
    <t xml:space="preserve">            3.9.4.1.1.00.00 - Incentivos a Educação - Consolidação </t>
  </si>
  <si>
    <t xml:space="preserve">          3.9.4.2.0.00.00 - Incentivos a Ciência </t>
  </si>
  <si>
    <t xml:space="preserve">            3.9.4.2.1.00.00 - Incentivos a Ciência - Consolidação </t>
  </si>
  <si>
    <t xml:space="preserve">          3.9.4.3.0.00.00 - Incentivos a Cultura </t>
  </si>
  <si>
    <t xml:space="preserve">            3.9.4.3.1.00.00 - Incentivos a Cultura - Consolidação </t>
  </si>
  <si>
    <t xml:space="preserve">          3.9.4.4.0.00.00 - Incentivos ao Esporte </t>
  </si>
  <si>
    <t xml:space="preserve">            3.9.4.4.1.00.00 - Incentivos ao Esporte - Consolidação </t>
  </si>
  <si>
    <t xml:space="preserve">          3.9.4.9.0.00.00 - Outros Incentivos </t>
  </si>
  <si>
    <t xml:space="preserve">            3.9.4.9.1.00.00 - Outros Incentivos - Consolidação </t>
  </si>
  <si>
    <t xml:space="preserve">        3.9.5.0.0.00.00 - Subvenções Econômicas </t>
  </si>
  <si>
    <t xml:space="preserve">          3.9.5.0.1.00.00 - Subvenções Econômicas - Consolidação </t>
  </si>
  <si>
    <t xml:space="preserve">        3.9.6.0.0.00.00 - Participações e Contribuições </t>
  </si>
  <si>
    <t xml:space="preserve">          3.9.6.1.0.00.00 - Participações de Debêntures </t>
  </si>
  <si>
    <t xml:space="preserve">            3.9.6.1.1.00.00 - Participações de Debêntures - Consolidação </t>
  </si>
  <si>
    <t xml:space="preserve">          3.9.6.2.0.00.00 - Participações de Empregados </t>
  </si>
  <si>
    <t xml:space="preserve">            3.9.6.2.1.00.00 - Participações de Empregados - Consolidação </t>
  </si>
  <si>
    <t xml:space="preserve">          3.9.6.3.0.00.00 - Participações de Administradores </t>
  </si>
  <si>
    <t xml:space="preserve">            3.9.6.3.1.00.00 - Participações de Administradores - Consolidação </t>
  </si>
  <si>
    <t xml:space="preserve">          3.9.6.4.0.00.00 - Participações de Partes Beneficiarias </t>
  </si>
  <si>
    <t xml:space="preserve">            3.9.6.4.1.00.00 - Participações de Partes Beneficiarias - 
            Consolidação </t>
  </si>
  <si>
    <t xml:space="preserve">          3.9.6.5.0.00.00 - Participações de Instituições ou Fundos de 
          Assistência ou Previdência de Empregados </t>
  </si>
  <si>
    <t xml:space="preserve">            3.9.6.5.1.00.00 - Participações de Instituições ou Fundos de 
            Assistência ou Previdência de Empregados - Consolidação </t>
  </si>
  <si>
    <t xml:space="preserve">        3.9.7.0.0.00.00 - VPD de Constituição de Provisões </t>
  </si>
  <si>
    <t xml:space="preserve">          3.9.7.1.0.00.00 - VPD de Provisão para Riscos Trabalhistas </t>
  </si>
  <si>
    <t xml:space="preserve">            3.9.7.1.1.00.00 - VPD de Provisão para Riscos Trabalhistas - 
            Consolidação </t>
  </si>
  <si>
    <t xml:space="preserve">          3.9.7.2.0.00.00 - VPD de Provisões Matemáticas Previdenciárias a 
          Longo Prazo </t>
  </si>
  <si>
    <t xml:space="preserve">            3.9.7.2.1.00.00 - VPD de Provisões Matemáticas Previdenciárias a 
            Longo Prazo - Consolidação </t>
  </si>
  <si>
    <t xml:space="preserve">          3.9.7.3.0.00.00 - VPD de Provisões para Riscos Fiscais </t>
  </si>
  <si>
    <t xml:space="preserve">            3.9.7.3.1.00.00 - VPD de Provisões para Riscos Fiscais – 
            Consolidação </t>
  </si>
  <si>
    <t xml:space="preserve">          3.9.7.4.0.00.00 - VPD de Provisão para Riscos Cíveis </t>
  </si>
  <si>
    <t xml:space="preserve">            3.9.7.4.1.00.00 - VPD de Provisão para Riscos Cíveis – Consolidação </t>
  </si>
  <si>
    <t xml:space="preserve">          3.9.7.5.0.00.00 - VPD de Provisão para Repartição de Créditos </t>
  </si>
  <si>
    <t xml:space="preserve">            3.9.7.5.3.00.00 - VPD de Provisão para Repartição de Créditos - 
            Inter OFSS União </t>
  </si>
  <si>
    <t xml:space="preserve">            3.9.7.5.4.00.00 - VPD de Provisão para Repartição de Créditos - 
            Inter OFSS Estados </t>
  </si>
  <si>
    <t xml:space="preserve">            3.9.7.5.5.00.00 - VPD de Provisão para Repartição de Créditos - 
            Inter OFSS - Município </t>
  </si>
  <si>
    <t xml:space="preserve">          3.9.7.6.0.00.00 - VPD de Provisão para Riscos Decorrentes de 
          Contratos de PPP </t>
  </si>
  <si>
    <t xml:space="preserve">            3.9.7.6.1.00.00 - VPD de Provisão para Riscos Decorrentes de 
            Contratos de PPP - Consolidação </t>
  </si>
  <si>
    <t xml:space="preserve">          3.9.7.9.0.00.00 - VPD de Outras Provisões </t>
  </si>
  <si>
    <t xml:space="preserve">            3.9.7.9.1.00.00 - VPD de Outras Provisões - Consolidação </t>
  </si>
  <si>
    <t xml:space="preserve">        3.9.9.0.0.00.00 - Diversas Variações Patrimoniais Diminutivas </t>
  </si>
  <si>
    <t xml:space="preserve">          3.9.9.1.0.00.00 - Compensação Financeira entre RGPS/RPPS </t>
  </si>
  <si>
    <t xml:space="preserve">            3.9.9.1.2.00.00 - Compensação Financeira entre RGPS/RPPS - Intra 
            OFSS </t>
  </si>
  <si>
    <t xml:space="preserve">            3.9.9.1.3.00.00 - Compensação Financeira entre RGPS/RPPS - Inter 
            OFSS - União </t>
  </si>
  <si>
    <t xml:space="preserve">            3.9.9.1.4.00.00 - Compensação Financeira entre RGPS/RPPS - Inter 
            OFSS - Estado </t>
  </si>
  <si>
    <t xml:space="preserve">            3.9.9.1.5.00.00 - Compensação Financeira entre RGPS/RPPS - Inter 
            OFSS - Município </t>
  </si>
  <si>
    <t xml:space="preserve">          3.9.9.2.0.00.00 - Compensação Financeira entre Regimes Próprios </t>
  </si>
  <si>
    <t xml:space="preserve">            3.9.9.2.3.00.00 - Compensação Financeira entre Regimes Próprios - 
            Inter OFSS - União </t>
  </si>
  <si>
    <t xml:space="preserve">            3.9.9.2.4.00.00 - Compensação Financeira entre Regimes Próprios - 
            Inter OFSS - Estado </t>
  </si>
  <si>
    <t xml:space="preserve">            3.9.9.2.5.00.00 - Compensação Financeira entre Regimes Próprios - 
            Inter OFSS - Município </t>
  </si>
  <si>
    <t xml:space="preserve">          3.9.9.3.0.00.00 - Variação Patrimonial Diminutiva com Bonificações </t>
  </si>
  <si>
    <t xml:space="preserve">            3.9.9.3.1.00.00 - Variação Patrimonial Diminutiva com Bonificações - 
            Consolidação </t>
  </si>
  <si>
    <t xml:space="preserve">          3.9.9.4.0.00.00 - Amortização de Ágio em Investimentos </t>
  </si>
  <si>
    <t xml:space="preserve">            3.9.9.4.1.00.00 - Amortização de Ágio em Investimentos - 
            Consolidação </t>
  </si>
  <si>
    <t xml:space="preserve">            3.9.9.4.2.00.00 - Amortização de Ágio em Investimentos - Intra OFSS </t>
  </si>
  <si>
    <t xml:space="preserve">            3.9.9.4.3.00.00 - Amortização de Ágio em Investimentos - Inter OFSS 
            - União </t>
  </si>
  <si>
    <t xml:space="preserve">            3.9.9.4.4.00.00 - Amortização de Ágio em Investimentos - Inter OFSS 
            - Estado </t>
  </si>
  <si>
    <t xml:space="preserve">            3.9.9.4.5.00.00 - Amortização de Ágio em Investimentos - Inter OFSS 
            - Município </t>
  </si>
  <si>
    <t xml:space="preserve">          3.9.9.5.0.00.00 - Multas Administrativas </t>
  </si>
  <si>
    <t xml:space="preserve">            3.9.9.5.1.00.00 - Multas Administrativas - Consolidação </t>
  </si>
  <si>
    <t xml:space="preserve">          3.9.9.6.0.00.00 - Indenizações e Restituições </t>
  </si>
  <si>
    <t xml:space="preserve">            3.9.9.6.1.00.00 - Indenizações e Restituições - Consolidação </t>
  </si>
  <si>
    <t xml:space="preserve">          3.9.9.7.0.00.00 - Compensações ao RGPS </t>
  </si>
  <si>
    <t xml:space="preserve">            3.9.9.7.1.00.00 - Compensações ao RGPS - Consolidação </t>
  </si>
  <si>
    <t xml:space="preserve">            3.9.9.7.3.00.00 - Compensações ao RGPS - Inter OFSS - União </t>
  </si>
  <si>
    <t xml:space="preserve">          3.9.9.9.0.00.00 - Variações Patrimoniais Diminutivas Decorrentes de 
          Fatos Geradores Diversos </t>
  </si>
  <si>
    <t xml:space="preserve">            3.9.9.9.1.00.00 - Variações Patrimoniais Diminutivas Decorrentes de 
            Fatos Geradores Diversos - Consolidação </t>
  </si>
  <si>
    <t xml:space="preserve">Variação Patrimonial Aumentativa </t>
  </si>
  <si>
    <t xml:space="preserve">  Variação Patrimonial Aumentativa </t>
  </si>
  <si>
    <t xml:space="preserve">    4.0.0.0.0.00.00 - Variação Patrimonial Aumentativa </t>
  </si>
  <si>
    <t xml:space="preserve">      4.1.0.0.0.00.00 - Impostos, Taxas e Contribuições de Melhoria </t>
  </si>
  <si>
    <t xml:space="preserve">        4.1.1.0.0.00.00 - Impostos </t>
  </si>
  <si>
    <t xml:space="preserve">          4.1.1.1.0.00.00 - Impostos sobre Comercio Exterior </t>
  </si>
  <si>
    <t xml:space="preserve">            4.1.1.1.1.00.00 - Impostos sobre Comercio Exterior - Consolidação </t>
  </si>
  <si>
    <t xml:space="preserve">          4.1.1.2.0.00.00 - Impostos sobre Patrimônio e a Renda </t>
  </si>
  <si>
    <t xml:space="preserve">            4.1.1.2.1.00.00 - Impostos sobre Patrimônio e a Renda - Consolidação </t>
  </si>
  <si>
    <t xml:space="preserve">          4.1.1.3.0.00.00 - Impostos sobre a Produção e a Circulação </t>
  </si>
  <si>
    <t xml:space="preserve">            4.1.1.3.1.00.00 - Impostos sobre a Produção e a Circulação - 
            Consolidação </t>
  </si>
  <si>
    <t xml:space="preserve">          4.1.1.4.0.00.00 - Impostos Extraordinários </t>
  </si>
  <si>
    <t xml:space="preserve">            4.1.1.4.1.00.00 - Impostos Extraordinários - Consolidação </t>
  </si>
  <si>
    <t xml:space="preserve">          4.1.1.9.0.00.00 - Outros Impostos </t>
  </si>
  <si>
    <t xml:space="preserve">            4.1.1.9.1.00.00 - Outros Impostos - Consolidação </t>
  </si>
  <si>
    <t xml:space="preserve">        4.1.2.0.0.00.00 - Taxas </t>
  </si>
  <si>
    <t xml:space="preserve">          4.1.2.1.0.00.00 - Taxas pelo Exercício do Poder de Policia </t>
  </si>
  <si>
    <t xml:space="preserve">            4.1.2.1.1.00.00 - Taxas pelo Exercício do Poder de Polícia - 
            Consolidação </t>
  </si>
  <si>
    <t xml:space="preserve">          4.1.2.2.0.00.00 - Taxas Pela Prestação de Serviços </t>
  </si>
  <si>
    <t xml:space="preserve">            4.1.2.2.1.00.00 - Taxas Pela Prestação de Serviços - Consolidação </t>
  </si>
  <si>
    <t xml:space="preserve">        4.1.3.0.0.00.00 - Contribuições de Melhoria </t>
  </si>
  <si>
    <t xml:space="preserve">          4.1.3.1.0.00.00 - Contribuição de Melhoria Pela Expansão da Rede de 
          Água Potável e Esgoto Sanitário </t>
  </si>
  <si>
    <t xml:space="preserve">            4.1.3.1.1.00.00 - Contribuição de Melhoria Pela Expansão da Rede de 
            Água Potável e Esgoto Sanitário - Consolidação </t>
  </si>
  <si>
    <t xml:space="preserve">          4.1.3.2.0.00.00 - Contribuição de Melhoria Pela Expansão da Rede de 
          Iluminação Pública na Cidade </t>
  </si>
  <si>
    <t xml:space="preserve">            4.1.3.2.1.00.00 - Contribuição de Melhoria Pela Expansão da Rede de 
            Iluminação Pública na Cidade - Consolidação </t>
  </si>
  <si>
    <t xml:space="preserve">          4.1.3.3.0.00.00 - Contribuição de Melhoria Pela Expansão de Rede de 
          Iluminação Pública Rural </t>
  </si>
  <si>
    <t xml:space="preserve">            4.1.3.3.1.00.00 - Contribuição de Melhoria Pela Expansão de Rede de 
            Iluminação Pública Rural - Consolidação </t>
  </si>
  <si>
    <t xml:space="preserve">          4.1.3.4.0.00.00 - Contribuição de Melhoria Pela Pavimentação e Obras 
          Complementares </t>
  </si>
  <si>
    <t xml:space="preserve">            4.1.3.4.1.00.00 - Contribuição de Melhoria Pela Pavimentação e Obras 
            Complementares - Consolidação </t>
  </si>
  <si>
    <t xml:space="preserve">          4.1.3.9.0.00.00 - Outras Contribuições de Melhoria </t>
  </si>
  <si>
    <t xml:space="preserve">            4.1.3.9.1.00.00 - Outras Contribuições de Melhoria - Consolidação </t>
  </si>
  <si>
    <t xml:space="preserve">      4.2.0.0.0.00.00 - Contribuições </t>
  </si>
  <si>
    <t xml:space="preserve">        4.2.1.0.0.00.00 - Contribuições Sociais </t>
  </si>
  <si>
    <t xml:space="preserve">          4.2.1.1.0.00.00 - Contribuições Sociais - RPPS </t>
  </si>
  <si>
    <t xml:space="preserve">            4.2.1.1.1.00.00 - Contribuições Sociais - RPPS - Consolidação </t>
  </si>
  <si>
    <t xml:space="preserve">              4.2.1.1.1.01.00 - Contribuições Patronais ao RPPS </t>
  </si>
  <si>
    <t xml:space="preserve">              4.2.1.1.1.02.00 - Contribuição do Segurado ao RPPS </t>
  </si>
  <si>
    <t xml:space="preserve">              4.2.1.1.1.03.00 - Contribuição Previdenciária para Amortização do 
              Déficit Atuarial </t>
  </si>
  <si>
    <t xml:space="preserve">              4.2.1.1.1.04.00 - Contribuições para Custeio das Pensões Militares </t>
  </si>
  <si>
    <t xml:space="preserve">              4.2.1.1.1.97.00 - (-) Deduções </t>
  </si>
  <si>
    <t xml:space="preserve">              4.2.1.1.1.99.00 - Outras Contribuições Sociais - RPPS </t>
  </si>
  <si>
    <t xml:space="preserve">            4.2.1.1.2.00.00 - Contribuições Sociais - RPPS - Intra OFSS </t>
  </si>
  <si>
    <t xml:space="preserve">            4.2.1.1.3.00.00 - Contribuições Sociais - RPPS - Inter OFSS – União </t>
  </si>
  <si>
    <t xml:space="preserve">            4.2.1.1.4.00.00 - Contribuições Sociais - RPPS - Inter OFSS - Estado </t>
  </si>
  <si>
    <t xml:space="preserve">            4.2.1.1.5.00.00 - Contribuições Sociais - RPPS - Inter OFSS - 
            Município </t>
  </si>
  <si>
    <t xml:space="preserve">          4.2.1.2.0.00.00 - Contribuições Sociais - RGPS </t>
  </si>
  <si>
    <t xml:space="preserve">            4.2.1.2.1.00.00 - Contribuições Sociais - RGPS - Consolidação </t>
  </si>
  <si>
    <t xml:space="preserve">            4.2.1.2.2.00.00 - Contribuições Sociais - RGPS - Intra OFSS </t>
  </si>
  <si>
    <t xml:space="preserve">            4.2.1.2.3.00.00 - Contribuições Sociais - RGPS - Inter OFSS - União </t>
  </si>
  <si>
    <t xml:space="preserve">            4.2.1.2.4.00.00 - Contribuições Sociais - RGPS - Inter OFSS - Estado </t>
  </si>
  <si>
    <t xml:space="preserve">            4.2.1.2.5.00.00 - Contribuições Sociais - RGPS - Inter OFSS - 
            Município </t>
  </si>
  <si>
    <t xml:space="preserve">          4.2.1.3.0.00.00 - Contribuição sobre a Receita ou o Faturamento </t>
  </si>
  <si>
    <t xml:space="preserve">            4.2.1.3.1.00.00 - Contribuição sobre a Receita ou o Faturamento - 
            Consolidação </t>
  </si>
  <si>
    <t xml:space="preserve">          4.2.1.4.0.00.00 - Contribuição sobre o Lucro </t>
  </si>
  <si>
    <t xml:space="preserve">            4.2.1.4.1.00.00 - Contribuição sobre o Lucro - Consolidação </t>
  </si>
  <si>
    <t xml:space="preserve">          4.2.1.5.0.00.00 - Contribuição sobre Receita de Concurso de 
          Prognostico </t>
  </si>
  <si>
    <t xml:space="preserve">            4.2.1.5.1.00.00 - Contribuição sobre Receita de Concurso de 
            Prognostico - Consolidação </t>
  </si>
  <si>
    <t xml:space="preserve">          4.2.1.6.0.00.00 - Contribuição do Importador de Bens ou Serviços do 
          Exterior </t>
  </si>
  <si>
    <t xml:space="preserve">            4.2.1.6.1.00.00 - Contribuição do Importador de Bens ou Serviços do 
            Exterior - Consolidação </t>
  </si>
  <si>
    <t xml:space="preserve">          4.2.1.9.0.00.00 - Outras Contribuições Sociais </t>
  </si>
  <si>
    <t xml:space="preserve">            4.2.1.9.1.00.00 - Outras Contribuições Sociais - Consolidação </t>
  </si>
  <si>
    <t xml:space="preserve">        4.2.2.0.0.00.00 - Contribuições de Intervenção no Domínio Econômico </t>
  </si>
  <si>
    <t xml:space="preserve">          4.2.2.0.1.00.00 - Contribuições de Intervenção no Domínio Econômico - 
          Consolidação </t>
  </si>
  <si>
    <t xml:space="preserve">        4.2.3.0.0.00.00 - Contribuição de Iluminação Pública </t>
  </si>
  <si>
    <t xml:space="preserve">          4.2.3.0.1.00.00 - Contribuição de Iluminação Pública - Consolidação </t>
  </si>
  <si>
    <t xml:space="preserve">        4.2.4.0.0.00.00 - Contribuições de Interesse das Categorias 
        Profissionais </t>
  </si>
  <si>
    <t xml:space="preserve">          4.2.4.0.1.00.00 - Contribuições de Interesse das Categorias 
          Profissionais - Consolidação </t>
  </si>
  <si>
    <t xml:space="preserve">      4.3.0.0.0.00.00 - Exploração e Venda de Bens, Serviços e Direitos </t>
  </si>
  <si>
    <t xml:space="preserve">        4.3.1.0.0.00.00 - Venda de Mercadorias </t>
  </si>
  <si>
    <t xml:space="preserve">          4.3.1.1.0.00.00 - Venda Bruta de Mercadorias </t>
  </si>
  <si>
    <t xml:space="preserve">            4.3.1.1.1.00.00 - Venda Bruta de Mercadorias - Consolidação </t>
  </si>
  <si>
    <t xml:space="preserve">          4.3.1.9.0.00.00 - (-) Deduções da Venda Bruta de Mercadorias </t>
  </si>
  <si>
    <t xml:space="preserve">            4.3.1.9.1.00.00 - (-) Deduções da Venda Bruta de Mercadorias - 
            Consolidação </t>
  </si>
  <si>
    <t xml:space="preserve">        4.3.2.0.0.00.00 - Venda de Produtos </t>
  </si>
  <si>
    <t xml:space="preserve">          4.3.2.1.0.00.00 - Venda Bruta de Produtos </t>
  </si>
  <si>
    <t xml:space="preserve">            4.3.2.1.1.00.00 - Venda Bruta de Produtos - Consolidação </t>
  </si>
  <si>
    <t xml:space="preserve">          4.3.2.9.0.00.00 - (-) Deduções de Venda Bruta de Produtos </t>
  </si>
  <si>
    <t xml:space="preserve">            4.3.2.9.1.00.00 - (-) Deduções da Venda Bruta de Produtos - 
            Consolidação </t>
  </si>
  <si>
    <t xml:space="preserve">        4.3.3.0.0.00.00 - Exploração de Bens e Direitos e Prestação de 
        Serviços </t>
  </si>
  <si>
    <t xml:space="preserve">          4.3.3.1.0.00.00 - Valor Bruto de Exploração de Bens e Direitos e 
          Prestação de Serviços </t>
  </si>
  <si>
    <t xml:space="preserve">            4.3.3.1.1.00.00 - Valor Bruto de Exploração de Bens, Direitos e 
            Prestação de Serviços - Consolidação </t>
  </si>
  <si>
    <t xml:space="preserve">          4.3.3.9.0.00.00 - (-) Deduções do Valor Bruto de Exploração de Bens, 
          Direitos e Prestação de Serviços </t>
  </si>
  <si>
    <t xml:space="preserve">            4.3.3.9.1.00.00 - (-) Deduções do Valor Bruto de Exploração de Bens, 
            Direitos e Prestação de Serviços - Consolidação </t>
  </si>
  <si>
    <t xml:space="preserve">      4.4.0.0.0.00.00 - Variações Patrimoniais Aumentativas Financeiras </t>
  </si>
  <si>
    <t xml:space="preserve">        4.4.1.0.0.00.00 - Juros e Encargos de Empréstimos e Financiamentos 
        Concedidos </t>
  </si>
  <si>
    <t xml:space="preserve">          4.4.1.1.0.00.00 - Juros e Encargos de Empréstimos Internos Concedidos </t>
  </si>
  <si>
    <t xml:space="preserve">            4.4.1.1.1.00.00 - Juros e Encargos de Empréstimos Internos 
            Concedidos - Consolidação </t>
  </si>
  <si>
    <t xml:space="preserve">            4.4.1.1.3.00.00 - Juros e Encargos de Empréstimos Internos 
            Concedidos - Inter OFSS - União </t>
  </si>
  <si>
    <t xml:space="preserve">            4.4.1.1.4.00.00 - Juros e Encargos de Empréstimos Internos 
            Concedidos- Inter OFSS - Estado </t>
  </si>
  <si>
    <t xml:space="preserve">            4.4.1.1.5.00.00 - Juros e Encargos de Empréstimos Internos 
            Concedidos - Inter OFSS - Município </t>
  </si>
  <si>
    <t xml:space="preserve">          4.4.1.2.0.00.00 - Juros e Encargos de Empréstimos Externos Concedidos </t>
  </si>
  <si>
    <t xml:space="preserve">            4.4.1.2.1.00.00 - Juros e Encargos de Empréstimos Externos 
            Concedidos - Consolidação </t>
  </si>
  <si>
    <t xml:space="preserve">          4.4.1.3.0.00.00 - Juros e Encargos de Financiamentos Internos 
          Concedidos </t>
  </si>
  <si>
    <t xml:space="preserve">            4.4.1.3.1.00.00 - Juros e Encargos de Financiamentos Internos 
            Concedidos - Consolidação </t>
  </si>
  <si>
    <t xml:space="preserve">            4.4.1.3.3.00.00 - Juros e Encargos de Financiamentos Internos 
            Concedidos - Inter OFSS - União </t>
  </si>
  <si>
    <t xml:space="preserve">            4.4.1.3.4.00.00 - Juros e Encargos de Financiamentos Internos 
            Concedidos - Inter OFSS - Estado </t>
  </si>
  <si>
    <t xml:space="preserve">            4.4.1.3.5.00.00 - Juros e Encargos de Financiamentos Internos 
            Concedidos - Inter OFSS - Município </t>
  </si>
  <si>
    <t xml:space="preserve">          4.4.1.4.0.00.00 - Juros e Encargos de Financiamentos Externos 
          Concedidos </t>
  </si>
  <si>
    <t xml:space="preserve">            4.4.1.4.1.00.00 - Juros e Encargos de Financiamentos Externos 
            Concedidos - Consolidação </t>
  </si>
  <si>
    <t xml:space="preserve">        4.4.2.0.0.00.00 - Juros e Encargos de Mora </t>
  </si>
  <si>
    <t xml:space="preserve">          4.4.2.1.0.00.00 - Juros e Encargos de Mora sobre Empréstimos e 
          Financiamentos Internos Concedidos </t>
  </si>
  <si>
    <t xml:space="preserve">            4.4.2.1.1.00.00 - Juros e Encargos de Mora sobre Empréstimos e 
            Financiamentos Internos Concedidos - Consolidação </t>
  </si>
  <si>
    <t xml:space="preserve">            4.4.2.1.3.00.00 - Juros e Encargos de Mora sobre Empréstimos e 
            Financiamentos Internos Concedidos - Inter OFSS - União </t>
  </si>
  <si>
    <t xml:space="preserve">            4.4.2.1.4.00.00 - Juros e Encargos de Mora sobre Empréstimos e 
            Financiamentos Internos Concedidos - Inter OFSS - Estado </t>
  </si>
  <si>
    <t xml:space="preserve">            4.4.2.1.5.00.00 - Juros e Encargos de Mora sobre Empréstimos e 
            Financiamentos Internos Concedidos - Inter OFSS - Município </t>
  </si>
  <si>
    <t xml:space="preserve">          4.4.2.2.0.00.00 - Juros e Encargos de Mora sobre Empréstimos e 
          Financiamentos Externos Concedidos </t>
  </si>
  <si>
    <t xml:space="preserve">            4.4.2.2.1.00.00 - Juros e Encargos de Mora sobre Empréstimos e 
            Financiamentos Externos Concedidos - Consolidação </t>
  </si>
  <si>
    <t xml:space="preserve">          4.4.2.3.0.00.00 - Juros e Encargos de Mora sobre Fornecimentos de 
          Bens e Serviços </t>
  </si>
  <si>
    <t xml:space="preserve">            4.4.2.3.1.00.00 - Juros e Encargos de Mora sobre Fornecimentos de 
            Bens e Serviços - Consolidação </t>
  </si>
  <si>
    <t xml:space="preserve">          4.4.2.4.0.00.00 - Juros e Encargos de Mora sobre Créditos Tributários </t>
  </si>
  <si>
    <t xml:space="preserve">            4.4.2.4.1.00.00 - Juros e Encargos de Mora sobre Créditos 
            Tributários - Consolidação </t>
  </si>
  <si>
    <t xml:space="preserve">          4.4.2.9.0.00.00 - Outros Juros e Encargos de Mora </t>
  </si>
  <si>
    <t xml:space="preserve">            4.4.2.9.1.00.00 - Outros Juros e Encargos de Mora - Consolidação </t>
  </si>
  <si>
    <t xml:space="preserve">        4.4.3.0.0.00.00 - Variações Monetárias e Cambiais </t>
  </si>
  <si>
    <t xml:space="preserve">          4.4.3.1.0.00.00 - Variações Monetárias e Cambiais de Empréstimos 
          Internos Concedidos </t>
  </si>
  <si>
    <t xml:space="preserve">            4.4.3.1.1.00.00 - Variações Monetárias e Cambiais de Empréstimos 
            Internos Concedidos - Consolidação </t>
  </si>
  <si>
    <t xml:space="preserve">            4.4.3.1.3.00.00 - Variações Monetárias e Cambiais de Empréstimos 
            Internos Concedidos - Inter OFSS - União </t>
  </si>
  <si>
    <t xml:space="preserve">            4.4.3.1.4.00.00 - Variações Monetárias e Cambiais de Empréstimos 
            Internos Concedidos - Inter OFSS - Estado </t>
  </si>
  <si>
    <t xml:space="preserve">            4.4.3.1.5.00.00 - Variações Monetárias e Cambiais de Empréstimos 
            Internos Concedidos - Inter OFSS - Município </t>
  </si>
  <si>
    <t xml:space="preserve">          4.4.3.2.0.00.00 - Variações Monetárias e Cambiais de Empréstimos 
          Externos Concedidos </t>
  </si>
  <si>
    <t xml:space="preserve">            4.4.3.2.1.00.00 - Variações Monetárias e Cambiais de Empréstimos 
            Externos Concedidos - Consolidação </t>
  </si>
  <si>
    <t xml:space="preserve">          4.4.3.3.0.00.00 - Variações Monetárias e Cambiais de Financiamentos 
          Internos Concedidos </t>
  </si>
  <si>
    <t xml:space="preserve">            4.4.3.3.1.00.00 - Variações Monetárias e Cambiais de Financiamentos 
            Internos Concedidos - Consolidação </t>
  </si>
  <si>
    <t xml:space="preserve">            4.4.3.3.3.00.00 - Variações Monetárias e Cambiais de Financiamentos 
            Internos Concedidos - Inter OFSS - União </t>
  </si>
  <si>
    <t xml:space="preserve">            4.4.3.3.4.00.00 - Variações Monetárias e Cambiais de Financiamentos 
            Internos Concedidos - Inter OFSS - Estado </t>
  </si>
  <si>
    <t xml:space="preserve">            4.4.3.3.5.00.00 - Variações Monetárias e Cambiais de Financiamentos 
            Internos Concedidos - Inter OFSS - Município </t>
  </si>
  <si>
    <t xml:space="preserve">          4.4.3.4.0.00.00 - Variações Monetárias e Cambiais de Financiamentos 
          Externos Concedidos </t>
  </si>
  <si>
    <t xml:space="preserve">            4.4.3.4.1.00.00 - Variações Monetárias e Cambiais de Financiamentos 
            Externos Concedidos - Consolidação </t>
  </si>
  <si>
    <t xml:space="preserve">          4.4.3.9.0.00.00 - Outras Variações Monetárias e Cambiais </t>
  </si>
  <si>
    <t xml:space="preserve">            4.4.3.9.1.00.00 - Outras Variações Monetárias e Cambiais - 
            Consolidação </t>
  </si>
  <si>
    <t xml:space="preserve">            4.4.3.9.3.00.00 - Outras Variações Monetárias e Cambiais - Inter 
            OFSS - União </t>
  </si>
  <si>
    <t xml:space="preserve">            4.4.3.9.4.00.00 - Outras Variações Monetárias e Cambiais - Inter 
            OFSS - Estado </t>
  </si>
  <si>
    <t xml:space="preserve">            4.4.3.9.5.00.00 - Outras Variações Monetárias e Cambiais - Inter 
            OFSS - Município </t>
  </si>
  <si>
    <t xml:space="preserve">        4.4.4.0.0.00.00 - Descontos Financeiros Obtidos </t>
  </si>
  <si>
    <t xml:space="preserve">          4.4.4.0.1.00.00 - Descontos Financeiros Obtidos - Consolidação </t>
  </si>
  <si>
    <t xml:space="preserve">        4.4.5.0.0.00.00 - Remuneração de Depósitos Bancários e Aplicações 
        Financeiras </t>
  </si>
  <si>
    <t xml:space="preserve">          4.4.5.1.0.00.00 - Remuneração de Depósitos Bancários </t>
  </si>
  <si>
    <t xml:space="preserve">            4.4.5.1.1.00.00 - Remuneração de Depósitos Bancários - Consolidação </t>
  </si>
  <si>
    <t xml:space="preserve">          4.4.5.2.0.00.00 - Remuneração de Aplicações Financeiras </t>
  </si>
  <si>
    <t xml:space="preserve">            4.4.5.2.1.00.00 - Remuneração de Aplicações Financeiras - 
            Consolidação </t>
  </si>
  <si>
    <t xml:space="preserve">        4.4.8.0.0.00.00 - Aportes do Banco Central </t>
  </si>
  <si>
    <t xml:space="preserve">          4.4.8.1.0.00.00 - Resultado Positivo do Banco Central </t>
  </si>
  <si>
    <t xml:space="preserve">            4.4.8.1.1.00.00 - Resultado Positivo do Banco Central - Consolidação </t>
  </si>
  <si>
    <t xml:space="preserve">        4.4.9.0.0.00.00 - Outras Variações Patrimoniais Aumentativas – 
        Financeiras </t>
  </si>
  <si>
    <t xml:space="preserve">          4.4.9.0.1.00.00 - Outras Variações Patrimoniais Aumentativas – 
          Financeiras - Consolidação </t>
  </si>
  <si>
    <t xml:space="preserve">      4.5.0.0.0.00.00 - Transferências e Delegações Recebidas </t>
  </si>
  <si>
    <t xml:space="preserve">        4.5.1.0.0.00.00 - Transferências Intragovernamentais </t>
  </si>
  <si>
    <t xml:space="preserve">          4.5.1.1.0.00.00 - Transferências Recebidas para a Execução 
          Orçamentária </t>
  </si>
  <si>
    <t xml:space="preserve">            4.5.1.1.2.00.00 - Transferências Recebidas para a Execução 
            Orçamentária - Intra OFSS </t>
  </si>
  <si>
    <t xml:space="preserve">          4.5.1.2.0.00.00 - Transferências Recebidas Independentes de Execução 
          Orçamentária </t>
  </si>
  <si>
    <t xml:space="preserve">            4.5.1.2.2.00.00 - Transferências Recebidas Independentes de Execução 
            Orçamentária - Intra OFSS </t>
  </si>
  <si>
    <t xml:space="preserve">          4.5.1.3.0.00.00 - Transferencias Recebidas para Aportes de Recursos 
          para o RPPS </t>
  </si>
  <si>
    <t xml:space="preserve">            4.5.1.3.2.00.00 - Transferencias Recebidas para Aportes de Recursos 
            para o RPPS – Intra OFSS </t>
  </si>
  <si>
    <t xml:space="preserve">          4.5.1.4.0.00.00 - Transferências Recebidas para Aportes de Recursos 
          para o RGPS </t>
  </si>
  <si>
    <t xml:space="preserve">            4.5.1.4.2.00.00 - Transferências Recebidas para Aportes de Recursos 
            para o RGPS – Intra OFSS </t>
  </si>
  <si>
    <t xml:space="preserve">        4.5.2.0.0.00.00 - Transferências Inter Governamentais </t>
  </si>
  <si>
    <t xml:space="preserve">          4.5.2.1.0.00.00 - Transferências Constitucionais e Legais de Receitas </t>
  </si>
  <si>
    <t xml:space="preserve">            4.5.2.1.1.00.00 - Transferências Constitucionais e Legais de 
            Receitas- Consolidação </t>
  </si>
  <si>
    <t xml:space="preserve">            4.5.2.1.3.00.00 - Transferências Constitucionais e Legais de 
            Receitas - Inter OFSS – União </t>
  </si>
  <si>
    <t xml:space="preserve">            4.5.2.1.4.00.00 - Transferências Constitucionais e Legais de 
            Receitas - Inter OFSS - Estado </t>
  </si>
  <si>
    <t xml:space="preserve">          4.5.2.2.0.00.00 - Transferências do FUNDEB </t>
  </si>
  <si>
    <t xml:space="preserve">            4.5.2.2.3.00.00 - Transferências do FUNDEB - Inter OFSS - União </t>
  </si>
  <si>
    <t xml:space="preserve">            4.5.2.2.4.00.00 - Transferências do FUNDEB - Inter OFSS - Estado </t>
  </si>
  <si>
    <t xml:space="preserve">          4.5.2.3.0.00.00 - Transferências Voluntárias </t>
  </si>
  <si>
    <t xml:space="preserve">            4.5.2.3.1.00.00 - Transferências Voluntárias - Consolidação </t>
  </si>
  <si>
    <t xml:space="preserve">            4.5.2.3.3.00.00 - Transferências Voluntárias – Inter OFSS - União </t>
  </si>
  <si>
    <t xml:space="preserve">            4.5.2.3.4.00.00 - Transferências Voluntárias – Inter OFSS - Estado </t>
  </si>
  <si>
    <t xml:space="preserve">            4.5.2.3.5.00.00 - Transferências Voluntárias - Inter OFSS - 
            Município </t>
  </si>
  <si>
    <t xml:space="preserve">          4.5.2.4.0.00.00 - Outras Transferências </t>
  </si>
  <si>
    <t xml:space="preserve">            4.5.2.4.1.00.00 - Outras Transferências - Consolidação </t>
  </si>
  <si>
    <t xml:space="preserve">            4.5.2.4.3.00.00 - Outras Transferências – Inter OFSS - União </t>
  </si>
  <si>
    <t xml:space="preserve">            4.5.2.4.4.00.00 - Outras Transferências – Inter OFSS - Estado </t>
  </si>
  <si>
    <t xml:space="preserve">            4.5.2.4.5.00.00 - Outras Transferências – Inter OFSS - Município </t>
  </si>
  <si>
    <t xml:space="preserve">        4.5.3.0.0.00.00 - Transferências das Instituições Privadas </t>
  </si>
  <si>
    <t xml:space="preserve">          4.5.3.1.0.00.00 - Transferências das Instituições Privadas sem Fins 
          Lucrativos </t>
  </si>
  <si>
    <t xml:space="preserve">            4.5.3.1.1.00.00 - Transferências das Instituições Privadas sem Fins 
            Lucrativos - Consolidação </t>
  </si>
  <si>
    <t xml:space="preserve">          4.5.3.2.0.00.00 - Transferências das Instituições Privadas com Fins 
          Lucrativos </t>
  </si>
  <si>
    <t xml:space="preserve">            4.5.3.2.1.00.00 - Transferências das Instituições Privadas com Fins 
            Lucrativos - Consolidação </t>
  </si>
  <si>
    <t xml:space="preserve">        4.5.4.0.0.00.00 - Transferências das Instituições Multigovernamentais </t>
  </si>
  <si>
    <t xml:space="preserve">          4.5.4.0.1.00.00 - Transferências das Instituições Multigovernamentais 
          - Consolidação </t>
  </si>
  <si>
    <t xml:space="preserve">        4.5.5.0.0.00.00 - Transferências de Consórcios Públicos </t>
  </si>
  <si>
    <t xml:space="preserve">          4.5.5.0.1.00.00 - Transferências de Consórcios Públicos - 
          Consolidação </t>
  </si>
  <si>
    <t xml:space="preserve">        4.5.6.0.0.00.00 - Transferências do Exterior </t>
  </si>
  <si>
    <t xml:space="preserve">          4.5.6.0.1.00.00 - Transferências do Exterior - Consolidação </t>
  </si>
  <si>
    <t xml:space="preserve">        4.5.7.0.0.00.00 - Execução Orçamentária Delegada </t>
  </si>
  <si>
    <t xml:space="preserve">          4.5.7.1.0.00.00 - Execução Orçamentária Delegada de Entes </t>
  </si>
  <si>
    <t xml:space="preserve">            4.5.7.1.3.00.00 - Execução Orçamentária Delegada de Entes – Inter 
            OFSS - União </t>
  </si>
  <si>
    <t xml:space="preserve">            4.5.7.1.4.00.00 - Execução Orçamentária Delegada de Entes – Inter 
            OFSS - Estado </t>
  </si>
  <si>
    <t xml:space="preserve">            4.5.7.1.5.00.00 - Execução Orçamentária Delegada de Entes – Inter 
            OFSS - Município </t>
  </si>
  <si>
    <t xml:space="preserve">          4.5.7.2.0.00.00 - Execução Orçamentária Delegada de Consórcios </t>
  </si>
  <si>
    <t xml:space="preserve">            4.5.7.2.1.00.00 - Execução Orçamentária Delegada de Consórcios - 
            Consolidação </t>
  </si>
  <si>
    <t xml:space="preserve">        4.5.8.0.0.00.00 - Transferências de Pessoas Físicas </t>
  </si>
  <si>
    <t xml:space="preserve">          4.5.8.0.1.00.00 - Transferências de Pessoas Físicas - Consolidação </t>
  </si>
  <si>
    <t xml:space="preserve">        4.5.9.0.0.00.00 - Outras Transferências e Delegações Recebidas </t>
  </si>
  <si>
    <t xml:space="preserve">          4.5.9.0.1.00.00 - Outras Transferências e Delegações Recebidas - 
          Consolidação </t>
  </si>
  <si>
    <t xml:space="preserve">      4.6.0.0.0.00.00 - Valorização e Ganhos com Ativos e Desincorporação de 
      Passivos </t>
  </si>
  <si>
    <t xml:space="preserve">        4.6.1.0.0.00.00 - Reavaliação de Ativos </t>
  </si>
  <si>
    <t xml:space="preserve">          4.6.1.1.0.00.00 - Reavaliação de Imobilizado </t>
  </si>
  <si>
    <t xml:space="preserve">            4.6.1.1.1.00.00 - Reavaliação de Imobilizado - Consolidação </t>
  </si>
  <si>
    <t xml:space="preserve">          4.6.1.2.0.00.00 - Reavaliação de Intangíveis </t>
  </si>
  <si>
    <t xml:space="preserve">            4.6.1.2.1.00.00 - Reavaliação de Intangíveis - Consolidação </t>
  </si>
  <si>
    <t xml:space="preserve">          4.6.1.9.0.00.00 - Reavaliação de Outros Ativos </t>
  </si>
  <si>
    <t xml:space="preserve">            4.6.1.9.1.00.00 - Reavaliação de Outros Ativos - Consolidação </t>
  </si>
  <si>
    <t xml:space="preserve">        4.6.2.0.0.00.00 - Ganhos com Alienação </t>
  </si>
  <si>
    <t xml:space="preserve">          4.6.2.1.0.00.00 - Ganhos com Alienação de Investimentos </t>
  </si>
  <si>
    <t xml:space="preserve">            4.6.2.1.1.00.00 - Ganhos com Alienação de Investimentos - 
            Consolidação </t>
  </si>
  <si>
    <t xml:space="preserve">          4.6.2.2.0.00.00 - Ganhos com Alienação de Imobilizado </t>
  </si>
  <si>
    <t xml:space="preserve">            4.6.2.2.1.00.00 - Ganhos com Alienação de Imobilizado - Consolidação </t>
  </si>
  <si>
    <t xml:space="preserve">          4.6.2.3.0.00.00 - Ganhos com Alienação de Intangíveis </t>
  </si>
  <si>
    <t xml:space="preserve">            4.6.2.3.1.00.00 - Ganhos com Alienação de Intangíveis - Consolidação </t>
  </si>
  <si>
    <t xml:space="preserve">          4.6.2.9.0.00.00 - Ganhos com Alienação de Demais Ativos </t>
  </si>
  <si>
    <t xml:space="preserve">            4.6.2.9.1.00.00 - Ganhos com Alienação de Demais Ativos - 
            Consolidação </t>
  </si>
  <si>
    <t xml:space="preserve">        4.6.3.0.0.00.00 - Ganhos com Incorporação de Ativos </t>
  </si>
  <si>
    <t xml:space="preserve">          4.6.3.1.0.00.00 - Ganhos com Incorporação de Ativos por Descobertas </t>
  </si>
  <si>
    <t xml:space="preserve">            4.6.3.1.1.00.00 - Ganhos com Incorporação de Ativos por Descobertas 
            - Consolidação </t>
  </si>
  <si>
    <t xml:space="preserve">          4.6.3.2.0.00.00 - Ganhos com Incorporação de Ativos por Nascimentos </t>
  </si>
  <si>
    <t xml:space="preserve">            4.6.3.2.1.00.00 - Ganhos com Incorporação de Ativos por Nascimentos 
            - Consolidação </t>
  </si>
  <si>
    <t xml:space="preserve">          4.6.3.3.0.00.00 - Ganhos com Incorporação de Valores Apreendidos </t>
  </si>
  <si>
    <t xml:space="preserve">            4.6.3.3.1.00.00 - Ganhos com Incorporação de Ativos Apreendidos - 
            Consolidação </t>
  </si>
  <si>
    <t xml:space="preserve">          4.6.3.4.0.00.00 - Ganhos com Incorporação de Ativos Por Produção </t>
  </si>
  <si>
    <t xml:space="preserve">            4.6.3.4.1.00.00 - Ganhos com Incorporação de Ativos Por Produção - 
            Consolidação </t>
  </si>
  <si>
    <t xml:space="preserve">          4.6.3.9.0.00.00 - Outros Ganhos com Incorporação de Ativos </t>
  </si>
  <si>
    <t xml:space="preserve">            4.6.3.9.1.00.00 - Outros Ganhos com Incorporação de Ativos - 
            Consolidação </t>
  </si>
  <si>
    <t xml:space="preserve">        4.6.4.0.0.00.00 - Ganhos com Desincorporação de Passivos </t>
  </si>
  <si>
    <t xml:space="preserve">          4.6.4.0.1.00.00 - Ganhos com Desincorporação de Passivos - 
          Consolidação </t>
  </si>
  <si>
    <t xml:space="preserve">        4.6.5.0.0.00.00 - Reversão de Redução a Valor Recuperável </t>
  </si>
  <si>
    <t xml:space="preserve">          4.6.5.1.0.00.00 - Reversão de Redução a Valor Recuperável de 
          Investimentos </t>
  </si>
  <si>
    <t xml:space="preserve">            4.6.5.1.1.00.00 - Reversão de Redução a Valor Recuperável de 
            Investimentos - Consolidação </t>
  </si>
  <si>
    <t xml:space="preserve">            4.6.5.1.2.00.00 - Reversão de Redução a Valor Recuperável de 
            Investimentos - Intra OFSS </t>
  </si>
  <si>
    <t xml:space="preserve">            4.6.5.1.3.00.00 - Reversão de Redução a Valor Recuperável de 
            Investimentos - Inter OFSS - União </t>
  </si>
  <si>
    <t xml:space="preserve">            4.6.5.1.4.00.00 - Reversão de Redução a Valor Recuperável de 
            Investimentos - Inter OFSS - Estado </t>
  </si>
  <si>
    <t xml:space="preserve">            4.6.5.1.5.00.00 - Reversão de Redução a Valor Recuperável de 
            Investimentos - Inter OFSS - Município </t>
  </si>
  <si>
    <t xml:space="preserve">          4.6.5.2.0.00.00 - Reversão de Redução a Valor Recuperável de 
          Imobilizado </t>
  </si>
  <si>
    <t xml:space="preserve">            4.6.5.2.1.00.00 - Reversão de Redução a Valor Recuperável de 
            Imobilizado - Consolidação </t>
  </si>
  <si>
    <t xml:space="preserve">          4.6.5.3.0.00.00 - Reversão de Redução a Valor Recuperável de 
          Intangíveis </t>
  </si>
  <si>
    <t xml:space="preserve">            4.6.5.3.1.00.00 - Reversão de Redução a Valor Recuperável de 
            Intangíveis - Consolidação </t>
  </si>
  <si>
    <t xml:space="preserve">      4.9.0.0.0.00.00 - Outras Variações Patrimoniais Aumentativas </t>
  </si>
  <si>
    <t xml:space="preserve">        4.9.1.0.0.00.00 - Variação Patrimonial Aumentativa a Classificar </t>
  </si>
  <si>
    <t xml:space="preserve">          4.9.1.0.1.00.00 - Variação Patrimonial Aumentativa a Classificar - 
          Consolidação </t>
  </si>
  <si>
    <t xml:space="preserve">        4.9.2.0.0.00.00 - Resultado Positivo de Participações </t>
  </si>
  <si>
    <t xml:space="preserve">          4.9.2.1.0.00.00 - Resultado Positivo de Equivalência Patrimonial </t>
  </si>
  <si>
    <t xml:space="preserve">            4.9.2.1.1.00.00 - Resultado Positivo de Equivalência Patrimonial - 
            Consolidação </t>
  </si>
  <si>
    <t xml:space="preserve">            4.9.2.1.2.00.00 - Resultado Positivo de Equivalência Patrimonial - 
            Intra OFSS </t>
  </si>
  <si>
    <t xml:space="preserve">            4.9.2.1.3.00.00 - Resultado Positivo de Equivalência Patrimonial - 
            Inter OFSS - União </t>
  </si>
  <si>
    <t xml:space="preserve">            4.9.2.1.4.00.00 - Resultado Positivo de Equivalência Patrimonial - 
            Inter OFSS - Estado </t>
  </si>
  <si>
    <t xml:space="preserve">            4.9.2.1.5.00.00 - Resultado Positivo de Equivalência Patrimonial - 
            Inter OFSS - Município </t>
  </si>
  <si>
    <t xml:space="preserve">          4.9.2.2.0.00.00 - Dividendos e Rendimentos de Outros Investimentos </t>
  </si>
  <si>
    <t xml:space="preserve">            4.9.2.2.1.00.00 - Dividendos e Rendimentos de Outros Investimentos - 
            Consolidação </t>
  </si>
  <si>
    <t xml:space="preserve">        4.9.3.0.0.00.00 - Operações da Autoridade Monetária </t>
  </si>
  <si>
    <t xml:space="preserve">          4.9.3.1.0.00.00 - Juros </t>
  </si>
  <si>
    <t xml:space="preserve">            4.9.3.1.1.00.00 - Juros - Consolidação </t>
  </si>
  <si>
    <t xml:space="preserve">          4.9.3.2.0.00.00 - Posição de Negociação </t>
  </si>
  <si>
    <t xml:space="preserve">            4.9.3.2.1.00.00 - Posição de Negociação - Consolidação </t>
  </si>
  <si>
    <t xml:space="preserve">          4.9.3.3.0.00.00 - Posição de Investimentos </t>
  </si>
  <si>
    <t xml:space="preserve">            4.9.3.3.1.00.00 - Posição de Investimentos - Consolidação </t>
  </si>
  <si>
    <t xml:space="preserve">          4.9.3.4.0.00.00 - Correção Cambial </t>
  </si>
  <si>
    <t xml:space="preserve">            4.9.3.4.1.00.00 - Correção Cambial - Consolidação </t>
  </si>
  <si>
    <t xml:space="preserve">          4.9.3.9.0.00.00 - Outras VPD de Operações da Autoridade Monetária </t>
  </si>
  <si>
    <t xml:space="preserve">            4.9.3.9.1.00.00 - Outras VPD de Operações da Autoridade Monetária - 
            Consolidação </t>
  </si>
  <si>
    <t xml:space="preserve">        4.9.7.0.0.00.00 - Reversão de Provisões e Ajustes de Perdas </t>
  </si>
  <si>
    <t xml:space="preserve">          4.9.7.1.0.00.00 - Reversão de Provisões </t>
  </si>
  <si>
    <t xml:space="preserve">            4.9.7.1.1.00.00 - Reversão de Provisões – Consolidação </t>
  </si>
  <si>
    <t xml:space="preserve">            4.9.7.1.3.00.00 - Reversão de Provisões – Inter OFSS - União </t>
  </si>
  <si>
    <t xml:space="preserve">            4.9.7.1.4.00.00 - Reversão de Provisões – Inter OFSS - Estados </t>
  </si>
  <si>
    <t xml:space="preserve">            4.9.7.1.5.00.00 - Reversão de Provisões – Inter OFSS - Municípios </t>
  </si>
  <si>
    <t xml:space="preserve">          4.9.7.2.0.00.00 - Reversão de Ajustes de Perdas </t>
  </si>
  <si>
    <t xml:space="preserve">            4.9.7.2.1.00.00 - Reversão de Ajustes de Perdas – Consolidação </t>
  </si>
  <si>
    <t xml:space="preserve">            4.9.7.2.2.00.00 - Reversão de Ajustes de Perdas - Intra OFSS </t>
  </si>
  <si>
    <t xml:space="preserve">            4.9.7.2.3.00.00 - Reversão de Ajustes de Perdas –Inter OFSS – União </t>
  </si>
  <si>
    <t xml:space="preserve">            4.9.7.2.4.00.00 - Reversão de Ajustes de Perdas –Inter OFSS – Estado </t>
  </si>
  <si>
    <t xml:space="preserve">            4.9.7.2.5.00.00 - Reversão de Ajustes de Perdas –Inter OFSS - 
            Município </t>
  </si>
  <si>
    <t xml:space="preserve">        4.9.9.0.0.00.00 - Diversas Variações Patrimoniais Aumentativas </t>
  </si>
  <si>
    <t xml:space="preserve">          4.9.9.1.0.00.00 - Compensação Financeira entre RGPS/RPPS </t>
  </si>
  <si>
    <t xml:space="preserve">            4.9.9.1.2.00.00 - Compensação Financeira entre RGPS/RPPS - Intra 
            OFSS </t>
  </si>
  <si>
    <t xml:space="preserve">            4.9.9.1.3.00.00 - Compensação Financeira entre RGPS/RPPS - Inter 
            OFSS - União </t>
  </si>
  <si>
    <t xml:space="preserve">            4.9.9.1.4.00.00 - Compensação Financeira entre RGPS/RPPS - Inter 
            OFSS - Estado </t>
  </si>
  <si>
    <t xml:space="preserve">            4.9.9.1.5.00.00 - Compensação Financeira entre RGPS/RPPS - Inter 
            OFSS - Município </t>
  </si>
  <si>
    <t xml:space="preserve">          4.9.9.2.0.00.00 - Compensação Financeira entre Regimes Próprios </t>
  </si>
  <si>
    <t xml:space="preserve">            4.9.9.2.3.00.00 - Compensação Financeira entre Regimes Próprios - 
            Inter OFSS - União </t>
  </si>
  <si>
    <t xml:space="preserve">            4.9.9.2.4.00.00 - Compensação Financeira entre Regimes Próprios - 
            Inter OFSS - Estado </t>
  </si>
  <si>
    <t xml:space="preserve">            4.9.9.2.5.00.00 - Compensação Financeira entre Regimes Próprios - 
            Inter OFSS - Município </t>
  </si>
  <si>
    <t xml:space="preserve">          4.9.9.3.0.00.00 - Variação Patrimonial Aumentativa com Bonificações </t>
  </si>
  <si>
    <t xml:space="preserve">            4.9.9.3.1.00.00 - Variação Patrimonial Aumentativa com Bonificações 
            - Consolidação </t>
  </si>
  <si>
    <t xml:space="preserve">          4.9.9.4.0.00.00 - Amortização de Deságio em Investimentos </t>
  </si>
  <si>
    <t xml:space="preserve">            4.9.9.4.1.00.00 - Amortização de Deságio em Investimentos - 
            Consolidação </t>
  </si>
  <si>
    <t xml:space="preserve">            4.9.9.4.2.00.00 - Amortização de Deságio em Investimentos - Intra 
            OFSS </t>
  </si>
  <si>
    <t xml:space="preserve">            4.9.9.4.3.00.00 - Amortização de Deságio em Investimentos - Inter 
            OFSS - União </t>
  </si>
  <si>
    <t xml:space="preserve">            4.9.9.4.4.00.00 - Amortização de Deságio em Investimentos - Inter 
            OFSS - Estado </t>
  </si>
  <si>
    <t xml:space="preserve">            4.9.9.4.5.00.00 - Amortização de Deságio em Investimentos - Inter 
            OFSS - Município </t>
  </si>
  <si>
    <t xml:space="preserve">          4.9.9.5.0.00.00 - Multas Administrativas </t>
  </si>
  <si>
    <t xml:space="preserve">            4.9.9.5.1.00.00 - Multas Administrativas - Consolidação </t>
  </si>
  <si>
    <t xml:space="preserve">          4.9.9.6.0.00.00 - Indenizações </t>
  </si>
  <si>
    <t xml:space="preserve">            4.9.9.6.1.00.00 - Indenizações - Consolidação </t>
  </si>
  <si>
    <t xml:space="preserve">          4.9.9.9.0.00.00 - Variações Patrimoniais Aumentativas Decorrentes de 
          Fatos Geradores Diversos </t>
  </si>
  <si>
    <t xml:space="preserve">            4.9.9.9.1.00.00 - Variações Patrimoniais Aumentativas Decorrentes de 
            Fatos Geradores Diversos - Consolidação </t>
  </si>
  <si>
    <t xml:space="preserve">Resultado Patrimonial do Período </t>
  </si>
  <si>
    <t xml:space="preserve">  Resultado Patrimonial do Período </t>
  </si>
  <si>
    <t xml:space="preserve">    Resultado Patrimonial do Período </t>
  </si>
  <si>
    <r>
      <t xml:space="preserve">          3.8.2.0.5.00.00 - Custos dos Produtos Vendidos - </t>
    </r>
    <r>
      <rPr>
        <sz val="10"/>
        <color rgb="FFFF0000"/>
        <rFont val="LucidaSansRegular"/>
      </rPr>
      <t>Inter</t>
    </r>
    <r>
      <rPr>
        <sz val="10"/>
        <color indexed="8"/>
        <rFont val="LucidaSansRegular"/>
      </rPr>
      <t xml:space="preserve"> Município </t>
    </r>
  </si>
  <si>
    <t>-</t>
  </si>
  <si>
    <t>4.1.1.0.0.00.00 - Impostos</t>
  </si>
  <si>
    <t>4.1.2.0.0.00.00 - Taxas</t>
  </si>
  <si>
    <t>4.1.3.0.0.00.00 - Contribuições de Melhoria</t>
  </si>
  <si>
    <t>4.2.1.0.0.00.00 - Contribuições Sociais</t>
  </si>
  <si>
    <t>4.2.2.0.0.00.00 - Contribuições de Intervenção no Domínio Econômico</t>
  </si>
  <si>
    <t>4.2.3.0.0.00.00 - Contribuição de Iluminação Pública</t>
  </si>
  <si>
    <t>4.2.4.0.0.00.00 - Contribuições de Interesse das Categorias 
 Profissionais</t>
  </si>
  <si>
    <t>4.3.1.0.0.00.00 - Venda de Mercadorias</t>
  </si>
  <si>
    <t>4.3.2.0.0.00.00 - Venda de Produtos</t>
  </si>
  <si>
    <t>4.3.3.0.0.00.00 - Exploração de Bens e Direitos e Prestação de 
 Serviços</t>
  </si>
  <si>
    <t>4.4.1.0.0.00.00 - Juros e Encargos de Empréstimos e Financiamentos 
 Concedidos</t>
  </si>
  <si>
    <t>4.4.2.0.0.00.00 - Juros e Encargos de Mora</t>
  </si>
  <si>
    <t>4.4.3.0.0.00.00 - Variações Monetárias e Cambiais</t>
  </si>
  <si>
    <t>4.4.4.0.0.00.00 - Descontos Financeiros Obtidos</t>
  </si>
  <si>
    <t>4.4.5.0.0.00.00 - Remuneração de Depósitos Bancários e Aplicações 
 Financeiras</t>
  </si>
  <si>
    <t>4.4.8.0.0.00.00 - Aportes do Banco Central</t>
  </si>
  <si>
    <t>4.4.9.0.0.00.00 - Outras Variações Patrimoniais Aumentativas – 
 Financeiras</t>
  </si>
  <si>
    <t>Aportes do Banco Central</t>
  </si>
  <si>
    <t>4.5.2.0.0.00.00 - Transferências Inter Governamentais</t>
  </si>
  <si>
    <t>4.5.3.0.0.00.00 - Transferências das Instituições Privadas</t>
  </si>
  <si>
    <t>4.5.4.0.0.00.00 - Transferências das Instituições Multigovernamentais</t>
  </si>
  <si>
    <t>4.5.5.0.0.00.00 - Transferências de Consórcios Públicos</t>
  </si>
  <si>
    <t>4.5.6.0.0.00.00 - Transferências do Exterior</t>
  </si>
  <si>
    <t>4.5.7.0.0.00.00 - Execução Orçamentária Delegada</t>
  </si>
  <si>
    <t>4.5.8.0.0.00.00 - Transferências de Pessoas Físicas</t>
  </si>
  <si>
    <t>4.5.9.0.0.00.00 - Outras Transferências e Delegações Recebidas</t>
  </si>
  <si>
    <t>4.6.1.0.0.00.00 - Reavaliação de Ativos</t>
  </si>
  <si>
    <t>4.6.2.0.0.00.00 - Ganhos com Alienação</t>
  </si>
  <si>
    <t>4.6.3.0.0.00.00 - Ganhos com Incorporação de Ativos</t>
  </si>
  <si>
    <t>4.6.4.0.0.00.00 - Ganhos com Desincorporação de Passivos</t>
  </si>
  <si>
    <t>4.6.5.0.0.00.00 - Reversão de Redução a Valor Recuperável</t>
  </si>
  <si>
    <t>4.9.1.0.0.00.00 - Variação Patrimonial Aumentativa a Classificar</t>
  </si>
  <si>
    <t>4.9.2.0.0.00.00 - Resultado Positivo de Participações</t>
  </si>
  <si>
    <t>4.9.3.0.0.00.00 - Operações da Autoridade Monetária</t>
  </si>
  <si>
    <t>4.9.7.0.0.00.00 - Reversão de Provisões e Ajustes de Perdas</t>
  </si>
  <si>
    <t>4.9.9.0.0.00.00 - Diversas Variações Patrimoniais Aumentativas</t>
  </si>
  <si>
    <t>Operações da Autoridade Monetária</t>
  </si>
  <si>
    <t>3.1.1.0.0.00.00 - Remuneração a Pessoal</t>
  </si>
  <si>
    <t>3.1.2.0.0.00.00 - Encargos Patronais</t>
  </si>
  <si>
    <t>3.1.3.0.0.00.00 - Benefícios a Pessoal</t>
  </si>
  <si>
    <t>3.1.9.0.0.00.00 - Outras Variações Patrimoniais Diminutivas - Pessoal 
 e Encargos</t>
  </si>
  <si>
    <t>3.2.1.0.0.00.00 - Aposentadorias e Reformas</t>
  </si>
  <si>
    <t>3.2.2.0.0.00.00 - Pensões</t>
  </si>
  <si>
    <t>3.2.3.0.0.00.00 - Benefícios de Prestação Continuada</t>
  </si>
  <si>
    <t>3.2.4.0.0.00.00 - Benefícios Eventuais</t>
  </si>
  <si>
    <t>3.2.5.0.0.00.00 - Políticas Públicas de Transferência de Renda</t>
  </si>
  <si>
    <t>3.2.9.0.0.00.00 - Outros Benefícios Previdenciários e Assistenciais</t>
  </si>
  <si>
    <t>3.3.1.0.0.00.00 - Uso de Material de Consumo</t>
  </si>
  <si>
    <t>3.3.2.0.0.00.00 - Serviços</t>
  </si>
  <si>
    <t>3.3.3.0.0.00.00 - Depreciação, Amortização e Exaustão</t>
  </si>
  <si>
    <t>3.4.1.0.0.00.00 - Juros e Encargos de Empréstimos e Financiamentos 
 Obtidos</t>
  </si>
  <si>
    <t>3.4.2.0.0.00.00 - Juros e Encargos de Mora</t>
  </si>
  <si>
    <t>3.4.3.0.0.00.00 - Variações Monetárias e Cambiais</t>
  </si>
  <si>
    <t>3.4.4.0.0.00.00 - Descontos Financeiros Concedidos</t>
  </si>
  <si>
    <t>3.4.8.0.0.00.00 - Aportes ao Banco Central</t>
  </si>
  <si>
    <t>3.4.9.0.0.00.00 - Outras Variações Patrimoniais Diminutivas - 
 Financeiras</t>
  </si>
  <si>
    <t>Aportes ao Banco Central</t>
  </si>
  <si>
    <t>3.5.2.0.0.00.00 - Transferências Inter Governamentais</t>
  </si>
  <si>
    <t>3.5.3.0.0.00.00 - Transferências a Instituições Privadas</t>
  </si>
  <si>
    <t>3.5.4.0.0.00.00 - Transferências a Instituições Multigovernamentais</t>
  </si>
  <si>
    <t>3.5.5.0.0.00.00 - Transferências a Consórcios Públicos</t>
  </si>
  <si>
    <t>3.5.6.0.0.00.00 - Transferências ao Exterior</t>
  </si>
  <si>
    <t>3.5.7.0.0.00.00 - Execução Orçamentária Delegada</t>
  </si>
  <si>
    <t>3.5.9.0.0.00.00 - Outras Transferências e Delegações Concedidas</t>
  </si>
  <si>
    <t>3.6.1.0.0.00.00 - Reavaliação, Redução a Valor Recuperável e Ajuste 
 para Perdas</t>
  </si>
  <si>
    <t>3.6.2.0.0.00.00 - Perdas com Alienação</t>
  </si>
  <si>
    <t>3.6.3.0.0.00.00 - Perdas Involuntárias</t>
  </si>
  <si>
    <t>3.6.4.0.0.00.00 - Incorporação de Passivos</t>
  </si>
  <si>
    <t>3.6.5.0.0.00.00 - Desincorporação de Ativos</t>
  </si>
  <si>
    <t>3.7.1.0.0.00.00 - Impostos, Taxas e Contribuições de Melhoria</t>
  </si>
  <si>
    <t>3.7.2.0.0.00.00 - Contribuições</t>
  </si>
  <si>
    <t>3.8.1.0.0.00.00 - Custo de Mercadorias Vendidas</t>
  </si>
  <si>
    <t>3.8.2.0.0.00.00 - Custos dos Produtos Vendidos</t>
  </si>
  <si>
    <t>3.8.3.0.0.00.00 - Custo dos Serviços Prestados</t>
  </si>
  <si>
    <t>3.9.1.0.0.00.00 - Premiações</t>
  </si>
  <si>
    <t>3.9.2.0.0.00.00 - Resultado Negativo de Participações</t>
  </si>
  <si>
    <t>3.9.3.0.0.00.00 - Operações da Autoridade Monetária</t>
  </si>
  <si>
    <t>3.9.4.0.0.00.00 - Incentivos</t>
  </si>
  <si>
    <t>3.9.5.0.0.00.00 - Subvenções Econômicas</t>
  </si>
  <si>
    <t>3.9.6.0.0.00.00 - Participações e Contribuições</t>
  </si>
  <si>
    <t>3.9.7.0.0.00.00 - VPD de Constituição de Provisões</t>
  </si>
  <si>
    <t>3.9.9.0.0.00.00 - Diversas Variações Patrimoniais Diminutivas</t>
  </si>
  <si>
    <t>Obrigações Trabalhistas, Previdenciárias e Assistenciais a Pagar a Curto Prazo</t>
  </si>
  <si>
    <t>Obrigações Trabalhistas, Previdenciárias e Assistenciais a Longo Prazo</t>
  </si>
  <si>
    <t>Obrigações Trabalhistas, Previdenciárias e  Assistenciais a Pagar a Curto Prazo</t>
  </si>
  <si>
    <t>Obrigações Trabalhistas, Previdenciárias e  Assistenciais a Pagar a Longo Prazo</t>
  </si>
  <si>
    <t>4.1.0.0.0.00.00 - Impostos, Taxas e Contribuições de Melhoria</t>
  </si>
  <si>
    <t>4.2.0.0.0.00.00 - Contribuições</t>
  </si>
  <si>
    <t>4.3.0.0.0.00.00 - Exploração e Venda de Bens, Serviços e Direitos</t>
  </si>
  <si>
    <t>4.4.0.0.0.00.00 - Variações Patrimoniais Aumentativas Financeiras</t>
  </si>
  <si>
    <t>4.5.0.0.0.00.00 - Transferências e Delegações Recebidas</t>
  </si>
  <si>
    <t>4.6.0.0.0.00.00 - Valorização e Ganhos com Ativos e Desincorporação de 
 Passivos</t>
  </si>
  <si>
    <t>4.9.0.0.0.00.00 - Outras Variações Patrimoniais Aumentativas</t>
  </si>
  <si>
    <t>3.1.0.0.0.00.00 - Pessoal e Encargos</t>
  </si>
  <si>
    <t>3.2.0.0.0.00.00 - Benefícios Previdenciários e Assistenciais</t>
  </si>
  <si>
    <t>3.3.0.0.0.00.00 - Uso de Bens, Serviços e Consumo de Capital Fixo</t>
  </si>
  <si>
    <t>3.4.0.0.0.00.00 - Variações Patrimoniais Diminutivas Financeiras</t>
  </si>
  <si>
    <t>3.5.0.0.0.00.00 - Transferências e Delegações Concedidas</t>
  </si>
  <si>
    <t>3.6.0.0.0.00.00 - Desvalorização e Perda de Ativos e Incorporação de 
 Passivos</t>
  </si>
  <si>
    <t>3.7.0.0.0.00.00 - Tributárias</t>
  </si>
  <si>
    <t>3.8.0.0.0.00.00 - Custo das Mercadorias Vendidas, dos Produtos Vendidos 
 e dos Serviços Prestados</t>
  </si>
  <si>
    <t>3.9.0.0.0.00.00 - Outras Variações Patrimoniais Diminutivas</t>
  </si>
  <si>
    <t xml:space="preserve">Receitas Orçamentárias </t>
  </si>
  <si>
    <t xml:space="preserve">Execução da Receita </t>
  </si>
  <si>
    <t xml:space="preserve">Receitas Brutas Realizadas </t>
  </si>
  <si>
    <t xml:space="preserve">Deduções - Transferências Constitucionais </t>
  </si>
  <si>
    <t xml:space="preserve">Deduções - FUNDEB </t>
  </si>
  <si>
    <t xml:space="preserve">Outras Deduções da Receita </t>
  </si>
  <si>
    <t xml:space="preserve">  Total Receitas </t>
  </si>
  <si>
    <t xml:space="preserve">    1.0.0.0.00.00.00 - Receitas Correntes </t>
  </si>
  <si>
    <t xml:space="preserve">      1.1.0.0.00.00.00 - Receita Tributária </t>
  </si>
  <si>
    <t xml:space="preserve">        1.1.1.0.00.00.00 - Impostos </t>
  </si>
  <si>
    <t xml:space="preserve">          1.1.1.1.00.00.00 - Impostos sobre o Comércio Exterior </t>
  </si>
  <si>
    <t xml:space="preserve">            1.1.1.1.01.00.00 - Imposto sobre a Importação - II </t>
  </si>
  <si>
    <t xml:space="preserve">            1.1.1.1.02.00.00 - Imposto sobre a Exportação - IE </t>
  </si>
  <si>
    <t xml:space="preserve">          1.1.1.2.00.00.00 - Impostos sobre o Patrimônio e a Renda </t>
  </si>
  <si>
    <t xml:space="preserve">            1.1.1.2.01.00.00 - Imposto sobre a Propriedade Territorial Rural - 
            ITR </t>
  </si>
  <si>
    <t xml:space="preserve">            1.1.1.2.02.00.00 - Imposto sobre a Propriedade Predial e Territorial 
            Urbana – IPTU </t>
  </si>
  <si>
    <t xml:space="preserve">            1.1.1.2.04.00.00 - Imposto sobre a Renda e Proventos de Qualquer 
            Natureza – IR </t>
  </si>
  <si>
    <t xml:space="preserve">              1.1.1.2.04.10.00 - Pessoas Físicas </t>
  </si>
  <si>
    <t xml:space="preserve">              1.1.1.2.04.11.00 - Receita de Parcelamentos - Imposto sobre a Renda 
              - Pessoas Físicas </t>
  </si>
  <si>
    <t xml:space="preserve">              1.1.1.2.04.21.00 - Pessoa Jurídica - Líquida de Incentivos </t>
  </si>
  <si>
    <t xml:space="preserve">              1.1.1.2.04.22.00 - Receita de Parcelamentos - Imposto sobre a Renda 
              - Pessoas Jurídicas </t>
  </si>
  <si>
    <t xml:space="preserve">              1.1.1.2.04.23.00 - Imposto de Renda Pessoa Jurídica - Simples 
              Federal e Nacional </t>
  </si>
  <si>
    <t xml:space="preserve">              1.1.1.2.04.31.00 - Retido nas Fontes - Trabalho </t>
  </si>
  <si>
    <t xml:space="preserve">              1.1.1.2.04.32.00 - Retido nas Fontes - Capital </t>
  </si>
  <si>
    <t xml:space="preserve">              1.1.1.2.04.33.00 - Retido nas Fontes - Remessa ao Exterior </t>
  </si>
  <si>
    <t xml:space="preserve">              1.1.1.2.04.34.00 - Retido nas Fontes - Outros Rendimentos </t>
  </si>
  <si>
    <t xml:space="preserve">              1.1.1.2.04.35.00 - Receita de Parcelamentos – Imposto sobre a Renda 
              - Retido na Fonte </t>
  </si>
  <si>
    <t xml:space="preserve">            1.1.1.2.05.00.00 - Imposto sobre a Propriedade de Veículos 
            Automotores – IPVA </t>
  </si>
  <si>
    <t xml:space="preserve">            1.1.1.2.07.00.00 - Imposto sobre Transmissão "Causa Mortis" e Doação 
            de Bens e Direitos – ITCD </t>
  </si>
  <si>
    <t xml:space="preserve">            1.1.1.2.08.00.00 - Imposto sobre Transmissão "Inter Vivos" de Bens 
            Imóveis e de Direitos Reais sobre Imóveis – ITBI </t>
  </si>
  <si>
    <t xml:space="preserve">          1.1.1.3.00.00.00 - Impostos sobre a Produção e a Circulação </t>
  </si>
  <si>
    <t xml:space="preserve">            1.1.1.3.01.00.00 - Imposto sobre Produtos Industrializados - IPI </t>
  </si>
  <si>
    <t xml:space="preserve">            1.1.1.3.02.00.00 - Imposto sobre Op. Relativas à Circulação de 
            Mercadorias e sobre Prest.de Serv.de Transp. Interest.e Interm. e de 
            Comunicação – ICMS </t>
  </si>
  <si>
    <t xml:space="preserve">            1.1.1.3.03.00.00 - Imposto sobre Operações de Crédito, Câmbio e 
            Seguro, ou Relativas a Títulos ou Valores Mobiliários – IOF </t>
  </si>
  <si>
    <t xml:space="preserve">            1.1.1.3.05.00.00 - Imposto sobre Serviços de Qualquer Natureza – 
            ISSQN </t>
  </si>
  <si>
    <t xml:space="preserve">          1.1.1.5.00.00.00 - Impostos Extraordinários </t>
  </si>
  <si>
    <t xml:space="preserve">        1.1.2.0.00.00.00 - Taxas </t>
  </si>
  <si>
    <t xml:space="preserve">          1.1.2.1.00.00.00 - Taxas pelo Exercício do Poder de Polícia </t>
  </si>
  <si>
    <t xml:space="preserve">          1.1.2.2.00.00.00 - Taxas pela Prestação de Serviços </t>
  </si>
  <si>
    <t xml:space="preserve">            1.1.2.2.01.00.00 - Emolumentos Consulares </t>
  </si>
  <si>
    <t xml:space="preserve">            1.1.2.2.02.00.00 - Taxa de Pedido de Visto em Contrato de Trabalho 
            de Estrangeiro </t>
  </si>
  <si>
    <t xml:space="preserve">            1.1.2.2.03.00.00 - Taxa Utilização do Sistema Eletrônico de Controle 
            de Arrecadação do Adicional ao Frete para a Renovação da Marinha 
            Mercante </t>
  </si>
  <si>
    <t xml:space="preserve">            1.1.2.2.04.00.00 - Taxa de Avaliação do Ensino Superior </t>
  </si>
  <si>
    <t xml:space="preserve">            1.1.2.2.06.00.00 - Taxa Judiciária da Justiça do Distrito Federal </t>
  </si>
  <si>
    <t xml:space="preserve">            1.1.2.2.07.00.00 - Emolumentos e Custas da Justiça do Distrito 
            Federal </t>
  </si>
  <si>
    <t xml:space="preserve">            1.1.2.2.08.00.00 - Emolumentos e Custas Judiciais </t>
  </si>
  <si>
    <t xml:space="preserve">            1.1.2.2.11.00.00 - Taxa de Utilização do Sistema Integrado de 
            Comércio Exterior – SISCOMEX </t>
  </si>
  <si>
    <t xml:space="preserve">            1.1.2.2.12.00.00 - Emolumentos e Custas Processuais Administrativas </t>
  </si>
  <si>
    <t xml:space="preserve">            1.1.2.2.15.00.00 - Taxa Militar </t>
  </si>
  <si>
    <t xml:space="preserve">            1.1.2.2.19.00.00 - Taxa de Classificação de Produtos Vegetais </t>
  </si>
  <si>
    <t xml:space="preserve">            1.1.2.2.21.00.00 - Taxas de Serviços Cadastrais </t>
  </si>
  <si>
    <t xml:space="preserve">            1.1.2.2.22.00.00 - Taxa de Serviços de Pesca e Aquicultura </t>
  </si>
  <si>
    <t xml:space="preserve">            1.1.2.2.28.00.00 - Taxa de Cemitérios </t>
  </si>
  <si>
    <t xml:space="preserve">            1.1.2.2.29.00.00 - Emolumentos e Custas Extrajudiciais </t>
  </si>
  <si>
    <t xml:space="preserve">            1.1.2.2.90.00.00 - Taxa de Limpeza Pública </t>
  </si>
  <si>
    <t xml:space="preserve">            1.1.2.2.99.00.00 - Outras Taxas pela Prestação de Serviços </t>
  </si>
  <si>
    <t xml:space="preserve">        1.1.3.0.00.00.00 - Contribuição de Melhoria </t>
  </si>
  <si>
    <t xml:space="preserve">          1.1.3.0.01.00.00 - Contribuição de Melhoria para Expansão da Rede de 
          Água Potável e Esgoto Sanitário </t>
  </si>
  <si>
    <t xml:space="preserve">          1.1.3.0.02.00.00 - Contribuição de Melhoria para Expansão da Rede de 
          Iluminação Pública na Cidade </t>
  </si>
  <si>
    <t xml:space="preserve">          1.1.3.0.03.00.00 - Contribuição de Melhoria para Expansão de Rede de 
          Iluminação Pública Rural </t>
  </si>
  <si>
    <t xml:space="preserve">          1.1.3.0.04.00.00 - Contribuição de Melhoria para Pavimentação e Obras 
          Complementares </t>
  </si>
  <si>
    <t xml:space="preserve">          1.1.3.0.99.00.00 - Outras Contribuições de Melhoria </t>
  </si>
  <si>
    <t xml:space="preserve">          1.1.3.1.02.05.00 - Receita de Transferência de Concessão, de 
          Permissão ou de Autorização de Rodovias ou de Obras Rodoviárias 
          Federais </t>
  </si>
  <si>
    <t xml:space="preserve">      1.2.0.0.00.00.00 - Receitas de Contribuições </t>
  </si>
  <si>
    <t xml:space="preserve">        1.2.1.0.00.00.00 - Contribuições Sociais </t>
  </si>
  <si>
    <t xml:space="preserve">          1.2.1.0.01.00.00 - Contribuição Social para o Financiamento da 
          Seguridade Social </t>
  </si>
  <si>
    <t xml:space="preserve">          1.2.1.0.02.00.00 - Contribuição Social do Saláro-Educação </t>
  </si>
  <si>
    <t xml:space="preserve">          1.2.1.0.04.00.00 - Cota-Parte da Contribuição Sindical </t>
  </si>
  <si>
    <t xml:space="preserve">          1.2.1.0.05.00.00 - Contribuição para o Ensino Aeroviário </t>
  </si>
  <si>
    <t xml:space="preserve">          1.2.1.0.06.00.00 - Contribuição para o Desenvolvimento do Ensino 
          Profissional Marítimo </t>
  </si>
  <si>
    <t xml:space="preserve">          1.2.1.0.07.00.00 - Contribuição para o Fundo de Saúde das Forças 
          Armadas </t>
  </si>
  <si>
    <t xml:space="preserve">          1.2.1.0.09.00.00 - Contribuição sobre a Arrecadação dos Fundos de 
          Investimentos </t>
  </si>
  <si>
    <t xml:space="preserve">          1.2.1.0.13.00.00 - Contribuição sobre a Arrecadação dos Fundos de 
          Investimentos </t>
  </si>
  <si>
    <t xml:space="preserve">          1.2.1.0.15.00.00 - Contribuição para Custeio das Pensões Militares </t>
  </si>
  <si>
    <t xml:space="preserve">          1.2.1.0.17.00.00 - Contribuição sobre a Receita de Sorteios 
          Realizados por Entidades </t>
  </si>
  <si>
    <t xml:space="preserve">          1.2.1.0.18.00.00 - Contribuição sobre a Receita de Concursos de 
          Prognósticos </t>
  </si>
  <si>
    <t xml:space="preserve">            1.2.1.0.18.01.00 - Contribuição sobre a Receita da Loteria Federal </t>
  </si>
  <si>
    <t xml:space="preserve">            1.2.1.0.18.02.00 - Contribuição sobre a Receita de Loterias 
            Esportivas </t>
  </si>
  <si>
    <t xml:space="preserve">            1.2.1.0.18.03.00 - Contribuição sobre a Receita de Concursos 
            Especiais de Loterias Esportivas </t>
  </si>
  <si>
    <t xml:space="preserve">            1.2.1.0.18.04.00 - Contribuição sobre a Receita de Loterias de 
            Números </t>
  </si>
  <si>
    <t xml:space="preserve">            1.2.1.0.18.05.00 - Contribuição sobre a Receita da Loteria 
            Instantânea </t>
  </si>
  <si>
    <t xml:space="preserve">            1.2.1.0.18.06.00 - Prêmios Prescritos da Loteria Federal </t>
  </si>
  <si>
    <t xml:space="preserve">            1.2.1.0.18.07.00 - Contribuição sobre a Receita de Outros Concursos 
            de Prognósticos </t>
  </si>
  <si>
    <t xml:space="preserve">            1.2.1.0.18.08.00 - Contribuição Sobre a Receita de Concurso de 
            Prognóstico Específico Destinado ao Desenvolvimento da Prática 
            Desportiva – Modalidade Futebol (“Timemania”) </t>
  </si>
  <si>
    <t xml:space="preserve">            1.2.1.0.18.09.00 - Outros Prêmios Prescritos </t>
  </si>
  <si>
    <t xml:space="preserve">          1.2.1.0.29.00.00 - Contribuições para o Regime Próprio de Previdência 
          do Servidor Público </t>
  </si>
  <si>
    <t xml:space="preserve">            1.2.1.0.29.01.00 - Contribuição Patronal de Servidor Ativo Civil 
            para o Regime Próprio </t>
  </si>
  <si>
    <t xml:space="preserve">            1.2.1.0.29.02.00 - Contribuição Patronal de Servidor Ativo Militar </t>
  </si>
  <si>
    <t xml:space="preserve">            1.2.1.0.29.03.00 - Contribuição Patronal – Inativo Civil </t>
  </si>
  <si>
    <t xml:space="preserve">            1.2.1.0.29.04.00 - Contribuição Patronal – Inativo Militar </t>
  </si>
  <si>
    <t xml:space="preserve">            1.2.1.0.29.05.00 - Contribuição Patronal – Pensionista Civil </t>
  </si>
  <si>
    <t xml:space="preserve">            1.2.1.0.29.06.00 - Contribuição Patronal – Pensionista Militar </t>
  </si>
  <si>
    <t xml:space="preserve">            1.2.1.0.29.07.00 - Contribuição do Servidor Ativo Civil para o 
            Regime Próprio </t>
  </si>
  <si>
    <t xml:space="preserve">            1.2.1.0.29.08.00 - Contribuição de Servidor Ativo Militar </t>
  </si>
  <si>
    <t xml:space="preserve">            1.2.1.0.29.09.00 - Contribuições do Servidor Inativo Civil para o 
            Regime Próprio </t>
  </si>
  <si>
    <t xml:space="preserve">            1.2.1.0.29.10.00 - Contribuições de Servidor Inativo Militar </t>
  </si>
  <si>
    <t xml:space="preserve">            1.2.1.0.29.11.00 - Contribuições de Pensionista Civil para o Regime 
            Próprio </t>
  </si>
  <si>
    <t xml:space="preserve">            1.2.1.0.29.12.00 - Contribuições de Pensionista Militar </t>
  </si>
  <si>
    <t xml:space="preserve">            1.2.1.0.29.13.00 - Contribuição Previdenciária para Amortização do 
            Déficit Atuarial </t>
  </si>
  <si>
    <t xml:space="preserve">            1.2.1.0.29.15.00 - Contribuição Previdenciária em Regime de 
            Parcelamento de Débitos </t>
  </si>
  <si>
    <t xml:space="preserve">            1.2.1.0.29.16.00 - Receita de Recolhimento da Contribuição Patronal, 
            oriunda do Pagamento de Sentenças Judiciais </t>
  </si>
  <si>
    <t xml:space="preserve">            1.2.1.0.29.17.00 - Receita de Recolhimento da Contribuição do 
            Servidor Ativo Civil, oriunda do Pagamento de Sentenças Judiciais </t>
  </si>
  <si>
    <t xml:space="preserve">            1.2.1.0.29.18.00 - Receita de Recolhimento da Contribuição do 
            Servidor Inativo Civil, oriunda do Pagamento de Sentenças Judiciais </t>
  </si>
  <si>
    <t xml:space="preserve">            1.2.1.0.29.19.00 - Receita de Recolhimento de Pensionista Civil, 
            oriunda do Pagamento de Sentenças Judiciais </t>
  </si>
  <si>
    <t xml:space="preserve">          1.2.1.0.30.00.00 - Contribuições Previdenciárias para o Regime Geral 
          de Previdência Social </t>
  </si>
  <si>
    <t xml:space="preserve">          1.2.1.0.31.00.00 - Contribuição para o Fundo de Saúde dos Policiais 
          Militares e Bombeiros Militares do Distrito Federal </t>
  </si>
  <si>
    <t xml:space="preserve">          1.2.1.0.32.00.00 - Contribuições Rurais </t>
  </si>
  <si>
    <t xml:space="preserve">          1.2.1.0.33.00.00 - Contribuição e Adicional para o Serviço Nacional 
          de Aprendizagem Comercial - SENAC </t>
  </si>
  <si>
    <t xml:space="preserve">          1.2.1.0.34.00.00 - Contribuição e Adicional para o Serviço Nacional 
          de Aprendizagem Industrial - SENAI </t>
  </si>
  <si>
    <t xml:space="preserve">          1.2.1.0.35.00.00 - Contribuição e Adicional para o Serviço Social do 
          Comércio - SESC </t>
  </si>
  <si>
    <t xml:space="preserve">          1.2.1.0.36.00.00 - Contribuição e Adicional para o Serviço Social da 
          Indústria - SESI </t>
  </si>
  <si>
    <t xml:space="preserve">          1.2.1.0.37.00.00 - Contribuições para o Programa de Integração Social 
          e de Formação do Patrimônio do Servidor Público - PIS/PASEP </t>
  </si>
  <si>
    <t xml:space="preserve">          1.2.1.0.38.00.00 - Contribuição Social sobre o Lucro das Pessoas 
          Jurídicas </t>
  </si>
  <si>
    <t xml:space="preserve">          1.2.1.0.39.00.00 - Contribuição para o Serviço Nacional de 
          Aprendizagem Rural - SENAR </t>
  </si>
  <si>
    <t xml:space="preserve">          1.2.1.0.41.00.00 - Contribuição para o Serviço Social do Transporte - 
          SEST </t>
  </si>
  <si>
    <t xml:space="preserve">          1.2.1.0.42.00.00 - Contribuição para o Serviço Nacional de 
          Aprendizagem do Transporte - SENAT </t>
  </si>
  <si>
    <t xml:space="preserve">          1.2.1.0.43.00.00 - Contribuição para o Serviço Brasileiro de Apoio às 
          Micro e Pequenas Empresas - SEBRAE </t>
  </si>
  <si>
    <t xml:space="preserve">          1.2.1.0.44.00.00 - Contribuição para o Serviço Nacional de 
          Aprendizagem do Cooperativismo - SESCOOP </t>
  </si>
  <si>
    <t xml:space="preserve">          1.2.1.0.45.00.00 - Contribuição sobre Jogos de Bingo </t>
  </si>
  <si>
    <t xml:space="preserve">          1.2.1.0.47.00.00 - Contribuição Relativa à Despedida de Empregado sem 
          Justa Causa </t>
  </si>
  <si>
    <t xml:space="preserve">          1.2.1.0.48.00.00 - Contribuição sobre a Remuneração Devida ao 
          Trabalhador </t>
  </si>
  <si>
    <t xml:space="preserve">          1.2.1.0.99.00.00 - Outras Contribuições Sociais </t>
  </si>
  <si>
    <t xml:space="preserve">        1.2.2.0.00.00.00 - Contribuições de Intervenção no Domínio Econômico </t>
  </si>
  <si>
    <t xml:space="preserve">          1.2.2.0.01.00.00 - Contribuição para o Programa de Integração 
          Nacional – PIN </t>
  </si>
  <si>
    <t xml:space="preserve">          1.2.2.0.02.00.00 - Contribuição para o Programa de Redistribuição de 
          Terras e de Estímulo à Agroindústria do Norte e do Nordeste – 
          PROTERRA </t>
  </si>
  <si>
    <t xml:space="preserve">          1.2.2.0.03.00.00 - Contribuições para o Desenvolvimento e 
          Aperfeiçoamento das Atividades de Fiscalização </t>
  </si>
  <si>
    <t xml:space="preserve">          1.2.2.0.05.00.00 - Contribuição sobre Apostas em Competições Hípicas </t>
  </si>
  <si>
    <t xml:space="preserve">          1.2.2.0.06.00.00 - Contribuição para o Desenvolvimento da Indústria 
          Cinematográfica Nacional – CONDECINE </t>
  </si>
  <si>
    <t xml:space="preserve">          1.2.2.0.16.00.00 - Adicional sobre as Tarifas de Passagens Aéreas 
          Domésticas </t>
  </si>
  <si>
    <t xml:space="preserve">          1.2.2.0.18.00.00 - Cota-parte do Adicional ao Frete para Renovação da 
          Marinha Mercante </t>
  </si>
  <si>
    <t xml:space="preserve">          1.2.2.0.24.00.00 - Contribuição sobre a Receita das Concessionárias e 
          Permissionárias de Energia Elétrica </t>
  </si>
  <si>
    <t xml:space="preserve">          1.2.2.0.25.00.00 - Contribuição pela Licença de Uso, Aquisição ou 
          Transferência de Tecnologia </t>
  </si>
  <si>
    <t xml:space="preserve">          1.2.2.0.26.00.00 - Contribuição sobre a Receita das Empresas 
          Prestadoras de Serviços de Telecomunicações </t>
  </si>
  <si>
    <t xml:space="preserve">          1.2.2.0.28.00.00 - Contribuição Relativa às Atividades de Importação 
          e Comercialização de Petróleo e seus Derivados, Gás Natural e Álcool 
          Carburante </t>
  </si>
  <si>
    <t xml:space="preserve">          1.2.2.0.30.00.00 - Contribuição para o Fomento da Radiodifusão 
          Pública </t>
  </si>
  <si>
    <t xml:space="preserve">          1.2.2.0.40.00.00 - Contribuição sobre o Faturamento das Empresas de 
          Informática </t>
  </si>
  <si>
    <t xml:space="preserve">          1.2.2.0.41.00.00 - Contribuição sobre o Faturamento das Empresas de 
          Informática Instaladas na Amazônia </t>
  </si>
  <si>
    <t xml:space="preserve">          1.2.2.0.42.00.00 - Contribuição sobre o Faturamento das Empresas de 
          Informática Instaladas nas Demais Regiões </t>
  </si>
  <si>
    <t xml:space="preserve">          1.2.2.0.99.00.00 - Outras Contribuições Econômicas </t>
  </si>
  <si>
    <t xml:space="preserve">        1.2.3.0.00.00.00 - Contribuição para Custeio do Serviço de Iluminação 
        Pública </t>
  </si>
  <si>
    <t xml:space="preserve">      1.3.0.0.00.00.00 - Receita Patrimonial </t>
  </si>
  <si>
    <t xml:space="preserve">        1.3.1.0.00.00.00 - Receitas Imobiliárias </t>
  </si>
  <si>
    <t xml:space="preserve">          1.3.1.1.00.00.00 - Aluguéis </t>
  </si>
  <si>
    <t xml:space="preserve">          1.3.1.2.00.00.00 - Arrendamentos </t>
  </si>
  <si>
    <t xml:space="preserve">          1.3.1.3.00.00.00 - Foros </t>
  </si>
  <si>
    <t xml:space="preserve">          1.3.1.4.00.00.00 - Laudêmios </t>
  </si>
  <si>
    <t xml:space="preserve">          1.3.1.5.00.00.00 - Taxa de Ocupação de Imóveis </t>
  </si>
  <si>
    <t xml:space="preserve">          1.3.1.9.00.00.00 - Outras Receitas Imobiliárias </t>
  </si>
  <si>
    <t xml:space="preserve">        1.3.2.0.00.00.00 - Receitas de Valores Mobiliários </t>
  </si>
  <si>
    <t xml:space="preserve">          1.3.2.1.00.00.00 - Juros de Títulos de Renda </t>
  </si>
  <si>
    <t xml:space="preserve">          1.3.2.2.00.00.00 - Dividendos </t>
  </si>
  <si>
    <t xml:space="preserve">          1.3.2.5.00.00.00 - Remuneração de Depósitos Bancários </t>
  </si>
  <si>
    <t xml:space="preserve">          1.3.2.6.00.00.00 - Remuneração de Depósitos Especiais </t>
  </si>
  <si>
    <t xml:space="preserve">          1.3.2.7.00.00.00 - Remuneração de Saldos de Recursos Não 
          Desembolsados </t>
  </si>
  <si>
    <t xml:space="preserve">          1.3.2.8.00.00.00 - Remuneração dos Investimentos do Regime Próprio de 
          Previdência do Servidor </t>
  </si>
  <si>
    <t xml:space="preserve">          1.3.2.9.00.00.00 - Outras Receitas de Valores Mobiliários </t>
  </si>
  <si>
    <t xml:space="preserve">        1.3.3.0.00.00.00 - Receitas de Concessões e Permissões </t>
  </si>
  <si>
    <t xml:space="preserve">        1.3.4.0.00.00.00 - Compensações Financeiras </t>
  </si>
  <si>
    <t xml:space="preserve">        1.3.5.0.00.00.00 - Receita Decorrente do Direito de Exploração de Bens 
        Públicos em Áreas de Domínio Público </t>
  </si>
  <si>
    <t xml:space="preserve">        1.3.6.0.00.00.00 - Receita da Cessão de Direitos </t>
  </si>
  <si>
    <t xml:space="preserve">        1.3.9.0.00.00.00 - Outras Receitas Patrimoniais </t>
  </si>
  <si>
    <t xml:space="preserve">      1.4.0.0.00.00.00 - Receita Agropecuária </t>
  </si>
  <si>
    <t xml:space="preserve">        1.4.1.0.00.00.00 - Receita da Produção Vegetal </t>
  </si>
  <si>
    <t xml:space="preserve">        1.4.2.0.00.00.00 - Receita da Produção Animal e Derivados </t>
  </si>
  <si>
    <t xml:space="preserve">        1.4.9.0.00.00.00 - Outras Receitas Agropecuárias </t>
  </si>
  <si>
    <t xml:space="preserve">      1.5.0.0.00.00.00 - Receita Industrial </t>
  </si>
  <si>
    <t xml:space="preserve">        1.5.1.0.00.00.00 - Receita da Indústria Extrativa Mineral </t>
  </si>
  <si>
    <t xml:space="preserve">        1.5.2.0.00.00.00 - Receita da Indústria de Transformação </t>
  </si>
  <si>
    <t xml:space="preserve">        1.5.3.0.00.00.00 - Receita da Indústria de Construção </t>
  </si>
  <si>
    <t xml:space="preserve">        1.5.9.0.00.00.00 - Outras Receitas Industriais </t>
  </si>
  <si>
    <t xml:space="preserve">      1.6.0.0.00.00.00 - Receita de Serviços </t>
  </si>
  <si>
    <t xml:space="preserve">        1.6.0.0.01.00.00 - Serviços Comerciais </t>
  </si>
  <si>
    <t xml:space="preserve">        1.6.0.0.02.00.00 - Serviços Financeiros </t>
  </si>
  <si>
    <t xml:space="preserve">        1.6.0.0.03.00.00 - Serviços de Transporte </t>
  </si>
  <si>
    <t xml:space="preserve">        1.6.0.0.04.00.00 - Serviços de Comunicação </t>
  </si>
  <si>
    <t xml:space="preserve">        1.6.0.0.05.00.00 - Serviços de Saúde </t>
  </si>
  <si>
    <t xml:space="preserve">        1.6.0.0.06.00.00 - Serviços Portuários </t>
  </si>
  <si>
    <t xml:space="preserve">        1.6.0.0.07.00.00 - Serviços de Armazenagem </t>
  </si>
  <si>
    <t xml:space="preserve">        1.6.0.0.08.00.00 - Serviços de Processamento de Dados </t>
  </si>
  <si>
    <t xml:space="preserve">        1.6.0.0.09.00.00 - Serviço de Socorro Marítimo </t>
  </si>
  <si>
    <t xml:space="preserve">        1.6.0.0.10.00.00 - Serviços de Informações Estatísticas </t>
  </si>
  <si>
    <t xml:space="preserve">        1.6.0.0.11.00.00 - Serviços de Metrologia e Certificação </t>
  </si>
  <si>
    <t xml:space="preserve">        1.6.0.0.12.00.00 - Serviços Tecnológicos </t>
  </si>
  <si>
    <t xml:space="preserve">        1.6.0.0.13.00.00 - Serviços Administrativos </t>
  </si>
  <si>
    <t xml:space="preserve">        1.6.0.0.14.00.00 - Serviços de Inspeção e Fiscalização </t>
  </si>
  <si>
    <t xml:space="preserve">        1.6.0.0.15.00.00 - Serviços de Meteorologia </t>
  </si>
  <si>
    <t xml:space="preserve">        1.6.0.0.16.00.00 - Serviços Educacionais </t>
  </si>
  <si>
    <t xml:space="preserve">        1.6.0.0.17.00.00 - Serviços Agropecuários </t>
  </si>
  <si>
    <t xml:space="preserve">        1.6.0.0.18.00.00 - Serviços de Reparação, Manutenção e Instalação </t>
  </si>
  <si>
    <t xml:space="preserve">        1.6.0.0.19.00.00 - Serviços Recreativos e Culturais </t>
  </si>
  <si>
    <t xml:space="preserve">        1.6.0.0.20.00.00 - Serviços de Consultoria, Assistência Técnica e 
        Análise de Projetos </t>
  </si>
  <si>
    <t xml:space="preserve">        1.6.0.0.21.00.00 - Serviços de Hospedagem e Alimentação </t>
  </si>
  <si>
    <t xml:space="preserve">        1.6.0.0.22.00.00 - Serviços de Estudos e Pesquisas </t>
  </si>
  <si>
    <t xml:space="preserve">        1.6.0.0.23.00.00 - Serviços de Registro de Marcas, de Patentes e de 
        Transferências de Tecnologia </t>
  </si>
  <si>
    <t xml:space="preserve">        1.6.0.0.24.00.00 - Serviços de Registro do Comércio </t>
  </si>
  <si>
    <t xml:space="preserve">        1.6.0.0.25.00.00 - Serviços de Informações Científicas e Tecnológicas </t>
  </si>
  <si>
    <t xml:space="preserve">        1.6.0.0.26.00.00 - Serviços de Fornecimento de Água </t>
  </si>
  <si>
    <t xml:space="preserve">        1.6.0.0.27.00.00 - Serviços de Perfuração e Instalação de Poços </t>
  </si>
  <si>
    <t xml:space="preserve">        1.6.0.0.28.00.00 - Serviços de Geoprocessamento </t>
  </si>
  <si>
    <t xml:space="preserve">        1.6.0.0.29.00.00 - Serviços de Cadastramento de Fornecedores </t>
  </si>
  <si>
    <t xml:space="preserve">        1.6.0.0.30.00.00 - Tarifa de Utilização de Faróis </t>
  </si>
  <si>
    <t xml:space="preserve">        1.6.0.0.31.00.00 - Tarifa e Adicional sobre Tarifa Aeroportuária </t>
  </si>
  <si>
    <t xml:space="preserve">        1.6.0.0.32.00.00 - Serviços de Cadastro da Atividade Mineral </t>
  </si>
  <si>
    <t xml:space="preserve">        1.6.0.0.33.00.00 - Tarifas e Adicional sobre Tarifas de Uso das 
        Comunicações e dos Auxílios à Navegação Aérea em Rota </t>
  </si>
  <si>
    <t xml:space="preserve">        1.6.0.0.34.00.00 - Serviços de Regulamentação da Exploração dos 
        Serviços de Telecomunicações - Regime Privado </t>
  </si>
  <si>
    <t xml:space="preserve">        1.6.0.0.35.00.00 - Serviços de Compensações de Variações Salariais </t>
  </si>
  <si>
    <t xml:space="preserve">        1.6.0.0.36.00.00 - Prestação de Serviços pelo Banco Central do Brasil </t>
  </si>
  <si>
    <t xml:space="preserve">        1.6.0.0.37.00.00 - Garantias e Avais </t>
  </si>
  <si>
    <t xml:space="preserve">        1.6.0.0.38.00.00 - Receita de Credenciamento de Empresas Prestadoras 
        de Serviços de Vistoria </t>
  </si>
  <si>
    <t xml:space="preserve">        1.6.0.0.39.00.00 - Serviços Veterinários </t>
  </si>
  <si>
    <t xml:space="preserve">        1.6.0.0.40.00.00 - Serviços de Certificação e Homologação de Produtos 
        de Telecomunicações </t>
  </si>
  <si>
    <t xml:space="preserve">        1.6.0.0.41.00.00 - Serviços de Captação, Adução, Tratamento, Reserva e 
        Distribuição de Água </t>
  </si>
  <si>
    <t xml:space="preserve">        1.6.0.0.42.00.00 - Serviços de Coleta, Transporte, Tratamento e 
        Destino Final de Esgotos </t>
  </si>
  <si>
    <t xml:space="preserve">        1.6.0.0.43.00.00 - Serviços de Coleta, Transporte, Tratamento e 
        Destino Final de Resíduos Sólidos </t>
  </si>
  <si>
    <t xml:space="preserve">        1.6.0.0.44.00.00 - Serviços de Abate de Animais </t>
  </si>
  <si>
    <t xml:space="preserve">        1.6.0.0.45.00.00 - Serviços de Preparação da Terra em Propriedades 
        Particulares </t>
  </si>
  <si>
    <t xml:space="preserve">        1.6.0.0.46.00.00 - Serviços de Cemitério </t>
  </si>
  <si>
    <t xml:space="preserve">        1.6.0.0.47.00.00 - Serviços de Iluminação Pública </t>
  </si>
  <si>
    <t xml:space="preserve">        1.6.0.0.48.00.00 - Serviços de Religamento de Água </t>
  </si>
  <si>
    <t xml:space="preserve">        1.6.0.0.50.00.00 - Tarifas de Inscrição em Concursos e Processos 
        Seletivos </t>
  </si>
  <si>
    <t xml:space="preserve">        1.6.0.0.51.00.00 - Receitas de Emissão de Certificado de Origem e de 
        Emissão de Licença e Exportação </t>
  </si>
  <si>
    <t xml:space="preserve">        1.6.0.0.56.00.00 - Certificação e Homologação da Atividade Mineral </t>
  </si>
  <si>
    <t xml:space="preserve">        1.6.0.0.60.00.00 - Serviços Voltados à Inovação e à Pesquisa no 
        Ambiente Produtivo - Instituição Científica e Tecnológica </t>
  </si>
  <si>
    <t xml:space="preserve">        1.6.0.0.70.00.00 - Tarifa de Compartilhamento e Utilização em 
        Atividades de Pesquisa e Inovação - Instituição Científica e 
        Tecnológica </t>
  </si>
  <si>
    <t xml:space="preserve">        1.6.0.0.99.00.00 - Outros Serviços </t>
  </si>
  <si>
    <t xml:space="preserve">      1.7.0.0.00.00.00 - Transferências Correntes </t>
  </si>
  <si>
    <t xml:space="preserve">        1.7.2.0.00.00.00 - Transferências Intergovernamentais </t>
  </si>
  <si>
    <t xml:space="preserve">          1.7.2.1.00.00.00 - Transferências da União </t>
  </si>
  <si>
    <t xml:space="preserve">            1.7.2.1.01.00.00 - Participação na Receita da União </t>
  </si>
  <si>
    <t xml:space="preserve">              1.7.2.1.01.01.00 - Cota-Parte do Fundo de Participação dos Estados 
              e do Distrito Federal </t>
  </si>
  <si>
    <t xml:space="preserve">              1.7.2.1.01.02.00 - Cota-Parte do Fundo de Participação dos 
              Municípios – FPM </t>
  </si>
  <si>
    <t xml:space="preserve">              1.7.2.1.01.03.00 - Cota-Parte do Fundo de Participação dos 
              Municípios - 1% Cota Anual </t>
  </si>
  <si>
    <t xml:space="preserve">              1.7.2.1.01.04.00 - Cota-Parte do Fundo de Participação dos 
              Municípios - 1% Cota entregue no mês de julho (67)(I) </t>
  </si>
  <si>
    <t xml:space="preserve">              1.7.2.1.01.05.00 - Cota-Parte do Imposto Sobre a Propriedade 
              Territorial Rural – ITR </t>
  </si>
  <si>
    <t xml:space="preserve">              1.7.2.1.01.12.00 - Cota-Parte do Imposto Sobre Produtos 
              Industrializados – Estados Exportadores de Produtos 
              Industrializados </t>
  </si>
  <si>
    <t xml:space="preserve">              1.7.2.1.01.13.00 - Cota-Parte da Contribuição de Intervenção no 
              Domínio Econômico </t>
  </si>
  <si>
    <t xml:space="preserve">              1.7.2.1.01.32.00 - Cota-Parte do Imposto Sobre Operações de Crédito 
              Câmbio e Seguro ou Relativas a Títulos ou Valores Mobiliários – 
              Comercialização do Ouro </t>
  </si>
  <si>
    <t xml:space="preserve">            1.7.2.1.22.00.00 - Transferências da Compensação Financeira pela 
            Exploração de Recursos Naturais </t>
  </si>
  <si>
    <t xml:space="preserve">              1.7.2.1.22.11.00 - Cota-Parte da Compensação Financeira de Recursos 
              Hídricos </t>
  </si>
  <si>
    <t xml:space="preserve">              1.7.2.1.22.20.00 - Cota-Parte da Compensação Financeira de Recursos 
              Minerais - CFEM </t>
  </si>
  <si>
    <t xml:space="preserve">              1.7.2.1.22.30.00 - Cota-Parte Royalties – Compensação Financeira 
              pela Produção de Petróleo – Lei nº 7.990/89 </t>
  </si>
  <si>
    <t xml:space="preserve">              1.7.2.1.22.40.00 - Cota-Parte Royalties pelo Excedente da Produção 
              do Petróleo - Lei nº 9.478/97 artigo 49 I e II </t>
  </si>
  <si>
    <t xml:space="preserve">              1.7.2.1.22.50.00 - Cota-Parte Royalties pela Participação Especial 
              - Lei nº 9.478/97 artigo 50 </t>
  </si>
  <si>
    <t xml:space="preserve">              1.7.2.1.22.70.00 - Cota-Parte do Fundo Especial do Petróleo – FEP </t>
  </si>
  <si>
    <t xml:space="preserve">              1.7.2.1.22.90.00 - Outras Transferências Decorrentes de Compensação 
              Financeira pela Exploração de Recursos Naturais </t>
  </si>
  <si>
    <t xml:space="preserve">            1.7.2.1.33.00.00 - Transferências de Recursos do Sistema Único de 
            Saúde - SUS - Repasses Fundo a Fundo </t>
  </si>
  <si>
    <t xml:space="preserve">            1.7.2.1.34.00.00 - Transferências de Recursos do Fundo Nacional de 
            Assistência Social – FNAS </t>
  </si>
  <si>
    <t xml:space="preserve">            1.7.2.1.35.00.00 - Transferências de Recursos do Fundo Nacional do 
            Desenvolvimento da Educação – FNDE </t>
  </si>
  <si>
    <t xml:space="preserve">            1.7.2.1.36.00.00 - Transferências Financeiras do ICMS – Desoneração 
            – L.C. Nº 87/96 </t>
  </si>
  <si>
    <t xml:space="preserve">            1.7.2.1.37.00.00 - Transferências da União a Consórcios Públicos </t>
  </si>
  <si>
    <t xml:space="preserve">            1.7.2.1.99.00.00 - Outras Transferências da União </t>
  </si>
  <si>
    <t xml:space="preserve">          1.7.2.2.00.00.00 - Transferências dos Estados </t>
  </si>
  <si>
    <t xml:space="preserve">            1.7.2.2.01.00.00 - Participação na Receita dos Estados </t>
  </si>
  <si>
    <t xml:space="preserve">              1.7.2.2.01.01.00 - Cota-Parte do ICMS </t>
  </si>
  <si>
    <t xml:space="preserve">              1.7.2.2.01.02.00 - Cota-Parte do IPVA </t>
  </si>
  <si>
    <t xml:space="preserve">              1.7.2.2.01.04.00 - Cota-Parte do IPI - Municípios </t>
  </si>
  <si>
    <t xml:space="preserve">              1.7.2.2.01.13.00 - Cota-Parte da Contribuição de Intervenção no 
              Domínio Econômico </t>
  </si>
  <si>
    <t xml:space="preserve">              1.7.2.2.01.99.00 - Outras Participações na Receita dos Estados </t>
  </si>
  <si>
    <t xml:space="preserve">            1.7.2.2.22.00.00 - Transferências da Cota-Parte da Compensação 
            Financeira (25%) </t>
  </si>
  <si>
    <t xml:space="preserve">              1.7.2.2.22.11.00 - Cota-Parte da Compensação Financeira de Recursos 
              Hídricos </t>
  </si>
  <si>
    <t xml:space="preserve">              1.7.2.2.22.20.00 - Cota-Parte da Compensação Financeira de Recursos 
              Minerais - CFEM </t>
  </si>
  <si>
    <t xml:space="preserve">              1.7.2.2.22.30.00 - Cota-Parte Royalties - Compensação Financeira 
              pela Produção de Petróleo - Lei nº 7.990/89 artigo 9º </t>
  </si>
  <si>
    <t xml:space="preserve">              1.7.2.2.22.90.00 - Outras Transferências Decorrentes de 
              Compensações Financeiras </t>
  </si>
  <si>
    <t xml:space="preserve">            1.7.2.2.33.00.00 - Transferências de Recursos do Estado para 
            Programas de Saúde - Repasse Fundo a Fundo </t>
  </si>
  <si>
    <t xml:space="preserve">            1.7.2.2.37.00.00 - Transferências de Estados a Consórcios Públicos </t>
  </si>
  <si>
    <t xml:space="preserve">            1.7.2.2.99.00.00 - Outras Transferências dos Estados </t>
  </si>
  <si>
    <t xml:space="preserve">          1.7.2.3.00.00.00 - Transferências dos Municípios </t>
  </si>
  <si>
    <t xml:space="preserve">            1.7.2.3.01.00.00 - Transferências de Recursos do Sistema Único de 
            Saúde – SUS </t>
  </si>
  <si>
    <t xml:space="preserve">            1.7.2.3.37.00.00 - Transferências de Municípios a Consórcios 
            Públicos </t>
  </si>
  <si>
    <t xml:space="preserve">            1.7.2.3.99.00.00 - Outras Transferências dos Municípios </t>
  </si>
  <si>
    <t xml:space="preserve">          1.7.2.4.00.00.00 - Transferências Multigovernamentais </t>
  </si>
  <si>
    <t xml:space="preserve">            1.7.2.4.01.00.00 - Transferências de Recursos do Fundo de Manutenção 
            e Desenvolvimento do Ensino Fundamental e de Valorização do 
            Magistério - FUNDEB </t>
  </si>
  <si>
    <t xml:space="preserve">            1.7.2.4.02.00.00 - Transferências de Recursos da Complementação ao 
            Fundo de Manutenção e Desenvolvimento do Ensino Fundamental e de 
            Valorização do Magistério - FUNDEB </t>
  </si>
  <si>
    <t xml:space="preserve">            1.7.2.4.99.00.00 - Outras Transferências Multigovernamentais </t>
  </si>
  <si>
    <t xml:space="preserve">        1.7.3.0.00.00.00 - Transferências de Instituições Privadas </t>
  </si>
  <si>
    <t xml:space="preserve">        1.7.4.0.00.00.00 - Transferências do Exterior </t>
  </si>
  <si>
    <t xml:space="preserve">        1.7.5.0.00.00.00 - Transferências de Pessoas </t>
  </si>
  <si>
    <t xml:space="preserve">        1.7.6.0.00.00.00 - Transferências de Convênios </t>
  </si>
  <si>
    <t xml:space="preserve">          1.7.6.1.00.00.00 - Transferências de Convênios da União e de Suas 
          Entidades </t>
  </si>
  <si>
    <t xml:space="preserve">            1.7.6.1.01.00.00 - Transferências de Convênios da União para o 
            Sistema Único de Saúde - SUS </t>
  </si>
  <si>
    <t xml:space="preserve">            1.7.6.1.02.00.00 - Transferências de Convênios da União Destinadas a 
            Programas de Educação </t>
  </si>
  <si>
    <t xml:space="preserve">            1.7.6.1.03.00.00 - Transferências de Convênios da União Destinadas a 
            Programas de Assistência Social </t>
  </si>
  <si>
    <t xml:space="preserve">            1.7.6.1.04.00.00 - Transferências de Convênios da União Destinadas 
            aos Programas de Combate à Fome </t>
  </si>
  <si>
    <t xml:space="preserve">            1.7.6.1.05.00.00 - Transferências de Convênios da União Destinadas a 
            Programas de Saneamento Básico </t>
  </si>
  <si>
    <t xml:space="preserve">            1.7.6.1.99.00.00 - Outras Transferências de Convênios da União </t>
  </si>
  <si>
    <t xml:space="preserve">          1.7.6.2.00.00.00 - Transferências de Convênios dos Estados e do 
          Distrito Federal e de Suas Entidades </t>
  </si>
  <si>
    <t xml:space="preserve">            1.7.6.2.01.00.00 - Transferências de Convênios dos Estados para o 
            Sistema Único de Saúde - SUS </t>
  </si>
  <si>
    <t xml:space="preserve">            1.7.6.2.02.00.00 - Transferências de Convênios dos Estados 
            Destinadas a Programas de Educação </t>
  </si>
  <si>
    <t xml:space="preserve">            1.7.6.2.99.00.00 - Outras Transferências de Convênios dos Estados </t>
  </si>
  <si>
    <t xml:space="preserve">          1.7.6.3.00.00.00 - Transferências de Convênios dos Municípios e de 
          Suas Entidades </t>
  </si>
  <si>
    <t xml:space="preserve">            1.7.6.3.01.00.00 - Transferências de Convênios dos Municípios para o 
            Sistema Único de Saúde - SUS </t>
  </si>
  <si>
    <t xml:space="preserve">            1.7.6.3.02.00.00 - Transferências de Convênios dos Municípios 
            Destinadas a Programas de Educação </t>
  </si>
  <si>
    <t xml:space="preserve">            1.7.6.3.99.00.00 - Outras Transferências de Convênios dos Municípios </t>
  </si>
  <si>
    <t xml:space="preserve">          1.7.6.4.00.00.00 - Transferências de Convênios de Instituições 
          Privadas </t>
  </si>
  <si>
    <t xml:space="preserve">          1.7.6.5.00.00.00 - Transferências de Convênios do Exterior </t>
  </si>
  <si>
    <t xml:space="preserve">        1.7.7.0.00.00.00 - Transferências para o Combate à Fome </t>
  </si>
  <si>
    <t xml:space="preserve">          1.7.7.1.00.00.00 - Provenientes do Exterior </t>
  </si>
  <si>
    <t xml:space="preserve">          1.7.7.2.00.00.00 - Provenientes de Pessoas Jurídicas </t>
  </si>
  <si>
    <t xml:space="preserve">          1.7.7.3.00.00.00 - Provenientes de Pessoas Físicas </t>
  </si>
  <si>
    <t xml:space="preserve">          1.7.7.4.00.00.00 - Provenientes de Depósitos não Identificados </t>
  </si>
  <si>
    <t xml:space="preserve">      1.9.0.0.00.00.00 - Outras Receitas Correntes </t>
  </si>
  <si>
    <t xml:space="preserve">        1.9.1.0.00.00.00 - Multas e Juros de Mora </t>
  </si>
  <si>
    <t xml:space="preserve">          1.9.1.1.00.00.00 - Multas e Juros de Mora dos Tributos </t>
  </si>
  <si>
    <t xml:space="preserve">            1.9.1.1.01.00.00 - Multa e Juros de Mora do Imposto sobre a 
            Importação </t>
  </si>
  <si>
    <t xml:space="preserve">            1.9.1.1.02.00.00 - Multas e Juros de Mora – Imposto de Renda e 
            Proventos Qualquer Natureza </t>
  </si>
  <si>
    <t xml:space="preserve">            1.9.1.1.03.00.00 - Multas e Juros de Mora do Imposto sobre Produtos 
            Industrializados </t>
  </si>
  <si>
    <t xml:space="preserve">            1.9.1.1.04.00.00 - Multa e Juros de Mora do Imposto sobre Operações 
            de Crédito, Câmbio e Seguro ou Relativas a Títulos ou Valores 
            Mobiliários </t>
  </si>
  <si>
    <t xml:space="preserve">            1.9.1.1.07.00.00 - Multas e Juros de Mora do Imposto sobre a 
            Exportação </t>
  </si>
  <si>
    <t xml:space="preserve">            1.9.1.1.08.00.00 - Multas e Juros de Mora do Imposto sobre a 
            Propriedade Territorial Rural </t>
  </si>
  <si>
    <t xml:space="preserve">            1.9.1.1.20.00.00 - Multas e Juros de Mora do Imposto sobre 
            Transmissão “Causa Mortis” e Doação de Bens e Direitos </t>
  </si>
  <si>
    <t xml:space="preserve">            1.9.1.1.31.00.00 - Multas e Juros de Mora das Taxas de Fiscalização 
            das Telecomunicações </t>
  </si>
  <si>
    <t xml:space="preserve">            1.9.1.1.32.00.00 - Multas e Juros de Mora da Taxa de Fiscalização 
            dos Produtos controlados pelo Ministério do Exército </t>
  </si>
  <si>
    <t xml:space="preserve">            1.9.1.1.33.00.00 - Multas e Juros de Mora da Taxa de Fiscalização 
            dos Serviços de Irrigação </t>
  </si>
  <si>
    <t xml:space="preserve">            1.9.1.1.34.00.00 - Multas e Juros de Mora da Taxa de Fiscalização 
            dos Mercados de Seguro, da Capitalização e da Previdência 
            Complementar Aberta e Fechada </t>
  </si>
  <si>
    <t xml:space="preserve">            1.9.1.1.35.00.00 - Multas e Juros de Mora da Taxa de Fiscalização e 
            Vigilância Sanitária </t>
  </si>
  <si>
    <t xml:space="preserve">            1.9.1.1.36.00.00 - Multas e Juros de Mora da Taxa de Saúde 
            Suplementar </t>
  </si>
  <si>
    <t xml:space="preserve">            1.9.1.1.37.00.00 - Multas e Juros de Mora da Taxa de Fiscalização 
            dos Mercados de Títulos e Valores Mobiliários </t>
  </si>
  <si>
    <t xml:space="preserve">            1.9.1.1.38.00.00 - Multas e Juros de Mora do Imposto sobre a 
            Propriedade Predial e Territorial Urbana – IPTU </t>
  </si>
  <si>
    <t xml:space="preserve">            1.9.1.1.39.00.00 - Multas e Juros de Mora do Imposto sobre a 
            Transmissão Inter Vivos de Bens Imóveis - ITBI </t>
  </si>
  <si>
    <t xml:space="preserve">            1.9.1.1.40.00.00 - Multas e Juros de Mora do Imposto sobre Serviços 
            de Qualquer Natureza – ISS </t>
  </si>
  <si>
    <t xml:space="preserve">            1.9.1.1.41.00.00 - Multas e Juros de Mora do Imposto sobre a 
            Propriedade de Veículos Automotores – IPVA </t>
  </si>
  <si>
    <t xml:space="preserve">            1.9.1.1.42.00.00 - Multas e Juros de Mora do Imposto sobre 
            Circulação de Mercadorias e Serviços – ICMS </t>
  </si>
  <si>
    <t xml:space="preserve">            1.9.1.1.98.00.00 - Multas e Juros de Mora das Contribuições de 
            Melhoria </t>
  </si>
  <si>
    <t xml:space="preserve">            1.9.1.1.99.00.00 - Multas e Juros de Mora de Outros Tributos </t>
  </si>
  <si>
    <t xml:space="preserve">          1.9.1.2.00.00.00 - Multas e Juros de Mora das Contribuições </t>
  </si>
  <si>
    <t xml:space="preserve">            1.9.1.2.01.00.00 - Multas e Juros de Mora da Contribuição para o 
            Financiamento da Seguridade Social </t>
  </si>
  <si>
    <t xml:space="preserve">            1.9.1.2.02.00.00 - Multas e Juros de Mora da Contribuição do 
            Salário-Educação </t>
  </si>
  <si>
    <t xml:space="preserve">            1.9.1.2.03.00.00 - Multas e Juros de Mora da Contribuição Relativa 
            às Atividades de Comercialização de Petróleo e seus Derivados, Gás 
            Natural e Álcool Carburante </t>
  </si>
  <si>
    <t xml:space="preserve">            1.9.1.2.07.00.00 - Multas e Juros de Mora da Contribuição sobre 
            Movimentação Financeira </t>
  </si>
  <si>
    <t xml:space="preserve">            1.9.1.2.10.00.00 - Multas e Juros de Mora das Contribuições sobre a 
            Prestação dos Serviços de Telecomunicações </t>
  </si>
  <si>
    <t xml:space="preserve">            1.9.1.2.29.00.00 - Multas e Juros de Mora das Contribuições para o 
            Regime Próprio de Previdência do Servidor </t>
  </si>
  <si>
    <t xml:space="preserve">            1.9.1.2.30.00.00 - Multas e Juros de Mora das Contribuições 
            Previdenciárias para o Regime Geral de Previdência Social </t>
  </si>
  <si>
    <t xml:space="preserve">            1.9.1.2.31.00.00 - Multas e Juros de Mora das Contribuições para os 
            Programas de Integração Social e de Formação do Patrimônio do 
            Servidor Público – PIS/PASEP </t>
  </si>
  <si>
    <t xml:space="preserve">            1.9.1.2.32.00.00 - Multas e juros de mora da Contribuição Social 
            sobre o Lucro das Pessoas Jurídicas </t>
  </si>
  <si>
    <t xml:space="preserve">            1.9.1.2.33.00.00 - Multas e juros de mora sobre a Contribuição dos 
            Concursos de Prognósticos </t>
  </si>
  <si>
    <t xml:space="preserve">            1.9.1.2.34.00.00 - Multas e Juros de Mora da Contribuição sobre a 
            Receita das Concessionárias de Energia Elétrica </t>
  </si>
  <si>
    <t xml:space="preserve">            1.9.1.2.35.00.00 - Multas e Juros de Mora da Cota-Parte da 
            Contribuição Sindical </t>
  </si>
  <si>
    <t xml:space="preserve">            1.9.1.2.36.00.00 - Multas e Juros de Mora da Contribuição sobre a 
            Receita de Sorteios Realizados por Entidades Filantrópicas </t>
  </si>
  <si>
    <t xml:space="preserve">            1.9.1.2.51.00.00 - Multas e Juros de Mora da Contribuição sobre a 
            Aposta em Competições Hípicas </t>
  </si>
  <si>
    <t xml:space="preserve">            1.9.1.2.52.00.00 - Multas e Juros de Mora da Cota-Parte do Adicional 
            ao Frete para Renovação da Marinha Mercante </t>
  </si>
  <si>
    <t xml:space="preserve">            1.9.1.2.53.00.00 - Multas e Juros de Mora da Contribuição Relativa à 
            Despedida de Empregado sem Justa Causa </t>
  </si>
  <si>
    <t xml:space="preserve">            1.9.1.2.54.00.00 - Multas e Juros de Mora da Contribuição sobre a 
            Remuneração Devida ao Trabalhador </t>
  </si>
  <si>
    <t xml:space="preserve">            1.9.1.2.55.00.00 - Juros de Mora do FUNDAF – Receita de 
            Contribuições </t>
  </si>
  <si>
    <t xml:space="preserve">            1.9.1.2.56.00.00 - Multas e Juros de Mora das Compensações 
            Financeiras entre o Regime Geral e os Regimes Próprios de 
            Previdência dos Servidores </t>
  </si>
  <si>
    <t xml:space="preserve">            1.9.1.2.99.00.00 - Multas e Juros de Mora de Outras Contribuições </t>
  </si>
  <si>
    <t xml:space="preserve">          1.9.1.3.00.00.00 - Multas e Juros de Mora da Dívida Ativa dos 
          Tributos </t>
  </si>
  <si>
    <t xml:space="preserve">            1.9.1.3.01.00.00 - Multas e Juros de Mora da Dívida Ativa do Imposto 
            sobre a Importação </t>
  </si>
  <si>
    <t xml:space="preserve">            1.9.1.3.02.00.00 - Multas e Juros de Mora da Dívida Ativa do Imposto 
            sobre a Renda e Proventos de Qualquer Natureza </t>
  </si>
  <si>
    <t xml:space="preserve">            1.9.1.3.03.00.00 - Multas e Juros de Mora da Dívida Ativa do Imposto 
            sobre Produtos Industrializados </t>
  </si>
  <si>
    <t xml:space="preserve">            1.9.1.3.04.00.00 - Multas e Juros de Mora da Dívida Ativa do Imposto 
            sobre Operações de Crédito, Câmbio e Seguro ou Relativas a Títulos 
            ou Valores Mobiliários </t>
  </si>
  <si>
    <t xml:space="preserve">            1.9.1.3.07.00.00 - Multas e Juros de Mora da Dívida Ativa do Imposto 
            sobre a Exportação </t>
  </si>
  <si>
    <t xml:space="preserve">            1.9.1.3.08.00.00 - Multas e Juros de Mora da Dívida Ativa do Imposto 
            sobre a Propriedade Territorial Rural </t>
  </si>
  <si>
    <t xml:space="preserve">            1.9.1.3.09.00.00 - Multas e Juros de Mora da Dívida Ativa da Taxa de 
            Fiscalização das Telecomunicações </t>
  </si>
  <si>
    <t xml:space="preserve">            1.9.1.3.10.00.00 - Multas e Juros de Mora da Dívida Ativa da Taxa de 
            Fiscalização dos Produtos Controlados pelo Ministério do Exército </t>
  </si>
  <si>
    <t xml:space="preserve">            1.9.1.3.11.00.00 - Multas e Juros de Mora da Dívida Ativa do Imposto 
            sobre a Propriedade Predial e Territorial Urbana – IPTU </t>
  </si>
  <si>
    <t xml:space="preserve">            1.9.1.3.12.00.00 - Multas e Juros de Mora da Dívida Ativa do Imposto 
            sobre a Transmissão Inter Vivos de Bens Imóveis - ITBI </t>
  </si>
  <si>
    <t xml:space="preserve">            1.9.1.3.13.00.00 - Multas e Juros de Mora da Dívida Ativa do Imposto 
            sobre Serviços de Qualquer Natureza – ISS </t>
  </si>
  <si>
    <t xml:space="preserve">            1.9.1.3.14.00.00 - Multas e Juros de Mora da Dívida Ativa do Imposto 
            sobre a Propriedade de Veículos Automotores – IPVA </t>
  </si>
  <si>
    <t xml:space="preserve">            1.9.1.3.15.00.00 - Multas e Juros de Mora da Dívida Ativa do Imposto 
            sobre Circulação de Mercadorias e Prestação de Serviços – ICMS </t>
  </si>
  <si>
    <t xml:space="preserve">            1.9.1.3.16.00.00 - Multa e Juros de Mora da Dívida Ativa de Custas 
            Judiciais </t>
  </si>
  <si>
    <t xml:space="preserve">            1.9.1.3.20.00.00 - Multa e Juros de Mora da Dívida Ativa do Imposto 
            sobre Transmissão “Causa Mortis” e Doação de Bens e Direitos </t>
  </si>
  <si>
    <t xml:space="preserve">            1.9.1.3.35.00.00 - Multas e Juros de Mora da Dívida Ativa da Taxa de 
            Fiscalização e Vigilância Sanitária </t>
  </si>
  <si>
    <t xml:space="preserve">            1.9.1.3.98.00.00 - Multas e Juros de mora da Dívida Ativa das 
            Contribuições de Melhoria </t>
  </si>
  <si>
    <t xml:space="preserve">            1.9.1.3.99.00.00 - Multas e Juros de Mora da Dívida Ativa de Outros 
            Tributos </t>
  </si>
  <si>
    <t xml:space="preserve">          1.9.1.4.00.00.00 - Multas e Juros de Mora da Dívida Ativa das 
          Contribuições </t>
  </si>
  <si>
    <t xml:space="preserve">            1.9.1.4.01.00.00 - Multas e Juros de Mora da Dívida Ativa da 
            Contribuição para Financiamento da Seguridade Social </t>
  </si>
  <si>
    <t xml:space="preserve">            1.9.1.4.02.00.00 - Multas e Juros de Mora da Dívida Ativa da 
            Contribuição do Salário-Educação </t>
  </si>
  <si>
    <t xml:space="preserve">            1.9.1.4.03.00.00 - Multas e Juros de Mora da Dívida Ativa da 
            Contribuição sobre Movimentação ou Transmissão de Valores e de 
            Créditos e Direitos de natureza Financeira </t>
  </si>
  <si>
    <t xml:space="preserve">            1.9.1.4.04.00.00 - Multas e Juros de Mora da Dívida Ativa das 
            Contribuições Previdenciárias para o Regime Geral de Previdência 
            Social. </t>
  </si>
  <si>
    <t xml:space="preserve">            1.9.1.4.05.00.00 - Multas e Juros de Mora da Dívida Ativa das 
            Contribuições para o PIS/PASEP </t>
  </si>
  <si>
    <t xml:space="preserve">            1.9.1.4.06.00.00 - Multas e Juros de Mora da Dívida Ativa da 
            Contribuição Social sobre o Lucro das Pessoas Jurídicas </t>
  </si>
  <si>
    <t xml:space="preserve">            1.9.1.4.07.00.00 - Multas e Juros de Mora da Dívida Ativa sobre a 
            Contribuição dos Concursos e Prognósticos </t>
  </si>
  <si>
    <t xml:space="preserve">            1.9.1.4.08.00.00 - Multas e Juros de Mora da Dívida Ativa sobre a 
            Contribuição Relativa à Despedida de Empregado sem Justa Causa </t>
  </si>
  <si>
    <t xml:space="preserve">            1.9.1.4.09.00.00 - Multas e Juros de Mora da Dívida Ativa sobre a 
            Contribuição sobre a Remuneração Devida ao Trabalhador </t>
  </si>
  <si>
    <t xml:space="preserve">            1.9.1.4.10.00.00 - Multas e Juros de Mora da Dívida Ativa da 
            Cota-Parte do Adicional ao Frete para Renovação da Marinha Mercante </t>
  </si>
  <si>
    <t xml:space="preserve">            1.9.1.4.11.00.00 - Multas e Juros de Mora da Dívida Ativa da 
            Contribuição Relativa às Atividades de Comercialização de Petróleo e 
            seus Derivados, Gás Natural e Álcool Carburante </t>
  </si>
  <si>
    <t xml:space="preserve">            1.9.1.4.12.00.00 - Juros de Mora do FUNDAF – Dívida Ativa das 
            Contribuições </t>
  </si>
  <si>
    <t xml:space="preserve">            1.9.1.4.13.00.00 - Multas e Juros de Mora da Dívida Ativa das 
            Contribuições sobre os Serviços de Telecomunicações </t>
  </si>
  <si>
    <t xml:space="preserve">            1.9.1.4.99.00.00 - Multas e Juros de Mora da Dívida Ativa de Outras 
            Contribuições </t>
  </si>
  <si>
    <t xml:space="preserve">          1.9.1.5.00.00.00 - Multas e Juros de Mora da Dívida Ativa de Outras 
          Receitas </t>
  </si>
  <si>
    <t xml:space="preserve">            1.9.1.5.01.00.00 - Multas e Juros de Mora da Dívida Ativa das Multas 
            por Infração à Legislação Trabalhista </t>
  </si>
  <si>
    <t xml:space="preserve">            1.9.1.5.02.00.00 - Multas e Juros de Mora da Dívida Ativa da Receita 
            de Exploração de Recursos Minerais </t>
  </si>
  <si>
    <t xml:space="preserve">            1.9.1.5.03.00.00 - Multas e Juros de Mora da Dívida Ativa da Receita 
            de Outorga de Direitos de Exploração e Pesquisa Mineral </t>
  </si>
  <si>
    <t xml:space="preserve">            1.9.1.5.04.00.00 - Multas e Juros de Mora da Receita da Dívida Ativa 
            das Multas Previstas na Legislação Minerária </t>
  </si>
  <si>
    <t xml:space="preserve">            1.9.1.5.05.00.00 - Multas e Juros de Mora da Receita da Dívida Ativa 
            dos Serviços de Inspeção e Fiscalização da Atividade Mineral </t>
  </si>
  <si>
    <t xml:space="preserve">            1.9.1.5.06.00.00 - Multas e Juros de Mora da Receita da Dívida Ativa 
            da Multa de Poluição de Águas </t>
  </si>
  <si>
    <t xml:space="preserve">            1.9.1.5.07.00.00 - Multas e Juros de Mora da Receita da Dívida Ativa 
            da Outorga de Direitos de Uso de Recursos Hídricos </t>
  </si>
  <si>
    <t xml:space="preserve">            1.9.1.5.08.00.00 - Multas e Juros de Mora da Receita da Dívida Ativa 
            da Multa Prevista no Código Brasileiro de Aeronáutica </t>
  </si>
  <si>
    <t xml:space="preserve">            1.9.1.5.09.00.00 - Multas e Juros de Mora da Receita da Dívida Ativa 
            dos Serviços de Inspeção e Fiscalização </t>
  </si>
  <si>
    <t xml:space="preserve">            1.9.1.5.10.00.00 - Multas e Juros de Mora da Receita da Dívida Ativa 
            das Multas Previstas na Lei Geral das Telecomunicações </t>
  </si>
  <si>
    <t xml:space="preserve">            1.9.1.5.11.00.00 - Multas e Juros de Mora da Receita da Dívida Ativa 
            de Concessões e Permissões – Serviços de Comunicação </t>
  </si>
  <si>
    <t xml:space="preserve">            1.9.1.5.12.00.00 - Multas e Juros de Mora da Receita da Dívida Ativa 
            da Contribuição para o Desenvolvimento da Indústria Cinematográfica 
            Nacional </t>
  </si>
  <si>
    <t xml:space="preserve">            1.9.1.5.13.00.00 - Multas e Juros de Mora da Receita da Dívida Ativa 
            decorrente da Não-Aplicação de Incentivos Fiscais em Projetos 
            Culturais e Indústria Cinematográfica </t>
  </si>
  <si>
    <t xml:space="preserve">            1.9.1.5.14.00.00 - Multas e Juros de Mora da Receita da Dívida Ativa 
            das Multas por Infrações à Legislação Cinematográfica </t>
  </si>
  <si>
    <t xml:space="preserve">            1.9.1.5.15.00.00 - Multas e Juros de Mora da Receita da Dívida Ativa 
            da Utilização de Recursos Hídricos – Demais Empresas </t>
  </si>
  <si>
    <t xml:space="preserve">            1.9.1.5.16.00.00 - Multas e Juros de Mora da Receita da Dívida Ativa 
            das Multas Previstas em Lei por Infrações no Setor de Energia 
            Elétrica </t>
  </si>
  <si>
    <t xml:space="preserve">            1.9.1.5.17.00.00 - Multas e Juros de Mora da Receita da Dívida Ativa 
            da Taxa de Fiscalização de Serviços de Energia Elétrica </t>
  </si>
  <si>
    <t xml:space="preserve">            1.9.1.5.18.00.00 - Multas e Juros de Mora da Receita da Dívida 
            Ativadas Multas Previstas na Legislação sobre Lubrificantes e 
            Combustíveis </t>
  </si>
  <si>
    <t xml:space="preserve">            1.9.1.5.19.00.00 - Multas e Juros de Mora da Dívida Ativa das 
            Compensações Financeiras entre o Regime Geral e os Regimes Próprios 
            de Previdência dos Servidores </t>
  </si>
  <si>
    <t xml:space="preserve">            1.9.1.5.20.00.00 - Multas e Juros de Mora da Receita da Dívida Ativa 
            da Taxa de Fiscalização e Autos de Infração no âmbito do Regime de 
            Previdência Complementar Fechada </t>
  </si>
  <si>
    <t xml:space="preserve">            1.9.1.5.99.00.00 - Outras Multas e Juros de Mora da Dívida Ativa de 
            Outras Receitas </t>
  </si>
  <si>
    <t xml:space="preserve">          1.9.1.8.00.00.00 - Multas e Juros de Mora de Outras Receitas </t>
  </si>
  <si>
    <t xml:space="preserve">            1.9.1.8.01.00.00 - Multas e Juros de Mora de Aluguel </t>
  </si>
  <si>
    <t xml:space="preserve">            1.9.1.8.02.00.00 - Multas e Juros de Mora de Arrendamentos </t>
  </si>
  <si>
    <t xml:space="preserve">            1.9.1.8.03.00.00 - Multas e Juros de Mora de Laudêmios </t>
  </si>
  <si>
    <t xml:space="preserve">            1.9.1.8.04.00.00 - Multa e Juros de Mora da Alienação de Bens 
            Imóveis de Domínio da União </t>
  </si>
  <si>
    <t xml:space="preserve">            1.9.1.8.05.00.00 - Multas e Juros de Mora da Alienação de Outros 
            Bens Imóveis </t>
  </si>
  <si>
    <t xml:space="preserve">            1.9.1.8.06.00.00 - Multas e Juros de Mora do Parcelamento </t>
  </si>
  <si>
    <t xml:space="preserve">            1.9.1.8.07.00.00 - Multas e Juros de Mora de Foros </t>
  </si>
  <si>
    <t xml:space="preserve">            1.9.1.8.08.00.00 - Multas e Juros de Mora da Taxa de Ocupação </t>
  </si>
  <si>
    <t xml:space="preserve">            1.9.1.8.09.00.00 - Multas e Juros de Mora de Dividendos </t>
  </si>
  <si>
    <t xml:space="preserve">            1.9.1.8.10.00.00 - Multas e Juros de Mora de Participações </t>
  </si>
  <si>
    <t xml:space="preserve">            1.9.1.8.11.00.00 - Multas e Juros de Mora da Receita dos Direitos 
            “Antidumping” e dos Direitos Compensatórios </t>
  </si>
  <si>
    <t xml:space="preserve">            1.9.1.8.12.00.00 - Multas e Juros de Mora da Receita Decorrente de 
            Bens Apreendidos </t>
  </si>
  <si>
    <t xml:space="preserve">            1.9.1.8.14.00.00 - Multas e Juros de Mora da Receita de Exploração 
            de Recursos Minerais </t>
  </si>
  <si>
    <t xml:space="preserve">            1.9.1.8.15.00.00 - Multas e Juros de Mora da Receita de Outorga de 
            Direitos de Exploração e Pesquisa Mineral </t>
  </si>
  <si>
    <t xml:space="preserve">            1.9.1.8.16.00.00 - Multas e Juros de Mora da Receita de Concessão 
            Florestal </t>
  </si>
  <si>
    <t xml:space="preserve">            1.9.1.8.17.00.00 - Multa e Juros de Mora pela Cessão de Uso de Bens 
            da União </t>
  </si>
  <si>
    <t xml:space="preserve">            1.9.1.8.18.00.00 - Multa e Juros de Mora de Indenização por Posse ou 
            Ocupação Ilícita de Bens da União </t>
  </si>
  <si>
    <t xml:space="preserve">            1.9.1.8.19.00.00 - Multas e Juros de Mora do Auto de Infração no 
            âmbito do Regime de Previdência Complementar Fechada </t>
  </si>
  <si>
    <t xml:space="preserve">            1.9.1.8.20.00.00 - Multas e Juros de Mora da Receita Decorrente de 
            Medidas de Suspensão de Concessões dos Direitos de Propriedade 
            Intelectual </t>
  </si>
  <si>
    <t xml:space="preserve">            1.9.1.8.21.00.00 - Multas e Juros de Mora do Ressarcimento 
            Decorrente de Ações Regressivas Oriundas da Relação de Trabalho </t>
  </si>
  <si>
    <t xml:space="preserve">            1.9.1.8.23.00.00 - Multa e Juros de Mora Decorrentes da Restituição 
            de Recursos de Fomento </t>
  </si>
  <si>
    <t xml:space="preserve">            1.9.1.8.24.00.00 - Multas e Juros de Mora das Receitas de Concessão 
            e Outorga na Área de Telecomunicações </t>
  </si>
  <si>
    <t xml:space="preserve">            1.9.1.8.25.00.00 - Multas e Juros de Mora Incidentes sobre as Multas 
            Previstas na Lei Geral das Telecomunicações </t>
  </si>
  <si>
    <t xml:space="preserve">            1.9.1.8.26.00.00 - Multas e Juros de Mora Decorrentes de Multas por 
            Auto de Infração </t>
  </si>
  <si>
    <t xml:space="preserve">            1.9.1.8.27.00.00 - Multas e Juros de Mora dos Serviços de 
            Certificação e Homologação de Produtos de Telecomunicações </t>
  </si>
  <si>
    <t xml:space="preserve">            1.9.1.8.99.00.00 - Outras Multas e Juros de Mora </t>
  </si>
  <si>
    <t xml:space="preserve">          1.9.1.9.00.00.00 - Multas de Outras Origens </t>
  </si>
  <si>
    <t xml:space="preserve">        1.9.2.0.00.00.00 - Indenizações e Restituições </t>
  </si>
  <si>
    <t xml:space="preserve">          1.9.2.1.00.00.00 - Indenizações </t>
  </si>
  <si>
    <t xml:space="preserve">          1.9.2.2.00.00.00 - Restituições </t>
  </si>
  <si>
    <t xml:space="preserve">            1.9.2.2.01.00.00 - Restituições de Convênios </t>
  </si>
  <si>
    <t xml:space="preserve">            1.9.2.2.02.00.00 - Restituições de Benefícios não Desembolsados </t>
  </si>
  <si>
    <t xml:space="preserve">            1.9.2.2.03.00.00 - Restituições de Constribuições Previdenciárias 
            Complementares </t>
  </si>
  <si>
    <t xml:space="preserve">            1.9.2.2.04.00.00 - Restituições não Reclamadas das Condenações 
            Judiciais </t>
  </si>
  <si>
    <t xml:space="preserve">            1.9.2.2.05.00.00 - Ressarcimento por Operadoras de Seguros Privados 
            de Assistência à Saúde </t>
  </si>
  <si>
    <t xml:space="preserve">            1.9.2.2.06.00.00 - Ressarcimento do Custo de Disponibilização de 
            Medicamentos </t>
  </si>
  <si>
    <t xml:space="preserve">            1.9.2.2.07.00.00 - Recuperação de Despesas de Exercícios Anteriores </t>
  </si>
  <si>
    <t xml:space="preserve">            1.9.2.2.08.00.00 - Ressarcimento de Pagamentos de Honorários 
            Técnicos-Periciais </t>
  </si>
  <si>
    <t xml:space="preserve">            1.9.2.2.09.00.00 - Ressarcimento de Despesas do Porte de Remessa e 
            Retorno dos Autos </t>
  </si>
  <si>
    <t xml:space="preserve">            1.9.2.2.10.00.00 - Compensações Financeiras entre o Regime Geral e 
            os Regimes Próprios de Previdência dos Servidores </t>
  </si>
  <si>
    <t xml:space="preserve">            1.9.2.2.11.00.00 - Restituição de Parcelas do Seguro Desemprego 
            Recebidas Indevidamente </t>
  </si>
  <si>
    <t xml:space="preserve">            1.9.2.2.20.00.00 - Recuperação de Sinistros </t>
  </si>
  <si>
    <t xml:space="preserve">            1.9.2.2.21.00.00 - Ressarcimentos de Pagamentos de Despesas pela 
            Deportação </t>
  </si>
  <si>
    <t xml:space="preserve">            1.9.2.2.22.00.00 - Ressarcimento Decorrente de Ações Regressivas 
            Oriundas da Relação de Trabalho </t>
  </si>
  <si>
    <t xml:space="preserve">            1.9.2.2.23.00.00 - Restituição de Recursos de Fomento </t>
  </si>
  <si>
    <t xml:space="preserve">            1.9.2.2.24.00.00 - Restituição de Recursos de Subvenções ou 
            Subsídios </t>
  </si>
  <si>
    <t xml:space="preserve">            1.9.2.2.30.00.00 - Devoluções de Recursos Decorrentes de 
            Restituições Indevidas do Imposto de Renda </t>
  </si>
  <si>
    <t xml:space="preserve">            1.9.2.2.99.00.00 - Outras Restituições </t>
  </si>
  <si>
    <t xml:space="preserve">            1.9.2.3.01.00.00 - Retorno de Investimentos Mediante Participação em 
            Empresas e Projetos </t>
  </si>
  <si>
    <t xml:space="preserve">        1.9.3.0.00.00.00 - Receita da Dívida Ativa </t>
  </si>
  <si>
    <t xml:space="preserve">          1.9.3.1.00.00.00 - Receita da Dívida Ativa Tributária </t>
  </si>
  <si>
    <t xml:space="preserve">            1.9.3.1.01.00.00 - Receita da Dívida Ativa do Imposto sobre a Renda 
            e Proventos de Qualquer Natureza </t>
  </si>
  <si>
    <t xml:space="preserve">            1.9.3.1.02.00.00 - Receita da Dívida Ativa do Imposto sobre Produtos 
            Industrializados </t>
  </si>
  <si>
    <t xml:space="preserve">            1.9.3.1.03.00.00 - Receita da Dívida Ativa do Imposto sobre 
            Operações de Crédito, Câmbio e Seguro, ou Relativas a Títulos ou 
            Valores Mobiliários </t>
  </si>
  <si>
    <t xml:space="preserve">            1.9.3.1.04.00.00 - Receita da Dívida Ativa do Imposto sobre a 
            Propriedade Territorial Rural </t>
  </si>
  <si>
    <t xml:space="preserve">            1.9.3.1.05.00.00 - Receita da Dívida Ativa do Imposto sobre a 
            Importação </t>
  </si>
  <si>
    <t xml:space="preserve">            1.9.3.1.06.00.00 - Receita da Dívida Ativa do Imposto sobre a 
            Exportação </t>
  </si>
  <si>
    <t xml:space="preserve">            1.9.3.1.07.00.00 - Receita da Dívida Ativa de Custas Judiciais </t>
  </si>
  <si>
    <t xml:space="preserve">            1.9.3.1.08.00.00 - Receita da Dívida Ativa da Taxa de Fiscalização 
            de Telecomunicações </t>
  </si>
  <si>
    <t xml:space="preserve">            1.9.3.1.09.00.00 - Receita da Dívida Ativa decorrente da Taxa de 
            Fiscalização – TAFIC </t>
  </si>
  <si>
    <t xml:space="preserve">            1.9.3.1.11.00.00 - Receita da Dívida Ativa do Imposto sobre a 
            Propriedade Predial e Territorial Urbana – IPTU </t>
  </si>
  <si>
    <t xml:space="preserve">            1.9.3.1.12.00.00 - Receita da Dívida Ativa do Imposto sobre a 
            Transmissão Inter Vivos de Bens Imóveis - ITBI </t>
  </si>
  <si>
    <t xml:space="preserve">            1.9.3.1.13.00.00 - Receita da Dívida Ativa do Imposto sobre Serviços 
            de Qualquer Natureza – ISS </t>
  </si>
  <si>
    <t xml:space="preserve">            1.9.3.1.14.00.00 - Receita da Dívida Ativa do Imposto sobre a 
            Propriedade de Veículos Automotores – IPVA </t>
  </si>
  <si>
    <t xml:space="preserve">            1.9.3.1.15.00.00 - Receita da Dívida Ativa do Imposto sobre 
            Circulação de Mercadorias e Prestação de Serviços – ICMS </t>
  </si>
  <si>
    <t xml:space="preserve">            1.9.3.1.20.00.00 - Receita da Dívida Ativa do Imposto sobre 
            Transmissão “Causa Mortis” e Doação de Bens e Direitos </t>
  </si>
  <si>
    <t xml:space="preserve">            1.9.3.1.35.00.00 - Receita da Dívida Ativa da Taxa de Fiscalização e 
            Vigilância Sanitária </t>
  </si>
  <si>
    <t xml:space="preserve">            1.9.3.1.36.00.00 - Receita da Dívida Ativa da Taxa de Saúde 
            Suplementar </t>
  </si>
  <si>
    <t xml:space="preserve">            1.9.3.1.98.00.00 - Receita da Dívida Ativa das Contribuições de 
            Melhoria </t>
  </si>
  <si>
    <t xml:space="preserve">            1.9.3.1.99.00.00 - Receita da Dívida Ativa de Outros Tributos </t>
  </si>
  <si>
    <t xml:space="preserve">          1.9.3.2.00.00.00 - Receita da Dívida Ativa Não Tributária </t>
  </si>
  <si>
    <t xml:space="preserve">            1.9.3.2.01.00.00 - Receita da Dívida Ativa das Contribuições 
            Previdenciárias para o Regime Geral de Previdência Social </t>
  </si>
  <si>
    <t xml:space="preserve">            1.9.3.2.02.00.00 - Receita da Dívida Ativa da Contribuição para o 
            Financiamento da Seguridade Social </t>
  </si>
  <si>
    <t xml:space="preserve">            1.9.3.2.03.00.00 - Receita da Dívida Ativa da Contribuição do 
            Salário-Educação </t>
  </si>
  <si>
    <t xml:space="preserve">            1.9.3.2.04.00.00 - Receita da Dívida Ativa da Contribuição sobre 
            Movimentação ou Transmissão de Valores e de Créditos e Direitos de 
            Natureza Financeira </t>
  </si>
  <si>
    <t xml:space="preserve">            1.9.3.2.05.00.00 - Receita da Dívida Ativa da Contribuição para o 
            PIS/PASEP </t>
  </si>
  <si>
    <t xml:space="preserve">            1.9.3.2.06.00.00 - Receita da Dívida Ativa da Contribuição Social 
            sobre o Lucro Líquido das Pessoas Jurídicas </t>
  </si>
  <si>
    <t xml:space="preserve">            1.9.3.2.07.00.00 - Receita da Dívida Ativa da Contribuição dos 
            Concursos e Prognósticos </t>
  </si>
  <si>
    <t xml:space="preserve">            1.9.3.2.08.00.00 - Receita da Dívida Ativa das Multas do Código 
            Eleitoral e Leis Conexas </t>
  </si>
  <si>
    <t xml:space="preserve">            1.9.3.2.09.00.00 - Receita da Dívida Ativa da Cota-Parte do 
            Adicional ao Frete para a Renovação da Marinha Mercante </t>
  </si>
  <si>
    <t xml:space="preserve">            1.9.3.2.10.00.00 - Receita da Dívida Ativa da Contribuição sobre 
            Aposta em Competições Hípicas </t>
  </si>
  <si>
    <t xml:space="preserve">            1.9.3.2.11.00.00 - Receita da Dívida Ativa de Aluguéis </t>
  </si>
  <si>
    <t xml:space="preserve">            1.9.3.2.12.00.00 - Receita da Dívida Ativa de Foros </t>
  </si>
  <si>
    <t xml:space="preserve">            1.9.3.2.13.00.00 - Receita da Dívida Ativa de Taxa de Ocupação </t>
  </si>
  <si>
    <t xml:space="preserve">            1.9.3.2.14.00.00 - Receita da Dívida Ativa de Arrendamento </t>
  </si>
  <si>
    <t xml:space="preserve">            1.9.3.2.15.00.00 - Receita da Dívida Ativa de Laudêmios </t>
  </si>
  <si>
    <t xml:space="preserve">            1.9.3.2.16.00.00 - Receita da Dívida Ativa de Outras Contribuições </t>
  </si>
  <si>
    <t xml:space="preserve">            1.9.3.2.17.00.00 - Receita da Dívida Ativa das Multas por Infração à 
            Legislação Trabalhista </t>
  </si>
  <si>
    <t xml:space="preserve">            1.9.3.2.18.00.00 - Receita da Dívida Ativa da Contribuição Relativa 
            à Despedida de Empregado sem Justa Causa </t>
  </si>
  <si>
    <t xml:space="preserve">            1.9.3.2.19.00.00 - Receita da Dívida Ativa da Contribuição sobre a 
            Remuneração Devida ao Trabalhador </t>
  </si>
  <si>
    <t xml:space="preserve">            1.9.3.2.20.00.00 - Receita da Dívida Ativa da Contribuição Relativa 
            às Atividades de Comercialização de Petróleo e seus Derivados, Gás 
            Natural e Álcool Carburante </t>
  </si>
  <si>
    <t xml:space="preserve">            1.9.3.2.21.00.00 - Receita da Dívida Ativa da Atividade Mineral </t>
  </si>
  <si>
    <t xml:space="preserve">            1.9.3.2.22.00.00 - Receita da Dívida Ativa da Multa de Poluição de 
            Águas </t>
  </si>
  <si>
    <t xml:space="preserve">            1.9.3.2.23.00.00 - Receita da Dívida Ativa da Outorga de Direitos de 
            Uso de Recursos Hídricos </t>
  </si>
  <si>
    <t xml:space="preserve">            1.9.3.2.24.00.00 - Receita da Dívida Ativa da Multa Prevista no 
            Código Brasileiro de Aeronáutica </t>
  </si>
  <si>
    <t xml:space="preserve">            1.9.3.2.25.00.00 - Receita da Dívida Ativa dos Serviços de Inspeção 
            e Fiscalização </t>
  </si>
  <si>
    <t xml:space="preserve">            1.9.3.2.26.00.00 - Receita da Dívida Ativa das Multas Previstas na 
            Lei Geral das Telecomunicações </t>
  </si>
  <si>
    <t xml:space="preserve">            1.9.3.2.27.00.00 - Receita da Dívida Ativa de Concessões e 
            Permissões – Serviços de Comunicação </t>
  </si>
  <si>
    <t xml:space="preserve">            1.9.3.2.28.00.00 - Receita da Dívida Ativa da Contribuição para o 
            Desenvolvimento da Indústria Cinematográfica Nacional </t>
  </si>
  <si>
    <t xml:space="preserve">            1.9.3.2.29.00.00 - Receita da Dívida Ativa da Receita decorrente da 
            Não-Aplicação de Incentivos Fiscais em Projetos Culturais e 
            Indústria Cinematográfica </t>
  </si>
  <si>
    <t xml:space="preserve">            1.9.3.2.30.00.00 - Dívida Ativa das Multas por Infrações à 
            Legislação Cinematográfica </t>
  </si>
  <si>
    <t xml:space="preserve">            1.9.3.2.31.00.00 - Receita da Dívida Ativa da Utilização de Recursos 
            Hídricos – Demais Empresas </t>
  </si>
  <si>
    <t xml:space="preserve">            1.9.3.2.32.00.00 - Receita da Dívida Ativa das Multas Previstas em 
            Lei por Infrações no Setor de Energia Elétrica </t>
  </si>
  <si>
    <t xml:space="preserve">            1.9.3.2.33.00.00 - Receita da Dívida Ativa da Taxa de Fiscalização 
            de Serviços de Energia Elétrica </t>
  </si>
  <si>
    <t xml:space="preserve">            1.9.3.2.34.00.00 - Receita da Dívida Ativa das Multas Previstas na 
            Legislação sobre Lubrificantes e Combustíveis </t>
  </si>
  <si>
    <t xml:space="preserve">            1.9.3.2.35.00.00 - Receita da Dívida Ativa das Compensações 
            Financeiras entre o Regime Geral e os Regimes Próprios de 
            Previdência dos Servidores </t>
  </si>
  <si>
    <t xml:space="preserve">            1.9.3.2.36.00.00 - Receita da Dívida Ativa de Multas por Infração - 
            Contrato Administrativo </t>
  </si>
  <si>
    <t xml:space="preserve">            1.9.3.2.37.00.00 - Receita da Dívida Ativa de Reposição ou 
            Indenização de Servidor </t>
  </si>
  <si>
    <t xml:space="preserve">            1.9.3.2.38.00.00 - Receita da Dívida Ativa de Ressarcimento ao 
            Erário </t>
  </si>
  <si>
    <t xml:space="preserve">            1.9.3.2.39.00.00 - Receita da Dívida Ativa do Ressarcimento ao 
            Erário Decorrente de Decisão do Tribunal de Contas da União </t>
  </si>
  <si>
    <t xml:space="preserve">            1.9.3.2.40.00.00 - Receita da Dívida Ativa de Ressarcimento ao 
            Sistema Único de Saúde </t>
  </si>
  <si>
    <t xml:space="preserve">            1.9.3.2.41.00.00 - Receita da Dívida Ativa de Multas por Infração da 
            Ordem Econômica </t>
  </si>
  <si>
    <t xml:space="preserve">            1.9.3.2.42.00.00 - Receita da Dívida Ativa por Multa de Trânsito </t>
  </si>
  <si>
    <t xml:space="preserve">            1.9.3.2.43.00.00 - Receita da Dívida Ativa de Multas por Infração à 
            Lei Complementar nº 109/01 – Previdência Privada </t>
  </si>
  <si>
    <t xml:space="preserve">            1.9.3.2.44.00.00 - Receita da Dívida Ativa por Infração 
            Administrativa </t>
  </si>
  <si>
    <t xml:space="preserve">            1.9.3.2.45.00.00 - Receita da Dívida Ativa de Outros Serviços </t>
  </si>
  <si>
    <t xml:space="preserve">            1.9.3.2.46.00.00 - Receita da Dívida Ativa das Multas Previstas na 
            Legislação sobre Regime de Previdência Privada Complementar </t>
  </si>
  <si>
    <t xml:space="preserve">            1.9.3.2.47.00.00 - Receita da Dívida Ativa de Multas Aplicadas no 
            Âmbito de Processo Judicial </t>
  </si>
  <si>
    <t xml:space="preserve">            1.9.3.2.99.00.00 - Receita da Dívida Ativa Não Tributária de Outras 
            Receitas </t>
  </si>
  <si>
    <t xml:space="preserve">        1.9.4.0.00.00.00 - Receitas Decorrentes de Aportes Periódicos para 
        Amortização de Déficit Atuarial do RPPS </t>
  </si>
  <si>
    <t xml:space="preserve">        1.9.5.0.00.00.00 - Receitas Decorrentes de Aportes Periódicos para 
        Compensação ao RGPS </t>
  </si>
  <si>
    <t xml:space="preserve">        1.9.9.0.00.00.00 - Receitas Diversas </t>
  </si>
  <si>
    <t xml:space="preserve">          1.9.9.0.01.00.00 - Receita de Parcelamentos – Outras Receitas </t>
  </si>
  <si>
    <t xml:space="preserve">          1.9.9.0.02.00.00 - Encargos Legais pela Inscrição em Dívida Ativa e 
          Receitas de Ônus de Sucumbência </t>
  </si>
  <si>
    <t xml:space="preserve">          1.9.9.0.03.00.00 - Receita Decorrente de Alienação de Bens 
          Apreendidos </t>
  </si>
  <si>
    <t xml:space="preserve">          1.9.9.0.04.00.00 - Produtos de Depósitos Abandonados (Dinheiro ou 
          Objetos de Valor) </t>
  </si>
  <si>
    <t xml:space="preserve">          1.9.9.0.05.00.00 - Receita de Bens e Valores Perdidos em Favor da 
          União </t>
  </si>
  <si>
    <t xml:space="preserve">          1.9.9.0.06.00.00 - Receita Decorrente da Não Aplicação de Incentivos 
          Fiscais em Projetos Culturais e pela Indústria Cinematográfica </t>
  </si>
  <si>
    <t xml:space="preserve">          1.9.9.0.07.00.00 - Receita de Direitos “Antidumping” e dos Direitos 
          Compensatórios </t>
  </si>
  <si>
    <t xml:space="preserve">          1.9.9.0.08.00.00 - Demais Receitas para o Desenvolvimento do Desporto </t>
  </si>
  <si>
    <t xml:space="preserve">          1.9.9.0.10.00.00 - Receita Decorrente de Medidas de Suspensão de 
          Concessões dos Direitos de Propriedade Intelectual </t>
  </si>
  <si>
    <t xml:space="preserve">          1.9.9.0.16.00.00 - Receita de Participação do Seguro – DPVAT – 
          Sistema Nacional de Trânsito </t>
  </si>
  <si>
    <t xml:space="preserve">          1.9.9.0.18.00.00 - Receita de Reserva Global de Reversão </t>
  </si>
  <si>
    <t xml:space="preserve">          1.9.9.0.19.00.00 - Recolhimento do Beneficiário ao Fundo de Saúde 
          Militar </t>
  </si>
  <si>
    <t xml:space="preserve">          1.9.9.0.20.00.00 - Contribuição Voluntária – Montepio Civil </t>
  </si>
  <si>
    <t xml:space="preserve">          1.9.9.0.21.00.00 - Receita de Seguros decorrente da Indenização por 
          Sinistro </t>
  </si>
  <si>
    <t xml:space="preserve">          1.9.9.0.24.00.00 - Receita de Leilão de Cotas de Importação </t>
  </si>
  <si>
    <t xml:space="preserve">          1.9.9.0.25.00.00 - Recolhimento e Transferência de Depósitos 
          Judiciais e Extrajudiciais </t>
  </si>
  <si>
    <t xml:space="preserve">          1.9.9.0.26.00.00 - Recursos Decorrentes da Prestação de Contas de 
          Campanha Eleitoral </t>
  </si>
  <si>
    <t xml:space="preserve">          1.9.9.0.27.00.00 - Disponibilidades de Recursos do Fundo Social </t>
  </si>
  <si>
    <t xml:space="preserve">          1.9.9.0.28.00.00 - Receita de Contrapartida de Subvenções ou 
          Subsídios </t>
  </si>
  <si>
    <t xml:space="preserve">          1.9.9.0.96.00.00 - Receita de Variação Cambial </t>
  </si>
  <si>
    <t xml:space="preserve">          1.9.9.0.98.00.00 - Outras Receitas Eventuais </t>
  </si>
  <si>
    <t xml:space="preserve">          1.9.9.0.99.00.00 - Outras Receitas </t>
  </si>
  <si>
    <t xml:space="preserve">    2.0.0.0.00.00.00 - Receitas de Capital </t>
  </si>
  <si>
    <t xml:space="preserve">      2.1.0.0.00.00.00 - Operações de Crédito </t>
  </si>
  <si>
    <t xml:space="preserve">        2.1.1.0.00.00.00 - Operações de Crédito Internas </t>
  </si>
  <si>
    <t xml:space="preserve">        2.1.2.0.00.00.00 - Operações de Crédito Externas </t>
  </si>
  <si>
    <t xml:space="preserve">      2.2.0.0.00.00.00 - Alienação de Bens </t>
  </si>
  <si>
    <t xml:space="preserve">        2.2.1.0.00.00.00 - Alienação de Bens Móveis </t>
  </si>
  <si>
    <t xml:space="preserve">        2.2.2.0.00.00.00 - Alienação de Bens Imóveis </t>
  </si>
  <si>
    <t xml:space="preserve">      2.3.0.0.00.00.00 - Amortização de Empréstimos </t>
  </si>
  <si>
    <t xml:space="preserve">      2.4.0.0.00.00.00 - Transferências de Capital </t>
  </si>
  <si>
    <t xml:space="preserve">        2.4.2.0.00.00.00 - Transferências Intergovernamentais </t>
  </si>
  <si>
    <t xml:space="preserve">          2.4.2.1.00.00.00 - Transferências da União </t>
  </si>
  <si>
    <t xml:space="preserve">            2.4.2.1.01.00.00 - Participação na Receita da União </t>
  </si>
  <si>
    <t xml:space="preserve">            2.4.2.1.02.00.00 - Transferências de Recursos Destinados a Programas 
            de Educação </t>
  </si>
  <si>
    <t xml:space="preserve">            2.4.2.1.37.00.00 - Transferências da União a Consórcios Públicos </t>
  </si>
  <si>
    <t xml:space="preserve">            2.4.2.1.99.00.00 - Outras Transferências da União </t>
  </si>
  <si>
    <t xml:space="preserve">          2.4.2.2.00.00.00 - Transferências dos Estados </t>
  </si>
  <si>
    <t xml:space="preserve">            2.4.2.2.01.00.00 - Participação na Receita dos Estados </t>
  </si>
  <si>
    <t xml:space="preserve">            2.4.2.2.02.00.00 - Transferências de Recursos Destinados a Programas 
            de Educação </t>
  </si>
  <si>
    <t xml:space="preserve">            2.4.2.2.37.00.00 - Transferências de Estados a Consórcios Públicos </t>
  </si>
  <si>
    <t xml:space="preserve">            2.4.2.2.99.00.00 - Outras Transferências dos Estados </t>
  </si>
  <si>
    <t xml:space="preserve">          2.4.2.3.00.00.00 - Transferências dos Municípios </t>
  </si>
  <si>
    <t xml:space="preserve">            2.4.2.3.01.00.00 - Transferências de Recursos Destinados a Programas 
            de Saúde </t>
  </si>
  <si>
    <t xml:space="preserve">            2.4.2.3.02.00.00 - Transferências de Recursos Destinados a Programas 
            de Educação </t>
  </si>
  <si>
    <t xml:space="preserve">            2.4.2.3.37.00.00 - Transferências de Municípios a Consórcios 
            Públicos </t>
  </si>
  <si>
    <t xml:space="preserve">            2.4.2.3.99.00.00 - Outras Transferências dos Municípios </t>
  </si>
  <si>
    <t xml:space="preserve">        2.4.3.0.00.00.00 - Transferências de Instituições Privadas </t>
  </si>
  <si>
    <t xml:space="preserve">        2.4.4.0.00.00.00 - Transferências do Exterior </t>
  </si>
  <si>
    <t xml:space="preserve">        2.4.5.0.00.00.00 - Transferências de Pessoas </t>
  </si>
  <si>
    <t xml:space="preserve">        2.4.6.0.00.00.00 - Transferências de Outras Instituições Públicas </t>
  </si>
  <si>
    <t xml:space="preserve">        2.4.7.0.00.00.00 - Transferências de Convênios </t>
  </si>
  <si>
    <t xml:space="preserve">          2.4.7.1.00.00.00 - Transferências de Convênios da União e de suas 
          Entidades </t>
  </si>
  <si>
    <t xml:space="preserve">            2.4.7.1.01.00.00 - Transferências de Convênios da União para o 
            Sistema Único de Saúde - SUS </t>
  </si>
  <si>
    <t xml:space="preserve">            2.4.7.1.02.00.00 - Transferências de Convênios da União Destinadas a 
            Programas de Educação </t>
  </si>
  <si>
    <t xml:space="preserve">            2.4.7.1.03.00.00 - Transferências de Convênios da União Destinadas a 
            Programas de Saneamento Básico </t>
  </si>
  <si>
    <t xml:space="preserve">            2.4.7.1.04.00.00 - Transferências de Convênios da União Destinadas a 
            Programas de Meio Ambiente </t>
  </si>
  <si>
    <t xml:space="preserve">            2.4.7.1.05.00.00 - Transferências de Convênios da União Destinadas a 
            Programas de Infraestrutura em Transporte </t>
  </si>
  <si>
    <t xml:space="preserve">            2.4.7.1.99.00.00 - Outras Transferências de Convênios da União </t>
  </si>
  <si>
    <t xml:space="preserve">          2.4.7.2.00.00.00 - Transferências de Convênios dos Estados e do 
          Distrito Federal e de suas Entidades </t>
  </si>
  <si>
    <t xml:space="preserve">            2.4.7.2.01.00.00 - Transferências de Convênios dos Estados para o 
            Sistema Único de Saúde - SUS </t>
  </si>
  <si>
    <t xml:space="preserve">            2.4.7.2.02.00.00 - Transferências de Convênios dos Estados 
            Destinadas a Programas de Educação </t>
  </si>
  <si>
    <t xml:space="preserve">            2.4.7.2.03.00.00 - Transferências de Convênios dos Estados 
            Destinadas a Programas de Saneamento Básico </t>
  </si>
  <si>
    <t xml:space="preserve">            2.4.7.2.04.00.00 - Transferências de Convênios dos Estados 
            Destinadas a Programas de Meio Ambiente </t>
  </si>
  <si>
    <t xml:space="preserve">            2.4.7.2.05.00.00 - Transferências de Convênios dos Estados 
            Destinadas a Programas de Infraestrutura em Transporte </t>
  </si>
  <si>
    <t xml:space="preserve">            2.4.7.2.99.00.00 - Outras Transferências de Convênios dos Estados </t>
  </si>
  <si>
    <t xml:space="preserve">          2.4.7.3.00.00.00 - Transferências de Convênios dos Municípios e de 
          suas Entidades </t>
  </si>
  <si>
    <t xml:space="preserve">            2.4.7.3.01.00.00 - Transferências de Convênios dos Municípios 
            Destinados a Programas de Saúde </t>
  </si>
  <si>
    <t xml:space="preserve">            2.4.7.3.02.00.00 - Transferências de Convênios dos Municípios 
            Destinadas a Programas de Educação </t>
  </si>
  <si>
    <t xml:space="preserve">            2.4.7.3.99.00.00 - Outras Transferências de Convênios dos Municípios </t>
  </si>
  <si>
    <t xml:space="preserve">          2.4.7.4.00.00.00 - Transferências de Convênios de Instituições 
          Privadas </t>
  </si>
  <si>
    <t xml:space="preserve">          2.4.7.5.00.00.00 - Transferências de Convênios do Exterior </t>
  </si>
  <si>
    <t xml:space="preserve">        2.4.8.0.00.00.00 - Transferências para o Combate à Fome </t>
  </si>
  <si>
    <t xml:space="preserve">          2.4.8.1.00.00.00 - Provenientes do Exterior </t>
  </si>
  <si>
    <t xml:space="preserve">          2.4.8.2.00.00.00 - Provenientes de Pessoas Jurídicas </t>
  </si>
  <si>
    <t xml:space="preserve">          2.4.8.3.00.00.00 - Provenientes de Pessoas Físicas </t>
  </si>
  <si>
    <t xml:space="preserve">          2.4.8.4.00.00.00 - Provenientes de Depósitos não Identificados </t>
  </si>
  <si>
    <t xml:space="preserve">      2.5.0.0.00.00.00 - Outras Receitas de Capital </t>
  </si>
  <si>
    <t xml:space="preserve">        2.5.2.0.00.00.00 - Integralização do Capital Social </t>
  </si>
  <si>
    <t xml:space="preserve">        2.5.3.0.00.00.00 - Resultado do Banco Central do Brasil </t>
  </si>
  <si>
    <t xml:space="preserve">        2.5.4.0.00.00.00 - Remuneração das Disponibilidades do Tesouro 
        Nacional </t>
  </si>
  <si>
    <t xml:space="preserve">        2.5.5.0.00.00.00 - Receita da Dívida Ativa Proveniente de Amortização 
        de Empréstimos e Financiamentos </t>
  </si>
  <si>
    <t xml:space="preserve">        2.5.6.0.00.00.00 - Receita Dívida Ativa Alienação Estoques de Café </t>
  </si>
  <si>
    <t xml:space="preserve">        2.5.7.0.00.00.00 - Receita Auferida por Detentores de Títulos do 
        Tesouro Nacional Resgatados </t>
  </si>
  <si>
    <t xml:space="preserve">        2.5.8.0.00.00.00 - Receitas de Alienação de Certificados de Potencial 
        Adicional de Construção - CEPAC </t>
  </si>
  <si>
    <t xml:space="preserve">        2.5.9.0.00.00.00 - Outras Receitas </t>
  </si>
  <si>
    <t xml:space="preserve">    7.0.0.0.00.00.00 - Receitas Correntes Intraorçamentárias </t>
  </si>
  <si>
    <t xml:space="preserve">      7.1.0.0.00.00.00 - Receita Tributária Intraorçamentária </t>
  </si>
  <si>
    <t xml:space="preserve">      7.2.0.0.00.00.00 - Receitas de Contribuições Intraorçamentárias </t>
  </si>
  <si>
    <t xml:space="preserve">        7.2.1.0.00.00.00 - Contribuições Sociais Intraorçamentárias </t>
  </si>
  <si>
    <t xml:space="preserve">          7.2.1.0.29.00.00 - Contribuições para o Regime Próprio de Previdência 
          do Servidor Público Intraorçamentárias </t>
  </si>
  <si>
    <t xml:space="preserve">            7.2.1.0.29.01.00 - Contribuição Patronal de Servidor Ativo Civil 
            para o Regime Próprio Intraorçamentária </t>
  </si>
  <si>
    <t xml:space="preserve">            7.2.1.0.29.02.00 - Contribuição Patronal de Servidor Ativo Militar 
            Intraorçamentária </t>
  </si>
  <si>
    <t xml:space="preserve">            7.2.1.0.29.03.00 - Contribuição Patronal - Inativo Civil 
            Intraorçamentária </t>
  </si>
  <si>
    <t xml:space="preserve">            7.2.1.0.29.04.00 - Contribuição Patronal - Inativo Militar 
            Intraorçamentária </t>
  </si>
  <si>
    <t xml:space="preserve">            7.2.1.0.29.05.00 - Contribuição Patronal - Pensionista Civil 
            Intraorçamentária </t>
  </si>
  <si>
    <t xml:space="preserve">            7.2.1.0.29.06.00 - Contribuição Patronal - Pensionista Militar 
            Intraorçamentária </t>
  </si>
  <si>
    <t xml:space="preserve">            7.2.1.0.29.16.00 - Receita de Recolhimento da Contribuição Patronal, 
            oriunda do Pagamento de Sentenças Judiciais Intraorçamentária </t>
  </si>
  <si>
    <t xml:space="preserve">            7.2.1.0.29.99.00 - Outras Contribuições para o Regime Próprio de 
            Previdência do Servidor Público Intraorçamentárias </t>
  </si>
  <si>
    <t xml:space="preserve">          7.2.1.0.99.00.00 - Outras Contribuições Sociais Intraorçamentárias </t>
  </si>
  <si>
    <t xml:space="preserve">        7.2.2.0.00.00.00 - Contribuições Econômicas Intraorçamentárias </t>
  </si>
  <si>
    <t xml:space="preserve">        7.2.3.0.00.00.00 - Contribuição para o Custeio do Serviço de 
        Iluminação Pública Intraorçamentária </t>
  </si>
  <si>
    <t xml:space="preserve">      7.3.0.0.00.00.00 - Receita Patrimonial Intraorçamentária </t>
  </si>
  <si>
    <t xml:space="preserve">      7.4.0.0.00.00.00 - Receita Agropecuária Intraorçamentária </t>
  </si>
  <si>
    <t xml:space="preserve">      7.5.0.0.00.00.00 - Receita Industrial Intraorçamentária </t>
  </si>
  <si>
    <t xml:space="preserve">      7.6.0.0.00.00.00 - Receita de Serviços Intraorçamentária </t>
  </si>
  <si>
    <t xml:space="preserve">      7.7.0.0.00.00.00 - Transferências Correntes Intraorçamentárias </t>
  </si>
  <si>
    <t xml:space="preserve">      7.9.0.0.00.00.00 - Outras Receitas Correntes Intraorçamentárias </t>
  </si>
  <si>
    <t xml:space="preserve">        7.9.1.2.00.00.00 - Multas e Juros de Mora das Contribuições 
        Intraorçamentárias </t>
  </si>
  <si>
    <t xml:space="preserve">          7.9.1.2.29.00.00 - Multas e Juros de Mora das Contribuições para o 
          Regime Próprio de Previdência do Servidor Intraorçamentárias </t>
  </si>
  <si>
    <t xml:space="preserve">          7.9.1.2.99.00.00 - Outras Multas e Juros de Mora de Contribuições 
          Intraorçamentárias </t>
  </si>
  <si>
    <t xml:space="preserve">        7.9.9.9.00.00.00 - Demais Receitas Correntes Intraorçamentárias </t>
  </si>
  <si>
    <t xml:space="preserve">    8.0.0.0.00.00.00 - Receitas de Capital Intraorçamentárias </t>
  </si>
  <si>
    <t>RECEITAS - MUNICÍPIOS</t>
  </si>
  <si>
    <t>RECEITAS - ESTADOS</t>
  </si>
  <si>
    <t xml:space="preserve">    1.0.0.0.00.0.0 - Receitas Correntes </t>
  </si>
  <si>
    <t xml:space="preserve">      1.1.0.0.00.0.0 - Impostos, Taxas e Contribuições de Melhoria </t>
  </si>
  <si>
    <t xml:space="preserve">        1.1.1.0.00.0.0 - Impostos </t>
  </si>
  <si>
    <t xml:space="preserve">          1.1.1.1.00.0.0 - Impostos sobre o Comércio Exterior </t>
  </si>
  <si>
    <t xml:space="preserve">            1.1.1.1.01.0.0 - Imposto sobre a Importação </t>
  </si>
  <si>
    <t xml:space="preserve">            1.1.1.1.02.0.0 - Imposto sobre a Exportação </t>
  </si>
  <si>
    <t xml:space="preserve">          1.1.1.2.00.0.0 - Impostos sobre o Patrimônio </t>
  </si>
  <si>
    <t xml:space="preserve">            1.1.1.2.01.0.0 - Imposto sobre a Propriedade Territorial Rural </t>
  </si>
  <si>
    <t xml:space="preserve">          1.1.1.3.00.0.0 - Impostos sobre a Renda e Proventos de Qualquer 
          Natureza </t>
  </si>
  <si>
    <t xml:space="preserve">            1.1.1.3.01.0.0 - Imposto sobre a Renda de Pessoa Física - IRPF </t>
  </si>
  <si>
    <t xml:space="preserve">            1.1.1.3.02.0.0 - Imposto sobre a Renda de Pessoa Jurídica - IRPJ - 
            Líquida de Incentivos </t>
  </si>
  <si>
    <t xml:space="preserve">            1.1.1.3.03.0.0 - Imposto sobre a Renda - Retido na Fonte </t>
  </si>
  <si>
    <t xml:space="preserve">              1.1.1.3.03.1.0 - Imposto sobre a Renda - Retido na Fonte - Trabalho </t>
  </si>
  <si>
    <t xml:space="preserve">              1.1.1.3.03.2.0 - Imposto sobre a Renda - Retido na Fonte - Capital </t>
  </si>
  <si>
    <t xml:space="preserve">              1.1.1.3.03.3.0 - Imposto sobre a Renda - Retido na Fonte - Remessa 
              ao Exterior </t>
  </si>
  <si>
    <t xml:space="preserve">              1.1.1.3.03.4.0 - Imposto sobre a Renda - Retido na Fonte - Outros 
              Rendimentos </t>
  </si>
  <si>
    <t xml:space="preserve">          1.1.1.4.00.0.0 - Impostos sobre a Produção </t>
  </si>
  <si>
    <t xml:space="preserve">            1.1.1.4.01.0.0 - Imposto sobre Produtos Industrializados - IPI </t>
  </si>
  <si>
    <t xml:space="preserve">              1.1.1.4.01.1.0 - Imposto sobre Produtos Industrializados - IPI - 
              Fumo </t>
  </si>
  <si>
    <t xml:space="preserve">              1.1.1.4.01.2.0 - Imposto sobre Produtos Industrializados - IPI- 
              Bebidas </t>
  </si>
  <si>
    <t xml:space="preserve">              1.1.1.4.01.3.0 - Imposto sobre Produtos Industrializados - IPI - 
              Automóveis </t>
  </si>
  <si>
    <t xml:space="preserve">              1.1.1.4.01.4.0 - Imposto sobre Produtos Industrializados - IPI - 
              Vinculados à Importação </t>
  </si>
  <si>
    <t xml:space="preserve">              1.1.1.4.01.5.0 - Imposto sobre Produtos Industrializados - IPI - 
              Outros Produtos </t>
  </si>
  <si>
    <t xml:space="preserve">          1.1.1.5.00.0.0 - Impostos sobre Operações de Crédito, Câmbio e 
          Seguro, ou Relativas a Títulos ou Valores Mobiliários </t>
  </si>
  <si>
    <t xml:space="preserve">            1.1.1.5.01.0.0 - Imposto sobre Operações Financeiras - IOF </t>
  </si>
  <si>
    <t xml:space="preserve">              1.1.1.5.01.1.0 - Imposto sobre Operações Financeiras - IOF - Ouro </t>
  </si>
  <si>
    <t xml:space="preserve">              1.1.1.5.01.2.0 - Imposto sobre Operações Financeiras - IOF - Demais 
              Operações </t>
  </si>
  <si>
    <t xml:space="preserve">          1.1.1.9.00.0.0 - Outros Impostos </t>
  </si>
  <si>
    <t xml:space="preserve">        1.1.2.0.00.0.0 - Taxas </t>
  </si>
  <si>
    <t xml:space="preserve">          1.1.2.1.00.0.0 - Taxas pelo Exercício do Poder de Polícia </t>
  </si>
  <si>
    <t xml:space="preserve">            1.1.2.1.01.0.0 - Taxas de Inspeção, Controle e Fiscalização </t>
  </si>
  <si>
    <t xml:space="preserve">            1.1.2.1.02.0.0 - Taxas de Fiscalização das Telecomunicações </t>
  </si>
  <si>
    <t xml:space="preserve">            1.1.2.1.03.0.0 - Taxa de Controle e Fiscalização de Produtos 
            Químicos </t>
  </si>
  <si>
    <t xml:space="preserve">            1.1.2.1.04.0.0 - Taxa de Controle e Fiscalização Ambiental </t>
  </si>
  <si>
    <t xml:space="preserve">            1.1.2.1.05.0.0 - Taxa de Controle e Fiscalização da Pesca e 
            Aquicultura </t>
  </si>
  <si>
    <t xml:space="preserve">          1.1.2.2.00.0.0 - Taxas pela Prestação de Serviços </t>
  </si>
  <si>
    <t xml:space="preserve">            1.1.2.2.01.0.0 - Taxas pela Prestação de Serviços </t>
  </si>
  <si>
    <t xml:space="preserve">        1.1.3.0.00.0.0 - Contribuição de Melhoria </t>
  </si>
  <si>
    <t xml:space="preserve">      1.2.0.0.00.0.0 - Contribuições </t>
  </si>
  <si>
    <t xml:space="preserve">        1.2.1.0.00.0.0 - Contribuições Sociais </t>
  </si>
  <si>
    <t xml:space="preserve">          1.2.1.0.01.0.0 - Contribuição para o Financiamento da Seguridade 
          Social - COFINS </t>
  </si>
  <si>
    <t xml:space="preserve">          1.2.1.0.02.0.0 - Contribuição Social sobre o Lucro Líquido - CSLL </t>
  </si>
  <si>
    <t xml:space="preserve">          1.2.1.0.03.0.0 - Contribuições para o Regime Geral de Previdência 
          Social - RGPS </t>
  </si>
  <si>
    <t xml:space="preserve">          1.2.1.0.04.0.0 - Contribuição Patronal para o Regime Próprio de 
          Previdência Social - RPPS </t>
  </si>
  <si>
    <t xml:space="preserve">            1.2.1.0.04.1.0 - Contribuição Patronal de Servidor Ativo Civil para 
            o RPPS </t>
  </si>
  <si>
    <t xml:space="preserve">            1.2.1.0.04.2.0 - Contribuição do Servidor Ativo Civil para o RPPS </t>
  </si>
  <si>
    <t xml:space="preserve">            1.2.1.0.04.3.0 - Contribuição do Servidores Inativos e Pensionistas 
            Civis para o RPPS </t>
  </si>
  <si>
    <t xml:space="preserve">            1.2.1.0.04.4.0 - Contribuição Patronal para o RPPS Oriunda de 
            Sentenças Judiciais </t>
  </si>
  <si>
    <t xml:space="preserve">            1.2.1.0.04.5.0 - Contribuição do Servidor Ativo Civil ao RPPS 
            Oriunda de Sentenças Judiciais </t>
  </si>
  <si>
    <t xml:space="preserve">            1.2.1.0.04.6.0 - Contribuição do Servidor Inativo Civil e do 
            Pensionista Civil ao RPPS Oriunda de Sentenças Judiciais </t>
  </si>
  <si>
    <t xml:space="preserve">          1.2.1.0.05.0.0 - Contribuição para o Custeio das Pensões Militares </t>
  </si>
  <si>
    <t xml:space="preserve">          1.2.1.0.06.0.0 - Contribuição para a Assistência Médico-Hospitalar 
          dos Policiais e Bombeiros Militares do Distrito Federal </t>
  </si>
  <si>
    <t xml:space="preserve">          1.2.1.0.07.0.0 - Contribuições sobre Concursos de Prognósticos e 
          Sorteios </t>
  </si>
  <si>
    <t xml:space="preserve">          1.2.1.0.08.0.0 - Contribuição sobre Sorteios Realizados por Entidades 
          Filantrópicas </t>
  </si>
  <si>
    <t xml:space="preserve">          1.2.1.0.09.0.0 - Contribuição para os Programas de Integração Social 
          e de Formação do Patrimônio do Servidor Público - PIS e PASEP </t>
  </si>
  <si>
    <t xml:space="preserve">          1.2.1.0.10.0.0 - Cota-Parte da Contribuição Sindical </t>
  </si>
  <si>
    <t xml:space="preserve">          1.2.1.0.11.0.0 - Contribuições Referentes ao Fundo de Garantia do 
          Tempo de Serviço - FGTS </t>
  </si>
  <si>
    <t xml:space="preserve">            1.2.1.0.11.1.0 - Contribuição Relativa à Despedida de Empregado sem 
            Justa Causa </t>
  </si>
  <si>
    <t xml:space="preserve">            1.2.1.0.11.2.0 - Contribuição sobre a Remuneração Devida ao 
            Trabalhador </t>
  </si>
  <si>
    <t xml:space="preserve">          1.2.1.0.12.0.0 - Contribuição Social do Salário-Educação </t>
  </si>
  <si>
    <t xml:space="preserve">          1.2.1.0.13.0.0 - Contribuição para o Ensino Aeroviário </t>
  </si>
  <si>
    <t xml:space="preserve">          1.2.1.0.14.0.0 - Contribuição para o Desenvolvimento do Ensino 
          Profissional Marítimo </t>
  </si>
  <si>
    <t xml:space="preserve">          1.2.1.0.15.0.0 - Contribuição sobre a Arrecadação dos Fundos de 
          Investimentos Regionais </t>
  </si>
  <si>
    <t xml:space="preserve">          1.2.1.0.16.0.0 - Contribuição Industrial Rural </t>
  </si>
  <si>
    <t xml:space="preserve">          1.2.1.0.17.0.0 - Adicional à Contribuição Previdenciária Rural </t>
  </si>
  <si>
    <t xml:space="preserve">          1.2.1.0.18.0.0 - Contribuição sobre Movimentação ou Transmissão de 
          Valores e de Créditos e Direitos de Natureza Financeira </t>
  </si>
  <si>
    <t xml:space="preserve">          1.2.1.0.99.0.0 - Outras Contribuições Sociais </t>
  </si>
  <si>
    <t xml:space="preserve">        1.2.2.0.00.0.0 - Contribuições Econômicas </t>
  </si>
  <si>
    <t xml:space="preserve">        1.2.3.0.00.0.0 - Contribuições para Entidades Privadas de Serviço 
        Social e de Formação Profissional </t>
  </si>
  <si>
    <t xml:space="preserve">          1.2.3.0.01.0.0 - Contribuições para Entidades Privadas de Serviço 
          Social e de Formação Profissional </t>
  </si>
  <si>
    <t xml:space="preserve">      1.3.0.0.00.0.0 - Receita Patrimonial </t>
  </si>
  <si>
    <t xml:space="preserve">        1.3.1.0.00.0.0 - Exploração do Patrimônio Imobiliário do Estado </t>
  </si>
  <si>
    <t xml:space="preserve">          1.3.1.0.01.0.0 - Aluguéis, Arrendamentos, Foros, Laudêmios, Tarifas 
          de Ocupação </t>
  </si>
  <si>
    <t xml:space="preserve">            1.3.1.0.01.1.0 - Aluguéis e Arrendamentos </t>
  </si>
  <si>
    <t xml:space="preserve">            1.3.1.0.01.2.0 - Foros, Laudêmios e Tarifas de Ocupação </t>
  </si>
  <si>
    <t xml:space="preserve">          1.3.1.0.02.0.0 - Concessão, Permissão, Autorização ou Cessão do 
          Direito de Uso de Bens Imóveis Públicos </t>
  </si>
  <si>
    <t xml:space="preserve">          1.3.1.0.99.0.0 - Outras Receitas Imobiliárias </t>
  </si>
  <si>
    <t xml:space="preserve">        1.3.2.0.00.0.0 - Valores Mobiliários </t>
  </si>
  <si>
    <t xml:space="preserve">          1.3.2.1.00.0.0 - Juros e Correções Monetárias </t>
  </si>
  <si>
    <t xml:space="preserve">            1.3.2.1.00.1.0 - Remuneração de Depósitos Bancários </t>
  </si>
  <si>
    <t xml:space="preserve">            1.3.2.1.00.2.0 - Remuneração de Depósitos Especiais </t>
  </si>
  <si>
    <t xml:space="preserve">            1.3.2.1.00.3.0 - Remuneração de Saldos de Recursos Não-Desembolsados </t>
  </si>
  <si>
    <t xml:space="preserve">            1.3.2.1.00.4.0 - Remuneração dos Recursos do Regime Próprio de 
            Previdência Social - RPPS </t>
  </si>
  <si>
    <t xml:space="preserve">            1.3.2.1.00.5.0 - Juros de Títulos de Renda </t>
  </si>
  <si>
    <t xml:space="preserve">            1.3.2.1.00.6.0 - Juros sobre o Capital Próprio </t>
  </si>
  <si>
    <t xml:space="preserve">          1.3.2.2.00.0.0 - Dividendos </t>
  </si>
  <si>
    <t xml:space="preserve">          1.3.2.3.00.0.0 - Participações </t>
  </si>
  <si>
    <t xml:space="preserve">          1.3.2.9.00.0.0 - Outros Valores Mobiliários </t>
  </si>
  <si>
    <t xml:space="preserve">        1.3.3.0.00.0.0 - Delegação de Serviços Públicos Mediante Concessão, 
        Permissão, Autorização ou Licença </t>
  </si>
  <si>
    <t xml:space="preserve">        1.3.4.0.00.0.0 - Exploração de Recursos Naturais </t>
  </si>
  <si>
    <t xml:space="preserve">        1.3.5.0.00.0.0 - Exploração do Patrimônio Intangível </t>
  </si>
  <si>
    <t xml:space="preserve">        1.3.6.0.00.0.0 - Cessão de Direitos </t>
  </si>
  <si>
    <t xml:space="preserve">        1.3.9.0.00.0.0 - Demais Receitas Patrimoniais </t>
  </si>
  <si>
    <t xml:space="preserve">      1.4.0.0.00.0.0 - Receita Agropecuária </t>
  </si>
  <si>
    <t xml:space="preserve">      1.5.0.0.00.0.0 - Receita Industrial </t>
  </si>
  <si>
    <t xml:space="preserve">      1.6.0.0.00.0.0 - Receita de Serviços </t>
  </si>
  <si>
    <t xml:space="preserve">        1.6.1.0.00.0.0 - Serviços Administrativos e Comerciais Gerais </t>
  </si>
  <si>
    <t xml:space="preserve">          1.6.1.0.01.0.0 - Serviços Administrativos e Comerciais Gerais </t>
  </si>
  <si>
    <t xml:space="preserve">          1.6.1.0.02.0.0 - Inscrição em Concursos e Processos Seletivos </t>
  </si>
  <si>
    <t xml:space="preserve">          1.6.1.0.03.0.0 - Serviços de Registro, Certificação e Fiscalização </t>
  </si>
  <si>
    <t xml:space="preserve">          1.6.1.0.04.0.0 - Serviços de Informação e Tecnologia </t>
  </si>
  <si>
    <t xml:space="preserve">        1.6.2.0.00.0.0 - Serviços e Atividades Referentes à Navegação e ao 
        Transporte </t>
  </si>
  <si>
    <t xml:space="preserve">          1.6.2.0.01.0.0 - Serviços de Navegação </t>
  </si>
  <si>
    <t xml:space="preserve">          1.6.2.0.02.0.0 - Serviços de Transporte </t>
  </si>
  <si>
    <t xml:space="preserve">          1.6.2.0.03.0.0 - Serviços Portuários </t>
  </si>
  <si>
    <t xml:space="preserve">          1.6.2.0.04.0.0 - Serviços Aeroportuários </t>
  </si>
  <si>
    <t xml:space="preserve">        1.6.3.0.00.0.0 - Serviços e Atividades Referentes à Saúde </t>
  </si>
  <si>
    <t xml:space="preserve">          1.6.3.0.01.0.0 - Serviços de Atendimento à Saúde </t>
  </si>
  <si>
    <t xml:space="preserve">          1.6.3.0.02.0.0 - Serviços de Assistência à Saúde de Servidores Civis 
          e Militares </t>
  </si>
  <si>
    <t xml:space="preserve">        1.6.4.0.00.0.0 - Serviços e Atividades Financeiras </t>
  </si>
  <si>
    <t xml:space="preserve">          1.6.4.0.01.0.0 - Retorno de Operações, Juros e Encargos Financeiros </t>
  </si>
  <si>
    <t xml:space="preserve">          1.6.4.0.02.0.0 - Concessão de Avais, Garantias e Seguros </t>
  </si>
  <si>
    <t xml:space="preserve">          1.6.4.0.03.0.0 - Remuneração sobre Repasse para Programas de 
          Desenvolvimento Econômico </t>
  </si>
  <si>
    <t xml:space="preserve">        1.6.9.0.00.0.0 - Outros Serviços </t>
  </si>
  <si>
    <t xml:space="preserve">          1.6.9.0.99.0.0 - Outros Serviços </t>
  </si>
  <si>
    <t xml:space="preserve">      1.7.0.0.00.0.0 - Transferências Correntes </t>
  </si>
  <si>
    <t xml:space="preserve">        1.7.1.0.00.0.0 - Transferências da União e de suas Entidades </t>
  </si>
  <si>
    <t xml:space="preserve">        1.7.2.0.00.0.0 - Transferências dos Estados e do Distrito Federal e de 
        suas Entidades </t>
  </si>
  <si>
    <t xml:space="preserve">        1.7.3.0.00.0.0 - Transferências dos Municípios e de suas Entidades </t>
  </si>
  <si>
    <t xml:space="preserve">        1.7.4.0.00.0.0 - Transferências de Instituições Privadas </t>
  </si>
  <si>
    <t xml:space="preserve">        1.7.5.0.00.0.0 - Transferências de Outras Instituições Públicas </t>
  </si>
  <si>
    <t xml:space="preserve">        1.7.6.0.00.0.0 - Transferências do Exterior </t>
  </si>
  <si>
    <t xml:space="preserve">        1.7.7.0.00.0.0 - Transferências de Pessoas Físicas </t>
  </si>
  <si>
    <t xml:space="preserve">        1.7.8.0.00.0.0 - Transferências Provenientes de Depósitos Não 
        Identificados </t>
  </si>
  <si>
    <t xml:space="preserve">      1.9.0.0.00.0.0 - Outras Receitas Correntes </t>
  </si>
  <si>
    <t xml:space="preserve">        1.9.1.0.00.0.0 - Multas Administrativas, Contratuais e Judiciais </t>
  </si>
  <si>
    <t xml:space="preserve">        1.9.2.0.00.0.0 - Indenizações, Restituições e Ressarcimentos </t>
  </si>
  <si>
    <t xml:space="preserve">          1.9.2.1.00.0.0 - Indenizações </t>
  </si>
  <si>
    <t xml:space="preserve">          1.9.2.2.00.0.0 - Restituições </t>
  </si>
  <si>
    <t xml:space="preserve">            1.9.2.2.01.0.0 - Restituição de Convênios </t>
  </si>
  <si>
    <t xml:space="preserve">            1.9.2.2.02.0.0 - Restituição de Benefícios Não Desembolsados </t>
  </si>
  <si>
    <t xml:space="preserve">            1.9.2.2.03.0.0 - Restituição de Benefícios Previdenciários </t>
  </si>
  <si>
    <t xml:space="preserve">            1.9.2.2.04.0.0 - Restituição de Benefícios Assistenciais </t>
  </si>
  <si>
    <t xml:space="preserve">            1.9.2.2.05.0.0 - Restituição de Contribuições Previdenciárias 
            Complementares </t>
  </si>
  <si>
    <t xml:space="preserve">            1.9.2.2.06.0.0 - Restituição de Despesas de Exercícios Anteriores </t>
  </si>
  <si>
    <t xml:space="preserve">            1.9.2.2.07.0.0 - Restituição de Parcelas do Seguro Desemprego 
            Recebidas Indevidamente </t>
  </si>
  <si>
    <t xml:space="preserve">            1.9.2.2.08.0.0 - Restituição de Garantias Prestadas </t>
  </si>
  <si>
    <t xml:space="preserve">            1.9.2.2.09.0.0 - Restituição de Recursos de Fomento </t>
  </si>
  <si>
    <t xml:space="preserve">            1.9.2.2.10.0.0 - Restituição Decorrente da Não Aplicação de 
            Incentivos Fiscais </t>
  </si>
  <si>
    <t xml:space="preserve">            1.9.2.2.11.0.0 - Restituição Decorrente da Aplicação Irregular de 
            Recursos Eleitorais </t>
  </si>
  <si>
    <t xml:space="preserve">            1.9.2.2.99.0.0 - Outras Restituições </t>
  </si>
  <si>
    <t xml:space="preserve">          1.9.2.3.00.0.0 - Ressarcimentos </t>
  </si>
  <si>
    <t xml:space="preserve">            1.9.2.3.01.0.0 - Ressarcimento por Operadoras de Seguros Privados de 
            Assistência a Saúde </t>
  </si>
  <si>
    <t xml:space="preserve">            1.9.2.3.02.0.0 - Ressarcimento de Custos </t>
  </si>
  <si>
    <t xml:space="preserve">            1.9.2.3.03.0.0 - Reversão de Garantias </t>
  </si>
  <si>
    <t xml:space="preserve">            1.9.2.3.04.0.0 - Ressarcimento ao Regime Geral de Previdência Social 
            - RGPS </t>
  </si>
  <si>
    <t xml:space="preserve">            1.9.2.3.99.0.0 - Outros Ressarcimentos </t>
  </si>
  <si>
    <t xml:space="preserve">        1.9.3.0.00.0.0 - Bens, Direitos e Valores Incorporados ao Patrimônio 
        Público </t>
  </si>
  <si>
    <t xml:space="preserve">        1.9.9.0.00.0.0 - Demais Receitas Correntes </t>
  </si>
  <si>
    <t xml:space="preserve">          1.9.9.0.01.0.0 - Aportes Periódicos para Amortização de Déficit 
          Atuarial do RPPS </t>
  </si>
  <si>
    <t xml:space="preserve">          1.9.9.0.02.0.0 - Aportes Periódicos para Compensações ao RGPS </t>
  </si>
  <si>
    <t xml:space="preserve">          1.9.9.0.03.0.0 - Compensações Financeiras entre o Regime Geral e os 
          Regimes Próprios de Previdência dos Servidores </t>
  </si>
  <si>
    <t xml:space="preserve">          1.9.9.0.04.0.0 - Contribuição ao Montepio Civil </t>
  </si>
  <si>
    <t xml:space="preserve">          1.9.9.0.05.0.0 - Barreiras Técnicas ao Comércio Exterior </t>
  </si>
  <si>
    <t xml:space="preserve">          1.9.9.0.06.0.0 - Contrapartida de Subvenções ou Subsídios </t>
  </si>
  <si>
    <t xml:space="preserve">          1.9.9.0.07.0.0 - Disponibilidades de Recursos do Fundo Social </t>
  </si>
  <si>
    <t xml:space="preserve">          1.9.9.0.08.0.0 - Prêmio do Seguro Obrigatório de Danos Pessoais 
          causados por Veículos Automotores de Via Terrestre - DPVAT </t>
  </si>
  <si>
    <t xml:space="preserve">          1.9.9.0.09.0.0 - Prestação de Contas Eleitorais </t>
  </si>
  <si>
    <t xml:space="preserve">          1.9.9.0.10.0.0 - Reserva Global de Reversão </t>
  </si>
  <si>
    <t xml:space="preserve">          1.9.9.0.11.0.0 - Variação Cambial </t>
  </si>
  <si>
    <t xml:space="preserve">          1.9.9.0.12.0.0 - Encargos Legais pela Inscrição em Dívida Ativa e 
          Receitas de Ônus de Sucumbência </t>
  </si>
  <si>
    <t xml:space="preserve">          1.9.9.0.99.0.0 - Outras Receitas </t>
  </si>
  <si>
    <t xml:space="preserve">            1.9.9.0.99.1.0 - Outras Receitas - Primárias </t>
  </si>
  <si>
    <t xml:space="preserve">            1.9.9.0.99.2.0 - Outras Receitas - Financeiras </t>
  </si>
  <si>
    <t xml:space="preserve">    2.0.0.0.00.0.0 - Receitas de Capital </t>
  </si>
  <si>
    <t xml:space="preserve">      2.1.0.0.00.0.0 - Operações de Crédito </t>
  </si>
  <si>
    <t xml:space="preserve">        2.1.1.0.00.0.0 - Operações de Crédito - Mercado Interno </t>
  </si>
  <si>
    <t xml:space="preserve">        2.1.2.0.00.0.0 - Operações de Crédito - Mercado Externo </t>
  </si>
  <si>
    <t xml:space="preserve">      2.2.0.0.00.0.0 - Alienação de Bens </t>
  </si>
  <si>
    <t xml:space="preserve">        2.2.1.0.00.0.0 - Alienação de Bens Móveis </t>
  </si>
  <si>
    <t xml:space="preserve">        2.2.2.0.00.0.0 - Alienação de Bens Imóveis </t>
  </si>
  <si>
    <t xml:space="preserve">        2.2.3.0.00.0.0 - Alienação de Bens Intangíveis </t>
  </si>
  <si>
    <t xml:space="preserve">      2.3.0.0.00.0.0 - Amortização de Empréstimos </t>
  </si>
  <si>
    <t xml:space="preserve">      2.4.0.0.00.0.0 - Transferências de Capital </t>
  </si>
  <si>
    <t xml:space="preserve">        2.4.1.0.00.0.0 - Transferências da União e de suas Entidades </t>
  </si>
  <si>
    <t xml:space="preserve">        2.4.2.0.00.0.0 - Transferências dos Estados e do Distrito Federal e de 
        suas Entidades </t>
  </si>
  <si>
    <t xml:space="preserve">        2.4.3.0.00.0.0 - Transferências dos Municípios e de suas Entidades </t>
  </si>
  <si>
    <t xml:space="preserve">        2.4.4.0.00.0.0 - Transferências de Instituições Privadas </t>
  </si>
  <si>
    <t xml:space="preserve">        2.4.5.0.00.0.0 - Transferências de Outras Instituições Públicas </t>
  </si>
  <si>
    <t xml:space="preserve">        2.4.6.0.00.0.0 - Transferências do Exterior </t>
  </si>
  <si>
    <t xml:space="preserve">        2.4.7.0.00.0.0 - Transferências de Pessoas Físicas </t>
  </si>
  <si>
    <t xml:space="preserve">        2.4.8.0.00.0.0 - Transferências Provenientes de Depósito Não 
        Identificados </t>
  </si>
  <si>
    <t xml:space="preserve">      2.9.0.0.00.0.0 - Outras Receitas de Capital </t>
  </si>
  <si>
    <t xml:space="preserve">        2.9.1.0.00.0.0 - Integralização de Capital Social </t>
  </si>
  <si>
    <t xml:space="preserve">        2.9.2.0.00.0.0 - Resultado do Banco Central </t>
  </si>
  <si>
    <t xml:space="preserve">        2.9.3.0.00.0.0 - Remuneração das Disponibilidades do Tesouro </t>
  </si>
  <si>
    <t xml:space="preserve">        2.9.4.0.00.0.0 - Resgate de Títulos do Tesouro </t>
  </si>
  <si>
    <t xml:space="preserve">        2.9.9.0.00.0.0 - Demais Receitas de Capital </t>
  </si>
  <si>
    <t xml:space="preserve">    7.0.0.0.00.0.0 - Receitas Correntes - Intraorçamentárias </t>
  </si>
  <si>
    <t xml:space="preserve">      7.1.0.0.00.0.0 - Impostos, Taxas e Contribuições de Melhoria - 
      Intraorçamentárias </t>
  </si>
  <si>
    <t xml:space="preserve">      7.2.0.0.00.0.0 - Contribuições - Intraorçamentárias </t>
  </si>
  <si>
    <t xml:space="preserve">        7.2.1.0.00.0.0 - Contribuições Sociais - Intraorçamentárias </t>
  </si>
  <si>
    <t xml:space="preserve">          7.2.1.0.04.0.0 - Contribuição Patronal para o Regime Próprio de 
          Previdência Social - RPPS - Intraorçamentárias </t>
  </si>
  <si>
    <t xml:space="preserve">            7.2.1.0.04.1.0 - Contribuição Patronal de Servidor Ativo Civil para 
            o RPPS - Intraorçamentárias </t>
  </si>
  <si>
    <t xml:space="preserve">            7.2.1.0.04.2.0 - Contribuição do Servidor Ativo Civil para o RPPS - 
            Intraorçamentárias </t>
  </si>
  <si>
    <t xml:space="preserve">            7.2.1.0.04.3.0 - Contribuição do Servidores Inativos e Pensionistas 
            Civis para o RPPS - Intraorçamentárias </t>
  </si>
  <si>
    <t xml:space="preserve">            7.2.1.0.04.4.0 - Contribuição Patronal para o RPPS Oriunda de 
            Sentenças Judiciais - Intraorçamentárias </t>
  </si>
  <si>
    <t xml:space="preserve">            7.2.1.0.04.5.0 - Contribuição do Servidor Ativo Civil ao RPPS 
            Oriunda de Sentenças Judiciais - Intraorçamentárias </t>
  </si>
  <si>
    <t xml:space="preserve">            7.2.1.0.04.6.0 - Contribuição do Servidor Inativo Civil e do 
            Pensionista Civil ao RPPS Oriunda de Sentenças Judiciais - 
            Intraorçamentárias </t>
  </si>
  <si>
    <t xml:space="preserve">            7.2.1.0.04.9.0 - Outras Contribuições para o Regime Próprio de 
            Previdência do Servidor Público Intraorçamentárias - 
            Intraorçamentárias </t>
  </si>
  <si>
    <t xml:space="preserve">          7.2.1.0.05.0.0 - Contribuição para o Custeio das Pensões Militares - 
          Intraorçamentárias </t>
  </si>
  <si>
    <t xml:space="preserve">          7.2.1.0.99.0.0 - Outras Contribuições Sociais - Intraorçamentárias </t>
  </si>
  <si>
    <t xml:space="preserve">        7.2.2.0.00.0.0 - Contribuições Econômicas - Intraorçamentárias </t>
  </si>
  <si>
    <t xml:space="preserve">        7.2.4.0.00.0.0 - Contribuição para o Custeio do Serviço de Iluminação 
        Pública - Intraorçamentárias </t>
  </si>
  <si>
    <t xml:space="preserve">      7.3.0.0.00.0.0 - Receita Patrimonial - Intraorçamentárias </t>
  </si>
  <si>
    <t xml:space="preserve">      7.4.0.0.00.0.0 - Receita Agropecuária - Intraorçamentárias </t>
  </si>
  <si>
    <t xml:space="preserve">      7.5.0.0.00.0.0 - Receita Industrial - Intraorçamentárias </t>
  </si>
  <si>
    <t xml:space="preserve">      7.6.0.0.00.0.0 - Receita de Serviços - Intraorçamentárias </t>
  </si>
  <si>
    <t xml:space="preserve">      7.7.0.0.00.0.0 - Transferências Correntes - Intraorçamentárias </t>
  </si>
  <si>
    <t xml:space="preserve">      7.9.0.0.00.0.0 - Outras Receitas Correntes - Intraorçamentárias </t>
  </si>
  <si>
    <t xml:space="preserve">    8.0.0.0.00.0.0 - Receitas de Capital - Intraorçamentárias </t>
  </si>
  <si>
    <t>RECEITAS - União</t>
  </si>
  <si>
    <t xml:space="preserve">Despesas Orçamentárias </t>
  </si>
  <si>
    <t xml:space="preserve">Despesas Empenhadas </t>
  </si>
  <si>
    <t xml:space="preserve">  Total Geral da Despesa </t>
  </si>
  <si>
    <t xml:space="preserve">    3.0.00.00.00.00 - Despesas Correntes </t>
  </si>
  <si>
    <t xml:space="preserve">      3.1.00.00.00.00 - Pessoal e Encargos Sociais </t>
  </si>
  <si>
    <t xml:space="preserve">        3.1.20.00.00.00 - Transferências à União </t>
  </si>
  <si>
    <t xml:space="preserve">        3.1.30.00.00.00 - Transferências a Estados e ao Distrito Federal </t>
  </si>
  <si>
    <t xml:space="preserve">        3.1.40.00.00.00 - Transferências a Municípios </t>
  </si>
  <si>
    <t xml:space="preserve">        3.1.50.00.00.00 - Transferências a Instituições Sem Fins Lucrativos </t>
  </si>
  <si>
    <t xml:space="preserve">        3.1.71.00.00.00 - Transferências a Consórcios Públicos mediante 
        contrato de rateio </t>
  </si>
  <si>
    <t xml:space="preserve">        3.1.73.00.00.00 - Transferências a Consórcios Públicos mediante 
        contrato de rateio à conta de recursos de que tratam os §§ 1º e 2º do 
        art. 24 da Lei Complementar no 141, de 2012 </t>
  </si>
  <si>
    <t xml:space="preserve">        3.1.74.00.00.00 - Transferências a Consórcios Públicos mediante 
        contrato de rateio à conta de recursos de que trata o art. 25 da Lei 
        Complementar no 141, de 2012 </t>
  </si>
  <si>
    <t xml:space="preserve">        3.1.80.00.00.00 - Transferências ao Exterior </t>
  </si>
  <si>
    <t xml:space="preserve">        3.1.90.00.00.00 - Aplicações Diretas </t>
  </si>
  <si>
    <t xml:space="preserve">          3.1.90.01.00.00 - Aposentadorias do RPPS, Reserva Remunerada e 
          Reformas dos Militares </t>
  </si>
  <si>
    <t xml:space="preserve">          3.1.90.03.00.00 - Pensões do RPPS e do Militar </t>
  </si>
  <si>
    <t xml:space="preserve">          3.1.90.04.00.00 - Contratação por Tempo Determinado </t>
  </si>
  <si>
    <t xml:space="preserve">          3.1.90.05.00.00 - Outros Benefícios Previdenciários do Servidor ou do 
          Militar </t>
  </si>
  <si>
    <t xml:space="preserve">          3.1.90.07.00.00 - Contribuição a Entidades Fechadas de Previdência </t>
  </si>
  <si>
    <t xml:space="preserve">          3.1.90.08.00.00 - Outros Benefícios Assistenciais do Servidor ou do 
          Militar </t>
  </si>
  <si>
    <t xml:space="preserve">          3.1.90.11.00.00 - Vencimentos e Vantagens Fixas - Pessoal Civil </t>
  </si>
  <si>
    <t xml:space="preserve">          3.1.90.12.00.00 - Vencimentos e Vantagens Fixas - Pessoal Militar </t>
  </si>
  <si>
    <t xml:space="preserve">          3.1.90.13.00.00 - Obrigações Patronais </t>
  </si>
  <si>
    <t xml:space="preserve">            3.1.90.13.01.00 - FGTS </t>
  </si>
  <si>
    <t xml:space="preserve">            3.1.90.13.02.00 - Contribuições Previdenciárias - INSS </t>
  </si>
  <si>
    <t xml:space="preserve">            3.1.90.13.08.00 - Plano de Seg. Soc. do Servidor - Pessoal Ativo </t>
  </si>
  <si>
    <t xml:space="preserve">            3.1.90.13.99.00 - Outras Obrigações Patronais </t>
  </si>
  <si>
    <t xml:space="preserve">          3.1.90.16.00.00 - Outras Despesas Variáveis - Pessoal Civil </t>
  </si>
  <si>
    <t xml:space="preserve">          3.1.90.17.00.00 - Outras Despesas Variáveis - Pessoal Militar </t>
  </si>
  <si>
    <t xml:space="preserve">          3.1.90.67.00.00 - Depósitos Compulsórios </t>
  </si>
  <si>
    <t xml:space="preserve">          3.1.90.91.00.00 - Sentenças Judiciais </t>
  </si>
  <si>
    <t xml:space="preserve">          3.1.90.92.00.00 - Despesas de Exercícios Anteriores </t>
  </si>
  <si>
    <t xml:space="preserve">          3.1.90.94.00.00 - Indenizações e Restituições Trabalhistas </t>
  </si>
  <si>
    <t xml:space="preserve">          3.1.90.96.00.00 - Ressarcimento de Despesas de Pessoal Requisitado </t>
  </si>
  <si>
    <t xml:space="preserve">          3.1.90.99.00.00 - A Classificar </t>
  </si>
  <si>
    <t xml:space="preserve">        3.1.91.00.00.00 - Aplicação Direta Decorrente de Operação entre 
        Órgãos, Fundos e Entidades Integrantes dos Orçamentos Fiscal e da 
        Seguridade Social </t>
  </si>
  <si>
    <t xml:space="preserve">          3.1.91.04.00.00 - Contratação por Tempo Determinado </t>
  </si>
  <si>
    <t xml:space="preserve">          3.1.91.13.00.00 - Contribuições Patronais </t>
  </si>
  <si>
    <t xml:space="preserve">            3.1.91.13.03.00 - Contribuição Patronal para o RPPS - 
            Intraorçamentária </t>
  </si>
  <si>
    <t xml:space="preserve">            3.1.91.13.99.00 - Outras Obrigações Patronais - Intraorçamentária </t>
  </si>
  <si>
    <t xml:space="preserve">          3.1.91.91.00.00 - Sentenças Judiciais </t>
  </si>
  <si>
    <t xml:space="preserve">          3.1.91.92.00.00 - Despesas de Exercícios Anteriores </t>
  </si>
  <si>
    <t xml:space="preserve">          3.1.91.94.00.00 - Indenizações e Restituições Trabalhistas </t>
  </si>
  <si>
    <t xml:space="preserve">          3.1.91.96.00.00 - Ressarcimento de Despesas de Pessoal Requisitado </t>
  </si>
  <si>
    <t xml:space="preserve">          3.1.91.99.00.00 - A Classificar </t>
  </si>
  <si>
    <t xml:space="preserve">        3.1.95.00.00.00 - Aplicação Direta à conta de recursos de que tratam 
        os §§ 1º e 2º do art. 24 da Lei Complementar no 141, de 2012 </t>
  </si>
  <si>
    <t xml:space="preserve">        3.1.96.00.00.00 - Aplicação Direta à conta de recursos de que trata o 
        art. 25 da Lei Complementar no 141, de 2012 </t>
  </si>
  <si>
    <t xml:space="preserve">        3.1.99.00.00.00 - A Definir </t>
  </si>
  <si>
    <t xml:space="preserve">          3.1.99.99.00.00 - A Classificar </t>
  </si>
  <si>
    <t xml:space="preserve">      3.2.00.00.00.00 - Juros e Encargos da Dívida </t>
  </si>
  <si>
    <t xml:space="preserve">        3.2.90.00.00.00 - Aplicações Diretas </t>
  </si>
  <si>
    <t xml:space="preserve">          3.2.90.21.00.00 - Juros sobre a Dívida por Contrato </t>
  </si>
  <si>
    <t xml:space="preserve">          3.2.90.22.00.00 - Outros Encargos sobre a Dívida por Contrato </t>
  </si>
  <si>
    <t xml:space="preserve">          3.2.90.23.00.00 - Juros, Deságios e Descontos da Dívida Mobiliária </t>
  </si>
  <si>
    <t xml:space="preserve">          3.2.90.24.00.00 - Outros Encargos sobre a Dívida Mobiliária </t>
  </si>
  <si>
    <t xml:space="preserve">          3.2.90.25.00.00 - Encargos sobre Operações de Crédito por Antecipação 
          da Receita </t>
  </si>
  <si>
    <t xml:space="preserve">          3.2.90.91.00.00 - Sentenças Judiciais </t>
  </si>
  <si>
    <t xml:space="preserve">          3.2.90.92.00.00 - Despesas de Exercícios Anteriores </t>
  </si>
  <si>
    <t xml:space="preserve">          3.2.90.93.00.00 - Indenizações e Restituições </t>
  </si>
  <si>
    <t xml:space="preserve">          3.2.90.99.00.00 - A Classificar </t>
  </si>
  <si>
    <t xml:space="preserve">        3.2.95.00.00.00 - Aplicação Direta à conta de recursos de que tratam 
        os §§ 1º e 2º do art. 24 da Lei Complementar no 141, de 2012 </t>
  </si>
  <si>
    <t xml:space="preserve">        3.2.96.00.00.00 - Aplicação Direta à conta de recursos de que trata o 
        art. 25 da Lei Complementar no 141, de 2012 </t>
  </si>
  <si>
    <t xml:space="preserve">        3.2.99.00.00.00 - A Definir </t>
  </si>
  <si>
    <t xml:space="preserve">      3.3.00.00.00.00 - Outras Despesas Correntes </t>
  </si>
  <si>
    <t xml:space="preserve">        3.3.20.00.00.00 - Transferências à União </t>
  </si>
  <si>
    <t xml:space="preserve">        3.3.22.00.00.00 - Execução Orçamentária Delegada à União </t>
  </si>
  <si>
    <t xml:space="preserve">        3.3.30.00.00.00 - Transferências a Estados e ao Distrito Federal </t>
  </si>
  <si>
    <t xml:space="preserve">          3.3.30.41.00.00 - Contribuições </t>
  </si>
  <si>
    <t xml:space="preserve">          3.3.30.81.00.00 - Distribuição Constitucional ou Legal de Receitas </t>
  </si>
  <si>
    <t xml:space="preserve">          3.3.30.99.00.00 - A Classificar </t>
  </si>
  <si>
    <t xml:space="preserve">        3.3.31.00.00.00 - Transferências a Estados e ao Distrito Federal - 
        Fundo a Fundo </t>
  </si>
  <si>
    <t xml:space="preserve">        3.3.32.00.00.00 - Execução Orçamentária Delegada a Estados e ao 
        Distrito Federal </t>
  </si>
  <si>
    <t xml:space="preserve">        3.3.35.00.00.00 - Transferências Fundo a Fundo aos Estados e ao 
        Distrito Federal à conta de recursos de que tratam os §§ 1º e 2º do 
        art. 24 da Lei Complementar no 141, de 2012 </t>
  </si>
  <si>
    <t xml:space="preserve">        3.3.36.00.00.00 - Transferências Fundo a Fundo aos Estados e ao 
        Distrito Federal à conta de recursos de que trata o art. 25 da Lei 
        Complementar no 141, de 2012 </t>
  </si>
  <si>
    <t xml:space="preserve">        3.3.40.00.00.00 - Transferências a Municípios </t>
  </si>
  <si>
    <t xml:space="preserve">          3.3.40.41.00.00 - Contribuições </t>
  </si>
  <si>
    <t xml:space="preserve">          3.3.40.81.00.00 - Distribuição Constitucional ou Legal de Receitas </t>
  </si>
  <si>
    <t xml:space="preserve">          3.3.40.99.00.00 - A Classificar </t>
  </si>
  <si>
    <t xml:space="preserve">        3.3.41.00.00.00 - Transferências a Municípios - Fundo a Fundo </t>
  </si>
  <si>
    <t xml:space="preserve">        3.3.42.00.00.00 - Execução Orçamentária Delegada a Municípios </t>
  </si>
  <si>
    <t xml:space="preserve">        3.3.45.00.00.00 - Transferências Fundo a Fundo aos Municípios à conta 
        de recursos de que tratam os §§ 1º e 2º do art. 24 da Lei Complementar 
        no 141, de 2012 </t>
  </si>
  <si>
    <t xml:space="preserve">        3.3.46.00.00.00 - Transferências Fundo a Fundo aos Municípios à conta 
        de recursos de que trata o art. 25 da Lei Complementar no 141, de 2012 </t>
  </si>
  <si>
    <t xml:space="preserve">        3.3.50.00.00.00 - Transferências a Instituições Privadas sem Fins 
        Lucrativos </t>
  </si>
  <si>
    <t xml:space="preserve">        3.3.60.00.00.00 - Transferências a Instituições Privadas com Fins 
        Lucrativos </t>
  </si>
  <si>
    <t xml:space="preserve">        3.3.67.00.00.00 - Execução de Contrato de Parceria Público-Privada - 
        PPP </t>
  </si>
  <si>
    <t xml:space="preserve">        3.3.70.00.00.00 - Transferências a Instituições Multigovernamentais </t>
  </si>
  <si>
    <t xml:space="preserve">        3.3.71.00.00.00 - Transferências a Consórcios Públicos mediante 
        contrato de rateio </t>
  </si>
  <si>
    <t xml:space="preserve">        3.3.72.00.00.00 - Execução Orçamentária Delegada a Consórcios Públicos </t>
  </si>
  <si>
    <t xml:space="preserve">        3.3.73.00.00.00 - Transferências a Consórcios Públicos mediante 
        contrato de rateio à conta de recursos de que tratam os §§ 1º e 2º do 
        art. 24 da Lei Complementar no 141, de 2012 </t>
  </si>
  <si>
    <t xml:space="preserve">        3.3.74.00.00.00 - Transferências a Consórcios Públicos mediante 
        contrato de rateio à conta de recursos de que trata o art. 25 da Lei 
        Complementar no 141, de 2012 </t>
  </si>
  <si>
    <t xml:space="preserve">        3.3.75.00.00.00 - Transferências a Instituições Multigovernamentais à 
        conta de recursos de que tratam os §§ 1º e 2º do art. 24 da Lei 
        Complementar no 141, de 2012 </t>
  </si>
  <si>
    <t xml:space="preserve">        3.3.76.00.00.00 - Transferências a Instituições Multigovernamentais à 
        conta de recursos de que trata o art. 25 da Lei Complementar no 141, 
        de 2012 </t>
  </si>
  <si>
    <t xml:space="preserve">        3.3.80.00.00.00 - Transferências ao Exterior </t>
  </si>
  <si>
    <t xml:space="preserve">        3.3.90.00.00.00 - Aplicações Diretas </t>
  </si>
  <si>
    <t xml:space="preserve">          3.3.90.04.00.00 - Contratação por Tempo Determinado </t>
  </si>
  <si>
    <t xml:space="preserve">          3.3.90.06.00.00 - Benefício Mensal ao Deficiente e ao Idoso </t>
  </si>
  <si>
    <t xml:space="preserve">          3.3.90.08.00.00 - Outros Benefícios Assistenciais do servidor e do 
          militar </t>
  </si>
  <si>
    <t xml:space="preserve">          3.3.90.10.00.00 - Seguro Desemprego e Abono Salarial </t>
  </si>
  <si>
    <t xml:space="preserve">          3.3.90.14.00.00 - Diárias - Civil </t>
  </si>
  <si>
    <t xml:space="preserve">          3.3.90.15.00.00 - Diárias - Militar </t>
  </si>
  <si>
    <t xml:space="preserve">          3.3.90.18.00.00 - Auxílio Financeiro a Estudantes </t>
  </si>
  <si>
    <t xml:space="preserve">          3.3.90.19.00.00 - Auxílio-Fardamento </t>
  </si>
  <si>
    <t xml:space="preserve">          3.3.90.20.00.00 - Auxílio Financeiro a Pesquisadores </t>
  </si>
  <si>
    <t xml:space="preserve">          3.3.90.26.00.00 - Obrigações Decorrentes de Política Monetária </t>
  </si>
  <si>
    <t xml:space="preserve">          3.3.90.27.00.00 - Encargos pela Honra de Avais, Garantias, Seguros e 
          Similares </t>
  </si>
  <si>
    <t xml:space="preserve">          3.3.90.28.00.00 - Remuneração de Cotas de Fundos Autárquicos </t>
  </si>
  <si>
    <t xml:space="preserve">          3.3.90.29.00.00 - Distribuição de Resultado de Empresas Estatais 
          Dependentes </t>
  </si>
  <si>
    <t xml:space="preserve">          3.3.90.30.00.00 - Material de Consumo </t>
  </si>
  <si>
    <t xml:space="preserve">          3.3.90.31.00.00 - Premiações Culturais, Artísticas, Científicas, 
          Desportivas e Outras </t>
  </si>
  <si>
    <t xml:space="preserve">          3.3.90.32.00.00 - Material, Bem ou Serviço para Distribuição Gratuita </t>
  </si>
  <si>
    <t xml:space="preserve">          3.3.90.33.00.00 - Passagens e Despesas com Locomoção </t>
  </si>
  <si>
    <t xml:space="preserve">          3.3.90.34.00.00 - Outras Despesas de Pessoal decorrentes de Contratos 
          de Terceirização </t>
  </si>
  <si>
    <t xml:space="preserve">          3.3.90.35.00.00 - Serviços de Consultoria </t>
  </si>
  <si>
    <t xml:space="preserve">          3.3.90.36.00.00 - Outros Serviços de Terceiros - Pessoa Física </t>
  </si>
  <si>
    <t xml:space="preserve">          3.3.90.37.00.00 - Locação de Mão-de-Obra </t>
  </si>
  <si>
    <t xml:space="preserve">          3.3.90.38.00.00 - Arrendamento Mercantil </t>
  </si>
  <si>
    <t xml:space="preserve">          3.3.90.39.00.00 - Outros Serviços de Terceiros - Pessoa Jurídica </t>
  </si>
  <si>
    <t xml:space="preserve">          3.3.90.41.00.00 - Contribuições </t>
  </si>
  <si>
    <t xml:space="preserve">          3.3.90.43.00.00 - Subvenções Sociais </t>
  </si>
  <si>
    <t xml:space="preserve">          3.3.90.45.00.00 - Subvenções Econômicas </t>
  </si>
  <si>
    <t xml:space="preserve">          3.3.90.46.00.00 - Auxílio-Alimentação </t>
  </si>
  <si>
    <t xml:space="preserve">          3.3.90.47.00.00 - Obrigações Tributárias e Contributivas </t>
  </si>
  <si>
    <t xml:space="preserve">          3.3.90.48.00.00 - Outros Auxílios Financeiros a Pessoas Físicas </t>
  </si>
  <si>
    <t xml:space="preserve">          3.3.90.49.00.00 - Auxílio-Transporte </t>
  </si>
  <si>
    <t xml:space="preserve">          3.3.90.53.00.00 - Aposentadorias do RGPS - Área Rural </t>
  </si>
  <si>
    <t xml:space="preserve">          3.3.90.54.00.00 - Aposentadorias do RGPS - Área Urbana </t>
  </si>
  <si>
    <t xml:space="preserve">          3.3.90.55.00.00 - Pensões do RGPS - Área Rural </t>
  </si>
  <si>
    <t xml:space="preserve">          3.3.90.56.00.00 - Pensões do RGPS - Área Urbana </t>
  </si>
  <si>
    <t xml:space="preserve">          3.3.90.57.00.00 - Outros Benefícios do RGPS - Área Rural </t>
  </si>
  <si>
    <t xml:space="preserve">          3.3.90.58.00.00 - Outros Benefícios do RGPS - Área Urbana </t>
  </si>
  <si>
    <t xml:space="preserve">          3.3.90.59.00.00 - Pensões Especiais </t>
  </si>
  <si>
    <t xml:space="preserve">          3.3.90.67.00.00 - Depósitos Compulsórios </t>
  </si>
  <si>
    <t xml:space="preserve">          3.3.90.81.00.00 - Distribuição Constitucional ou Legal de Receitas </t>
  </si>
  <si>
    <t xml:space="preserve">          3.3.90.91.00.00 - Sentenças Judiciais </t>
  </si>
  <si>
    <t xml:space="preserve">          3.3.90.92.00.00 - Despesas de Exercícios Anteriores </t>
  </si>
  <si>
    <t xml:space="preserve">          3.3.90.93.00.00 - Indenizações e Restituições </t>
  </si>
  <si>
    <t xml:space="preserve">          3.3.90.95.00.00 - Indenização pela Execução de Trabalhos de Campo </t>
  </si>
  <si>
    <t xml:space="preserve">          3.3.90.96.00.00 - Ressarcimento de Despesas de Pessoal Requisitado </t>
  </si>
  <si>
    <t xml:space="preserve">          3.3.90.98.00.00 - Compensações ao RGPS </t>
  </si>
  <si>
    <t xml:space="preserve">          3.3.90.99.00.00 - A Classificar </t>
  </si>
  <si>
    <t xml:space="preserve">        3.3.91.00.00.00 - Aplicação Direta Decorrente de Operação entre 
        Órgãos, Fundos e Entidades Integrantes dos Orçamentos Fiscal e da 
        Seguridade Social </t>
  </si>
  <si>
    <t xml:space="preserve">        3.3.93.00.00.00 - Aplicação Direta Decorrente de Operação de Órgãos, 
        Fundos e Entidades Integrantes dos Orçamentos Fiscal e da Seguridade 
        Social com Consórcio Público do qual o Ente Participe </t>
  </si>
  <si>
    <t xml:space="preserve">        3.3.94.00.00.00 - Aplicação Direta Decorrente de Operação de Órgãos, 
        Fundos e Entidades Integrantes dos Orçamentos Fiscal e da Seguridade 
        Social com Consórcio Público do qual o Ente Não Participe </t>
  </si>
  <si>
    <t xml:space="preserve">        3.3.95.00.00.00 - Aplicação Direta à conta de recursos de que tratam 
        os §§ 1º e 2º do art. 24 da Lei Complementar no 141, de 2012 </t>
  </si>
  <si>
    <t xml:space="preserve">        3.3.96.00.00.00 - Aplicação Direta à conta de recursos de que trata o 
        art. 25 da Lei Complementar no 141, de 2012 </t>
  </si>
  <si>
    <t xml:space="preserve">        3.3.99.00.00.00 - A Definir </t>
  </si>
  <si>
    <t xml:space="preserve">    4.0.00.00.00.00 - Despesas de Capital </t>
  </si>
  <si>
    <t xml:space="preserve">      4.4.00.00.00.00 - Investimentos </t>
  </si>
  <si>
    <t xml:space="preserve">        4.4.20.00.00.00 - Transferências à União </t>
  </si>
  <si>
    <t xml:space="preserve">        4.4.22.00.00.00 - Execução Orçamentária Delegada à União </t>
  </si>
  <si>
    <t xml:space="preserve">        4.4.30.00.00.00 - Transferências a Estados e ao Distrito Federal </t>
  </si>
  <si>
    <t xml:space="preserve">        4.4.31.00.00.00 - Transferências a Estados e ao Distrito Federal - 
        Fundo a Fundo </t>
  </si>
  <si>
    <t xml:space="preserve">        4.4.32.00.00.00 - Execução Orçamentária Delegada a Estados e ao 
        Distrito Federal </t>
  </si>
  <si>
    <t xml:space="preserve">        4.4.35.00.00.00 - Transferências Fundo a Fundo aos Estados e ao 
        Distrito Federal à conta de recursos de que tratam os §§ 1º e 2º do 
        art. 24 da Lei Complementar no 141, de 2012 </t>
  </si>
  <si>
    <t xml:space="preserve">        4.4.36.00.00.00 - Transferências Fundo a Fundo aos Estados e ao 
        Distrito Federal à conta de recursos de que trata o art. 25 da Lei 
        Complementar no 141, de 2012 </t>
  </si>
  <si>
    <t xml:space="preserve">        4.4.40.00.00.00 - Transferências a Municípios </t>
  </si>
  <si>
    <t xml:space="preserve">        4.4.41.00.00.00 - Transferências a Municípios - Fundo a Fundo </t>
  </si>
  <si>
    <t xml:space="preserve">        4.4.42.00.00.00 - Execução Orçamentária Delegada a Municípios </t>
  </si>
  <si>
    <t xml:space="preserve">        4.4.45.00.00.00 - Transferências Fundo a Fundo aos Municípios à conta 
        de recursos de que tratam os §§ 1º e 2º do art. 24 da Lei Complementar 
        no 141, de 2012 </t>
  </si>
  <si>
    <t xml:space="preserve">        4.4.46.00.00.00 - Transferências Fundo a Fundo aos Municípios à conta 
        de recursos de que trata o art. 25 da Lei Complementar no 141, de 2012 </t>
  </si>
  <si>
    <t xml:space="preserve">        4.4.50.00.00.00 - Transferências a Instituições Privadas sem Fins 
        Lucrativos </t>
  </si>
  <si>
    <t xml:space="preserve">        4.4.60.00.00.00 - Transferências a Instituições Privadas com Fins 
        Lucrativos </t>
  </si>
  <si>
    <t xml:space="preserve">        4.4.70.00.00.00 - Transferências a Instituições Multigovernamentais </t>
  </si>
  <si>
    <t xml:space="preserve">        4.4.71.00.00.00 - Transferências a Consórcios Públicos mediante 
        contrato de rateio </t>
  </si>
  <si>
    <t xml:space="preserve">        4.4.72.00.00.00 - Execução Orçamentária Delegada a Consórcios Públicos </t>
  </si>
  <si>
    <t xml:space="preserve">        4.4.73.00.00.00 - Transferências a Consórcios Públicos mediante 
        contrato de rateio à conta de recursos de que tratam os §§ 1º e 2º do 
        art. 24 da Lei Complementar no 141, de 2012 </t>
  </si>
  <si>
    <t xml:space="preserve">        4.4.74.00.00.00 - Transferências a Consórcios Públicos mediante 
        contrato de rateio à conta de recursos de que trata o art. 25 da Lei 
        Complementar no 141, de 2012 </t>
  </si>
  <si>
    <t xml:space="preserve">        4.4.75.00.00.00 - Transferências a Instituições Multigovernamentais à 
        conta de recursos de que tratam os §§ 1º e 2º do art. 24 da Lei 
        Complementar no 141, de 2012 </t>
  </si>
  <si>
    <t xml:space="preserve">        4.4.76.00.00.00 - Transferências a Instituições Multigovernamentais à 
        conta de recursos de que trata o art. 25 da Lei Complementar no 141, 
        de 2012 </t>
  </si>
  <si>
    <t xml:space="preserve">        4.4.80.00.00.00 - Transferências ao Exterior </t>
  </si>
  <si>
    <t xml:space="preserve">        4.4.90.00.00.00 - Aplicações Diretas </t>
  </si>
  <si>
    <t xml:space="preserve">          4.4.90.04.00.00 - Contratação por Tempo Determinado </t>
  </si>
  <si>
    <t xml:space="preserve">          4.4.90.14.00.00 - Diárias - Civil </t>
  </si>
  <si>
    <t xml:space="preserve">          4.4.90.15.00.00 - Diárias - Militar </t>
  </si>
  <si>
    <t xml:space="preserve">          4.4.90.17.00.00 - Outras Despesas Variáveis - Pessoal Militar </t>
  </si>
  <si>
    <t xml:space="preserve">          4.4.90.18.00.00 - Auxílio Financeiro a Estudantes </t>
  </si>
  <si>
    <t xml:space="preserve">          4.4.90.20.00.00 - Auxílio Financeiro a Pesquisadores </t>
  </si>
  <si>
    <t xml:space="preserve">          4.4.90.30.00.00 - Material de Consumo </t>
  </si>
  <si>
    <t xml:space="preserve">          4.4.90.33.00.00 - Passagens e Despesas com Locomoção </t>
  </si>
  <si>
    <t xml:space="preserve">          4.4.90.35.00.00 - Serviços de Consultoria </t>
  </si>
  <si>
    <t xml:space="preserve">          4.4.90.36.00.00 - Outros Serviços de Terceiros - Pessoa Física </t>
  </si>
  <si>
    <t xml:space="preserve">          4.4.90.37.00.00 - Locação de Mão-de-Obra </t>
  </si>
  <si>
    <t xml:space="preserve">          4.4.90.39.00.00 - Outros Serviços de Terceiros - Pessoa Jurídica </t>
  </si>
  <si>
    <t xml:space="preserve">          4.4.90.47.00.00 - Obrigações Tributárias e Contributivas </t>
  </si>
  <si>
    <t xml:space="preserve">          4.4.90.51.00.00 - Obras e Instalações </t>
  </si>
  <si>
    <t xml:space="preserve">            4.4.90.51.91.00 - Obras em Andamento </t>
  </si>
  <si>
    <t xml:space="preserve">            4.4.90.51.99.00 - Demais Obras e Instalações </t>
  </si>
  <si>
    <t xml:space="preserve">          4.4.90.52.00.00 - Equipamentos e Material Permanente </t>
  </si>
  <si>
    <t xml:space="preserve">          4.4.90.61.00.00 - Aquisição de Imóveis </t>
  </si>
  <si>
    <t xml:space="preserve">          4.4.90.91.00.00 - Sentenças Judiciais </t>
  </si>
  <si>
    <t xml:space="preserve">          4.4.90.92.00.00 - Despesas de Exercícios Anteriores </t>
  </si>
  <si>
    <t xml:space="preserve">          4.4.90.93.00.00 - Indenizações e Restituições </t>
  </si>
  <si>
    <t xml:space="preserve">          4.4.90.99.00.00 - A Classificar </t>
  </si>
  <si>
    <t xml:space="preserve">        4.4.91.00.00.00 - Aplicação Direta Decorrente de Operação entre 
        Órgãos, Fundos e Entidades Integrantes dos Orçamentos Fiscal e da 
        Seguridade Social </t>
  </si>
  <si>
    <t xml:space="preserve">        4.4.93.00.00.00 - Aplicação Direta Decorrente de Operação de Órgãos, 
        Fundos e Entidades Integrantes dos Orçamentos Fiscal e da Seguridade 
        Social com Consórcio Público do qual o Ente Participe </t>
  </si>
  <si>
    <t xml:space="preserve">        4.4.94.00.00.00 - Aplicação Direta Decorrente de Operação de Órgãos, 
        Fundos e Entidades Integrantes dos Orçamentos Fiscal e da Seguridade 
        Social com Consórcio Público do qual o Ente Não Participe </t>
  </si>
  <si>
    <t xml:space="preserve">        4.4.95.00.00.00 - Aplicação Direta à conta de recursos de que tratam 
        os §§ 1º e 2º do art. 24 da Lei Complementar no 141, de 2012 </t>
  </si>
  <si>
    <t xml:space="preserve">        4.4.96.00.00.00 - Aplicação Direta à conta de recursos de que trata o 
        art. 25 da Lei Complementar no 141, de 2012 </t>
  </si>
  <si>
    <t xml:space="preserve">        4.4.99.00.00.00 - A Definir </t>
  </si>
  <si>
    <t xml:space="preserve">      4.5.00.00.00.00 - Inversões Financeiras </t>
  </si>
  <si>
    <t xml:space="preserve">        4.5.20.00.00.00 - Transferências à União </t>
  </si>
  <si>
    <t xml:space="preserve">        4.5.30.00.00.00 - Transferências a Estados e ao Distrito Federal </t>
  </si>
  <si>
    <t xml:space="preserve">        4.5.32.00.00.00 - Execução Orçamentária Delegada a Estados e ao 
        Distrito Federal </t>
  </si>
  <si>
    <t xml:space="preserve">        4.5.40.00.00.00 - Transferências a Municípios </t>
  </si>
  <si>
    <t xml:space="preserve">        4.5.42.00.00.00 - Execução Orçamentária Delegada a Municípios </t>
  </si>
  <si>
    <t xml:space="preserve">        4.5.50.00.00.00 - Transferências a Instituições Privadas sem Fins 
        Lucrativos </t>
  </si>
  <si>
    <t xml:space="preserve">        4.5.60.00.00.00 - Transferências a Instituições Privadas com Fins 
        Lucrativos </t>
  </si>
  <si>
    <t xml:space="preserve">        4.5.67.00.00.00 - Execução de Contrato de Parceria Público-Privada - 
        PPP </t>
  </si>
  <si>
    <t xml:space="preserve">        4.5.71.00.00.00 - Transferências a Consórcios Públicos mediante 
        contrato de rateio </t>
  </si>
  <si>
    <t xml:space="preserve">        4.5.72.00.00.00 - Execução Orçamentária Delegada a Consórcios Públicos </t>
  </si>
  <si>
    <t xml:space="preserve">        4.5.73.00.00.00 - Transferências a Consórcios Públicos mediante 
        contrato de rateio à conta de recursos de que tratam os §§ 1º e 2º do 
        art. 24 da Lei Complementar no 141, de 2012 </t>
  </si>
  <si>
    <t xml:space="preserve">        4.5.74.00.00.00 - Transferências a Consórcios Públicos mediante 
        contrato de rateio à conta de recursos de que trata o art. 25 da Lei 
        Complementar no 141, de 2012 </t>
  </si>
  <si>
    <t xml:space="preserve">        4.5.80.00.00.00 - Transferências ao Exterior </t>
  </si>
  <si>
    <t xml:space="preserve">        4.5.90.00.00.00 - Aplicações Diretas </t>
  </si>
  <si>
    <t xml:space="preserve">          4.5.90.27.00.00 - Encargos pela Honra de Avais, Garantias, Seguros e 
          Similares </t>
  </si>
  <si>
    <t xml:space="preserve">          4.5.90.61.00.00 - Aquisição de Imóveis </t>
  </si>
  <si>
    <t xml:space="preserve">          4.5.90.62.00.00 - Aquisição de Produtos para Revenda </t>
  </si>
  <si>
    <t xml:space="preserve">          4.5.90.63.00.00 - Aquisição de Títulos de Crédito </t>
  </si>
  <si>
    <t xml:space="preserve">          4.5.90.64.00.00 - Aquisição de Títulos Representativos de Capital já 
          Integralizado </t>
  </si>
  <si>
    <t xml:space="preserve">          4.5.90.65.00.00 - Constituição ou Aumento de Capital de Empresas </t>
  </si>
  <si>
    <t xml:space="preserve">          4.5.90.66.00.00 - Concessão de Empréstimos e Financiamentos </t>
  </si>
  <si>
    <t xml:space="preserve">          4.5.90.67.00.00 - Depósitos Compulsórios </t>
  </si>
  <si>
    <t xml:space="preserve">          4.5.90.91.00.00 - Sentenças Judiciais </t>
  </si>
  <si>
    <t xml:space="preserve">          4.5.90.92.00.00 - Despesas de Exercícios Anteriores </t>
  </si>
  <si>
    <t xml:space="preserve">          4.5.90.93.00.00 - Indenizações e Restituições </t>
  </si>
  <si>
    <t xml:space="preserve">          4.5.90.99.00.00 - A Classificar </t>
  </si>
  <si>
    <t xml:space="preserve">        4.5.91.00.00.00 - Aplicação Direta Decorrente de Operação entre 
        Órgãos, Fundos e Entidades Integrantes dos Orçamentos Fiscal e da 
        Seguridade Social </t>
  </si>
  <si>
    <t xml:space="preserve">        4.5.95.00.00.00 - Aplicação Direta à conta de recursos de que tratam 
        os §§ 1º e 2º do art. 24 da Lei Complementar no 141, de 2012 </t>
  </si>
  <si>
    <t xml:space="preserve">        4.5.96.00.00.00 - Aplicação Direta à conta de recursos de que trata o 
        art. 25 da Lei Complementar no 141, de 2012 </t>
  </si>
  <si>
    <t xml:space="preserve">        4.5.99.00.00.00 - A Definir </t>
  </si>
  <si>
    <t xml:space="preserve">      4.6.00.00.00.00 - Amortização da Dívida </t>
  </si>
  <si>
    <t xml:space="preserve">        4.6.90.00.00.00 - Aplicações Diretas </t>
  </si>
  <si>
    <t xml:space="preserve">          4.6.90.71.00.00 - Principal da Dívida Contratual Resgatado </t>
  </si>
  <si>
    <t xml:space="preserve">          4.6.90.72.00.00 - Principal da Dívida Mobiliária Resgatado </t>
  </si>
  <si>
    <t xml:space="preserve">          4.6.90.73.00.00 - Correção Monetária ou Cambial da Dívida Contratual 
          Resgatada </t>
  </si>
  <si>
    <t xml:space="preserve">          4.6.90.74.00.00 - Correção Monetária ou Cambial da Dívida Mobiliária 
          Resgatada </t>
  </si>
  <si>
    <t xml:space="preserve">          4.6.90.75.00.00 - Correção Monetária da Dívida de Operações de 
          Crédito por Antecipação da Receita </t>
  </si>
  <si>
    <t xml:space="preserve">          4.6.90.76.00.00 - Principal Corrigido da Dívida Mobiliária 
          Refinanciado </t>
  </si>
  <si>
    <t xml:space="preserve">          4.6.90.77.00.00 - Principal Corrigido da Dívida Contratual 
          Refinanciado </t>
  </si>
  <si>
    <t xml:space="preserve">          4.6.90.91.00.00 - Sentenças Judiciais </t>
  </si>
  <si>
    <t xml:space="preserve">          4.6.90.92.00.00 - Despesas de Exercícios Anteriores </t>
  </si>
  <si>
    <t xml:space="preserve">          4.6.90.93.00.00 - Indenizações e Restituições </t>
  </si>
  <si>
    <t xml:space="preserve">          4.6.90.99.00.00 - A Classificar </t>
  </si>
  <si>
    <t xml:space="preserve">        4.6.95.00.00.00 - Aplicação Direta à conta de recursos de que tratam 
        os §§ 1º e 2º do art. 24 da Lei Complementar no 141, de 2012 </t>
  </si>
  <si>
    <t xml:space="preserve">        4.6.96.00.00.00 - Aplicação Direta à conta de recursos de que trata o 
        art. 25 da Lei Complementar no 141, de 2012 </t>
  </si>
  <si>
    <t xml:space="preserve">        4.6.99.00.00.00 - A Definir </t>
  </si>
  <si>
    <t xml:space="preserve">Despesas por Função </t>
  </si>
  <si>
    <t xml:space="preserve">Despesas (Exceto Intraorçamentárias) </t>
  </si>
  <si>
    <t xml:space="preserve">  01 - Legislativa </t>
  </si>
  <si>
    <t xml:space="preserve">    01.031 - Ação Legislativa </t>
  </si>
  <si>
    <t xml:space="preserve">    01.032 - Controle Externo </t>
  </si>
  <si>
    <t xml:space="preserve">    01.122 - Administração Geral </t>
  </si>
  <si>
    <t xml:space="preserve">  02 - Judiciária </t>
  </si>
  <si>
    <t xml:space="preserve">    02.061 - Ação Judiciária </t>
  </si>
  <si>
    <t xml:space="preserve">    02.062 - Defesa do Interesse Público no Processo Judiciário </t>
  </si>
  <si>
    <t xml:space="preserve">    02.122 - Administração Geral </t>
  </si>
  <si>
    <t xml:space="preserve">  03 - Essencial à Justiça </t>
  </si>
  <si>
    <t xml:space="preserve">    03.091 - Defesa da Ordem Jurídica </t>
  </si>
  <si>
    <t xml:space="preserve">    03.092 - Representação Judicial e Extrajudicial </t>
  </si>
  <si>
    <t xml:space="preserve">    03.122 - Administração Geral </t>
  </si>
  <si>
    <t xml:space="preserve">  04 - Administração </t>
  </si>
  <si>
    <t xml:space="preserve">    04.121 - Planejamento e Orçamento </t>
  </si>
  <si>
    <t xml:space="preserve">    04.122 - Administração Geral </t>
  </si>
  <si>
    <t xml:space="preserve">    04.123 - Administração Financeira </t>
  </si>
  <si>
    <t xml:space="preserve">    04.124 - Controle Interno </t>
  </si>
  <si>
    <t xml:space="preserve">    04.125 - Normatização e Fiscalização </t>
  </si>
  <si>
    <t xml:space="preserve">    04.126 - Tecnologia da Informação </t>
  </si>
  <si>
    <t xml:space="preserve">    04.127 - Ordenamento Territorial </t>
  </si>
  <si>
    <t xml:space="preserve">    04.128 - Formação de Recursos Humanos </t>
  </si>
  <si>
    <t xml:space="preserve">    04.129 - Administração de Receitas </t>
  </si>
  <si>
    <t xml:space="preserve">    04.130 - Administração de Concessões </t>
  </si>
  <si>
    <t xml:space="preserve">    04.131 - Comunicação Social </t>
  </si>
  <si>
    <t xml:space="preserve">  05 - Defesa Nacional </t>
  </si>
  <si>
    <t xml:space="preserve">    05.151 - Defesa Área </t>
  </si>
  <si>
    <t xml:space="preserve">    05.152 - Defesa Naval </t>
  </si>
  <si>
    <t xml:space="preserve">    05.153 - Defesa Terrestre </t>
  </si>
  <si>
    <t xml:space="preserve">    05.122 - Administração Geral </t>
  </si>
  <si>
    <t xml:space="preserve">  06 - Segurança Pública </t>
  </si>
  <si>
    <t xml:space="preserve">    06.181 - Policiamento </t>
  </si>
  <si>
    <t xml:space="preserve">    06.182 - Defesa Civil </t>
  </si>
  <si>
    <t xml:space="preserve">    06.183 - Informação e Inteligência </t>
  </si>
  <si>
    <t xml:space="preserve">    06.122 - Administração Geral </t>
  </si>
  <si>
    <t xml:space="preserve">  07 - Relações Exteriores </t>
  </si>
  <si>
    <t xml:space="preserve">    07.211 - Relações Diplomáticas </t>
  </si>
  <si>
    <t xml:space="preserve">    07.212 - Cooperação Internacional </t>
  </si>
  <si>
    <t xml:space="preserve">    07.122 - Administração Geral </t>
  </si>
  <si>
    <t xml:space="preserve">  08 - Assistência Social </t>
  </si>
  <si>
    <t xml:space="preserve">    08.241 - Assistência ao Idoso </t>
  </si>
  <si>
    <t xml:space="preserve">    08.242 - Assistência ao Portador de Deficiência </t>
  </si>
  <si>
    <t xml:space="preserve">    08.243 - Assistência à Criança e ao Adolescente </t>
  </si>
  <si>
    <t xml:space="preserve">    08.244 - Assistência Comunitária </t>
  </si>
  <si>
    <t xml:space="preserve">    08.122 - Administração Geral </t>
  </si>
  <si>
    <t xml:space="preserve">  09 - Previdência Social </t>
  </si>
  <si>
    <t xml:space="preserve">    09.271 - Previdência Básica </t>
  </si>
  <si>
    <t xml:space="preserve">    09.272 - Previdência do Regime Estatutário </t>
  </si>
  <si>
    <t xml:space="preserve">    09.273 - Previdência Complementar </t>
  </si>
  <si>
    <t xml:space="preserve">    09.274 - Previdência Especial </t>
  </si>
  <si>
    <t xml:space="preserve">    09.122 - Administração Geral </t>
  </si>
  <si>
    <t xml:space="preserve">  10 - Saúde </t>
  </si>
  <si>
    <t xml:space="preserve">    10.301 - Atenção Básica </t>
  </si>
  <si>
    <t xml:space="preserve">    10.302 - Assistência Hospitalar e Ambulatorial </t>
  </si>
  <si>
    <t xml:space="preserve">    10.303 - Suporte Profilático e Terapêutico </t>
  </si>
  <si>
    <t xml:space="preserve">    10.304 - Vigilância Sanitária </t>
  </si>
  <si>
    <t xml:space="preserve">    10.305 - Vigilância Epidemiológica </t>
  </si>
  <si>
    <t xml:space="preserve">    10.306 - Alimentação e Nutrição </t>
  </si>
  <si>
    <t xml:space="preserve">    10.122 - Administração Geral </t>
  </si>
  <si>
    <t xml:space="preserve">  11 - Trabalho </t>
  </si>
  <si>
    <t xml:space="preserve">    11.331 - Proteção e Benefícios ao Trabalhador </t>
  </si>
  <si>
    <t xml:space="preserve">    11.332 - Relações de Trabalho </t>
  </si>
  <si>
    <t xml:space="preserve">    11.333 - Empregabilidade </t>
  </si>
  <si>
    <t xml:space="preserve">    11.334 - Fomento ao Trabalho </t>
  </si>
  <si>
    <t xml:space="preserve">    11.122 - Administração Geral </t>
  </si>
  <si>
    <t xml:space="preserve">  12 - Educação </t>
  </si>
  <si>
    <t xml:space="preserve">    12.361 - Ensino Fundamental </t>
  </si>
  <si>
    <t xml:space="preserve">    12.362 - Ensino Médio </t>
  </si>
  <si>
    <t xml:space="preserve">    12.363 - Ensino Profissional </t>
  </si>
  <si>
    <t xml:space="preserve">    12.364 - Ensino Superior </t>
  </si>
  <si>
    <t xml:space="preserve">    12.365 - Educação Infantil </t>
  </si>
  <si>
    <t xml:space="preserve">    12.366 - Educação de Jovens e Adultos </t>
  </si>
  <si>
    <t xml:space="preserve">    12.367 - Educação Especial </t>
  </si>
  <si>
    <t xml:space="preserve">    12.368 - Educação Básica </t>
  </si>
  <si>
    <t xml:space="preserve">    12.122 - Administração Geral </t>
  </si>
  <si>
    <t xml:space="preserve">  13 - Cultura </t>
  </si>
  <si>
    <t xml:space="preserve">    13.391 - Patrimônio Histórico, Artístico e Arqueológico </t>
  </si>
  <si>
    <t xml:space="preserve">    13.392 - Difusão Cultural </t>
  </si>
  <si>
    <t xml:space="preserve">    13.122 - Administração Geral </t>
  </si>
  <si>
    <t xml:space="preserve">  14 - Direitos da Cidadania </t>
  </si>
  <si>
    <t xml:space="preserve">    14.421 - Custódia e Reintegração Social </t>
  </si>
  <si>
    <t xml:space="preserve">    14.422 - Direitos Individuais, Coletivos e Difusos </t>
  </si>
  <si>
    <t xml:space="preserve">    14.423 - Assistência aos Povos Indígenas </t>
  </si>
  <si>
    <t xml:space="preserve">    14.122 - Administração Geral </t>
  </si>
  <si>
    <t xml:space="preserve">  15 - Urbanismo </t>
  </si>
  <si>
    <t xml:space="preserve">    15.451 - Infraestrutura Urbana </t>
  </si>
  <si>
    <t xml:space="preserve">    15.452 - Serviços Urbanos </t>
  </si>
  <si>
    <t xml:space="preserve">    15.453 - Transportes Coletivos Urbanos </t>
  </si>
  <si>
    <t xml:space="preserve">    15.122 - Administração Geral </t>
  </si>
  <si>
    <t xml:space="preserve">  16 - Habitação </t>
  </si>
  <si>
    <t xml:space="preserve">    16.481 - Habitação Rural </t>
  </si>
  <si>
    <t xml:space="preserve">    16.482 - Habitação Urbana </t>
  </si>
  <si>
    <t xml:space="preserve">    16.122 - Administração Geral </t>
  </si>
  <si>
    <t xml:space="preserve">  17 - Saneamento </t>
  </si>
  <si>
    <t xml:space="preserve">    17.511 - Saneamento Básico Rural </t>
  </si>
  <si>
    <t xml:space="preserve">    17.512 - Saneamento Básico Urbano </t>
  </si>
  <si>
    <t xml:space="preserve">    17.122 - Administração Geral </t>
  </si>
  <si>
    <t xml:space="preserve">  18 - Gestão Ambiental </t>
  </si>
  <si>
    <t xml:space="preserve">    18.541 - Preservação e Conservação Ambiental </t>
  </si>
  <si>
    <t xml:space="preserve">    18.542 - Controle Ambiental </t>
  </si>
  <si>
    <t xml:space="preserve">    18.543 - Recuperação de Áreas Degradadas </t>
  </si>
  <si>
    <t xml:space="preserve">    18.544 - Recursos Hídricos </t>
  </si>
  <si>
    <t xml:space="preserve">    18.545 - Meteorologia </t>
  </si>
  <si>
    <t xml:space="preserve">    18.122 - Administração Geral </t>
  </si>
  <si>
    <t xml:space="preserve">  19 - Ciência e Tecnologia </t>
  </si>
  <si>
    <t xml:space="preserve">    19.571 - Desenvolvimento Científico </t>
  </si>
  <si>
    <t xml:space="preserve">    19.572 - Desenvolvimento Tecnológico e Engenharia </t>
  </si>
  <si>
    <t xml:space="preserve">    19.573 - Difusão do Conhecimento Científico e Tecnológico </t>
  </si>
  <si>
    <t xml:space="preserve">    19.122 - Administração Geral </t>
  </si>
  <si>
    <t xml:space="preserve">  20 - Agricultura </t>
  </si>
  <si>
    <t xml:space="preserve">    20.605 - Abastecimento </t>
  </si>
  <si>
    <t xml:space="preserve">    20.606 - Extensão Rural </t>
  </si>
  <si>
    <t xml:space="preserve">    20.607 - Irrigação </t>
  </si>
  <si>
    <t xml:space="preserve">    20.608 - Promoção da Produção Agropecuária </t>
  </si>
  <si>
    <t xml:space="preserve">    20.609 - Defesa Agropecuária </t>
  </si>
  <si>
    <t xml:space="preserve">    20.122 - Administração Geral </t>
  </si>
  <si>
    <t xml:space="preserve">  21 - Organização Agrária </t>
  </si>
  <si>
    <t xml:space="preserve">    21.631 - Reforma Agrária </t>
  </si>
  <si>
    <t xml:space="preserve">    21.632 - Colonização </t>
  </si>
  <si>
    <t xml:space="preserve">    21.122 - Administração Geral </t>
  </si>
  <si>
    <t xml:space="preserve">  22 - Indústria </t>
  </si>
  <si>
    <t xml:space="preserve">    22.661 - Promoção Industrial </t>
  </si>
  <si>
    <t xml:space="preserve">    22.662 - Produção Industrial </t>
  </si>
  <si>
    <t xml:space="preserve">    22.663 - Mineração </t>
  </si>
  <si>
    <t xml:space="preserve">    22.664 - Propriedade Industrial </t>
  </si>
  <si>
    <t xml:space="preserve">    22.665 - Normalização e Qualidade </t>
  </si>
  <si>
    <t xml:space="preserve">    22.122 - Administração Geral </t>
  </si>
  <si>
    <t xml:space="preserve">  23 - Comércio e Serviços </t>
  </si>
  <si>
    <t xml:space="preserve">    23.691 - Promoção Comercial </t>
  </si>
  <si>
    <t xml:space="preserve">    23.692 - Comercialização </t>
  </si>
  <si>
    <t xml:space="preserve">    23.693 - Comércio Exterior </t>
  </si>
  <si>
    <t xml:space="preserve">    23.694 - Serviços Financeiros </t>
  </si>
  <si>
    <t xml:space="preserve">    23.695 - Turismo </t>
  </si>
  <si>
    <t xml:space="preserve">    23.122 - Administração Geral </t>
  </si>
  <si>
    <t xml:space="preserve">  24 - Comunicações </t>
  </si>
  <si>
    <t xml:space="preserve">    24.721 - Comunicações Postais </t>
  </si>
  <si>
    <t xml:space="preserve">    24.722 - Telecomunicações </t>
  </si>
  <si>
    <t xml:space="preserve">    24.122 - Administração Geral </t>
  </si>
  <si>
    <t xml:space="preserve">  25 - Energia </t>
  </si>
  <si>
    <t xml:space="preserve">    25.751 - Conservação de Energia </t>
  </si>
  <si>
    <t xml:space="preserve">    25.752 - Energia Elétrica </t>
  </si>
  <si>
    <t xml:space="preserve">    25.753 - Combustíveis Minerais </t>
  </si>
  <si>
    <t xml:space="preserve">    25.754 - Biocombustíveis </t>
  </si>
  <si>
    <t xml:space="preserve">    25.122 - Administração Geral </t>
  </si>
  <si>
    <t xml:space="preserve">  26 - Transporte </t>
  </si>
  <si>
    <t xml:space="preserve">    26.781 - Transporte Aéreo </t>
  </si>
  <si>
    <t xml:space="preserve">    26.782 - Transporte Rodoviário </t>
  </si>
  <si>
    <t xml:space="preserve">    26.783 - Transporte Ferroviário </t>
  </si>
  <si>
    <t xml:space="preserve">    26.784 - Transporte Hidroviário </t>
  </si>
  <si>
    <t xml:space="preserve">    26.785 - Transportes Especiais </t>
  </si>
  <si>
    <t xml:space="preserve">    26.122 - Administração Geral </t>
  </si>
  <si>
    <t xml:space="preserve">  27 - Desporto e Lazer </t>
  </si>
  <si>
    <t xml:space="preserve">    27.811 - Desporto de Rendimento </t>
  </si>
  <si>
    <t xml:space="preserve">    27.812 - Desporto Comunitário </t>
  </si>
  <si>
    <t xml:space="preserve">    27.813 - Lazer </t>
  </si>
  <si>
    <t xml:space="preserve">    27.122 - Administração Geral </t>
  </si>
  <si>
    <t xml:space="preserve">  28 - Encargos Especiais </t>
  </si>
  <si>
    <t xml:space="preserve">    28.841 - Refinanciamento da Dívida Interna </t>
  </si>
  <si>
    <t xml:space="preserve">    28.842 - Refinanciamento da Dívida Externa </t>
  </si>
  <si>
    <t xml:space="preserve">    28.843 - Serviço da Dívida Interna </t>
  </si>
  <si>
    <t xml:space="preserve">    28.844 - Serviço da Dívida Externa </t>
  </si>
  <si>
    <t xml:space="preserve">    28.845 - Outras Transferências </t>
  </si>
  <si>
    <t xml:space="preserve">    28.846 - Outros Encargos Especiais </t>
  </si>
  <si>
    <t xml:space="preserve">    28.847 - Transferências para a Educação Básica </t>
  </si>
  <si>
    <t xml:space="preserve">Despesas (Intraorçamentárias) </t>
  </si>
  <si>
    <t>3.1.00.00.00.00 - Pessoal e Encargos Sociais</t>
  </si>
  <si>
    <t>3.2.00.00.00.00 - Juros e Encargos da Dívida</t>
  </si>
  <si>
    <t>3.3.00.00.00.00 - Outras Despesas Correntes</t>
  </si>
  <si>
    <t>4.4.00.00.00.00 - Investimentos</t>
  </si>
  <si>
    <t>4.5.00.00.00.00 - Inversões Financeiras</t>
  </si>
  <si>
    <t>4.6.00.00.00.00 - Amortização da Dívida</t>
  </si>
  <si>
    <t>Receita Líquida</t>
  </si>
  <si>
    <t>1.1.0.0.00.00.00 - Receita Tributária</t>
  </si>
  <si>
    <t>1.1.1.0.00.00.00 - Impostos</t>
  </si>
  <si>
    <t>1.1.2.0.00.00.00 - Taxas</t>
  </si>
  <si>
    <t>1.1.3.0.00.00.00 - Contribuição de Melhoria</t>
  </si>
  <si>
    <t>1.2.0.0.00.00.00 - Receitas de Contribuições</t>
  </si>
  <si>
    <t>1.2.1.0.00.00.00 - Contribuições Sociais</t>
  </si>
  <si>
    <t>1.2.2.0.00.00.00 - Contribuições de Intervenção no Domínio Econômico</t>
  </si>
  <si>
    <t>1.2.3.0.00.00.00 - Contribuição para Custeio do Serviço de Iluminação 
 Pública</t>
  </si>
  <si>
    <t>1.3.0.0.00.00.00 - Receita Patrimonial</t>
  </si>
  <si>
    <t>1.4.0.0.00.00.00 - Receita Agropecuária</t>
  </si>
  <si>
    <t>1.5.0.0.00.00.00 - Receita Industrial</t>
  </si>
  <si>
    <t>1.6.0.0.00.00.00 - Receita de Serviços</t>
  </si>
  <si>
    <t>1.7.0.0.00.00.00 - Transferências Correntes</t>
  </si>
  <si>
    <t>1.9.0.0.00.00.00 - Outras Receitas Correntes</t>
  </si>
  <si>
    <t>1.2.3.0.00.0.0 - Contribuições para Entidades Privadas de Serviço 
 Social e de Formação Profissional</t>
  </si>
  <si>
    <t>Contribuições para Entidades Privadas de Serviço Social e de Formação Profissional</t>
  </si>
  <si>
    <t xml:space="preserve">Impostos, Taxas e Contribuições de Melhoria </t>
  </si>
  <si>
    <t>2.1.0.0.00.00.00 - Operações de Crédito</t>
  </si>
  <si>
    <t>2.1.1.0.00.00.00 - Operações de Crédito Internas</t>
  </si>
  <si>
    <t>2.1.2.0.00.00.00 - Operações de Crédito Externas</t>
  </si>
  <si>
    <t>2.2.0.0.00.00.00 - Alienação de Bens</t>
  </si>
  <si>
    <t>2.3.0.0.00.00.00 - Amortização de Empréstimos</t>
  </si>
  <si>
    <t>2.4.0.0.00.00.00 - Transferências de Capital</t>
  </si>
  <si>
    <t>2.5.0.0.00.00.00 - Outras Receitas de Capital</t>
  </si>
  <si>
    <t>7.0.0.0.00.00.00 - Receitas Correntes Intraorçamentárias</t>
  </si>
  <si>
    <t>8.0.0.0.00.00.00 - Receitas de Capital Intraorçamentárias</t>
  </si>
  <si>
    <t>1.1.0.0.00.0.0 - Impostos, Taxas e Contribuições de Melhoria</t>
  </si>
  <si>
    <t>1.1.1.0.00.0.0 - Impostos</t>
  </si>
  <si>
    <t>1.1.2.0.00.0.0 - Taxas</t>
  </si>
  <si>
    <t>1.1.3.0.00.0.0 - Contribuição de Melhoria</t>
  </si>
  <si>
    <t>1.2.0.0.00.0.0 - Contribuições</t>
  </si>
  <si>
    <t>1.2.1.0.00.0.0 - Contribuições Sociais</t>
  </si>
  <si>
    <t>1.2.2.0.00.0.0 - Contribuições Econômicas</t>
  </si>
  <si>
    <t>1.3.0.0.00.0.0 - Receita Patrimonial</t>
  </si>
  <si>
    <t>1.4.0.0.00.0.0 - Receita Agropecuária</t>
  </si>
  <si>
    <t>1.5.0.0.00.0.0 - Receita Industrial</t>
  </si>
  <si>
    <t>1.6.0.0.00.0.0 - Receita de Serviços</t>
  </si>
  <si>
    <t>1.7.0.0.00.0.0 - Transferências Correntes</t>
  </si>
  <si>
    <t>1.9.0.0.00.0.0 - Outras Receitas Correntes</t>
  </si>
  <si>
    <t>2.5.3.0.00.00.00 - Resultado do Banco Central do Brasil</t>
  </si>
  <si>
    <t>2.1.0.0.00.0.0 - Operações de Crédito</t>
  </si>
  <si>
    <t>2.1.1.0.00.0.0 - Operações de Crédito - Mercado Interno</t>
  </si>
  <si>
    <t>2.1.2.0.00.0.0 - Operações de Crédito - Mercado Externo</t>
  </si>
  <si>
    <t>2.2.0.0.00.0.0 - Alienação de Bens</t>
  </si>
  <si>
    <t>2.3.0.0.00.0.0 - Amortização de Empréstimos</t>
  </si>
  <si>
    <t>2.4.0.0.00.0.0 - Transferências de Capital</t>
  </si>
  <si>
    <t>2.9.0.0.00.0.0 - Outras Receitas de Capital</t>
  </si>
  <si>
    <t>2.9.2.0.00.0.0 - Resultado do Banco Central</t>
  </si>
  <si>
    <t>Resultado do Banco Central</t>
  </si>
  <si>
    <t>7.0.0.0.00.0.0 - Receitas Correntes - Intraorçamentárias</t>
  </si>
  <si>
    <t>8.0.0.0.00.0.0 - Receitas de Capital - Intraorçamentárias</t>
  </si>
  <si>
    <t>TOTAL DAS DESPESAS ORÇAMENTÁRIAS (VIII) = (VI + VII)</t>
  </si>
  <si>
    <t>TOTAL DAS RECEITAS ORÇAMENTÁRIAS (V) = (I + II + III + IV)</t>
  </si>
  <si>
    <t>01 - Legislativa</t>
  </si>
  <si>
    <t>02 - Judiciária</t>
  </si>
  <si>
    <t>03 - Essencial à Justiça</t>
  </si>
  <si>
    <t>04 - Administração</t>
  </si>
  <si>
    <t>05 - Defesa Nacional</t>
  </si>
  <si>
    <t>06 - Segurança Pública</t>
  </si>
  <si>
    <t>07 - Relações Exteriores</t>
  </si>
  <si>
    <t>08 - Assistência Social</t>
  </si>
  <si>
    <t>09 - Previdência Social</t>
  </si>
  <si>
    <t>10 - Saúde</t>
  </si>
  <si>
    <t>11 - Trabalho</t>
  </si>
  <si>
    <t>12 - Educação</t>
  </si>
  <si>
    <t>13 - Cultura</t>
  </si>
  <si>
    <t>14 - Direitos da Cidadania</t>
  </si>
  <si>
    <t>15 - Urbanismo</t>
  </si>
  <si>
    <t>16 - Habitação</t>
  </si>
  <si>
    <t>17 - Saneamento</t>
  </si>
  <si>
    <t>18 - Gestão Ambiental</t>
  </si>
  <si>
    <t>19 - Ciência e Tecnologia</t>
  </si>
  <si>
    <t>20 - Agricultura</t>
  </si>
  <si>
    <t>21 - Organização Agrária</t>
  </si>
  <si>
    <t>22 - Indústria</t>
  </si>
  <si>
    <t>23 - Comércio e Serviços</t>
  </si>
  <si>
    <t>24 - Comunicações</t>
  </si>
  <si>
    <t>25 - Energia</t>
  </si>
  <si>
    <t>26 - Transporte</t>
  </si>
  <si>
    <t>27 - Desporto e Lazer</t>
  </si>
  <si>
    <t>28 - Encargos Especiais</t>
  </si>
  <si>
    <t>Despesas (Intraorçamentárias)</t>
  </si>
  <si>
    <t>DVP - Municípios</t>
  </si>
  <si>
    <t>DVP - Estados</t>
  </si>
  <si>
    <t>DVP - União</t>
  </si>
  <si>
    <t>Obrigações de Repartição a Outros Entes</t>
  </si>
  <si>
    <t xml:space="preserve">1.1.3.2.2.00.00 - Tributos a Recuperar/Compensar - Intra OFSS </t>
  </si>
  <si>
    <t xml:space="preserve">1.1.3.2.3.00.00 - Tributos a Recuperar/Compensar - Inter OFSS - União </t>
  </si>
  <si>
    <t xml:space="preserve">1.1.3.2.4.00.00 - Tributos a Recuperar/Compensar - Inter OFSS - Estado </t>
  </si>
  <si>
    <t xml:space="preserve">1.1.3.2.5.00.00 - Tributos a Recuperar/Compensar - Inter OFSS - Município </t>
  </si>
  <si>
    <t xml:space="preserve">1.1.3.2.3.00.00 - Tributos a Recuperar/Compensar - Inter OFSS - 
União </t>
  </si>
  <si>
    <t xml:space="preserve">1.1.3.2.4.00.00 - Tributos a Recuperar/Compensar - Inter OFSS - 
Estado </t>
  </si>
  <si>
    <t xml:space="preserve">1.1.3.2.5.00.00 - Tributos a Recuperar/Compensar - Inter OFSS - 
Município </t>
  </si>
  <si>
    <t xml:space="preserve">1.1.3.6.1.00.00 - Créditos Previdenciários a Receber a Curto Prazo - 
Consolidação </t>
  </si>
  <si>
    <t xml:space="preserve">1.1.3.6.2.00.00 - Créditos Previdenciários a Receber a Curto Prazo - 
Intra OFSS </t>
  </si>
  <si>
    <t xml:space="preserve">1.1.3.6.3.00.00 - Créditos Previdenciários a Receber a Curto Prazo - 
Inter OFSS - União </t>
  </si>
  <si>
    <t xml:space="preserve">1.1.3.6.4.00.00 - Créditos Previdenciários a Receber a Curto Prazo - 
Inter OFSS - Estado </t>
  </si>
  <si>
    <t xml:space="preserve">1.1.3.6.5.00.00 - Créditos Previdenciários a Receber a Curto Prazo - 
Inter OFSS - Município </t>
  </si>
  <si>
    <t>1.1.6.0.0.00.00 - Ativo Não Circulante Mantido para Venda</t>
  </si>
  <si>
    <t xml:space="preserve">1.1.6.1.0.00.00 - Investimento Mantido para Venda </t>
  </si>
  <si>
    <t xml:space="preserve">1.1.6.1.1.00.00 - Investimento Mantido para Venda - Consolidação </t>
  </si>
  <si>
    <t xml:space="preserve">1.1.6.1.2.00.00 - Investimento Mantido para Venda - Intra OFSS </t>
  </si>
  <si>
    <t xml:space="preserve">1.1.6.1.3.00.00 - Investimento Mantido para Venda - Inter OFSS - 
União </t>
  </si>
  <si>
    <t xml:space="preserve">1.1.6.1.4.00.00 - Investimento Mantido para Venda - Inter OFSS - 
Estado </t>
  </si>
  <si>
    <t xml:space="preserve">1.1.6.1.5.00.00 - Investimento Mantido para Venda - Inter OFSS - 
Município </t>
  </si>
  <si>
    <t xml:space="preserve">  1.1.6.2.0.00.00 - Imobilizado Mantido para Venda </t>
  </si>
  <si>
    <t xml:space="preserve">1.1.6.2.1.00.00 - Imobilizado Mantido para Venda - Consolidação </t>
  </si>
  <si>
    <t xml:space="preserve">  1.1.6.3.0.00.00 - Intangível Mantido para Venda </t>
  </si>
  <si>
    <t xml:space="preserve">1.1.6.3.1.00.00 - Intangível Mantido para Venda - Consolidação </t>
  </si>
  <si>
    <t xml:space="preserve">  1.1.6.9.0.00.00 - (-) Redução a Valor Recuperável de Ativos Mantidos 
  para Venda </t>
  </si>
  <si>
    <t xml:space="preserve">1.1.6.9.1.00.00 - (-) Redução a Valor Recuperável de Ativos Mantidos 
para Venda - Consolidação </t>
  </si>
  <si>
    <t xml:space="preserve">1.1.6.9.2.00.00 - (-) Redução a Valor Recuperável de Ativos Mantidos 
para Venda - Intra OFSS </t>
  </si>
  <si>
    <t xml:space="preserve">1.1.6.9.3.00.00 - (-) Redução a Valor Recuperável de Ativos Mantidos 
para Venda - Inter OFSS - União </t>
  </si>
  <si>
    <t xml:space="preserve">1.1.6.9.4.00.00 - (-) Redução a Valor Recuperável de Ativos Mantidos 
para Venda - Inter OFSS - Estado </t>
  </si>
  <si>
    <t xml:space="preserve">1.1.6.9.5.00.00 - (-) Redução a Valor Recuperável de Ativos Mantidos 
para Venda - Inter OFSS - Município </t>
  </si>
  <si>
    <t xml:space="preserve">  1.1.6.1.0.00.00 - Investimento Mantido para Venda </t>
  </si>
  <si>
    <t xml:space="preserve">1.1.6.3.0.00.00 - Intangível Mantido para Venda </t>
  </si>
  <si>
    <t xml:space="preserve">1.1.6.2.0.00.00 - Imobilizado Mantido para Venda </t>
  </si>
  <si>
    <t xml:space="preserve">1.1.6.9.0.00.00 - (-) Redução a Valor Recuperável de Ativos Mantidos 
  para Venda </t>
  </si>
  <si>
    <t xml:space="preserve">1.2.1.3.1.04.00 - Fundos Avaliados a Valor de Mercado </t>
  </si>
  <si>
    <t xml:space="preserve">2.1.7.5.1.00.00 - Provisão para Repartição de Créditos a Curto Prazo 
- Consolidação </t>
  </si>
  <si>
    <t xml:space="preserve">2.1.7.7.0.00.00 - Provisão para Obrigações Decorrentes da Atuação 
Governamental a Curto Prazo </t>
  </si>
  <si>
    <t xml:space="preserve">2.1.7.7.1.00.00 - Provisão para Obrigações Decorrentes da Atuação 
Governamental a Curto Prazo - Consolidação </t>
  </si>
  <si>
    <t xml:space="preserve">2.1.8.6.0.00.00 - Obrigações Decorrentes de Contratos De PPP </t>
  </si>
  <si>
    <t xml:space="preserve">2.1.8.6.1.00.00 - Obrigações Decorrentes de Contratos De PPP - 
Consolidação </t>
  </si>
  <si>
    <t xml:space="preserve">2.2.7.7.0.00.00 - Provisão para Obrigações Decorrentes da Atuação 
Governamental a Longo Prazo </t>
  </si>
  <si>
    <t xml:space="preserve">2.2.7.7.1.00.00 - Provisão para Obrigações Decorrentes da Atuação 
Governamental a Longo Prazo - Consolidação </t>
  </si>
  <si>
    <t xml:space="preserve">2.2.8.6.0.00.00 - Obrigações Decorrentes de Contratos de PPP - Longo 
Prazo </t>
  </si>
  <si>
    <t xml:space="preserve">2.2.8.6.1.00.00 - Obrigações Decorrentes de Contratos de PPP - Longo 
Prazo - Consolidação </t>
  </si>
  <si>
    <t xml:space="preserve">2.1.0.0.0.00.00 - Passivo Circulante - Financeiro </t>
  </si>
  <si>
    <t xml:space="preserve">2.2.0.0.0.00.00 - Passivo Não Circulante - Financeiro </t>
  </si>
  <si>
    <t xml:space="preserve">6.3.1.1.0.00.00 - RP Não Processados a Liquidar </t>
  </si>
  <si>
    <t xml:space="preserve">6.3.1.7.1.00.00 - RP Não Processados a Liquidar- Inscrição no Exercício </t>
  </si>
  <si>
    <t xml:space="preserve">3.2.1.4.0.00.00 - Reforma - Pessoal Militar </t>
  </si>
  <si>
    <t xml:space="preserve">3.2.1.4.1.00.00 - Reforma - Pessoal Militar - Consolidação </t>
  </si>
  <si>
    <t xml:space="preserve">3.5.1.5.0.00.00 - Transferências Concedidas para Aportes de Recursos 
para o Sistema de Pagamento de Pensões Militares </t>
  </si>
  <si>
    <t xml:space="preserve">3.5.1.5.2.00.00 - Transferências Concedidas para Aportes de Recursos 
para o Sistema de Pagamento de Pensões Militares - Intra OFSS </t>
  </si>
  <si>
    <t xml:space="preserve">4.2.1.7.0.00.00 - Contribuição Social para o Sistema de Pagamento de 
Pensões Militares </t>
  </si>
  <si>
    <t xml:space="preserve">4.2.1.7.2.00.00 - Contribuição Social para o Sistema de Pagamento de 
Pensões Militares - Intra OFSS </t>
  </si>
  <si>
    <t xml:space="preserve">4.5.1.5.0.00.00 - Transferências Recebidas para Aportes de Recursos 
para o Sistema de Pagamento de Pensões Militares </t>
  </si>
  <si>
    <t xml:space="preserve">4.5.1.5.2.00.00 - Transferências Recebidas para Aportes de Recursos 
para o Sistema de Pagamento de Pensões Militares - Intra OFSS </t>
  </si>
  <si>
    <t xml:space="preserve">3.2.71.00.00.00 - Transferências a Consórcios Públicos mediante 
contrato de rateio </t>
  </si>
  <si>
    <t xml:space="preserve">3.2.73.00.00.00 - Transferências a Consórcios Públicos mediante 
contrato de rateio à conta de recursos de que tratam os §§ 1º e 2º do 
art. 24 da Lei Complementar nº 141, de 2012 </t>
  </si>
  <si>
    <t xml:space="preserve">3.2.74.00.00.00 - Transferências a Consórcios Públicos mediante 
contrato de rateio à conta de recursos de que trata o art. 25 da Lei 
Complementar nº 141, de 2012 </t>
  </si>
  <si>
    <t xml:space="preserve">3.3.90.83.00.00 - Despesas Decorrentes de Contrato de PPP, Exceto 
Subvenções Econômicas e Aporte </t>
  </si>
  <si>
    <t xml:space="preserve">4.5.31.00.00.00 - Transferências a Estados e DF - Fundo a Fundo </t>
  </si>
  <si>
    <t xml:space="preserve">4.5.70.00.00.00 - Transferências a Instituições Multigovernamentais </t>
  </si>
  <si>
    <t xml:space="preserve">4.5.90.82.00.00 - Aporte de Recursos pelo Parceiro Público em Favor 
do Parceiro Privado Decorrente de Contrato de PPP </t>
  </si>
  <si>
    <t xml:space="preserve">4.5.90.83.00.00 - Despesas Decorrentes de Contrato de PPP, exceto 
Subvenções Econômicas e Aporte </t>
  </si>
  <si>
    <t xml:space="preserve">4.5.90.84.00.00 - Despesas Decorrentes da Participação em Fundos, 
Organismos ou Entidades Assemelhadas, Nacionais e Internacionais </t>
  </si>
  <si>
    <t xml:space="preserve">4.6.71.00.00.00 - Transferências a Consórcios Públicos mediante 
contrato de rateio </t>
  </si>
  <si>
    <t xml:space="preserve">4.6.73.00.00.00 - Transferências a Consórcios Públicos mediante 
contrato de rateio à conta de recursos de que tratam os §§ 1º e 2º do 
art. 24 da Lei Complementar nº 141, de 2012 </t>
  </si>
  <si>
    <t xml:space="preserve">4.6.74.00.00.00 - Transferências a Consórcios Públicos mediante 
contrato de rateio à conta de recursos de que trata o art. 25 da Lei 
Complementar nº 141, de 2012 </t>
  </si>
  <si>
    <t xml:space="preserve">    FU01 - Demais Subfunções </t>
  </si>
  <si>
    <t xml:space="preserve">    FU02 - Demais Subfunções </t>
  </si>
  <si>
    <t xml:space="preserve">    FU03 - Demais Subfunções </t>
  </si>
  <si>
    <t xml:space="preserve">    FU04 - Demais Subfunções </t>
  </si>
  <si>
    <t xml:space="preserve">    FU05 - Demais Subfunções </t>
  </si>
  <si>
    <t xml:space="preserve">    FU06 - Demais Subfunções </t>
  </si>
  <si>
    <t xml:space="preserve">    FU07 - Demais Subfunções </t>
  </si>
  <si>
    <t xml:space="preserve">    FU08 - Demais Subfunções </t>
  </si>
  <si>
    <t xml:space="preserve">    FU09 - Demais Subfunções </t>
  </si>
  <si>
    <t xml:space="preserve">    FU10 - Demais Subfunções </t>
  </si>
  <si>
    <t xml:space="preserve">    FU11 - Demais Subfunções </t>
  </si>
  <si>
    <t xml:space="preserve">    FU12 - Demais Subfunções </t>
  </si>
  <si>
    <t xml:space="preserve">    FU13 - Demais Subfunções </t>
  </si>
  <si>
    <t xml:space="preserve">    FU14 - Demais Subfunções </t>
  </si>
  <si>
    <t xml:space="preserve">    FU15 - Demais Subfunções </t>
  </si>
  <si>
    <t xml:space="preserve">    FU16 - Demais Subfunções </t>
  </si>
  <si>
    <t xml:space="preserve">    FU17 - Demais Subfunções </t>
  </si>
  <si>
    <t xml:space="preserve">    FU18 - Demais Subfunções </t>
  </si>
  <si>
    <t xml:space="preserve">    FU19 - Demais Subfunções </t>
  </si>
  <si>
    <t xml:space="preserve">    FU20 - Demais Subfunções </t>
  </si>
  <si>
    <t xml:space="preserve">    FU21 - Demais Subfunções </t>
  </si>
  <si>
    <t xml:space="preserve">    FU22 - Demais Subfunções </t>
  </si>
  <si>
    <t xml:space="preserve">    FU23 - Demais Subfunções </t>
  </si>
  <si>
    <t xml:space="preserve">    FU24 - Demais Subfunções </t>
  </si>
  <si>
    <t xml:space="preserve">    FU25 - Demais Subfunções </t>
  </si>
  <si>
    <t xml:space="preserve">    FU26 - Demais Subfunções </t>
  </si>
  <si>
    <t xml:space="preserve">    FU27 - Demais Subfunções </t>
  </si>
  <si>
    <t xml:space="preserve">    FU28 - Demais Subfunções </t>
  </si>
  <si>
    <t>2.2.2.3.1.00.00 - Financiamentos a Longo Prazo - Interno - Consolidação</t>
  </si>
  <si>
    <t>BSPN 2017</t>
  </si>
  <si>
    <t>Ativo Não Circulante Mantido para Venda</t>
  </si>
  <si>
    <t>VARIAÇÕES PATRIMONIAIS DIMINUTIVAS</t>
  </si>
  <si>
    <t>Créditos Previdenciários a Receber a Curto Prazo</t>
  </si>
  <si>
    <t xml:space="preserve">1.1.3.6.0.00.00 - Créditos Previdenciários a Receber a Curto Prazo </t>
  </si>
  <si>
    <t>ATIVO NÃO CIRCULANTE MANTIDO PARA VENDA</t>
  </si>
  <si>
    <t>Total de Ativo Não Circulante Mantido para Venda</t>
  </si>
  <si>
    <t>Investimento Mantido para Venda</t>
  </si>
  <si>
    <t>Imobilizado Mantido para Venda</t>
  </si>
  <si>
    <t>Intangível Mantido para Venda</t>
  </si>
  <si>
    <t>Provisão para Obrigações Decorrentes da Atuação Governamental a Curto Prazo</t>
  </si>
  <si>
    <t>Obrigações Decorrentes de Contratos De PPP</t>
  </si>
  <si>
    <t xml:space="preserve">Provisão para Obrigações Decorrentes da Atuação 
Governamental a Longo Prazo </t>
  </si>
  <si>
    <t xml:space="preserve">2.2.8.6.0.00.00 - Obrigações Decorrentes de Contratos de PPP - Longo Prazo </t>
  </si>
  <si>
    <t xml:space="preserve">Obrigações Decorrentes de Contratos de PPP - Longo Prazo </t>
  </si>
  <si>
    <t>BALANÇO PATRIMONIAL – CONSOLIDADO NACIONAL (VALORES COM EXCLUSÕES)</t>
  </si>
  <si>
    <t>BALANÇO PATRIMONIAL – CONSOLIDADO NACIONAL E POR ESFERA DE GOVERNO (VALORES COM EXCLUSÕES)</t>
  </si>
  <si>
    <t>3.5.1.0.0.00.00 - Transferências Intragovernamentais</t>
  </si>
  <si>
    <t>Transferências Intragovernamentais</t>
  </si>
  <si>
    <t>Venda de Mercadorias</t>
  </si>
  <si>
    <t>Venda de Produtos</t>
  </si>
  <si>
    <t xml:space="preserve"> (-) Redução ao Valor Recuperável de Ativos Mantidos para Venda</t>
  </si>
  <si>
    <t>Ganhos Desincorporação de Passivos</t>
  </si>
  <si>
    <t>Execução Orçamentária Delegada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</si>
</sst>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_ ;[Red]\-#,##0.00\ "/>
    <numFmt numFmtId="165" formatCode="#,##0_ ;[Red]\-#,##0\ "/>
    <numFmt numFmtId="166" formatCode="#,##0.00000000000"/>
    <numFmt numFmtId="167" formatCode="#,##0.000000000000"/>
    <numFmt numFmtId="168" formatCode="#,##0.0000000000"/>
  </numFmts>
  <fonts count="22"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u/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9"/>
      <color theme="1"/>
      <name val="Calibri"/>
      <family val="2"/>
      <scheme val="minor"/>
    </font>
    <font>
      <i/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Times New Roman"/>
      <family val="1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10"/>
      <color indexed="9"/>
      <name val="LucidaSansRegular"/>
    </font>
    <font>
      <sz val="10"/>
      <color indexed="8"/>
      <name val="LucidaSansRegular"/>
    </font>
    <font>
      <sz val="10"/>
      <color rgb="FFFF0000"/>
      <name val="LucidaSansRegular"/>
    </font>
    <font>
      <b/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4"/>
        <bgColor indexed="64"/>
      </patternFill>
    </fill>
    <fill>
      <patternFill patternType="lightDown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lightDown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9"/>
      </bottom>
      <diagonal/>
    </border>
    <border>
      <left/>
      <right/>
      <top style="medium">
        <color indexed="64"/>
      </top>
      <bottom style="thin">
        <color indexed="9"/>
      </bottom>
      <diagonal/>
    </border>
    <border>
      <left/>
      <right style="medium">
        <color indexed="64"/>
      </right>
      <top style="medium">
        <color indexed="64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medium">
        <color indexed="64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medium">
        <color indexed="64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43" fontId="17" fillId="0" borderId="0" applyFont="0" applyFill="0" applyBorder="0" applyAlignment="0" applyProtection="0"/>
  </cellStyleXfs>
  <cellXfs count="335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2" borderId="0" xfId="0" applyFill="1" applyAlignment="1"/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" fontId="5" fillId="2" borderId="0" xfId="0" applyNumberFormat="1" applyFont="1" applyFill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3" fontId="5" fillId="2" borderId="6" xfId="0" applyNumberFormat="1" applyFont="1" applyFill="1" applyBorder="1" applyAlignment="1">
      <alignment horizontal="right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horizontal="left" vertical="center"/>
    </xf>
    <xf numFmtId="3" fontId="7" fillId="2" borderId="0" xfId="0" applyNumberFormat="1" applyFont="1" applyFill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3" fontId="1" fillId="2" borderId="6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3" fontId="7" fillId="2" borderId="2" xfId="0" applyNumberFormat="1" applyFont="1" applyFill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3" fontId="3" fillId="2" borderId="2" xfId="0" applyNumberFormat="1" applyFont="1" applyFill="1" applyBorder="1" applyAlignment="1">
      <alignment horizontal="right" vertical="center"/>
    </xf>
    <xf numFmtId="3" fontId="3" fillId="2" borderId="0" xfId="0" applyNumberFormat="1" applyFont="1" applyFill="1" applyAlignment="1">
      <alignment horizontal="right" vertical="center"/>
    </xf>
    <xf numFmtId="0" fontId="0" fillId="0" borderId="5" xfId="0" applyBorder="1" applyAlignment="1"/>
    <xf numFmtId="0" fontId="4" fillId="2" borderId="0" xfId="0" applyFont="1" applyFill="1" applyAlignment="1">
      <alignment horizontal="right" vertical="center"/>
    </xf>
    <xf numFmtId="3" fontId="10" fillId="2" borderId="2" xfId="0" applyNumberFormat="1" applyFont="1" applyFill="1" applyBorder="1" applyAlignment="1">
      <alignment horizontal="right" vertical="center"/>
    </xf>
    <xf numFmtId="3" fontId="10" fillId="2" borderId="0" xfId="0" applyNumberFormat="1" applyFont="1" applyFill="1" applyAlignment="1">
      <alignment horizontal="right" vertical="center"/>
    </xf>
    <xf numFmtId="3" fontId="9" fillId="2" borderId="0" xfId="0" applyNumberFormat="1" applyFont="1" applyFill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0" fillId="2" borderId="0" xfId="0" applyFill="1" applyAlignment="1">
      <alignment vertical="center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4" fillId="0" borderId="6" xfId="0" applyFont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0" borderId="6" xfId="0" applyFont="1" applyBorder="1" applyAlignment="1">
      <alignment horizontal="right" vertical="center"/>
    </xf>
    <xf numFmtId="0" fontId="4" fillId="2" borderId="6" xfId="0" applyFont="1" applyFill="1" applyBorder="1" applyAlignment="1">
      <alignment horizontal="right" vertical="center"/>
    </xf>
    <xf numFmtId="0" fontId="0" fillId="0" borderId="1" xfId="0" applyBorder="1" applyAlignment="1"/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4" fillId="2" borderId="6" xfId="0" applyFont="1" applyFill="1" applyBorder="1" applyAlignment="1">
      <alignment horizontal="left" vertical="center"/>
    </xf>
    <xf numFmtId="0" fontId="5" fillId="0" borderId="7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0" xfId="0" applyFont="1" applyAlignment="1">
      <alignment horizontal="left" vertical="center" wrapText="1"/>
    </xf>
    <xf numFmtId="3" fontId="7" fillId="2" borderId="6" xfId="0" applyNumberFormat="1" applyFont="1" applyFill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 wrapText="1"/>
    </xf>
    <xf numFmtId="3" fontId="3" fillId="2" borderId="6" xfId="0" applyNumberFormat="1" applyFont="1" applyFill="1" applyBorder="1" applyAlignment="1">
      <alignment horizontal="right" vertical="center"/>
    </xf>
    <xf numFmtId="0" fontId="10" fillId="0" borderId="6" xfId="0" applyFont="1" applyBorder="1" applyAlignment="1">
      <alignment horizontal="right"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3" fontId="1" fillId="2" borderId="0" xfId="0" applyNumberFormat="1" applyFont="1" applyFill="1" applyAlignment="1">
      <alignment horizontal="right" vertical="center" wrapText="1"/>
    </xf>
    <xf numFmtId="3" fontId="1" fillId="2" borderId="6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vertical="center" wrapText="1"/>
    </xf>
    <xf numFmtId="3" fontId="3" fillId="2" borderId="0" xfId="0" applyNumberFormat="1" applyFont="1" applyFill="1" applyAlignment="1">
      <alignment horizontal="right" vertical="center" wrapText="1"/>
    </xf>
    <xf numFmtId="0" fontId="1" fillId="0" borderId="7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/>
    </xf>
    <xf numFmtId="3" fontId="9" fillId="2" borderId="6" xfId="0" applyNumberFormat="1" applyFont="1" applyFill="1" applyBorder="1" applyAlignment="1">
      <alignment horizontal="right" vertical="center" wrapText="1"/>
    </xf>
    <xf numFmtId="0" fontId="1" fillId="2" borderId="0" xfId="0" applyFont="1" applyFill="1" applyAlignment="1">
      <alignment horizontal="right" vertical="center" wrapText="1"/>
    </xf>
    <xf numFmtId="0" fontId="0" fillId="0" borderId="0" xfId="0"/>
    <xf numFmtId="0" fontId="13" fillId="4" borderId="9" xfId="0" applyFont="1" applyFill="1" applyBorder="1" applyAlignment="1">
      <alignment vertical="center" wrapText="1"/>
    </xf>
    <xf numFmtId="0" fontId="13" fillId="5" borderId="9" xfId="0" applyFont="1" applyFill="1" applyBorder="1"/>
    <xf numFmtId="0" fontId="13" fillId="6" borderId="9" xfId="0" applyFont="1" applyFill="1" applyBorder="1" applyAlignment="1">
      <alignment vertical="center" wrapText="1"/>
    </xf>
    <xf numFmtId="0" fontId="13" fillId="7" borderId="9" xfId="0" applyFont="1" applyFill="1" applyBorder="1"/>
    <xf numFmtId="4" fontId="13" fillId="4" borderId="9" xfId="0" applyNumberFormat="1" applyFont="1" applyFill="1" applyBorder="1" applyAlignment="1" applyProtection="1">
      <alignment vertical="center"/>
      <protection locked="0"/>
    </xf>
    <xf numFmtId="4" fontId="13" fillId="6" borderId="9" xfId="0" applyNumberFormat="1" applyFont="1" applyFill="1" applyBorder="1" applyAlignment="1" applyProtection="1">
      <alignment vertical="center"/>
      <protection locked="0"/>
    </xf>
    <xf numFmtId="4" fontId="0" fillId="0" borderId="0" xfId="0" applyNumberFormat="1"/>
    <xf numFmtId="0" fontId="0" fillId="8" borderId="0" xfId="0" applyFill="1"/>
    <xf numFmtId="0" fontId="3" fillId="0" borderId="0" xfId="0" applyFont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164" fontId="5" fillId="0" borderId="0" xfId="0" applyNumberFormat="1" applyFont="1" applyAlignment="1">
      <alignment horizontal="right" vertical="center"/>
    </xf>
    <xf numFmtId="4" fontId="0" fillId="8" borderId="0" xfId="0" applyNumberFormat="1" applyFill="1"/>
    <xf numFmtId="0" fontId="13" fillId="8" borderId="9" xfId="0" applyFont="1" applyFill="1" applyBorder="1" applyAlignment="1">
      <alignment vertical="center" wrapText="1"/>
    </xf>
    <xf numFmtId="3" fontId="3" fillId="2" borderId="0" xfId="0" applyNumberFormat="1" applyFont="1" applyFill="1" applyBorder="1" applyAlignment="1">
      <alignment horizontal="right" vertical="center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right" vertical="center"/>
    </xf>
    <xf numFmtId="165" fontId="5" fillId="0" borderId="6" xfId="0" applyNumberFormat="1" applyFont="1" applyBorder="1" applyAlignment="1">
      <alignment horizontal="right" vertical="center"/>
    </xf>
    <xf numFmtId="165" fontId="7" fillId="0" borderId="2" xfId="0" applyNumberFormat="1" applyFont="1" applyBorder="1" applyAlignment="1">
      <alignment horizontal="right" vertical="center"/>
    </xf>
    <xf numFmtId="165" fontId="8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165" fontId="7" fillId="0" borderId="0" xfId="0" applyNumberFormat="1" applyFont="1" applyAlignment="1">
      <alignment horizontal="right" vertical="center"/>
    </xf>
    <xf numFmtId="165" fontId="3" fillId="0" borderId="2" xfId="0" applyNumberFormat="1" applyFont="1" applyBorder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165" fontId="1" fillId="0" borderId="0" xfId="0" applyNumberFormat="1" applyFont="1" applyAlignment="1">
      <alignment horizontal="left" vertical="center"/>
    </xf>
    <xf numFmtId="165" fontId="3" fillId="0" borderId="0" xfId="0" applyNumberFormat="1" applyFont="1" applyBorder="1" applyAlignment="1">
      <alignment horizontal="right" vertical="center"/>
    </xf>
    <xf numFmtId="165" fontId="4" fillId="0" borderId="0" xfId="0" applyNumberFormat="1" applyFont="1" applyAlignment="1">
      <alignment vertical="center"/>
    </xf>
    <xf numFmtId="165" fontId="1" fillId="0" borderId="2" xfId="0" applyNumberFormat="1" applyFont="1" applyBorder="1" applyAlignment="1">
      <alignment horizontal="right" vertical="center"/>
    </xf>
    <xf numFmtId="165" fontId="3" fillId="0" borderId="6" xfId="0" applyNumberFormat="1" applyFont="1" applyBorder="1" applyAlignment="1">
      <alignment horizontal="right" vertical="center"/>
    </xf>
    <xf numFmtId="165" fontId="4" fillId="0" borderId="0" xfId="0" applyNumberFormat="1" applyFont="1" applyAlignment="1">
      <alignment horizontal="right" vertical="center"/>
    </xf>
    <xf numFmtId="165" fontId="1" fillId="0" borderId="6" xfId="0" applyNumberFormat="1" applyFont="1" applyBorder="1" applyAlignment="1">
      <alignment horizontal="right" vertical="center"/>
    </xf>
    <xf numFmtId="165" fontId="1" fillId="0" borderId="0" xfId="0" applyNumberFormat="1" applyFont="1" applyAlignment="1">
      <alignment horizontal="right" vertical="center"/>
    </xf>
    <xf numFmtId="165" fontId="10" fillId="0" borderId="0" xfId="0" applyNumberFormat="1" applyFont="1" applyAlignment="1">
      <alignment horizontal="right" vertical="center"/>
    </xf>
    <xf numFmtId="165" fontId="4" fillId="0" borderId="6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3" fontId="1" fillId="0" borderId="6" xfId="0" applyNumberFormat="1" applyFont="1" applyBorder="1" applyAlignment="1">
      <alignment vertical="center"/>
    </xf>
    <xf numFmtId="165" fontId="4" fillId="0" borderId="0" xfId="0" applyNumberFormat="1" applyFont="1" applyAlignment="1">
      <alignment horizontal="left" vertical="center"/>
    </xf>
    <xf numFmtId="0" fontId="12" fillId="3" borderId="11" xfId="0" applyFont="1" applyFill="1" applyBorder="1" applyAlignment="1">
      <alignment vertical="center" wrapText="1"/>
    </xf>
    <xf numFmtId="0" fontId="15" fillId="8" borderId="10" xfId="0" applyFont="1" applyFill="1" applyBorder="1" applyAlignment="1"/>
    <xf numFmtId="0" fontId="12" fillId="3" borderId="9" xfId="0" applyFont="1" applyFill="1" applyBorder="1" applyAlignment="1">
      <alignment vertical="center" wrapText="1"/>
    </xf>
    <xf numFmtId="0" fontId="12" fillId="3" borderId="12" xfId="0" applyFont="1" applyFill="1" applyBorder="1" applyAlignment="1">
      <alignment horizontal="center" vertical="center" wrapText="1"/>
    </xf>
    <xf numFmtId="3" fontId="0" fillId="0" borderId="0" xfId="0" applyNumberFormat="1"/>
    <xf numFmtId="3" fontId="1" fillId="0" borderId="0" xfId="0" applyNumberFormat="1" applyFont="1" applyAlignment="1">
      <alignment horizontal="right" vertical="center"/>
    </xf>
    <xf numFmtId="3" fontId="1" fillId="0" borderId="6" xfId="0" applyNumberFormat="1" applyFont="1" applyBorder="1" applyAlignment="1">
      <alignment horizontal="right" vertical="center"/>
    </xf>
    <xf numFmtId="3" fontId="1" fillId="0" borderId="0" xfId="0" applyNumberFormat="1" applyFont="1" applyBorder="1" applyAlignment="1">
      <alignment horizontal="right" vertical="center"/>
    </xf>
    <xf numFmtId="0" fontId="15" fillId="8" borderId="10" xfId="0" applyFont="1" applyFill="1" applyBorder="1" applyAlignment="1">
      <alignment wrapText="1"/>
    </xf>
    <xf numFmtId="165" fontId="1" fillId="0" borderId="0" xfId="0" applyNumberFormat="1" applyFont="1" applyBorder="1" applyAlignment="1">
      <alignment horizontal="right" vertical="center"/>
    </xf>
    <xf numFmtId="165" fontId="3" fillId="0" borderId="2" xfId="0" applyNumberFormat="1" applyFont="1" applyBorder="1" applyAlignment="1">
      <alignment vertical="center"/>
    </xf>
    <xf numFmtId="3" fontId="3" fillId="2" borderId="2" xfId="0" applyNumberFormat="1" applyFont="1" applyFill="1" applyBorder="1" applyAlignment="1">
      <alignment vertical="center"/>
    </xf>
    <xf numFmtId="3" fontId="7" fillId="2" borderId="2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right" vertical="center"/>
    </xf>
    <xf numFmtId="3" fontId="5" fillId="0" borderId="0" xfId="0" applyNumberFormat="1" applyFont="1" applyBorder="1" applyAlignment="1">
      <alignment horizontal="right" vertical="center"/>
    </xf>
    <xf numFmtId="3" fontId="5" fillId="0" borderId="6" xfId="0" applyNumberFormat="1" applyFont="1" applyBorder="1" applyAlignment="1">
      <alignment horizontal="right" vertical="center"/>
    </xf>
    <xf numFmtId="3" fontId="7" fillId="0" borderId="0" xfId="0" applyNumberFormat="1" applyFont="1" applyAlignment="1">
      <alignment horizontal="right" vertical="center"/>
    </xf>
    <xf numFmtId="3" fontId="3" fillId="0" borderId="2" xfId="0" applyNumberFormat="1" applyFont="1" applyBorder="1" applyAlignment="1">
      <alignment horizontal="right" vertical="center"/>
    </xf>
    <xf numFmtId="3" fontId="3" fillId="0" borderId="0" xfId="0" applyNumberFormat="1" applyFont="1" applyBorder="1" applyAlignment="1">
      <alignment horizontal="right" vertical="center"/>
    </xf>
    <xf numFmtId="3" fontId="4" fillId="0" borderId="0" xfId="0" applyNumberFormat="1" applyFont="1" applyAlignment="1">
      <alignment horizontal="right" vertical="center"/>
    </xf>
    <xf numFmtId="165" fontId="5" fillId="0" borderId="0" xfId="0" applyNumberFormat="1" applyFont="1" applyBorder="1" applyAlignment="1">
      <alignment horizontal="right" vertical="center"/>
    </xf>
    <xf numFmtId="165" fontId="7" fillId="0" borderId="0" xfId="0" applyNumberFormat="1" applyFont="1" applyAlignment="1">
      <alignment horizontal="right" vertical="center" wrapText="1"/>
    </xf>
    <xf numFmtId="165" fontId="4" fillId="0" borderId="0" xfId="0" applyNumberFormat="1" applyFont="1" applyAlignment="1">
      <alignment horizontal="right" vertical="center" wrapText="1"/>
    </xf>
    <xf numFmtId="165" fontId="1" fillId="0" borderId="0" xfId="0" applyNumberFormat="1" applyFont="1" applyAlignment="1">
      <alignment horizontal="right" vertical="center" wrapText="1"/>
    </xf>
    <xf numFmtId="165" fontId="1" fillId="0" borderId="0" xfId="0" applyNumberFormat="1" applyFont="1" applyAlignment="1">
      <alignment horizontal="right" vertical="center" wrapText="1" indent="2"/>
    </xf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 vertical="center" wrapText="1" indent="2"/>
    </xf>
    <xf numFmtId="3" fontId="7" fillId="0" borderId="0" xfId="0" applyNumberFormat="1" applyFont="1" applyAlignment="1">
      <alignment horizontal="right" vertical="center" wrapText="1"/>
    </xf>
    <xf numFmtId="3" fontId="4" fillId="0" borderId="0" xfId="0" applyNumberFormat="1" applyFont="1" applyAlignment="1">
      <alignment horizontal="right" vertical="center" wrapText="1"/>
    </xf>
    <xf numFmtId="165" fontId="5" fillId="0" borderId="0" xfId="0" applyNumberFormat="1" applyFont="1" applyAlignment="1">
      <alignment horizontal="right" vertical="center" wrapText="1"/>
    </xf>
    <xf numFmtId="165" fontId="5" fillId="0" borderId="6" xfId="0" applyNumberFormat="1" applyFont="1" applyBorder="1" applyAlignment="1">
      <alignment horizontal="right" vertical="center" wrapText="1"/>
    </xf>
    <xf numFmtId="165" fontId="1" fillId="0" borderId="6" xfId="0" applyNumberFormat="1" applyFont="1" applyBorder="1" applyAlignment="1">
      <alignment horizontal="right" vertical="center" wrapText="1"/>
    </xf>
    <xf numFmtId="165" fontId="0" fillId="0" borderId="0" xfId="0" applyNumberFormat="1"/>
    <xf numFmtId="0" fontId="12" fillId="3" borderId="9" xfId="0" applyFont="1" applyFill="1" applyBorder="1" applyAlignment="1">
      <alignment horizontal="center" vertical="center" wrapText="1"/>
    </xf>
    <xf numFmtId="0" fontId="0" fillId="0" borderId="0" xfId="0"/>
    <xf numFmtId="0" fontId="1" fillId="0" borderId="5" xfId="0" applyFont="1" applyBorder="1" applyAlignment="1">
      <alignment vertical="center"/>
    </xf>
    <xf numFmtId="166" fontId="0" fillId="0" borderId="0" xfId="0" applyNumberFormat="1"/>
    <xf numFmtId="0" fontId="12" fillId="3" borderId="17" xfId="0" applyFont="1" applyFill="1" applyBorder="1" applyAlignment="1">
      <alignment horizontal="center" vertical="center" wrapText="1"/>
    </xf>
    <xf numFmtId="0" fontId="12" fillId="3" borderId="18" xfId="0" applyFont="1" applyFill="1" applyBorder="1" applyAlignment="1">
      <alignment horizontal="center" vertical="center" wrapText="1"/>
    </xf>
    <xf numFmtId="0" fontId="12" fillId="3" borderId="19" xfId="0" applyFont="1" applyFill="1" applyBorder="1" applyAlignment="1">
      <alignment horizontal="center" vertical="center" wrapText="1"/>
    </xf>
    <xf numFmtId="0" fontId="13" fillId="4" borderId="16" xfId="0" applyFont="1" applyFill="1" applyBorder="1" applyAlignment="1">
      <alignment vertical="center" wrapText="1"/>
    </xf>
    <xf numFmtId="0" fontId="13" fillId="5" borderId="17" xfId="0" applyFont="1" applyFill="1" applyBorder="1"/>
    <xf numFmtId="0" fontId="13" fillId="5" borderId="18" xfId="0" applyFont="1" applyFill="1" applyBorder="1"/>
    <xf numFmtId="0" fontId="13" fillId="6" borderId="16" xfId="0" applyFont="1" applyFill="1" applyBorder="1" applyAlignment="1">
      <alignment vertical="center" wrapText="1"/>
    </xf>
    <xf numFmtId="3" fontId="16" fillId="0" borderId="0" xfId="0" applyNumberFormat="1" applyFont="1" applyFill="1" applyAlignment="1">
      <alignment horizontal="right" vertical="center"/>
    </xf>
    <xf numFmtId="3" fontId="3" fillId="0" borderId="6" xfId="0" applyNumberFormat="1" applyFont="1" applyBorder="1" applyAlignment="1">
      <alignment horizontal="right" vertical="center"/>
    </xf>
    <xf numFmtId="168" fontId="0" fillId="8" borderId="0" xfId="0" applyNumberFormat="1" applyFill="1"/>
    <xf numFmtId="43" fontId="0" fillId="8" borderId="0" xfId="1" applyFont="1" applyFill="1"/>
    <xf numFmtId="167" fontId="0" fillId="8" borderId="0" xfId="0" applyNumberFormat="1" applyFill="1"/>
    <xf numFmtId="0" fontId="0" fillId="0" borderId="0" xfId="0" applyBorder="1" applyAlignment="1"/>
    <xf numFmtId="0" fontId="0" fillId="0" borderId="0" xfId="0" applyBorder="1"/>
    <xf numFmtId="0" fontId="1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right" vertical="center"/>
    </xf>
    <xf numFmtId="165" fontId="5" fillId="0" borderId="0" xfId="0" applyNumberFormat="1" applyFont="1" applyFill="1" applyAlignment="1">
      <alignment horizontal="right" vertical="center"/>
    </xf>
    <xf numFmtId="165" fontId="5" fillId="0" borderId="6" xfId="0" applyNumberFormat="1" applyFont="1" applyFill="1" applyBorder="1" applyAlignment="1">
      <alignment horizontal="right" vertical="center"/>
    </xf>
    <xf numFmtId="165" fontId="3" fillId="0" borderId="0" xfId="0" applyNumberFormat="1" applyFont="1" applyFill="1" applyAlignment="1">
      <alignment horizontal="right" vertical="center"/>
    </xf>
    <xf numFmtId="165" fontId="4" fillId="0" borderId="0" xfId="0" applyNumberFormat="1" applyFont="1" applyFill="1" applyAlignment="1">
      <alignment horizontal="right" vertical="center"/>
    </xf>
    <xf numFmtId="165" fontId="10" fillId="0" borderId="0" xfId="0" applyNumberFormat="1" applyFont="1" applyFill="1" applyAlignment="1">
      <alignment horizontal="right" vertical="center"/>
    </xf>
    <xf numFmtId="165" fontId="3" fillId="0" borderId="6" xfId="0" applyNumberFormat="1" applyFont="1" applyFill="1" applyBorder="1" applyAlignment="1">
      <alignment horizontal="right" vertical="center"/>
    </xf>
    <xf numFmtId="0" fontId="1" fillId="0" borderId="6" xfId="0" applyFont="1" applyFill="1" applyBorder="1" applyAlignment="1">
      <alignment horizontal="right" vertical="center"/>
    </xf>
    <xf numFmtId="165" fontId="7" fillId="0" borderId="0" xfId="0" applyNumberFormat="1" applyFont="1" applyFill="1" applyAlignment="1">
      <alignment horizontal="right" vertical="center"/>
    </xf>
    <xf numFmtId="165" fontId="4" fillId="0" borderId="6" xfId="0" applyNumberFormat="1" applyFont="1" applyFill="1" applyBorder="1" applyAlignment="1">
      <alignment horizontal="right" vertical="center"/>
    </xf>
    <xf numFmtId="0" fontId="4" fillId="0" borderId="0" xfId="0" applyFont="1" applyFill="1" applyAlignment="1">
      <alignment vertical="center"/>
    </xf>
    <xf numFmtId="3" fontId="5" fillId="0" borderId="0" xfId="0" applyNumberFormat="1" applyFont="1" applyFill="1" applyAlignment="1">
      <alignment horizontal="right" vertical="center"/>
    </xf>
    <xf numFmtId="0" fontId="3" fillId="0" borderId="6" xfId="0" applyFont="1" applyFill="1" applyBorder="1" applyAlignment="1">
      <alignment horizontal="right" vertical="center"/>
    </xf>
    <xf numFmtId="3" fontId="7" fillId="0" borderId="0" xfId="0" applyNumberFormat="1" applyFont="1" applyFill="1" applyBorder="1" applyAlignment="1">
      <alignment horizontal="right" vertical="center"/>
    </xf>
    <xf numFmtId="3" fontId="5" fillId="0" borderId="0" xfId="0" applyNumberFormat="1" applyFont="1" applyFill="1" applyBorder="1" applyAlignment="1">
      <alignment horizontal="right" vertical="center"/>
    </xf>
    <xf numFmtId="3" fontId="7" fillId="0" borderId="6" xfId="0" applyNumberFormat="1" applyFont="1" applyFill="1" applyBorder="1" applyAlignment="1">
      <alignment horizontal="right" vertical="center"/>
    </xf>
    <xf numFmtId="3" fontId="7" fillId="0" borderId="0" xfId="0" applyNumberFormat="1" applyFont="1" applyFill="1" applyAlignment="1">
      <alignment horizontal="right" vertical="center"/>
    </xf>
    <xf numFmtId="0" fontId="7" fillId="0" borderId="0" xfId="0" applyFont="1" applyFill="1" applyAlignment="1">
      <alignment horizontal="right" vertical="center"/>
    </xf>
    <xf numFmtId="3" fontId="5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right" vertical="center"/>
    </xf>
    <xf numFmtId="0" fontId="1" fillId="0" borderId="6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3" fontId="1" fillId="0" borderId="0" xfId="0" applyNumberFormat="1" applyFont="1" applyFill="1" applyBorder="1" applyAlignment="1">
      <alignment horizontal="right" vertical="center"/>
    </xf>
    <xf numFmtId="3" fontId="1" fillId="0" borderId="6" xfId="0" applyNumberFormat="1" applyFont="1" applyFill="1" applyBorder="1" applyAlignment="1">
      <alignment horizontal="right" vertical="center"/>
    </xf>
    <xf numFmtId="3" fontId="1" fillId="0" borderId="0" xfId="0" applyNumberFormat="1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3" fontId="3" fillId="0" borderId="2" xfId="0" applyNumberFormat="1" applyFont="1" applyFill="1" applyBorder="1" applyAlignment="1">
      <alignment vertical="center"/>
    </xf>
    <xf numFmtId="3" fontId="3" fillId="0" borderId="0" xfId="0" applyNumberFormat="1" applyFont="1" applyFill="1" applyAlignment="1">
      <alignment horizontal="right" vertical="center"/>
    </xf>
    <xf numFmtId="3" fontId="3" fillId="0" borderId="6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horizontal="right" vertical="center"/>
    </xf>
    <xf numFmtId="0" fontId="10" fillId="0" borderId="6" xfId="0" applyFont="1" applyFill="1" applyBorder="1" applyAlignment="1">
      <alignment horizontal="right" vertical="center"/>
    </xf>
    <xf numFmtId="165" fontId="3" fillId="0" borderId="2" xfId="0" applyNumberFormat="1" applyFont="1" applyFill="1" applyBorder="1" applyAlignment="1">
      <alignment vertical="center"/>
    </xf>
    <xf numFmtId="165" fontId="1" fillId="0" borderId="0" xfId="0" applyNumberFormat="1" applyFont="1" applyFill="1" applyBorder="1" applyAlignment="1">
      <alignment horizontal="right" vertical="center"/>
    </xf>
    <xf numFmtId="165" fontId="1" fillId="0" borderId="6" xfId="0" applyNumberFormat="1" applyFont="1" applyFill="1" applyBorder="1" applyAlignment="1">
      <alignment horizontal="right" vertical="center"/>
    </xf>
    <xf numFmtId="0" fontId="4" fillId="0" borderId="6" xfId="0" applyFont="1" applyFill="1" applyBorder="1" applyAlignment="1">
      <alignment horizontal="right" vertical="center"/>
    </xf>
    <xf numFmtId="3" fontId="3" fillId="0" borderId="2" xfId="0" applyNumberFormat="1" applyFont="1" applyFill="1" applyBorder="1" applyAlignment="1">
      <alignment horizontal="right" vertical="center"/>
    </xf>
    <xf numFmtId="165" fontId="5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right" vertical="center" wrapText="1"/>
    </xf>
    <xf numFmtId="165" fontId="7" fillId="0" borderId="0" xfId="0" applyNumberFormat="1" applyFont="1" applyFill="1" applyAlignment="1">
      <alignment horizontal="right" vertical="center" wrapText="1"/>
    </xf>
    <xf numFmtId="165" fontId="5" fillId="0" borderId="0" xfId="0" applyNumberFormat="1" applyFont="1" applyFill="1" applyAlignment="1">
      <alignment horizontal="right" vertical="center" wrapText="1"/>
    </xf>
    <xf numFmtId="165" fontId="5" fillId="0" borderId="6" xfId="0" applyNumberFormat="1" applyFont="1" applyFill="1" applyBorder="1" applyAlignment="1">
      <alignment horizontal="right" vertical="center" wrapText="1"/>
    </xf>
    <xf numFmtId="0" fontId="3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165" fontId="3" fillId="0" borderId="20" xfId="0" applyNumberFormat="1" applyFont="1" applyBorder="1" applyAlignment="1">
      <alignment horizontal="right" vertical="center"/>
    </xf>
    <xf numFmtId="3" fontId="7" fillId="2" borderId="20" xfId="0" applyNumberFormat="1" applyFont="1" applyFill="1" applyBorder="1" applyAlignment="1">
      <alignment horizontal="right" vertical="center"/>
    </xf>
    <xf numFmtId="0" fontId="0" fillId="0" borderId="6" xfId="0" applyBorder="1" applyAlignment="1"/>
    <xf numFmtId="0" fontId="1" fillId="0" borderId="6" xfId="0" applyFont="1" applyBorder="1" applyAlignment="1">
      <alignment horizontal="center" vertical="center"/>
    </xf>
    <xf numFmtId="3" fontId="3" fillId="2" borderId="20" xfId="0" applyNumberFormat="1" applyFont="1" applyFill="1" applyBorder="1" applyAlignment="1">
      <alignment horizontal="right" vertical="center"/>
    </xf>
    <xf numFmtId="0" fontId="0" fillId="0" borderId="0" xfId="0"/>
    <xf numFmtId="0" fontId="0" fillId="0" borderId="0" xfId="0"/>
    <xf numFmtId="4" fontId="13" fillId="0" borderId="9" xfId="0" applyNumberFormat="1" applyFont="1" applyFill="1" applyBorder="1" applyAlignment="1" applyProtection="1">
      <alignment vertical="center"/>
      <protection locked="0"/>
    </xf>
    <xf numFmtId="0" fontId="13" fillId="0" borderId="9" xfId="0" applyFont="1" applyFill="1" applyBorder="1" applyAlignment="1">
      <alignment horizontal="left" vertical="center" wrapText="1" indent="4"/>
    </xf>
    <xf numFmtId="0" fontId="13" fillId="0" borderId="9" xfId="0" applyFont="1" applyFill="1" applyBorder="1" applyAlignment="1">
      <alignment horizontal="left" vertical="center" wrapText="1" indent="5"/>
    </xf>
    <xf numFmtId="0" fontId="13" fillId="0" borderId="9" xfId="0" applyFont="1" applyFill="1" applyBorder="1" applyAlignment="1">
      <alignment horizontal="left" vertical="center" wrapText="1" indent="6"/>
    </xf>
    <xf numFmtId="0" fontId="0" fillId="0" borderId="0" xfId="0" applyAlignment="1">
      <alignment wrapText="1"/>
    </xf>
    <xf numFmtId="0" fontId="0" fillId="0" borderId="0" xfId="0"/>
    <xf numFmtId="0" fontId="13" fillId="0" borderId="9" xfId="0" applyFont="1" applyFill="1" applyBorder="1" applyAlignment="1">
      <alignment vertical="center" wrapText="1"/>
    </xf>
    <xf numFmtId="0" fontId="13" fillId="0" borderId="9" xfId="0" applyFont="1" applyFill="1" applyBorder="1" applyAlignment="1">
      <alignment horizontal="left" vertical="center" wrapText="1" indent="3"/>
    </xf>
    <xf numFmtId="4" fontId="13" fillId="0" borderId="9" xfId="0" applyNumberFormat="1" applyFont="1" applyFill="1" applyBorder="1" applyAlignment="1" applyProtection="1">
      <alignment horizontal="left" vertical="center" indent="4"/>
      <protection locked="0"/>
    </xf>
    <xf numFmtId="0" fontId="13" fillId="0" borderId="21" xfId="0" applyFont="1" applyFill="1" applyBorder="1" applyAlignment="1">
      <alignment horizontal="left" vertical="center" wrapText="1" indent="3"/>
    </xf>
    <xf numFmtId="0" fontId="0" fillId="0" borderId="0" xfId="0"/>
    <xf numFmtId="0" fontId="0" fillId="0" borderId="0" xfId="0"/>
    <xf numFmtId="0" fontId="0" fillId="0" borderId="0" xfId="0"/>
    <xf numFmtId="0" fontId="1" fillId="0" borderId="5" xfId="0" applyFont="1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/>
    <xf numFmtId="0" fontId="18" fillId="0" borderId="0" xfId="0" applyFont="1" applyAlignment="1">
      <alignment vertical="center"/>
    </xf>
    <xf numFmtId="0" fontId="18" fillId="0" borderId="0" xfId="0" applyFont="1" applyAlignment="1"/>
    <xf numFmtId="0" fontId="19" fillId="0" borderId="0" xfId="0" applyFont="1" applyAlignment="1">
      <alignment horizontal="left" vertical="center"/>
    </xf>
    <xf numFmtId="0" fontId="19" fillId="0" borderId="4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5" fillId="0" borderId="0" xfId="0" applyFont="1" applyAlignment="1"/>
    <xf numFmtId="0" fontId="5" fillId="0" borderId="0" xfId="0" applyFont="1"/>
    <xf numFmtId="165" fontId="7" fillId="0" borderId="0" xfId="0" applyNumberFormat="1" applyFont="1" applyBorder="1" applyAlignment="1">
      <alignment horizontal="right" vertical="center"/>
    </xf>
    <xf numFmtId="3" fontId="7" fillId="2" borderId="0" xfId="0" applyNumberFormat="1" applyFont="1" applyFill="1" applyBorder="1" applyAlignment="1">
      <alignment horizontal="right" vertical="center"/>
    </xf>
    <xf numFmtId="0" fontId="0" fillId="0" borderId="8" xfId="0" applyBorder="1"/>
    <xf numFmtId="0" fontId="0" fillId="0" borderId="5" xfId="0" applyBorder="1"/>
    <xf numFmtId="0" fontId="0" fillId="0" borderId="4" xfId="0" applyBorder="1"/>
    <xf numFmtId="3" fontId="9" fillId="0" borderId="0" xfId="0" applyNumberFormat="1" applyFont="1" applyBorder="1" applyAlignment="1">
      <alignment horizontal="right" vertical="center"/>
    </xf>
    <xf numFmtId="3" fontId="9" fillId="0" borderId="0" xfId="0" applyNumberFormat="1" applyFont="1" applyAlignment="1">
      <alignment horizontal="right" vertical="center" wrapText="1"/>
    </xf>
    <xf numFmtId="3" fontId="9" fillId="0" borderId="0" xfId="0" applyNumberFormat="1" applyFont="1" applyAlignment="1">
      <alignment horizontal="right" vertical="center" wrapText="1" indent="2"/>
    </xf>
    <xf numFmtId="3" fontId="9" fillId="0" borderId="6" xfId="0" applyNumberFormat="1" applyFont="1" applyBorder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3" fontId="9" fillId="0" borderId="6" xfId="0" applyNumberFormat="1" applyFont="1" applyFill="1" applyBorder="1" applyAlignment="1">
      <alignment horizontal="right" vertical="center"/>
    </xf>
    <xf numFmtId="0" fontId="5" fillId="0" borderId="0" xfId="0" applyFont="1" applyAlignment="1">
      <alignment wrapText="1"/>
    </xf>
    <xf numFmtId="0" fontId="1" fillId="0" borderId="2" xfId="0" applyFont="1" applyFill="1" applyBorder="1" applyAlignment="1">
      <alignment vertical="center" wrapText="1"/>
    </xf>
    <xf numFmtId="165" fontId="1" fillId="0" borderId="6" xfId="0" applyNumberFormat="1" applyFont="1" applyFill="1" applyBorder="1" applyAlignment="1">
      <alignment horizontal="right" vertical="center" wrapText="1"/>
    </xf>
    <xf numFmtId="0" fontId="1" fillId="0" borderId="6" xfId="0" applyFont="1" applyFill="1" applyBorder="1" applyAlignment="1">
      <alignment horizontal="right" vertical="center" wrapText="1"/>
    </xf>
    <xf numFmtId="0" fontId="0" fillId="0" borderId="0" xfId="0"/>
    <xf numFmtId="0" fontId="1" fillId="0" borderId="5" xfId="0" applyFont="1" applyBorder="1" applyAlignment="1">
      <alignment vertical="center"/>
    </xf>
    <xf numFmtId="0" fontId="0" fillId="0" borderId="0" xfId="0" applyFill="1"/>
    <xf numFmtId="4" fontId="0" fillId="0" borderId="0" xfId="0" applyNumberFormat="1" applyFill="1"/>
    <xf numFmtId="0" fontId="0" fillId="0" borderId="0" xfId="0"/>
    <xf numFmtId="0" fontId="0" fillId="0" borderId="0" xfId="0"/>
    <xf numFmtId="3" fontId="7" fillId="0" borderId="0" xfId="0" applyNumberFormat="1" applyFont="1" applyFill="1" applyAlignment="1">
      <alignment horizontal="right" vertical="center" wrapText="1"/>
    </xf>
    <xf numFmtId="0" fontId="0" fillId="0" borderId="0" xfId="0"/>
    <xf numFmtId="0" fontId="3" fillId="0" borderId="0" xfId="0" applyFont="1" applyAlignment="1">
      <alignment horizontal="center" vertical="center" wrapText="1"/>
    </xf>
    <xf numFmtId="3" fontId="9" fillId="2" borderId="6" xfId="0" applyNumberFormat="1" applyFont="1" applyFill="1" applyBorder="1" applyAlignment="1">
      <alignment horizontal="right" vertical="center"/>
    </xf>
    <xf numFmtId="3" fontId="20" fillId="2" borderId="0" xfId="0" applyNumberFormat="1" applyFont="1" applyFill="1" applyAlignment="1">
      <alignment horizontal="right" vertical="center"/>
    </xf>
    <xf numFmtId="3" fontId="16" fillId="2" borderId="0" xfId="0" applyNumberFormat="1" applyFont="1" applyFill="1" applyAlignment="1">
      <alignment horizontal="right" vertical="center"/>
    </xf>
    <xf numFmtId="165" fontId="3" fillId="0" borderId="0" xfId="0" applyNumberFormat="1" applyFont="1" applyFill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3" fontId="4" fillId="2" borderId="6" xfId="0" applyNumberFormat="1" applyFont="1" applyFill="1" applyBorder="1" applyAlignment="1">
      <alignment horizontal="right" vertical="center"/>
    </xf>
    <xf numFmtId="3" fontId="21" fillId="2" borderId="0" xfId="0" applyNumberFormat="1" applyFont="1" applyFill="1" applyAlignment="1">
      <alignment horizontal="right" vertical="center"/>
    </xf>
    <xf numFmtId="165" fontId="1" fillId="2" borderId="0" xfId="0" applyNumberFormat="1" applyFont="1" applyFill="1" applyAlignment="1">
      <alignment horizontal="right" vertical="center" wrapText="1"/>
    </xf>
    <xf numFmtId="165" fontId="9" fillId="2" borderId="0" xfId="0" applyNumberFormat="1" applyFont="1" applyFill="1" applyAlignment="1">
      <alignment horizontal="right" vertical="center" wrapText="1"/>
    </xf>
    <xf numFmtId="165" fontId="9" fillId="2" borderId="6" xfId="0" applyNumberFormat="1" applyFont="1" applyFill="1" applyBorder="1" applyAlignment="1">
      <alignment horizontal="right" vertical="center" wrapText="1"/>
    </xf>
    <xf numFmtId="165" fontId="3" fillId="2" borderId="0" xfId="0" applyNumberFormat="1" applyFont="1" applyFill="1" applyAlignment="1">
      <alignment horizontal="right" vertical="center" wrapText="1"/>
    </xf>
    <xf numFmtId="165" fontId="1" fillId="2" borderId="6" xfId="0" applyNumberFormat="1" applyFont="1" applyFill="1" applyBorder="1" applyAlignment="1">
      <alignment horizontal="right" vertical="center" wrapText="1"/>
    </xf>
    <xf numFmtId="3" fontId="9" fillId="0" borderId="0" xfId="0" applyNumberFormat="1" applyFont="1" applyFill="1" applyBorder="1" applyAlignment="1">
      <alignment horizontal="right" vertical="center"/>
    </xf>
    <xf numFmtId="0" fontId="1" fillId="0" borderId="0" xfId="0" applyFont="1" applyAlignment="1">
      <alignment vertical="center" wrapText="1"/>
    </xf>
    <xf numFmtId="165" fontId="10" fillId="2" borderId="0" xfId="0" applyNumberFormat="1" applyFont="1" applyFill="1" applyAlignment="1">
      <alignment horizontal="right" vertical="center" wrapText="1"/>
    </xf>
    <xf numFmtId="165" fontId="5" fillId="2" borderId="0" xfId="0" applyNumberFormat="1" applyFont="1" applyFill="1" applyAlignment="1">
      <alignment horizontal="right" vertical="center" wrapText="1"/>
    </xf>
    <xf numFmtId="165" fontId="5" fillId="2" borderId="6" xfId="0" applyNumberFormat="1" applyFont="1" applyFill="1" applyBorder="1" applyAlignment="1">
      <alignment horizontal="right" vertical="center" wrapText="1"/>
    </xf>
    <xf numFmtId="3" fontId="9" fillId="2" borderId="0" xfId="0" applyNumberFormat="1" applyFont="1" applyFill="1" applyAlignment="1">
      <alignment horizontal="right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15" fillId="8" borderId="10" xfId="0" applyFont="1" applyFill="1" applyBorder="1" applyAlignment="1">
      <alignment horizontal="center"/>
    </xf>
    <xf numFmtId="0" fontId="0" fillId="0" borderId="0" xfId="0"/>
    <xf numFmtId="0" fontId="12" fillId="3" borderId="16" xfId="0" applyFont="1" applyFill="1" applyBorder="1" applyAlignment="1">
      <alignment horizontal="center" vertical="center" wrapText="1"/>
    </xf>
    <xf numFmtId="0" fontId="12" fillId="3" borderId="17" xfId="0" applyFont="1" applyFill="1" applyBorder="1" applyAlignment="1">
      <alignment horizontal="center" vertical="center" wrapText="1"/>
    </xf>
    <xf numFmtId="0" fontId="12" fillId="3" borderId="18" xfId="0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center"/>
    </xf>
    <xf numFmtId="0" fontId="15" fillId="8" borderId="14" xfId="0" applyFont="1" applyFill="1" applyBorder="1" applyAlignment="1">
      <alignment horizontal="center"/>
    </xf>
    <xf numFmtId="0" fontId="15" fillId="8" borderId="15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3" fillId="0" borderId="0" xfId="0" applyFont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37"/>
  <sheetViews>
    <sheetView tabSelected="1" topLeftCell="A2218" zoomScale="90" zoomScaleNormal="90" workbookViewId="0">
      <selection activeCell="B2235" sqref="B2235"/>
    </sheetView>
  </sheetViews>
  <sheetFormatPr defaultRowHeight="15"/>
  <cols>
    <col min="1" max="1" width="63.28515625" style="182" customWidth="1"/>
    <col min="2" max="2" width="69" style="182" bestFit="1" customWidth="1"/>
    <col min="3" max="3" width="28.7109375" style="182" bestFit="1" customWidth="1"/>
    <col min="4" max="4" width="19.140625" style="182" customWidth="1"/>
    <col min="5" max="5" width="29.140625" style="182" bestFit="1" customWidth="1"/>
    <col min="6" max="6" width="29.85546875" style="182" bestFit="1" customWidth="1"/>
    <col min="7" max="7" width="20.42578125" style="182" bestFit="1" customWidth="1"/>
    <col min="8" max="8" width="18.7109375" style="182" bestFit="1" customWidth="1"/>
    <col min="9" max="9" width="28.5703125" style="182" bestFit="1" customWidth="1"/>
    <col min="10" max="10" width="17.5703125" style="182" bestFit="1" customWidth="1"/>
    <col min="11" max="11" width="20.28515625" style="182" customWidth="1"/>
    <col min="12" max="12" width="18.7109375" style="182" bestFit="1" customWidth="1"/>
    <col min="13" max="256" width="9.140625" style="182"/>
    <col min="257" max="257" width="69" style="182" customWidth="1"/>
    <col min="258" max="258" width="21.42578125" style="182" customWidth="1"/>
    <col min="259" max="512" width="9.140625" style="182"/>
    <col min="513" max="513" width="69" style="182" customWidth="1"/>
    <col min="514" max="514" width="21.42578125" style="182" customWidth="1"/>
    <col min="515" max="768" width="9.140625" style="182"/>
    <col min="769" max="769" width="69" style="182" customWidth="1"/>
    <col min="770" max="770" width="21.42578125" style="182" customWidth="1"/>
    <col min="771" max="1024" width="9.140625" style="182"/>
    <col min="1025" max="1025" width="69" style="182" customWidth="1"/>
    <col min="1026" max="1026" width="21.42578125" style="182" customWidth="1"/>
    <col min="1027" max="1280" width="9.140625" style="182"/>
    <col min="1281" max="1281" width="69" style="182" customWidth="1"/>
    <col min="1282" max="1282" width="21.42578125" style="182" customWidth="1"/>
    <col min="1283" max="1536" width="9.140625" style="182"/>
    <col min="1537" max="1537" width="69" style="182" customWidth="1"/>
    <col min="1538" max="1538" width="21.42578125" style="182" customWidth="1"/>
    <col min="1539" max="1792" width="9.140625" style="182"/>
    <col min="1793" max="1793" width="69" style="182" customWidth="1"/>
    <col min="1794" max="1794" width="21.42578125" style="182" customWidth="1"/>
    <col min="1795" max="2048" width="9.140625" style="182"/>
    <col min="2049" max="2049" width="69" style="182" customWidth="1"/>
    <col min="2050" max="2050" width="21.42578125" style="182" customWidth="1"/>
    <col min="2051" max="2304" width="9.140625" style="182"/>
    <col min="2305" max="2305" width="69" style="182" customWidth="1"/>
    <col min="2306" max="2306" width="21.42578125" style="182" customWidth="1"/>
    <col min="2307" max="2560" width="9.140625" style="182"/>
    <col min="2561" max="2561" width="69" style="182" customWidth="1"/>
    <col min="2562" max="2562" width="21.42578125" style="182" customWidth="1"/>
    <col min="2563" max="2816" width="9.140625" style="182"/>
    <col min="2817" max="2817" width="69" style="182" customWidth="1"/>
    <col min="2818" max="2818" width="21.42578125" style="182" customWidth="1"/>
    <col min="2819" max="3072" width="9.140625" style="182"/>
    <col min="3073" max="3073" width="69" style="182" customWidth="1"/>
    <col min="3074" max="3074" width="21.42578125" style="182" customWidth="1"/>
    <col min="3075" max="3328" width="9.140625" style="182"/>
    <col min="3329" max="3329" width="69" style="182" customWidth="1"/>
    <col min="3330" max="3330" width="21.42578125" style="182" customWidth="1"/>
    <col min="3331" max="3584" width="9.140625" style="182"/>
    <col min="3585" max="3585" width="69" style="182" customWidth="1"/>
    <col min="3586" max="3586" width="21.42578125" style="182" customWidth="1"/>
    <col min="3587" max="3840" width="9.140625" style="182"/>
    <col min="3841" max="3841" width="69" style="182" customWidth="1"/>
    <col min="3842" max="3842" width="21.42578125" style="182" customWidth="1"/>
    <col min="3843" max="4096" width="9.140625" style="182"/>
    <col min="4097" max="4097" width="69" style="182" customWidth="1"/>
    <col min="4098" max="4098" width="21.42578125" style="182" customWidth="1"/>
    <col min="4099" max="4352" width="9.140625" style="182"/>
    <col min="4353" max="4353" width="69" style="182" customWidth="1"/>
    <col min="4354" max="4354" width="21.42578125" style="182" customWidth="1"/>
    <col min="4355" max="4608" width="9.140625" style="182"/>
    <col min="4609" max="4609" width="69" style="182" customWidth="1"/>
    <col min="4610" max="4610" width="21.42578125" style="182" customWidth="1"/>
    <col min="4611" max="4864" width="9.140625" style="182"/>
    <col min="4865" max="4865" width="69" style="182" customWidth="1"/>
    <col min="4866" max="4866" width="21.42578125" style="182" customWidth="1"/>
    <col min="4867" max="5120" width="9.140625" style="182"/>
    <col min="5121" max="5121" width="69" style="182" customWidth="1"/>
    <col min="5122" max="5122" width="21.42578125" style="182" customWidth="1"/>
    <col min="5123" max="5376" width="9.140625" style="182"/>
    <col min="5377" max="5377" width="69" style="182" customWidth="1"/>
    <col min="5378" max="5378" width="21.42578125" style="182" customWidth="1"/>
    <col min="5379" max="5632" width="9.140625" style="182"/>
    <col min="5633" max="5633" width="69" style="182" customWidth="1"/>
    <col min="5634" max="5634" width="21.42578125" style="182" customWidth="1"/>
    <col min="5635" max="5888" width="9.140625" style="182"/>
    <col min="5889" max="5889" width="69" style="182" customWidth="1"/>
    <col min="5890" max="5890" width="21.42578125" style="182" customWidth="1"/>
    <col min="5891" max="6144" width="9.140625" style="182"/>
    <col min="6145" max="6145" width="69" style="182" customWidth="1"/>
    <col min="6146" max="6146" width="21.42578125" style="182" customWidth="1"/>
    <col min="6147" max="6400" width="9.140625" style="182"/>
    <col min="6401" max="6401" width="69" style="182" customWidth="1"/>
    <col min="6402" max="6402" width="21.42578125" style="182" customWidth="1"/>
    <col min="6403" max="6656" width="9.140625" style="182"/>
    <col min="6657" max="6657" width="69" style="182" customWidth="1"/>
    <col min="6658" max="6658" width="21.42578125" style="182" customWidth="1"/>
    <col min="6659" max="6912" width="9.140625" style="182"/>
    <col min="6913" max="6913" width="69" style="182" customWidth="1"/>
    <col min="6914" max="6914" width="21.42578125" style="182" customWidth="1"/>
    <col min="6915" max="7168" width="9.140625" style="182"/>
    <col min="7169" max="7169" width="69" style="182" customWidth="1"/>
    <col min="7170" max="7170" width="21.42578125" style="182" customWidth="1"/>
    <col min="7171" max="7424" width="9.140625" style="182"/>
    <col min="7425" max="7425" width="69" style="182" customWidth="1"/>
    <col min="7426" max="7426" width="21.42578125" style="182" customWidth="1"/>
    <col min="7427" max="7680" width="9.140625" style="182"/>
    <col min="7681" max="7681" width="69" style="182" customWidth="1"/>
    <col min="7682" max="7682" width="21.42578125" style="182" customWidth="1"/>
    <col min="7683" max="7936" width="9.140625" style="182"/>
    <col min="7937" max="7937" width="69" style="182" customWidth="1"/>
    <col min="7938" max="7938" width="21.42578125" style="182" customWidth="1"/>
    <col min="7939" max="8192" width="9.140625" style="182"/>
    <col min="8193" max="8193" width="69" style="182" customWidth="1"/>
    <col min="8194" max="8194" width="21.42578125" style="182" customWidth="1"/>
    <col min="8195" max="8448" width="9.140625" style="182"/>
    <col min="8449" max="8449" width="69" style="182" customWidth="1"/>
    <col min="8450" max="8450" width="21.42578125" style="182" customWidth="1"/>
    <col min="8451" max="8704" width="9.140625" style="182"/>
    <col min="8705" max="8705" width="69" style="182" customWidth="1"/>
    <col min="8706" max="8706" width="21.42578125" style="182" customWidth="1"/>
    <col min="8707" max="8960" width="9.140625" style="182"/>
    <col min="8961" max="8961" width="69" style="182" customWidth="1"/>
    <col min="8962" max="8962" width="21.42578125" style="182" customWidth="1"/>
    <col min="8963" max="9216" width="9.140625" style="182"/>
    <col min="9217" max="9217" width="69" style="182" customWidth="1"/>
    <col min="9218" max="9218" width="21.42578125" style="182" customWidth="1"/>
    <col min="9219" max="9472" width="9.140625" style="182"/>
    <col min="9473" max="9473" width="69" style="182" customWidth="1"/>
    <col min="9474" max="9474" width="21.42578125" style="182" customWidth="1"/>
    <col min="9475" max="9728" width="9.140625" style="182"/>
    <col min="9729" max="9729" width="69" style="182" customWidth="1"/>
    <col min="9730" max="9730" width="21.42578125" style="182" customWidth="1"/>
    <col min="9731" max="9984" width="9.140625" style="182"/>
    <col min="9985" max="9985" width="69" style="182" customWidth="1"/>
    <col min="9986" max="9986" width="21.42578125" style="182" customWidth="1"/>
    <col min="9987" max="10240" width="9.140625" style="182"/>
    <col min="10241" max="10241" width="69" style="182" customWidth="1"/>
    <col min="10242" max="10242" width="21.42578125" style="182" customWidth="1"/>
    <col min="10243" max="10496" width="9.140625" style="182"/>
    <col min="10497" max="10497" width="69" style="182" customWidth="1"/>
    <col min="10498" max="10498" width="21.42578125" style="182" customWidth="1"/>
    <col min="10499" max="10752" width="9.140625" style="182"/>
    <col min="10753" max="10753" width="69" style="182" customWidth="1"/>
    <col min="10754" max="10754" width="21.42578125" style="182" customWidth="1"/>
    <col min="10755" max="11008" width="9.140625" style="182"/>
    <col min="11009" max="11009" width="69" style="182" customWidth="1"/>
    <col min="11010" max="11010" width="21.42578125" style="182" customWidth="1"/>
    <col min="11011" max="11264" width="9.140625" style="182"/>
    <col min="11265" max="11265" width="69" style="182" customWidth="1"/>
    <col min="11266" max="11266" width="21.42578125" style="182" customWidth="1"/>
    <col min="11267" max="11520" width="9.140625" style="182"/>
    <col min="11521" max="11521" width="69" style="182" customWidth="1"/>
    <col min="11522" max="11522" width="21.42578125" style="182" customWidth="1"/>
    <col min="11523" max="11776" width="9.140625" style="182"/>
    <col min="11777" max="11777" width="69" style="182" customWidth="1"/>
    <col min="11778" max="11778" width="21.42578125" style="182" customWidth="1"/>
    <col min="11779" max="12032" width="9.140625" style="182"/>
    <col min="12033" max="12033" width="69" style="182" customWidth="1"/>
    <col min="12034" max="12034" width="21.42578125" style="182" customWidth="1"/>
    <col min="12035" max="12288" width="9.140625" style="182"/>
    <col min="12289" max="12289" width="69" style="182" customWidth="1"/>
    <col min="12290" max="12290" width="21.42578125" style="182" customWidth="1"/>
    <col min="12291" max="12544" width="9.140625" style="182"/>
    <col min="12545" max="12545" width="69" style="182" customWidth="1"/>
    <col min="12546" max="12546" width="21.42578125" style="182" customWidth="1"/>
    <col min="12547" max="12800" width="9.140625" style="182"/>
    <col min="12801" max="12801" width="69" style="182" customWidth="1"/>
    <col min="12802" max="12802" width="21.42578125" style="182" customWidth="1"/>
    <col min="12803" max="13056" width="9.140625" style="182"/>
    <col min="13057" max="13057" width="69" style="182" customWidth="1"/>
    <col min="13058" max="13058" width="21.42578125" style="182" customWidth="1"/>
    <col min="13059" max="13312" width="9.140625" style="182"/>
    <col min="13313" max="13313" width="69" style="182" customWidth="1"/>
    <col min="13314" max="13314" width="21.42578125" style="182" customWidth="1"/>
    <col min="13315" max="13568" width="9.140625" style="182"/>
    <col min="13569" max="13569" width="69" style="182" customWidth="1"/>
    <col min="13570" max="13570" width="21.42578125" style="182" customWidth="1"/>
    <col min="13571" max="13824" width="9.140625" style="182"/>
    <col min="13825" max="13825" width="69" style="182" customWidth="1"/>
    <col min="13826" max="13826" width="21.42578125" style="182" customWidth="1"/>
    <col min="13827" max="14080" width="9.140625" style="182"/>
    <col min="14081" max="14081" width="69" style="182" customWidth="1"/>
    <col min="14082" max="14082" width="21.42578125" style="182" customWidth="1"/>
    <col min="14083" max="14336" width="9.140625" style="182"/>
    <col min="14337" max="14337" width="69" style="182" customWidth="1"/>
    <col min="14338" max="14338" width="21.42578125" style="182" customWidth="1"/>
    <col min="14339" max="14592" width="9.140625" style="182"/>
    <col min="14593" max="14593" width="69" style="182" customWidth="1"/>
    <col min="14594" max="14594" width="21.42578125" style="182" customWidth="1"/>
    <col min="14595" max="14848" width="9.140625" style="182"/>
    <col min="14849" max="14849" width="69" style="182" customWidth="1"/>
    <col min="14850" max="14850" width="21.42578125" style="182" customWidth="1"/>
    <col min="14851" max="15104" width="9.140625" style="182"/>
    <col min="15105" max="15105" width="69" style="182" customWidth="1"/>
    <col min="15106" max="15106" width="21.42578125" style="182" customWidth="1"/>
    <col min="15107" max="15360" width="9.140625" style="182"/>
    <col min="15361" max="15361" width="69" style="182" customWidth="1"/>
    <col min="15362" max="15362" width="21.42578125" style="182" customWidth="1"/>
    <col min="15363" max="15616" width="9.140625" style="182"/>
    <col min="15617" max="15617" width="69" style="182" customWidth="1"/>
    <col min="15618" max="15618" width="21.42578125" style="182" customWidth="1"/>
    <col min="15619" max="15872" width="9.140625" style="182"/>
    <col min="15873" max="15873" width="69" style="182" customWidth="1"/>
    <col min="15874" max="15874" width="21.42578125" style="182" customWidth="1"/>
    <col min="15875" max="16128" width="9.140625" style="182"/>
    <col min="16129" max="16129" width="69" style="182" customWidth="1"/>
    <col min="16130" max="16130" width="21.42578125" style="182" customWidth="1"/>
    <col min="16131" max="16384" width="9.140625" style="182"/>
  </cols>
  <sheetData>
    <row r="1" spans="1:9">
      <c r="B1" s="320" t="s">
        <v>1797</v>
      </c>
      <c r="C1" s="320"/>
    </row>
    <row r="2" spans="1:9" ht="12.75" customHeight="1">
      <c r="A2" s="181"/>
      <c r="B2" s="181" t="s">
        <v>1800</v>
      </c>
      <c r="C2" s="181" t="s">
        <v>1797</v>
      </c>
      <c r="E2" s="181" t="s">
        <v>1794</v>
      </c>
      <c r="F2" s="181" t="s">
        <v>1795</v>
      </c>
      <c r="H2" s="181" t="s">
        <v>1796</v>
      </c>
    </row>
    <row r="3" spans="1:9" ht="12.75" customHeight="1">
      <c r="A3" s="182" t="s">
        <v>1107</v>
      </c>
      <c r="B3" s="106" t="s">
        <v>412</v>
      </c>
      <c r="C3" s="110">
        <v>874002159381.28003</v>
      </c>
      <c r="D3" s="112">
        <v>0</v>
      </c>
      <c r="E3" s="112">
        <f>E4+E138</f>
        <v>15599156387.650002</v>
      </c>
      <c r="F3" s="112">
        <f>F4+F138</f>
        <v>858403002993.63013</v>
      </c>
      <c r="G3" s="182">
        <f>G22+G156</f>
        <v>0</v>
      </c>
      <c r="H3" s="182" t="b">
        <f t="shared" ref="H3:H76" si="0">IF(I3="00",C3=E3+F3,TRUE)</f>
        <v>1</v>
      </c>
      <c r="I3" s="182" t="str">
        <f>MID(A3,11,2)</f>
        <v>00</v>
      </c>
    </row>
    <row r="4" spans="1:9" ht="12.75" customHeight="1">
      <c r="A4" s="182" t="s">
        <v>1108</v>
      </c>
      <c r="B4" s="108" t="s">
        <v>413</v>
      </c>
      <c r="C4" s="111">
        <v>242534830190.17001</v>
      </c>
      <c r="D4" s="112">
        <v>0</v>
      </c>
      <c r="E4" s="112">
        <f>E5+E11+E53+E78+E87+E104+E121</f>
        <v>2685131777.9900002</v>
      </c>
      <c r="F4" s="112">
        <f>F5+F11+F53+F78+F87+F104+F121</f>
        <v>239849698412.18002</v>
      </c>
      <c r="G4" s="182">
        <f>G23+G29+G81+G96+G122+G139</f>
        <v>0</v>
      </c>
      <c r="H4" s="182" t="b">
        <f t="shared" si="0"/>
        <v>1</v>
      </c>
      <c r="I4" s="182" t="str">
        <f t="shared" ref="I4:I77" si="1">MID(A4,11,2)</f>
        <v>00</v>
      </c>
    </row>
    <row r="5" spans="1:9" ht="12.75" customHeight="1">
      <c r="A5" s="182" t="s">
        <v>1109</v>
      </c>
      <c r="B5" s="106" t="s">
        <v>414</v>
      </c>
      <c r="C5" s="110">
        <v>89795860910.449997</v>
      </c>
      <c r="D5" s="112">
        <v>0</v>
      </c>
      <c r="E5" s="112">
        <f>E6+E9</f>
        <v>1600419901.6600001</v>
      </c>
      <c r="F5" s="112">
        <f>F6+F9</f>
        <v>88195441008.789993</v>
      </c>
      <c r="G5" s="182">
        <f>G24+G27</f>
        <v>0</v>
      </c>
      <c r="H5" s="182" t="b">
        <f t="shared" si="0"/>
        <v>1</v>
      </c>
      <c r="I5" s="182" t="str">
        <f t="shared" si="1"/>
        <v>00</v>
      </c>
    </row>
    <row r="6" spans="1:9" ht="12.75" customHeight="1">
      <c r="A6" s="182" t="s">
        <v>1110</v>
      </c>
      <c r="B6" s="108" t="s">
        <v>415</v>
      </c>
      <c r="C6" s="111">
        <v>89687021974.5</v>
      </c>
      <c r="D6" s="112">
        <v>0</v>
      </c>
      <c r="E6" s="112">
        <f>E7+E8</f>
        <v>1600419901.6600001</v>
      </c>
      <c r="F6" s="112">
        <f>F7+F8</f>
        <v>88086602072.839996</v>
      </c>
      <c r="G6" s="182">
        <f>G25+G26</f>
        <v>0</v>
      </c>
      <c r="H6" s="182" t="b">
        <f t="shared" si="0"/>
        <v>1</v>
      </c>
      <c r="I6" s="182" t="str">
        <f t="shared" si="1"/>
        <v>00</v>
      </c>
    </row>
    <row r="7" spans="1:9" ht="25.5" customHeight="1">
      <c r="A7" s="182" t="s">
        <v>1111</v>
      </c>
      <c r="B7" s="106" t="s">
        <v>416</v>
      </c>
      <c r="C7" s="110">
        <v>88086602072.839996</v>
      </c>
      <c r="D7" s="112">
        <v>0</v>
      </c>
      <c r="E7" s="112">
        <f>SUMIF(A7:B7,"*intra*",C7:D7)+SUMIF(A7:B7,"*inter*",C7:D7)</f>
        <v>0</v>
      </c>
      <c r="F7" s="112">
        <f>SUMIF(A7:B7,"*consolidação*",C7:D7)</f>
        <v>88086602072.839996</v>
      </c>
      <c r="H7" s="182" t="b">
        <f t="shared" si="0"/>
        <v>1</v>
      </c>
      <c r="I7" s="182" t="str">
        <f t="shared" si="1"/>
        <v>00</v>
      </c>
    </row>
    <row r="8" spans="1:9" ht="25.5" customHeight="1">
      <c r="A8" s="182" t="s">
        <v>1112</v>
      </c>
      <c r="B8" s="108" t="s">
        <v>417</v>
      </c>
      <c r="C8" s="111">
        <v>1600419901.6600001</v>
      </c>
      <c r="D8" s="112">
        <v>0</v>
      </c>
      <c r="E8" s="112">
        <f>SUMIF(A8:B8,"*intra*",C8:D8)+SUMIF(A8:B8,"*inter*",C8:D8)</f>
        <v>1600419901.6600001</v>
      </c>
      <c r="F8" s="112">
        <f>SUMIF(A8:B8,"*consolidação*",C8:D8)</f>
        <v>0</v>
      </c>
      <c r="H8" s="182" t="b">
        <f t="shared" si="0"/>
        <v>1</v>
      </c>
      <c r="I8" s="182" t="str">
        <f t="shared" si="1"/>
        <v>00</v>
      </c>
    </row>
    <row r="9" spans="1:9" ht="12.75" customHeight="1">
      <c r="A9" s="182" t="s">
        <v>1113</v>
      </c>
      <c r="B9" s="106" t="s">
        <v>418</v>
      </c>
      <c r="C9" s="110">
        <v>108838935.95</v>
      </c>
      <c r="D9" s="112">
        <v>0</v>
      </c>
      <c r="E9" s="112">
        <f>E10</f>
        <v>0</v>
      </c>
      <c r="F9" s="112">
        <f>F10</f>
        <v>108838935.95</v>
      </c>
      <c r="G9" s="182">
        <f>G28</f>
        <v>0</v>
      </c>
      <c r="H9" s="182" t="b">
        <f>IF(I9="00",C9=E9+F9,TRUE)</f>
        <v>1</v>
      </c>
      <c r="I9" s="182" t="str">
        <f t="shared" si="1"/>
        <v>00</v>
      </c>
    </row>
    <row r="10" spans="1:9" ht="25.5" customHeight="1">
      <c r="A10" s="182" t="s">
        <v>1114</v>
      </c>
      <c r="B10" s="108" t="s">
        <v>419</v>
      </c>
      <c r="C10" s="111">
        <v>108838935.95</v>
      </c>
      <c r="D10" s="112">
        <v>0</v>
      </c>
      <c r="E10" s="112">
        <f>SUMIF(A10:B10,"*intra*",C10:D10)+SUMIF(A10:B10,"*inter*",C10:D10)</f>
        <v>0</v>
      </c>
      <c r="F10" s="112">
        <f>SUMIF(A10:B10,"*consolidação*",C10:D10)</f>
        <v>108838935.95</v>
      </c>
      <c r="H10" s="182" t="b">
        <f t="shared" si="0"/>
        <v>1</v>
      </c>
      <c r="I10" s="182" t="str">
        <f t="shared" si="1"/>
        <v>00</v>
      </c>
    </row>
    <row r="11" spans="1:9" ht="12.75" customHeight="1">
      <c r="A11" s="182" t="s">
        <v>1115</v>
      </c>
      <c r="B11" s="106" t="s">
        <v>420</v>
      </c>
      <c r="C11" s="110">
        <v>52805031283.870003</v>
      </c>
      <c r="D11" s="112">
        <v>0</v>
      </c>
      <c r="E11" s="112">
        <f>E12+E18+E24+E29+E35+E41-E47</f>
        <v>-60129382.009999752</v>
      </c>
      <c r="F11" s="112">
        <f>F12+F18+F24+F29+F35+F41-F47</f>
        <v>52865160665.879997</v>
      </c>
      <c r="G11" s="182">
        <f>G30+G36+G42+G47+G53+G63-G75</f>
        <v>0</v>
      </c>
      <c r="H11" s="182" t="b">
        <f t="shared" si="0"/>
        <v>1</v>
      </c>
      <c r="I11" s="182" t="str">
        <f t="shared" si="1"/>
        <v>00</v>
      </c>
    </row>
    <row r="12" spans="1:9" ht="12.75" customHeight="1">
      <c r="A12" s="182" t="s">
        <v>1116</v>
      </c>
      <c r="B12" s="108" t="s">
        <v>421</v>
      </c>
      <c r="C12" s="111">
        <v>37153793655.550003</v>
      </c>
      <c r="D12" s="112">
        <v>0</v>
      </c>
      <c r="E12" s="112">
        <f>E13+E14+E15+E16+E17</f>
        <v>1292397131.23</v>
      </c>
      <c r="F12" s="112">
        <f>F13+F14+F15+F16+F17</f>
        <v>35861396524.32</v>
      </c>
      <c r="G12" s="182" t="e">
        <f>G31+G32+G33+G34+G35</f>
        <v>#REF!</v>
      </c>
      <c r="H12" s="182" t="b">
        <f t="shared" si="0"/>
        <v>1</v>
      </c>
      <c r="I12" s="182" t="str">
        <f t="shared" si="1"/>
        <v>00</v>
      </c>
    </row>
    <row r="13" spans="1:9" ht="12.75" customHeight="1">
      <c r="A13" s="182" t="s">
        <v>1117</v>
      </c>
      <c r="B13" s="106" t="s">
        <v>422</v>
      </c>
      <c r="C13" s="110">
        <v>35861396524.32</v>
      </c>
      <c r="D13" s="112">
        <v>0</v>
      </c>
      <c r="E13" s="112">
        <f>SUMIF(A13:B13,"*intra*",C13:D13)+SUMIF(A13:B13,"*inter*",C13:D13)</f>
        <v>0</v>
      </c>
      <c r="F13" s="112">
        <f>SUMIF(A13:B13,"*consolidação*",C13:D13)</f>
        <v>35861396524.32</v>
      </c>
      <c r="H13" s="182" t="b">
        <f t="shared" si="0"/>
        <v>1</v>
      </c>
      <c r="I13" s="182" t="str">
        <f t="shared" si="1"/>
        <v>00</v>
      </c>
    </row>
    <row r="14" spans="1:9" ht="12.75" customHeight="1">
      <c r="A14" s="182" t="s">
        <v>1118</v>
      </c>
      <c r="B14" s="108" t="s">
        <v>423</v>
      </c>
      <c r="C14" s="111">
        <v>1022215300.29</v>
      </c>
      <c r="D14" s="112">
        <v>0</v>
      </c>
      <c r="E14" s="112">
        <f>SUMIF(A14:B14,"*intra*",C14:D14)+SUMIF(A14:B14,"*inter*",C14:D14)</f>
        <v>1022215300.29</v>
      </c>
      <c r="F14" s="112">
        <f>SUMIF(A14:B14,"*consolidação*",C14:D14)</f>
        <v>0</v>
      </c>
      <c r="H14" s="182" t="b">
        <f t="shared" si="0"/>
        <v>1</v>
      </c>
      <c r="I14" s="182" t="str">
        <f t="shared" si="1"/>
        <v>00</v>
      </c>
    </row>
    <row r="15" spans="1:9" ht="25.5" customHeight="1">
      <c r="A15" s="182" t="s">
        <v>1119</v>
      </c>
      <c r="B15" s="106" t="s">
        <v>424</v>
      </c>
      <c r="C15" s="110">
        <v>78691634.030000001</v>
      </c>
      <c r="D15" s="112">
        <v>0</v>
      </c>
      <c r="E15" s="112">
        <f>SUMIF(A15:B15,"*intra*",C15:D15)+SUMIF(A15:B15,"*inter*",C15:D15)</f>
        <v>78691634.030000001</v>
      </c>
      <c r="F15" s="112">
        <f>SUMIF(A15:B15,"*consolidação*",C15:D15)</f>
        <v>0</v>
      </c>
      <c r="H15" s="182" t="b">
        <f t="shared" si="0"/>
        <v>1</v>
      </c>
      <c r="I15" s="182" t="str">
        <f t="shared" si="1"/>
        <v>00</v>
      </c>
    </row>
    <row r="16" spans="1:9" ht="25.5" customHeight="1">
      <c r="A16" s="182" t="s">
        <v>1120</v>
      </c>
      <c r="B16" s="108" t="s">
        <v>425</v>
      </c>
      <c r="C16" s="111">
        <v>23195698.68</v>
      </c>
      <c r="D16" s="112">
        <v>0</v>
      </c>
      <c r="E16" s="112">
        <f>SUMIF(A16:B16,"*intra*",C16:D16)+SUMIF(A16:B16,"*inter*",C16:D16)</f>
        <v>23195698.68</v>
      </c>
      <c r="F16" s="112">
        <f>SUMIF(A16:B16,"*consolidação*",C16:D16)</f>
        <v>0</v>
      </c>
      <c r="H16" s="182" t="b">
        <f t="shared" si="0"/>
        <v>1</v>
      </c>
      <c r="I16" s="182" t="str">
        <f t="shared" si="1"/>
        <v>00</v>
      </c>
    </row>
    <row r="17" spans="1:9" ht="25.5" customHeight="1">
      <c r="A17" s="182" t="s">
        <v>1121</v>
      </c>
      <c r="B17" s="106" t="s">
        <v>426</v>
      </c>
      <c r="C17" s="110">
        <v>168294498.22999999</v>
      </c>
      <c r="D17" s="112">
        <v>0</v>
      </c>
      <c r="E17" s="112">
        <f>SUMIF(A17:B17,"*intra*",C17:D17)+SUMIF(A17:B17,"*inter*",C17:D17)</f>
        <v>168294498.22999999</v>
      </c>
      <c r="F17" s="112">
        <f>SUMIF(A17:B17,"*consolidação*",C17:D17)</f>
        <v>0</v>
      </c>
      <c r="H17" s="182" t="b">
        <f t="shared" si="0"/>
        <v>1</v>
      </c>
      <c r="I17" s="182" t="str">
        <f t="shared" si="1"/>
        <v>00</v>
      </c>
    </row>
    <row r="18" spans="1:9" ht="12.75" customHeight="1">
      <c r="A18" s="182" t="s">
        <v>1122</v>
      </c>
      <c r="B18" s="108" t="s">
        <v>427</v>
      </c>
      <c r="C18" s="111">
        <v>2304163594.7199998</v>
      </c>
      <c r="D18" s="112">
        <v>0</v>
      </c>
      <c r="E18" s="112">
        <f>E19+E20+E21+E22+E23</f>
        <v>623479880.82000005</v>
      </c>
      <c r="F18" s="112">
        <f>F19+F20+F21+F22+F23</f>
        <v>1680683713.9000001</v>
      </c>
      <c r="G18" s="182">
        <f>G37+G38+G39+G40+G41</f>
        <v>0</v>
      </c>
      <c r="H18" s="182" t="b">
        <f t="shared" si="0"/>
        <v>1</v>
      </c>
      <c r="I18" s="182" t="str">
        <f t="shared" si="1"/>
        <v>00</v>
      </c>
    </row>
    <row r="19" spans="1:9" ht="12.75" customHeight="1">
      <c r="A19" s="182" t="s">
        <v>1123</v>
      </c>
      <c r="B19" s="106" t="s">
        <v>428</v>
      </c>
      <c r="C19" s="110">
        <v>1680683713.9000001</v>
      </c>
      <c r="D19" s="112">
        <v>0</v>
      </c>
      <c r="E19" s="112">
        <f>SUMIF(A19:B19,"*intra*",C19:D19)+SUMIF(A19:B19,"*inter*",C19:D19)</f>
        <v>0</v>
      </c>
      <c r="F19" s="112">
        <f>SUMIF(A19:B19,"*consolidação*",C19:D19)</f>
        <v>1680683713.9000001</v>
      </c>
      <c r="H19" s="182" t="b">
        <f t="shared" si="0"/>
        <v>1</v>
      </c>
      <c r="I19" s="182" t="str">
        <f t="shared" si="1"/>
        <v>00</v>
      </c>
    </row>
    <row r="20" spans="1:9" ht="12.75" customHeight="1">
      <c r="A20" s="182" t="s">
        <v>1124</v>
      </c>
      <c r="B20" s="108" t="s">
        <v>429</v>
      </c>
      <c r="C20" s="111">
        <v>583164030.83000004</v>
      </c>
      <c r="D20" s="112">
        <v>0</v>
      </c>
      <c r="E20" s="112">
        <f>SUMIF(A20:B20,"*intra*",C20:D20)+SUMIF(A20:B20,"*inter*",C20:D20)</f>
        <v>583164030.83000004</v>
      </c>
      <c r="F20" s="112">
        <f>SUMIF(A20:B20,"*consolidação*",C20:D20)</f>
        <v>0</v>
      </c>
      <c r="H20" s="182" t="b">
        <f t="shared" si="0"/>
        <v>1</v>
      </c>
      <c r="I20" s="182" t="str">
        <f t="shared" si="1"/>
        <v>00</v>
      </c>
    </row>
    <row r="21" spans="1:9" ht="12.75" customHeight="1">
      <c r="A21" s="182" t="s">
        <v>1125</v>
      </c>
      <c r="B21" s="106" t="s">
        <v>430</v>
      </c>
      <c r="C21" s="110">
        <v>25166904.120000001</v>
      </c>
      <c r="D21" s="112">
        <v>0</v>
      </c>
      <c r="E21" s="112">
        <f>SUMIF(A21:B21,"*intra*",C21:D21)+SUMIF(A21:B21,"*inter*",C21:D21)</f>
        <v>25166904.120000001</v>
      </c>
      <c r="F21" s="112">
        <f>SUMIF(A21:B21,"*consolidação*",C21:D21)</f>
        <v>0</v>
      </c>
      <c r="H21" s="182" t="b">
        <f t="shared" si="0"/>
        <v>1</v>
      </c>
      <c r="I21" s="182" t="str">
        <f t="shared" si="1"/>
        <v>00</v>
      </c>
    </row>
    <row r="22" spans="1:9" ht="12.75" customHeight="1">
      <c r="A22" s="182" t="s">
        <v>1126</v>
      </c>
      <c r="B22" s="108" t="s">
        <v>431</v>
      </c>
      <c r="C22" s="111">
        <v>2738983.35</v>
      </c>
      <c r="D22" s="112">
        <v>0</v>
      </c>
      <c r="E22" s="112">
        <f>SUMIF(A22:B22,"*intra*",C22:D22)+SUMIF(A22:B22,"*inter*",C22:D22)</f>
        <v>2738983.35</v>
      </c>
      <c r="F22" s="112">
        <f>SUMIF(A22:B22,"*consolidação*",C22:D22)</f>
        <v>0</v>
      </c>
      <c r="H22" s="182" t="b">
        <f t="shared" si="0"/>
        <v>1</v>
      </c>
      <c r="I22" s="182" t="str">
        <f t="shared" si="1"/>
        <v>00</v>
      </c>
    </row>
    <row r="23" spans="1:9" ht="12.75" customHeight="1">
      <c r="A23" s="182" t="s">
        <v>1127</v>
      </c>
      <c r="B23" s="106" t="s">
        <v>432</v>
      </c>
      <c r="C23" s="110">
        <v>12409962.52</v>
      </c>
      <c r="D23" s="112">
        <v>0</v>
      </c>
      <c r="E23" s="112">
        <f>SUMIF(A23:B23,"*intra*",C23:D23)+SUMIF(A23:B23,"*inter*",C23:D23)</f>
        <v>12409962.52</v>
      </c>
      <c r="F23" s="112">
        <f>SUMIF(A23:B23,"*consolidação*",C23:D23)</f>
        <v>0</v>
      </c>
      <c r="H23" s="182" t="b">
        <f t="shared" si="0"/>
        <v>1</v>
      </c>
      <c r="I23" s="182" t="str">
        <f t="shared" si="1"/>
        <v>00</v>
      </c>
    </row>
    <row r="24" spans="1:9" ht="12.75" customHeight="1">
      <c r="A24" s="182" t="s">
        <v>1128</v>
      </c>
      <c r="B24" s="108" t="s">
        <v>433</v>
      </c>
      <c r="C24" s="111">
        <v>2646032236.6399999</v>
      </c>
      <c r="D24" s="112">
        <v>0</v>
      </c>
      <c r="E24" s="112">
        <f>E25+E26+E27+E28</f>
        <v>1467263551.4000001</v>
      </c>
      <c r="F24" s="112">
        <f>F25+F26+F27+F28</f>
        <v>1178768685.24</v>
      </c>
      <c r="G24" s="182">
        <f>G43+G44+G45+G46</f>
        <v>0</v>
      </c>
      <c r="H24" s="182" t="b">
        <f t="shared" si="0"/>
        <v>1</v>
      </c>
      <c r="I24" s="182" t="str">
        <f t="shared" si="1"/>
        <v>00</v>
      </c>
    </row>
    <row r="25" spans="1:9" ht="25.5" customHeight="1">
      <c r="A25" s="182" t="s">
        <v>1129</v>
      </c>
      <c r="B25" s="106" t="s">
        <v>434</v>
      </c>
      <c r="C25" s="110">
        <v>1178768685.24</v>
      </c>
      <c r="D25" s="112">
        <v>0</v>
      </c>
      <c r="E25" s="112">
        <f>SUMIF(A25:B25,"*intra*",C25:D25)+SUMIF(A25:B25,"*inter*",C25:D25)</f>
        <v>0</v>
      </c>
      <c r="F25" s="112">
        <f>SUMIF(A25:B25,"*consolidação*",C25:D25)</f>
        <v>1178768685.24</v>
      </c>
      <c r="H25" s="182" t="b">
        <f t="shared" si="0"/>
        <v>1</v>
      </c>
      <c r="I25" s="182" t="str">
        <f t="shared" si="1"/>
        <v>00</v>
      </c>
    </row>
    <row r="26" spans="1:9" ht="25.5" customHeight="1">
      <c r="A26" s="182" t="s">
        <v>1130</v>
      </c>
      <c r="B26" s="108" t="s">
        <v>435</v>
      </c>
      <c r="C26" s="111">
        <v>992746092.35000002</v>
      </c>
      <c r="D26" s="112">
        <v>0</v>
      </c>
      <c r="E26" s="112">
        <f>SUMIF(A26:B26,"*intra*",C26:D26)+SUMIF(A26:B26,"*inter*",C26:D26)</f>
        <v>992746092.35000002</v>
      </c>
      <c r="F26" s="112">
        <f>SUMIF(A26:B26,"*consolidação*",C26:D26)</f>
        <v>0</v>
      </c>
      <c r="H26" s="182" t="b">
        <f t="shared" si="0"/>
        <v>1</v>
      </c>
      <c r="I26" s="182" t="str">
        <f t="shared" si="1"/>
        <v>00</v>
      </c>
    </row>
    <row r="27" spans="1:9" ht="25.5" customHeight="1">
      <c r="A27" s="182" t="s">
        <v>1131</v>
      </c>
      <c r="B27" s="106" t="s">
        <v>436</v>
      </c>
      <c r="C27" s="110">
        <v>459679659.30000001</v>
      </c>
      <c r="D27" s="112">
        <v>0</v>
      </c>
      <c r="E27" s="112">
        <f>SUMIF(A27:B27,"*intra*",C27:D27)+SUMIF(A27:B27,"*inter*",C27:D27)</f>
        <v>459679659.30000001</v>
      </c>
      <c r="F27" s="112">
        <f>SUMIF(A27:B27,"*consolidação*",C27:D27)</f>
        <v>0</v>
      </c>
      <c r="H27" s="182" t="b">
        <f t="shared" si="0"/>
        <v>1</v>
      </c>
      <c r="I27" s="182" t="str">
        <f t="shared" si="1"/>
        <v>00</v>
      </c>
    </row>
    <row r="28" spans="1:9" ht="25.5" customHeight="1">
      <c r="A28" s="182" t="s">
        <v>1132</v>
      </c>
      <c r="B28" s="108" t="s">
        <v>437</v>
      </c>
      <c r="C28" s="111">
        <v>14837799.75</v>
      </c>
      <c r="D28" s="112">
        <v>0</v>
      </c>
      <c r="E28" s="112">
        <f>SUMIF(A28:B28,"*intra*",C28:D28)+SUMIF(A28:B28,"*inter*",C28:D28)</f>
        <v>14837799.75</v>
      </c>
      <c r="F28" s="112">
        <f>SUMIF(A28:B28,"*consolidação*",C28:D28)</f>
        <v>0</v>
      </c>
      <c r="H28" s="182" t="b">
        <f t="shared" si="0"/>
        <v>1</v>
      </c>
      <c r="I28" s="182" t="str">
        <f t="shared" si="1"/>
        <v>00</v>
      </c>
    </row>
    <row r="29" spans="1:9" ht="12.75" customHeight="1">
      <c r="A29" s="182" t="s">
        <v>1133</v>
      </c>
      <c r="B29" s="106" t="s">
        <v>438</v>
      </c>
      <c r="C29" s="110">
        <v>251336327.84</v>
      </c>
      <c r="D29" s="112">
        <v>0</v>
      </c>
      <c r="E29" s="112">
        <f>E30+E31+E32+E33+E34</f>
        <v>37233479.810000002</v>
      </c>
      <c r="F29" s="112">
        <f>F30+F31+F32+F33+F34</f>
        <v>214102848.03</v>
      </c>
      <c r="G29" s="182">
        <f>G48+G49+G50+G51+G52</f>
        <v>0</v>
      </c>
      <c r="H29" s="182" t="b">
        <f t="shared" si="0"/>
        <v>1</v>
      </c>
      <c r="I29" s="182" t="str">
        <f t="shared" si="1"/>
        <v>00</v>
      </c>
    </row>
    <row r="30" spans="1:9" ht="25.5" customHeight="1">
      <c r="A30" s="182" t="s">
        <v>1134</v>
      </c>
      <c r="B30" s="108" t="s">
        <v>439</v>
      </c>
      <c r="C30" s="111">
        <v>214102848.03</v>
      </c>
      <c r="D30" s="112">
        <v>0</v>
      </c>
      <c r="E30" s="112">
        <f>SUMIF(A30:B30,"*intra*",C30:D30)+SUMIF(A30:B30,"*inter*",C30:D30)</f>
        <v>0</v>
      </c>
      <c r="F30" s="112">
        <f>SUMIF(A30:B30,"*consolidação*",C30:D30)</f>
        <v>214102848.03</v>
      </c>
      <c r="H30" s="182" t="b">
        <f t="shared" si="0"/>
        <v>1</v>
      </c>
      <c r="I30" s="182" t="str">
        <f t="shared" si="1"/>
        <v>00</v>
      </c>
    </row>
    <row r="31" spans="1:9" ht="25.5" customHeight="1">
      <c r="A31" s="182" t="s">
        <v>1135</v>
      </c>
      <c r="B31" s="106" t="s">
        <v>440</v>
      </c>
      <c r="C31" s="110">
        <v>4226547.26</v>
      </c>
      <c r="D31" s="112">
        <v>0</v>
      </c>
      <c r="E31" s="112">
        <f>SUMIF(A31:B31,"*intra*",C31:D31)+SUMIF(A31:B31,"*inter*",C31:D31)</f>
        <v>4226547.26</v>
      </c>
      <c r="F31" s="112">
        <f>SUMIF(A31:B31,"*consolidação*",C31:D31)</f>
        <v>0</v>
      </c>
      <c r="H31" s="182" t="b">
        <f t="shared" si="0"/>
        <v>1</v>
      </c>
      <c r="I31" s="182" t="str">
        <f t="shared" si="1"/>
        <v>00</v>
      </c>
    </row>
    <row r="32" spans="1:9" ht="25.5" customHeight="1">
      <c r="A32" s="182" t="s">
        <v>1136</v>
      </c>
      <c r="B32" s="108" t="s">
        <v>441</v>
      </c>
      <c r="C32" s="111">
        <v>93867.26</v>
      </c>
      <c r="D32" s="112">
        <v>0</v>
      </c>
      <c r="E32" s="112">
        <f>SUMIF(A32:B32,"*intra*",C32:D32)+SUMIF(A32:B32,"*inter*",C32:D32)</f>
        <v>93867.26</v>
      </c>
      <c r="F32" s="112">
        <f>SUMIF(A32:B32,"*consolidação*",C32:D32)</f>
        <v>0</v>
      </c>
      <c r="H32" s="182" t="b">
        <f t="shared" si="0"/>
        <v>1</v>
      </c>
      <c r="I32" s="182" t="str">
        <f t="shared" si="1"/>
        <v>00</v>
      </c>
    </row>
    <row r="33" spans="1:9" ht="25.5" customHeight="1">
      <c r="A33" s="182" t="s">
        <v>1137</v>
      </c>
      <c r="B33" s="106" t="s">
        <v>442</v>
      </c>
      <c r="C33" s="110">
        <v>6883999.7300000004</v>
      </c>
      <c r="D33" s="112">
        <v>0</v>
      </c>
      <c r="E33" s="112">
        <f>SUMIF(A33:B33,"*intra*",C33:D33)+SUMIF(A33:B33,"*inter*",C33:D33)</f>
        <v>6883999.7300000004</v>
      </c>
      <c r="F33" s="112">
        <f>SUMIF(A33:B33,"*consolidação*",C33:D33)</f>
        <v>0</v>
      </c>
      <c r="H33" s="182" t="b">
        <f t="shared" si="0"/>
        <v>1</v>
      </c>
      <c r="I33" s="182" t="str">
        <f t="shared" si="1"/>
        <v>00</v>
      </c>
    </row>
    <row r="34" spans="1:9" ht="25.5" customHeight="1">
      <c r="A34" s="182" t="s">
        <v>1138</v>
      </c>
      <c r="B34" s="108" t="s">
        <v>443</v>
      </c>
      <c r="C34" s="111">
        <v>26029065.559999999</v>
      </c>
      <c r="D34" s="112">
        <v>0</v>
      </c>
      <c r="E34" s="112">
        <f>SUMIF(A34:B34,"*intra*",C34:D34)+SUMIF(A34:B34,"*inter*",C34:D34)</f>
        <v>26029065.559999999</v>
      </c>
      <c r="F34" s="112">
        <f>SUMIF(A34:B34,"*consolidação*",C34:D34)</f>
        <v>0</v>
      </c>
      <c r="H34" s="182" t="b">
        <f t="shared" si="0"/>
        <v>1</v>
      </c>
      <c r="I34" s="182" t="str">
        <f t="shared" si="1"/>
        <v>00</v>
      </c>
    </row>
    <row r="35" spans="1:9" ht="12.75" customHeight="1">
      <c r="A35" s="182" t="s">
        <v>1139</v>
      </c>
      <c r="B35" s="106" t="s">
        <v>444</v>
      </c>
      <c r="C35" s="110">
        <v>25377396337.5</v>
      </c>
      <c r="D35" s="112">
        <v>0</v>
      </c>
      <c r="E35" s="112">
        <f>E36+E37+E38+E39+E40</f>
        <v>222700444.35000002</v>
      </c>
      <c r="F35" s="112">
        <f>F36+F37+F38+F39+F40</f>
        <v>25154695893.150002</v>
      </c>
      <c r="G35" s="182" t="e">
        <f>G54+G55+G56+G57+G62</f>
        <v>#REF!</v>
      </c>
      <c r="H35" s="182" t="b">
        <f t="shared" si="0"/>
        <v>1</v>
      </c>
      <c r="I35" s="182" t="str">
        <f t="shared" si="1"/>
        <v>00</v>
      </c>
    </row>
    <row r="36" spans="1:9" ht="12.75" customHeight="1">
      <c r="A36" s="182" t="s">
        <v>1140</v>
      </c>
      <c r="B36" s="108" t="s">
        <v>445</v>
      </c>
      <c r="C36" s="111">
        <v>25154695893.150002</v>
      </c>
      <c r="D36" s="112">
        <v>0</v>
      </c>
      <c r="E36" s="112">
        <f>SUMIF(A36:B36,"*intra*",C36:D36)+SUMIF(A36:B36,"*inter*",C36:D36)</f>
        <v>0</v>
      </c>
      <c r="F36" s="112">
        <f>SUMIF(A36:B36,"*consolidação*",C36:D36)</f>
        <v>25154695893.150002</v>
      </c>
      <c r="H36" s="182" t="b">
        <f t="shared" si="0"/>
        <v>1</v>
      </c>
      <c r="I36" s="182" t="str">
        <f t="shared" si="1"/>
        <v>00</v>
      </c>
    </row>
    <row r="37" spans="1:9" ht="12.75" customHeight="1">
      <c r="A37" s="182" t="s">
        <v>1141</v>
      </c>
      <c r="B37" s="106" t="s">
        <v>446</v>
      </c>
      <c r="C37" s="110">
        <v>123202278.39</v>
      </c>
      <c r="D37" s="112">
        <v>0</v>
      </c>
      <c r="E37" s="112">
        <f>SUMIF(A37:B37,"*intra*",C37:D37)+SUMIF(A37:B37,"*inter*",C37:D37)</f>
        <v>123202278.39</v>
      </c>
      <c r="F37" s="112">
        <f>SUMIF(A37:B37,"*consolidação*",C37:D37)</f>
        <v>0</v>
      </c>
      <c r="H37" s="182" t="b">
        <f t="shared" si="0"/>
        <v>1</v>
      </c>
      <c r="I37" s="182" t="str">
        <f t="shared" si="1"/>
        <v>00</v>
      </c>
    </row>
    <row r="38" spans="1:9" ht="12.75" customHeight="1">
      <c r="A38" s="182" t="s">
        <v>1142</v>
      </c>
      <c r="B38" s="108" t="s">
        <v>447</v>
      </c>
      <c r="C38" s="111">
        <v>18458269.530000001</v>
      </c>
      <c r="D38" s="112">
        <v>0</v>
      </c>
      <c r="E38" s="112">
        <f>SUMIF(A38:B38,"*intra*",C38:D38)+SUMIF(A38:B38,"*inter*",C38:D38)</f>
        <v>18458269.530000001</v>
      </c>
      <c r="F38" s="112">
        <f>SUMIF(A38:B38,"*consolidação*",C38:D38)</f>
        <v>0</v>
      </c>
      <c r="H38" s="182" t="b">
        <f t="shared" si="0"/>
        <v>1</v>
      </c>
      <c r="I38" s="182" t="str">
        <f t="shared" si="1"/>
        <v>00</v>
      </c>
    </row>
    <row r="39" spans="1:9" ht="12.75" customHeight="1">
      <c r="A39" s="182" t="s">
        <v>1143</v>
      </c>
      <c r="B39" s="106" t="s">
        <v>448</v>
      </c>
      <c r="C39" s="110">
        <v>5310464.25</v>
      </c>
      <c r="D39" s="112">
        <v>0</v>
      </c>
      <c r="E39" s="112">
        <f>SUMIF(A39:B39,"*intra*",C39:D39)+SUMIF(A39:B39,"*inter*",C39:D39)</f>
        <v>5310464.25</v>
      </c>
      <c r="F39" s="112">
        <f>SUMIF(A39:B39,"*consolidação*",C39:D39)</f>
        <v>0</v>
      </c>
      <c r="H39" s="182" t="b">
        <f t="shared" si="0"/>
        <v>1</v>
      </c>
      <c r="I39" s="182" t="str">
        <f t="shared" si="1"/>
        <v>00</v>
      </c>
    </row>
    <row r="40" spans="1:9" ht="12.75" customHeight="1">
      <c r="A40" s="182" t="s">
        <v>1144</v>
      </c>
      <c r="B40" s="108" t="s">
        <v>449</v>
      </c>
      <c r="C40" s="111">
        <v>75729432.180000007</v>
      </c>
      <c r="D40" s="112">
        <v>0</v>
      </c>
      <c r="E40" s="112">
        <f>SUMIF(A40:B40,"*intra*",C40:D40)+SUMIF(A40:B40,"*inter*",C40:D40)</f>
        <v>75729432.180000007</v>
      </c>
      <c r="F40" s="112">
        <f>SUMIF(A40:B40,"*consolidação*",C40:D40)</f>
        <v>0</v>
      </c>
      <c r="H40" s="182" t="b">
        <f t="shared" si="0"/>
        <v>1</v>
      </c>
      <c r="I40" s="182" t="str">
        <f t="shared" si="1"/>
        <v>00</v>
      </c>
    </row>
    <row r="41" spans="1:9" ht="12.75" customHeight="1">
      <c r="A41" s="182" t="s">
        <v>1145</v>
      </c>
      <c r="B41" s="106" t="s">
        <v>450</v>
      </c>
      <c r="C41" s="110">
        <v>4309418516.6400003</v>
      </c>
      <c r="D41" s="112">
        <v>0</v>
      </c>
      <c r="E41" s="112">
        <f>E42+E43+E44+E45+E46</f>
        <v>273741257.56999999</v>
      </c>
      <c r="F41" s="112">
        <f>F42+F43+F44+F45+F46</f>
        <v>4035677259.0700002</v>
      </c>
      <c r="G41" s="182">
        <f>G64+G65+G66+G67+G74</f>
        <v>0</v>
      </c>
      <c r="H41" s="182" t="b">
        <f t="shared" si="0"/>
        <v>1</v>
      </c>
      <c r="I41" s="182" t="str">
        <f t="shared" si="1"/>
        <v>00</v>
      </c>
    </row>
    <row r="42" spans="1:9" ht="12.75" customHeight="1">
      <c r="A42" s="182" t="s">
        <v>1146</v>
      </c>
      <c r="B42" s="108" t="s">
        <v>451</v>
      </c>
      <c r="C42" s="111">
        <v>4035677259.0700002</v>
      </c>
      <c r="D42" s="112">
        <v>0</v>
      </c>
      <c r="E42" s="112">
        <f>SUMIF(A42:B42,"*intra*",C42:D42)+SUMIF(A42:B42,"*inter*",C42:D42)</f>
        <v>0</v>
      </c>
      <c r="F42" s="112">
        <f>SUMIF(A42:B42,"*consolidação*",C42:D42)</f>
        <v>4035677259.0700002</v>
      </c>
      <c r="H42" s="182" t="b">
        <f t="shared" si="0"/>
        <v>1</v>
      </c>
      <c r="I42" s="182" t="str">
        <f t="shared" si="1"/>
        <v>00</v>
      </c>
    </row>
    <row r="43" spans="1:9" ht="12.75" customHeight="1">
      <c r="A43" s="182" t="s">
        <v>1147</v>
      </c>
      <c r="B43" s="106" t="s">
        <v>452</v>
      </c>
      <c r="C43" s="110">
        <v>55010476.140000001</v>
      </c>
      <c r="D43" s="112">
        <v>0</v>
      </c>
      <c r="E43" s="112">
        <f>SUMIF(A43:B43,"*intra*",C43:D43)+SUMIF(A43:B43,"*inter*",C43:D43)</f>
        <v>55010476.140000001</v>
      </c>
      <c r="F43" s="112">
        <f>SUMIF(A43:B43,"*consolidação*",C43:D43)</f>
        <v>0</v>
      </c>
      <c r="H43" s="182" t="b">
        <f t="shared" si="0"/>
        <v>1</v>
      </c>
      <c r="I43" s="182" t="str">
        <f t="shared" si="1"/>
        <v>00</v>
      </c>
    </row>
    <row r="44" spans="1:9" ht="12.75" customHeight="1">
      <c r="A44" s="182" t="s">
        <v>1148</v>
      </c>
      <c r="B44" s="108" t="s">
        <v>453</v>
      </c>
      <c r="C44" s="111">
        <v>32167819.920000002</v>
      </c>
      <c r="D44" s="112">
        <v>0</v>
      </c>
      <c r="E44" s="112">
        <f>SUMIF(A44:B44,"*intra*",C44:D44)+SUMIF(A44:B44,"*inter*",C44:D44)</f>
        <v>32167819.920000002</v>
      </c>
      <c r="F44" s="112">
        <f>SUMIF(A44:B44,"*consolidação*",C44:D44)</f>
        <v>0</v>
      </c>
      <c r="H44" s="182" t="b">
        <f t="shared" si="0"/>
        <v>1</v>
      </c>
      <c r="I44" s="182" t="str">
        <f t="shared" si="1"/>
        <v>00</v>
      </c>
    </row>
    <row r="45" spans="1:9" ht="12.75" customHeight="1">
      <c r="A45" s="182" t="s">
        <v>1149</v>
      </c>
      <c r="B45" s="106" t="s">
        <v>454</v>
      </c>
      <c r="C45" s="110">
        <v>7276902.7599999998</v>
      </c>
      <c r="D45" s="112">
        <v>0</v>
      </c>
      <c r="E45" s="112">
        <f>SUMIF(A45:B45,"*intra*",C45:D45)+SUMIF(A45:B45,"*inter*",C45:D45)</f>
        <v>7276902.7599999998</v>
      </c>
      <c r="F45" s="112">
        <f>SUMIF(A45:B45,"*consolidação*",C45:D45)</f>
        <v>0</v>
      </c>
      <c r="H45" s="182" t="b">
        <f t="shared" si="0"/>
        <v>1</v>
      </c>
      <c r="I45" s="182" t="str">
        <f t="shared" si="1"/>
        <v>00</v>
      </c>
    </row>
    <row r="46" spans="1:9" ht="25.5" customHeight="1">
      <c r="A46" s="182" t="s">
        <v>1150</v>
      </c>
      <c r="B46" s="108" t="s">
        <v>455</v>
      </c>
      <c r="C46" s="111">
        <v>179286058.75</v>
      </c>
      <c r="D46" s="112">
        <v>0</v>
      </c>
      <c r="E46" s="112">
        <f>SUMIF(A46:B46,"*intra*",C46:D46)+SUMIF(A46:B46,"*inter*",C46:D46)</f>
        <v>179286058.75</v>
      </c>
      <c r="F46" s="112">
        <f>SUMIF(A46:B46,"*consolidação*",C46:D46)</f>
        <v>0</v>
      </c>
      <c r="H46" s="182" t="b">
        <f t="shared" si="0"/>
        <v>1</v>
      </c>
      <c r="I46" s="182" t="str">
        <f t="shared" si="1"/>
        <v>00</v>
      </c>
    </row>
    <row r="47" spans="1:9" ht="12.75" customHeight="1">
      <c r="A47" s="182" t="s">
        <v>1151</v>
      </c>
      <c r="B47" s="106" t="s">
        <v>456</v>
      </c>
      <c r="C47" s="110">
        <v>19237109385.02</v>
      </c>
      <c r="D47" s="112">
        <v>0</v>
      </c>
      <c r="E47" s="112">
        <f>E48+E49+E50+E51+E52</f>
        <v>3976945127.1900001</v>
      </c>
      <c r="F47" s="112">
        <f>F48+F49+F50+F51+F52</f>
        <v>15260164257.83</v>
      </c>
      <c r="G47" s="182">
        <f>G76+G77+G78+G79+G80</f>
        <v>0</v>
      </c>
      <c r="H47" s="182" t="b">
        <f t="shared" si="0"/>
        <v>1</v>
      </c>
      <c r="I47" s="182" t="str">
        <f t="shared" si="1"/>
        <v>00</v>
      </c>
    </row>
    <row r="48" spans="1:9" ht="25.5" customHeight="1">
      <c r="A48" s="182" t="s">
        <v>1152</v>
      </c>
      <c r="B48" s="108" t="s">
        <v>457</v>
      </c>
      <c r="C48" s="111">
        <v>15260164257.83</v>
      </c>
      <c r="D48" s="112">
        <v>0</v>
      </c>
      <c r="E48" s="112">
        <f>SUMIF(A48:B48,"*intra*",C48:D48)+SUMIF(A48:B48,"*inter*",C48:D48)</f>
        <v>0</v>
      </c>
      <c r="F48" s="112">
        <f>SUMIF(A48:B48,"*consolidação*",C48:D48)</f>
        <v>15260164257.83</v>
      </c>
      <c r="H48" s="182" t="b">
        <f t="shared" si="0"/>
        <v>1</v>
      </c>
      <c r="I48" s="182" t="str">
        <f t="shared" si="1"/>
        <v>00</v>
      </c>
    </row>
    <row r="49" spans="1:9" ht="25.5" customHeight="1">
      <c r="A49" s="182" t="s">
        <v>1153</v>
      </c>
      <c r="B49" s="106" t="s">
        <v>458</v>
      </c>
      <c r="C49" s="110">
        <v>1546745.32</v>
      </c>
      <c r="D49" s="112">
        <v>0</v>
      </c>
      <c r="E49" s="112">
        <f>SUMIF(A49:B49,"*intra*",C49:D49)+SUMIF(A49:B49,"*inter*",C49:D49)</f>
        <v>1546745.32</v>
      </c>
      <c r="F49" s="112">
        <f>SUMIF(A49:B49,"*consolidação*",C49:D49)</f>
        <v>0</v>
      </c>
      <c r="H49" s="182" t="b">
        <f t="shared" si="0"/>
        <v>1</v>
      </c>
      <c r="I49" s="182" t="str">
        <f t="shared" si="1"/>
        <v>00</v>
      </c>
    </row>
    <row r="50" spans="1:9" ht="25.5" customHeight="1">
      <c r="A50" s="182" t="s">
        <v>1154</v>
      </c>
      <c r="B50" s="108" t="s">
        <v>459</v>
      </c>
      <c r="C50" s="111">
        <v>335183.03999999998</v>
      </c>
      <c r="D50" s="112">
        <v>0</v>
      </c>
      <c r="E50" s="112">
        <f>SUMIF(A50:B50,"*intra*",C50:D50)+SUMIF(A50:B50,"*inter*",C50:D50)</f>
        <v>335183.03999999998</v>
      </c>
      <c r="F50" s="112">
        <f>SUMIF(A50:B50,"*consolidação*",C50:D50)</f>
        <v>0</v>
      </c>
      <c r="H50" s="182" t="b">
        <f t="shared" si="0"/>
        <v>1</v>
      </c>
      <c r="I50" s="182" t="str">
        <f t="shared" si="1"/>
        <v>00</v>
      </c>
    </row>
    <row r="51" spans="1:9" ht="25.5" customHeight="1">
      <c r="A51" s="182" t="s">
        <v>1155</v>
      </c>
      <c r="B51" s="106" t="s">
        <v>460</v>
      </c>
      <c r="C51" s="110">
        <v>307105.94</v>
      </c>
      <c r="D51" s="112">
        <v>0</v>
      </c>
      <c r="E51" s="112">
        <f>SUMIF(A51:B51,"*intra*",C51:D51)+SUMIF(A51:B51,"*inter*",C51:D51)</f>
        <v>307105.94</v>
      </c>
      <c r="F51" s="112">
        <f>SUMIF(A51:B51,"*consolidação*",C51:D51)</f>
        <v>0</v>
      </c>
      <c r="H51" s="182" t="b">
        <f t="shared" si="0"/>
        <v>1</v>
      </c>
      <c r="I51" s="182" t="str">
        <f t="shared" si="1"/>
        <v>00</v>
      </c>
    </row>
    <row r="52" spans="1:9" ht="25.5" customHeight="1">
      <c r="A52" s="182" t="s">
        <v>1156</v>
      </c>
      <c r="B52" s="108" t="s">
        <v>461</v>
      </c>
      <c r="C52" s="111">
        <v>3974756092.8899999</v>
      </c>
      <c r="D52" s="112">
        <v>0</v>
      </c>
      <c r="E52" s="112">
        <f>SUMIF(A52:B52,"*intra*",C52:D52)+SUMIF(A52:B52,"*inter*",C52:D52)</f>
        <v>3974756092.8899999</v>
      </c>
      <c r="F52" s="112">
        <f>SUMIF(A52:B52,"*consolidação*",C52:D52)</f>
        <v>0</v>
      </c>
      <c r="H52" s="182" t="b">
        <f t="shared" si="0"/>
        <v>1</v>
      </c>
      <c r="I52" s="182" t="str">
        <f t="shared" si="1"/>
        <v>00</v>
      </c>
    </row>
    <row r="53" spans="1:9" ht="12.75" customHeight="1">
      <c r="A53" s="182" t="s">
        <v>1157</v>
      </c>
      <c r="B53" s="106" t="s">
        <v>462</v>
      </c>
      <c r="C53" s="110">
        <v>18333226529.950001</v>
      </c>
      <c r="D53" s="112">
        <v>0</v>
      </c>
      <c r="E53" s="112">
        <f>E54+E56+E62+E64+E66+E68+E74-E76</f>
        <v>1147905493.5599999</v>
      </c>
      <c r="F53" s="112">
        <f>F54+F56+F62+F64+F66+F68+F74-F76</f>
        <v>17185321036.389999</v>
      </c>
      <c r="G53" s="182">
        <f>G82+G84+G86+G88+G90+G92-G94</f>
        <v>0</v>
      </c>
      <c r="H53" s="182" t="b">
        <f t="shared" si="0"/>
        <v>1</v>
      </c>
      <c r="I53" s="182" t="str">
        <f t="shared" si="1"/>
        <v>00</v>
      </c>
    </row>
    <row r="54" spans="1:9" ht="12.75" customHeight="1">
      <c r="A54" s="182" t="s">
        <v>1158</v>
      </c>
      <c r="B54" s="108" t="s">
        <v>463</v>
      </c>
      <c r="C54" s="111">
        <v>999179656.76999998</v>
      </c>
      <c r="D54" s="112">
        <v>0</v>
      </c>
      <c r="E54" s="112">
        <f>E55</f>
        <v>0</v>
      </c>
      <c r="F54" s="112">
        <f>F55</f>
        <v>999179656.76999998</v>
      </c>
      <c r="G54" s="182">
        <f>G83</f>
        <v>0</v>
      </c>
      <c r="H54" s="182" t="b">
        <f t="shared" si="0"/>
        <v>1</v>
      </c>
      <c r="I54" s="182" t="str">
        <f t="shared" si="1"/>
        <v>00</v>
      </c>
    </row>
    <row r="55" spans="1:9" ht="25.5" customHeight="1">
      <c r="A55" s="182" t="s">
        <v>1159</v>
      </c>
      <c r="B55" s="106" t="s">
        <v>464</v>
      </c>
      <c r="C55" s="110">
        <v>999179656.76999998</v>
      </c>
      <c r="D55" s="112">
        <v>0</v>
      </c>
      <c r="E55" s="112">
        <f>SUMIF(A55:B55,"*intra*",C55:D55)+SUMIF(A55:B55,"*inter*",C55:D55)</f>
        <v>0</v>
      </c>
      <c r="F55" s="112">
        <f>SUMIF(A55:B55,"*consolidação*",C55:D55)</f>
        <v>999179656.76999998</v>
      </c>
      <c r="H55" s="182" t="b">
        <f t="shared" si="0"/>
        <v>1</v>
      </c>
      <c r="I55" s="182" t="str">
        <f t="shared" si="1"/>
        <v>00</v>
      </c>
    </row>
    <row r="56" spans="1:9" ht="12.75" customHeight="1">
      <c r="A56" s="182" t="s">
        <v>1160</v>
      </c>
      <c r="B56" s="108" t="s">
        <v>465</v>
      </c>
      <c r="C56" s="111">
        <v>277573302.94999999</v>
      </c>
      <c r="D56" s="112">
        <v>0</v>
      </c>
      <c r="E56" s="112">
        <f>E57+E58+E59+E60+E61</f>
        <v>43039900.050000004</v>
      </c>
      <c r="F56" s="112">
        <f>F57+F58+F59+F60+F61</f>
        <v>234533402.90000001</v>
      </c>
      <c r="G56" s="182" t="e">
        <f>G85</f>
        <v>#REF!</v>
      </c>
      <c r="H56" s="182" t="b">
        <f t="shared" si="0"/>
        <v>1</v>
      </c>
      <c r="I56" s="182" t="str">
        <f t="shared" si="1"/>
        <v>00</v>
      </c>
    </row>
    <row r="57" spans="1:9" ht="12.75" customHeight="1">
      <c r="A57" s="182" t="s">
        <v>1161</v>
      </c>
      <c r="B57" s="106" t="s">
        <v>466</v>
      </c>
      <c r="C57" s="110">
        <v>234533402.90000001</v>
      </c>
      <c r="D57" s="112">
        <v>0</v>
      </c>
      <c r="E57" s="112">
        <f>SUMIF(A57:B57,"*intra*",C57:D57)+SUMIF(A57:B57,"*inter*",C57:D57)</f>
        <v>0</v>
      </c>
      <c r="F57" s="112">
        <f>SUMIF(A57:B57,"*consolidação*",C57:D57)</f>
        <v>234533402.90000001</v>
      </c>
      <c r="H57" s="182" t="b">
        <f t="shared" si="0"/>
        <v>1</v>
      </c>
      <c r="I57" s="182" t="str">
        <f t="shared" si="1"/>
        <v>00</v>
      </c>
    </row>
    <row r="58" spans="1:9" s="251" customFormat="1" ht="12.75" customHeight="1">
      <c r="A58" s="251" t="s">
        <v>3981</v>
      </c>
      <c r="B58" s="255" t="s">
        <v>3981</v>
      </c>
      <c r="C58" s="111">
        <v>896127.02</v>
      </c>
      <c r="D58" s="112"/>
      <c r="E58" s="112">
        <f t="shared" ref="E58:E61" si="2">SUMIF(A58:B58,"*intra*",C58:D58)+SUMIF(A58:B58,"*inter*",C58:D58)</f>
        <v>896127.02</v>
      </c>
      <c r="F58" s="112">
        <f>SUMIF(A58:B58,"*consolidação*",C58:D58)</f>
        <v>0</v>
      </c>
      <c r="H58" s="251" t="b">
        <f t="shared" si="0"/>
        <v>1</v>
      </c>
      <c r="I58" s="258" t="str">
        <f t="shared" si="1"/>
        <v>00</v>
      </c>
    </row>
    <row r="59" spans="1:9" s="251" customFormat="1" ht="12.75" customHeight="1">
      <c r="A59" s="251" t="s">
        <v>3982</v>
      </c>
      <c r="B59" s="255" t="s">
        <v>3985</v>
      </c>
      <c r="C59" s="110">
        <v>37472230.549999997</v>
      </c>
      <c r="D59" s="112"/>
      <c r="E59" s="112">
        <f t="shared" si="2"/>
        <v>37472230.549999997</v>
      </c>
      <c r="F59" s="112">
        <f t="shared" ref="F59" si="3">SUMIF(A59:B59,"*consolidação*",C59:D59)</f>
        <v>0</v>
      </c>
      <c r="H59" s="251" t="b">
        <f t="shared" si="0"/>
        <v>1</v>
      </c>
      <c r="I59" s="258" t="str">
        <f t="shared" si="1"/>
        <v>00</v>
      </c>
    </row>
    <row r="60" spans="1:9" s="251" customFormat="1" ht="12.75" customHeight="1">
      <c r="A60" s="251" t="s">
        <v>3983</v>
      </c>
      <c r="B60" s="255" t="s">
        <v>3986</v>
      </c>
      <c r="C60" s="111">
        <v>3161.49</v>
      </c>
      <c r="D60" s="112"/>
      <c r="E60" s="112">
        <f t="shared" si="2"/>
        <v>3161.49</v>
      </c>
      <c r="F60" s="112">
        <f>SUMIF(A60:B60,"*consolidação*",C60:D60)</f>
        <v>0</v>
      </c>
      <c r="H60" s="251" t="b">
        <f t="shared" si="0"/>
        <v>1</v>
      </c>
      <c r="I60" s="258" t="str">
        <f t="shared" si="1"/>
        <v>00</v>
      </c>
    </row>
    <row r="61" spans="1:9" s="251" customFormat="1" ht="12.75" customHeight="1">
      <c r="A61" s="251" t="s">
        <v>3984</v>
      </c>
      <c r="B61" s="255" t="s">
        <v>3987</v>
      </c>
      <c r="C61" s="110">
        <v>4668380.99</v>
      </c>
      <c r="D61" s="112"/>
      <c r="E61" s="112">
        <f t="shared" si="2"/>
        <v>4668380.99</v>
      </c>
      <c r="F61" s="112">
        <f>SUMIF(A61:B61,"*consolidação*",C61:D61)</f>
        <v>0</v>
      </c>
      <c r="H61" s="251" t="b">
        <f t="shared" si="0"/>
        <v>1</v>
      </c>
      <c r="I61" s="258" t="str">
        <f t="shared" si="1"/>
        <v>00</v>
      </c>
    </row>
    <row r="62" spans="1:9" ht="25.5" customHeight="1">
      <c r="A62" s="182" t="s">
        <v>1162</v>
      </c>
      <c r="B62" s="108" t="s">
        <v>467</v>
      </c>
      <c r="C62" s="111">
        <v>53762068.409999996</v>
      </c>
      <c r="D62" s="112">
        <v>0</v>
      </c>
      <c r="E62" s="112">
        <f>E63</f>
        <v>0</v>
      </c>
      <c r="F62" s="112">
        <f>F63</f>
        <v>53762068.409999996</v>
      </c>
      <c r="G62" s="182">
        <f>G87</f>
        <v>0</v>
      </c>
      <c r="H62" s="182" t="b">
        <f t="shared" si="0"/>
        <v>1</v>
      </c>
      <c r="I62" s="182" t="str">
        <f t="shared" si="1"/>
        <v>00</v>
      </c>
    </row>
    <row r="63" spans="1:9" ht="25.5" customHeight="1">
      <c r="A63" s="182" t="s">
        <v>1163</v>
      </c>
      <c r="B63" s="106" t="s">
        <v>468</v>
      </c>
      <c r="C63" s="110">
        <v>53762068.409999996</v>
      </c>
      <c r="D63" s="112">
        <v>0</v>
      </c>
      <c r="E63" s="112">
        <f>SUMIF(A63:B63,"*intra*",C63:D63)+SUMIF(A63:B63,"*inter*",C63:D63)</f>
        <v>0</v>
      </c>
      <c r="F63" s="112">
        <f>SUMIF(A63:B63,"*consolidação*",C63:D63)</f>
        <v>53762068.409999996</v>
      </c>
      <c r="H63" s="182" t="b">
        <f t="shared" si="0"/>
        <v>1</v>
      </c>
      <c r="I63" s="182" t="str">
        <f t="shared" si="1"/>
        <v>00</v>
      </c>
    </row>
    <row r="64" spans="1:9" ht="12.75" customHeight="1">
      <c r="A64" s="182" t="s">
        <v>1164</v>
      </c>
      <c r="B64" s="108" t="s">
        <v>469</v>
      </c>
      <c r="C64" s="111">
        <v>837342124.97000003</v>
      </c>
      <c r="D64" s="112">
        <v>0</v>
      </c>
      <c r="E64" s="112">
        <f>E65</f>
        <v>0</v>
      </c>
      <c r="F64" s="112">
        <f>F65</f>
        <v>837342124.97000003</v>
      </c>
      <c r="G64" s="182">
        <f>G89</f>
        <v>0</v>
      </c>
      <c r="H64" s="182" t="b">
        <f t="shared" si="0"/>
        <v>1</v>
      </c>
      <c r="I64" s="182" t="str">
        <f t="shared" si="1"/>
        <v>00</v>
      </c>
    </row>
    <row r="65" spans="1:9" ht="12.75" customHeight="1">
      <c r="A65" s="182" t="s">
        <v>1165</v>
      </c>
      <c r="B65" s="106" t="s">
        <v>470</v>
      </c>
      <c r="C65" s="110">
        <v>837342124.97000003</v>
      </c>
      <c r="D65" s="112">
        <v>0</v>
      </c>
      <c r="E65" s="112">
        <f>SUMIF(A65:B65,"*intra*",C65:D65)+SUMIF(A65:B65,"*inter*",C65:D65)</f>
        <v>0</v>
      </c>
      <c r="F65" s="112">
        <f>SUMIF(A65:B65,"*consolidação*",C65:D65)</f>
        <v>837342124.97000003</v>
      </c>
      <c r="H65" s="182" t="b">
        <f t="shared" si="0"/>
        <v>1</v>
      </c>
      <c r="I65" s="182" t="str">
        <f t="shared" si="1"/>
        <v>00</v>
      </c>
    </row>
    <row r="66" spans="1:9" ht="12.75" customHeight="1">
      <c r="A66" s="182" t="s">
        <v>1166</v>
      </c>
      <c r="B66" s="108" t="s">
        <v>471</v>
      </c>
      <c r="C66" s="111">
        <v>5916253563.5299997</v>
      </c>
      <c r="D66" s="112">
        <v>0</v>
      </c>
      <c r="E66" s="112">
        <f>E67</f>
        <v>0</v>
      </c>
      <c r="F66" s="112">
        <f>F67</f>
        <v>5916253563.5299997</v>
      </c>
      <c r="G66" s="182">
        <f>G91</f>
        <v>0</v>
      </c>
      <c r="H66" s="182" t="b">
        <f t="shared" si="0"/>
        <v>1</v>
      </c>
      <c r="I66" s="182" t="str">
        <f>MID(A66,11,2)</f>
        <v>00</v>
      </c>
    </row>
    <row r="67" spans="1:9" ht="25.5" customHeight="1">
      <c r="A67" s="182" t="s">
        <v>1167</v>
      </c>
      <c r="B67" s="106" t="s">
        <v>472</v>
      </c>
      <c r="C67" s="110">
        <v>5916253563.5299997</v>
      </c>
      <c r="D67" s="112">
        <v>0</v>
      </c>
      <c r="E67" s="112">
        <f>SUMIF(A67:B67,"*intra*",C67:D67)+SUMIF(A67:B67,"*inter*",C67:D67)</f>
        <v>0</v>
      </c>
      <c r="F67" s="112">
        <f>SUMIF(A67:B67,"*consolidação*",C67:D67)</f>
        <v>5916253563.5299997</v>
      </c>
      <c r="H67" s="182" t="b">
        <f t="shared" si="0"/>
        <v>1</v>
      </c>
      <c r="I67" s="182" t="str">
        <f>MID(A67,11,2)</f>
        <v>00</v>
      </c>
    </row>
    <row r="68" spans="1:9" s="251" customFormat="1" ht="25.5" customHeight="1">
      <c r="A68" s="251" t="s">
        <v>4081</v>
      </c>
      <c r="B68" s="254" t="s">
        <v>4081</v>
      </c>
      <c r="C68" s="111">
        <v>1407208304.1099999</v>
      </c>
      <c r="D68" s="112">
        <v>0</v>
      </c>
      <c r="E68" s="112">
        <f>E69+E70+E71+E72+E73</f>
        <v>1104865593.51</v>
      </c>
      <c r="F68" s="112">
        <f>F69+F70+F71+F72+F73</f>
        <v>302342710.60000002</v>
      </c>
      <c r="H68" s="251" t="b">
        <f t="shared" si="0"/>
        <v>1</v>
      </c>
    </row>
    <row r="69" spans="1:9" s="251" customFormat="1" ht="25.5" customHeight="1">
      <c r="A69" s="251" t="s">
        <v>3988</v>
      </c>
      <c r="B69" s="255" t="s">
        <v>3988</v>
      </c>
      <c r="C69" s="110">
        <v>302342710.60000002</v>
      </c>
      <c r="D69" s="112">
        <v>0</v>
      </c>
      <c r="E69" s="112">
        <f>SUMIF(A69:B69,"*intra*",C69:D69)+SUMIF(A69:B69,"*inter*",C69:D69)</f>
        <v>0</v>
      </c>
      <c r="F69" s="112">
        <f t="shared" ref="F69:F73" si="4">SUMIF(A69:B69,"*consolidação*",C69:D69)</f>
        <v>302342710.60000002</v>
      </c>
      <c r="H69" s="251" t="b">
        <f t="shared" si="0"/>
        <v>1</v>
      </c>
    </row>
    <row r="70" spans="1:9" s="251" customFormat="1" ht="25.5" customHeight="1">
      <c r="A70" s="251" t="s">
        <v>3989</v>
      </c>
      <c r="B70" s="255" t="s">
        <v>3989</v>
      </c>
      <c r="C70" s="111">
        <v>998615942.49000001</v>
      </c>
      <c r="D70" s="112">
        <v>0</v>
      </c>
      <c r="E70" s="112">
        <f t="shared" ref="E70:E73" si="5">SUMIF(A70:B70,"*intra*",C70:D70)+SUMIF(A70:B70,"*inter*",C70:D70)</f>
        <v>998615942.49000001</v>
      </c>
      <c r="F70" s="112">
        <f t="shared" si="4"/>
        <v>0</v>
      </c>
      <c r="H70" s="251" t="b">
        <f t="shared" si="0"/>
        <v>1</v>
      </c>
    </row>
    <row r="71" spans="1:9" s="251" customFormat="1" ht="25.5" customHeight="1">
      <c r="A71" s="251" t="s">
        <v>3990</v>
      </c>
      <c r="B71" s="255" t="s">
        <v>3990</v>
      </c>
      <c r="C71" s="110">
        <v>52540450.630000003</v>
      </c>
      <c r="D71" s="112">
        <v>0</v>
      </c>
      <c r="E71" s="112">
        <f t="shared" si="5"/>
        <v>52540450.630000003</v>
      </c>
      <c r="F71" s="112">
        <f t="shared" si="4"/>
        <v>0</v>
      </c>
      <c r="H71" s="251" t="b">
        <f t="shared" si="0"/>
        <v>1</v>
      </c>
    </row>
    <row r="72" spans="1:9" s="251" customFormat="1" ht="25.5" customHeight="1">
      <c r="A72" s="251" t="s">
        <v>3991</v>
      </c>
      <c r="B72" s="255" t="s">
        <v>3991</v>
      </c>
      <c r="C72" s="111">
        <v>37345339.649999999</v>
      </c>
      <c r="D72" s="112">
        <v>0</v>
      </c>
      <c r="E72" s="112">
        <f t="shared" si="5"/>
        <v>37345339.649999999</v>
      </c>
      <c r="F72" s="112">
        <f t="shared" si="4"/>
        <v>0</v>
      </c>
      <c r="H72" s="251" t="b">
        <f t="shared" si="0"/>
        <v>1</v>
      </c>
    </row>
    <row r="73" spans="1:9" s="251" customFormat="1" ht="25.5" customHeight="1">
      <c r="A73" s="251" t="s">
        <v>3992</v>
      </c>
      <c r="B73" s="255" t="s">
        <v>3992</v>
      </c>
      <c r="C73" s="110">
        <v>16363860.74</v>
      </c>
      <c r="D73" s="112">
        <v>0</v>
      </c>
      <c r="E73" s="112">
        <f t="shared" si="5"/>
        <v>16363860.74</v>
      </c>
      <c r="F73" s="112">
        <f t="shared" si="4"/>
        <v>0</v>
      </c>
      <c r="H73" s="251" t="b">
        <f t="shared" si="0"/>
        <v>1</v>
      </c>
    </row>
    <row r="74" spans="1:9" ht="12.75" customHeight="1">
      <c r="A74" s="182" t="s">
        <v>1168</v>
      </c>
      <c r="B74" s="108" t="s">
        <v>473</v>
      </c>
      <c r="C74" s="111">
        <v>9266766939.1000004</v>
      </c>
      <c r="D74" s="112">
        <v>0</v>
      </c>
      <c r="E74" s="112">
        <f>E75</f>
        <v>0</v>
      </c>
      <c r="F74" s="112">
        <f>F75</f>
        <v>9266766939.1000004</v>
      </c>
      <c r="G74" s="182">
        <f>G93</f>
        <v>0</v>
      </c>
      <c r="H74" s="182" t="b">
        <f t="shared" si="0"/>
        <v>1</v>
      </c>
      <c r="I74" s="182" t="str">
        <f t="shared" si="1"/>
        <v>00</v>
      </c>
    </row>
    <row r="75" spans="1:9" ht="25.5" customHeight="1">
      <c r="A75" s="182" t="s">
        <v>1169</v>
      </c>
      <c r="B75" s="106" t="s">
        <v>474</v>
      </c>
      <c r="C75" s="110">
        <v>9266766939.1000004</v>
      </c>
      <c r="D75" s="112">
        <v>0</v>
      </c>
      <c r="E75" s="112">
        <f>SUMIF(A75:B75,"*intra*",C75:D75)+SUMIF(A75:B75,"*inter*",C75:D75)</f>
        <v>0</v>
      </c>
      <c r="F75" s="112">
        <f>SUMIF(A75:B75,"*consolidação*",C75:D75)</f>
        <v>9266766939.1000004</v>
      </c>
      <c r="H75" s="182" t="b">
        <f t="shared" si="0"/>
        <v>1</v>
      </c>
      <c r="I75" s="182" t="str">
        <f t="shared" si="1"/>
        <v>00</v>
      </c>
    </row>
    <row r="76" spans="1:9" ht="25.5" customHeight="1">
      <c r="A76" s="182" t="s">
        <v>1170</v>
      </c>
      <c r="B76" s="108" t="s">
        <v>475</v>
      </c>
      <c r="C76" s="111">
        <v>424859429.88999999</v>
      </c>
      <c r="D76" s="112">
        <v>0</v>
      </c>
      <c r="E76" s="112">
        <f>E77</f>
        <v>0</v>
      </c>
      <c r="F76" s="112">
        <f>F77</f>
        <v>424859429.88999999</v>
      </c>
      <c r="G76" s="182">
        <f>G95</f>
        <v>0</v>
      </c>
      <c r="H76" s="182" t="b">
        <f t="shared" si="0"/>
        <v>1</v>
      </c>
      <c r="I76" s="182" t="str">
        <f t="shared" si="1"/>
        <v>00</v>
      </c>
    </row>
    <row r="77" spans="1:9" ht="25.5" customHeight="1">
      <c r="A77" s="182" t="s">
        <v>1171</v>
      </c>
      <c r="B77" s="106" t="s">
        <v>476</v>
      </c>
      <c r="C77" s="110">
        <v>424859429.88999999</v>
      </c>
      <c r="D77" s="112">
        <v>0</v>
      </c>
      <c r="E77" s="112">
        <f>SUMIF(A77:B77,"*intra*",C77:D77)+SUMIF(A77:B77,"*inter*",C77:D77)</f>
        <v>0</v>
      </c>
      <c r="F77" s="112">
        <f>SUMIF(A77:B77,"*consolidação*",C77:D77)</f>
        <v>424859429.88999999</v>
      </c>
      <c r="H77" s="182" t="b">
        <f t="shared" ref="H77:H157" si="6">IF(I77="00",C77=E77+F77,TRUE)</f>
        <v>1</v>
      </c>
      <c r="I77" s="182" t="str">
        <f t="shared" si="1"/>
        <v>00</v>
      </c>
    </row>
    <row r="78" spans="1:9" ht="12.75" customHeight="1">
      <c r="A78" s="182" t="s">
        <v>1172</v>
      </c>
      <c r="B78" s="108" t="s">
        <v>477</v>
      </c>
      <c r="C78" s="111">
        <v>74456657114.820007</v>
      </c>
      <c r="D78" s="112">
        <v>0</v>
      </c>
      <c r="E78" s="112">
        <f>E79+E81+E83-E85</f>
        <v>0</v>
      </c>
      <c r="F78" s="112">
        <f>F79+F81+F83-F85</f>
        <v>74456657114.820007</v>
      </c>
      <c r="G78" s="182">
        <f>G97+G99+G101-G103</f>
        <v>0</v>
      </c>
      <c r="H78" s="182" t="b">
        <f t="shared" si="6"/>
        <v>1</v>
      </c>
      <c r="I78" s="182" t="str">
        <f t="shared" ref="I78:I158" si="7">MID(A78,11,2)</f>
        <v>00</v>
      </c>
    </row>
    <row r="79" spans="1:9" ht="12.75" customHeight="1">
      <c r="A79" s="182" t="s">
        <v>1173</v>
      </c>
      <c r="B79" s="106" t="s">
        <v>478</v>
      </c>
      <c r="C79" s="110">
        <v>75257637442</v>
      </c>
      <c r="D79" s="112">
        <v>0</v>
      </c>
      <c r="E79" s="112">
        <f>E80</f>
        <v>0</v>
      </c>
      <c r="F79" s="112">
        <f>F80</f>
        <v>75257637442</v>
      </c>
      <c r="G79" s="182">
        <f>G98</f>
        <v>0</v>
      </c>
      <c r="H79" s="182" t="b">
        <f t="shared" si="6"/>
        <v>1</v>
      </c>
      <c r="I79" s="182" t="str">
        <f t="shared" si="7"/>
        <v>00</v>
      </c>
    </row>
    <row r="80" spans="1:9" ht="12.75" customHeight="1">
      <c r="A80" s="182" t="s">
        <v>1174</v>
      </c>
      <c r="B80" s="108" t="s">
        <v>479</v>
      </c>
      <c r="C80" s="111">
        <v>75257637442</v>
      </c>
      <c r="D80" s="112">
        <v>0</v>
      </c>
      <c r="E80" s="112">
        <f>SUMIF(A80:B80,"*intra*",C80:D80)+SUMIF(A80:B80,"*inter*",C80:D80)</f>
        <v>0</v>
      </c>
      <c r="F80" s="112">
        <f>SUMIF(A80:B80,"*consolidação*",C80:D80)</f>
        <v>75257637442</v>
      </c>
      <c r="H80" s="182" t="b">
        <f t="shared" si="6"/>
        <v>1</v>
      </c>
      <c r="I80" s="182" t="str">
        <f t="shared" si="7"/>
        <v>00</v>
      </c>
    </row>
    <row r="81" spans="1:9" ht="12.75" customHeight="1">
      <c r="A81" s="182" t="s">
        <v>1175</v>
      </c>
      <c r="B81" s="106" t="s">
        <v>480</v>
      </c>
      <c r="C81" s="110">
        <v>10529284.380000001</v>
      </c>
      <c r="D81" s="112">
        <v>0</v>
      </c>
      <c r="E81" s="112">
        <f>E82</f>
        <v>0</v>
      </c>
      <c r="F81" s="112">
        <f>F82</f>
        <v>10529284.380000001</v>
      </c>
      <c r="G81" s="182">
        <f>G100</f>
        <v>0</v>
      </c>
      <c r="H81" s="182" t="b">
        <f t="shared" si="6"/>
        <v>1</v>
      </c>
      <c r="I81" s="182" t="str">
        <f t="shared" si="7"/>
        <v>00</v>
      </c>
    </row>
    <row r="82" spans="1:9" ht="25.5" customHeight="1">
      <c r="A82" s="182" t="s">
        <v>1176</v>
      </c>
      <c r="B82" s="108" t="s">
        <v>481</v>
      </c>
      <c r="C82" s="111">
        <v>10529284.380000001</v>
      </c>
      <c r="D82" s="112">
        <v>0</v>
      </c>
      <c r="E82" s="112">
        <f>SUMIF(A82:B82,"*intra*",C82:D82)+SUMIF(A82:B82,"*inter*",C82:D82)</f>
        <v>0</v>
      </c>
      <c r="F82" s="112">
        <f>SUMIF(A82:B82,"*consolidação*",C82:D82)</f>
        <v>10529284.380000001</v>
      </c>
      <c r="H82" s="182" t="b">
        <f t="shared" si="6"/>
        <v>1</v>
      </c>
      <c r="I82" s="182" t="str">
        <f t="shared" si="7"/>
        <v>00</v>
      </c>
    </row>
    <row r="83" spans="1:9" ht="12.75" customHeight="1">
      <c r="A83" s="182" t="s">
        <v>1177</v>
      </c>
      <c r="B83" s="106" t="s">
        <v>482</v>
      </c>
      <c r="C83" s="110">
        <v>48311655.869999997</v>
      </c>
      <c r="D83" s="112">
        <v>0</v>
      </c>
      <c r="E83" s="112">
        <f>E84</f>
        <v>0</v>
      </c>
      <c r="F83" s="112">
        <f>F84</f>
        <v>48311655.869999997</v>
      </c>
      <c r="G83" s="182">
        <f>G102</f>
        <v>0</v>
      </c>
      <c r="H83" s="182" t="b">
        <f t="shared" si="6"/>
        <v>1</v>
      </c>
      <c r="I83" s="182" t="str">
        <f t="shared" si="7"/>
        <v>00</v>
      </c>
    </row>
    <row r="84" spans="1:9" ht="12.75" customHeight="1">
      <c r="A84" s="182" t="s">
        <v>1178</v>
      </c>
      <c r="B84" s="108" t="s">
        <v>483</v>
      </c>
      <c r="C84" s="111">
        <v>48311655.869999997</v>
      </c>
      <c r="D84" s="112">
        <v>0</v>
      </c>
      <c r="E84" s="112">
        <f>SUMIF(A84:B84,"*intra*",C84:D84)+SUMIF(A84:B84,"*inter*",C84:D84)</f>
        <v>0</v>
      </c>
      <c r="F84" s="112">
        <f>SUMIF(A84:B84,"*consolidação*",C84:D84)</f>
        <v>48311655.869999997</v>
      </c>
      <c r="H84" s="182" t="b">
        <f t="shared" si="6"/>
        <v>1</v>
      </c>
      <c r="I84" s="182" t="str">
        <f t="shared" si="7"/>
        <v>00</v>
      </c>
    </row>
    <row r="85" spans="1:9" ht="25.5" customHeight="1">
      <c r="A85" s="182" t="s">
        <v>1179</v>
      </c>
      <c r="B85" s="106" t="s">
        <v>484</v>
      </c>
      <c r="C85" s="110">
        <v>859821267.42999995</v>
      </c>
      <c r="D85" s="112">
        <v>0</v>
      </c>
      <c r="E85" s="112">
        <f>E86</f>
        <v>0</v>
      </c>
      <c r="F85" s="112">
        <f>F86</f>
        <v>859821267.42999995</v>
      </c>
      <c r="G85" s="182" t="e">
        <f>G121</f>
        <v>#REF!</v>
      </c>
      <c r="H85" s="182" t="b">
        <f t="shared" si="6"/>
        <v>1</v>
      </c>
      <c r="I85" s="182" t="str">
        <f t="shared" si="7"/>
        <v>00</v>
      </c>
    </row>
    <row r="86" spans="1:9" ht="25.5" customHeight="1">
      <c r="A86" s="182" t="s">
        <v>1180</v>
      </c>
      <c r="B86" s="108" t="s">
        <v>485</v>
      </c>
      <c r="C86" s="111">
        <v>859821267.42999995</v>
      </c>
      <c r="D86" s="112">
        <v>0</v>
      </c>
      <c r="E86" s="112">
        <f>SUMIF(A86:B86,"*intra*",C86:D86)+SUMIF(A86:B86,"*inter*",C86:D86)</f>
        <v>0</v>
      </c>
      <c r="F86" s="112">
        <f>SUMIF(A86:B86,"*consolidação*",C86:D86)</f>
        <v>859821267.42999995</v>
      </c>
      <c r="H86" s="182" t="b">
        <f t="shared" si="6"/>
        <v>1</v>
      </c>
      <c r="I86" s="182" t="str">
        <f t="shared" si="7"/>
        <v>00</v>
      </c>
    </row>
    <row r="87" spans="1:9" ht="12.75" customHeight="1">
      <c r="A87" s="182" t="s">
        <v>1181</v>
      </c>
      <c r="B87" s="106" t="s">
        <v>486</v>
      </c>
      <c r="C87" s="110">
        <v>6562105728.5100002</v>
      </c>
      <c r="D87" s="112">
        <v>0</v>
      </c>
      <c r="E87" s="112">
        <f>E88+E90+E92+E94+E96+E98+E100-E102</f>
        <v>0</v>
      </c>
      <c r="F87" s="112">
        <f>F88+F90+F92+F94+F96+F98+F100-F102</f>
        <v>6562105728.5100002</v>
      </c>
      <c r="G87" s="182">
        <f>G123+G125+G127+G129+G131+G133+G135-G137</f>
        <v>0</v>
      </c>
      <c r="H87" s="182" t="b">
        <f t="shared" si="6"/>
        <v>1</v>
      </c>
      <c r="I87" s="182" t="str">
        <f t="shared" si="7"/>
        <v>00</v>
      </c>
    </row>
    <row r="88" spans="1:9" ht="12.75" customHeight="1">
      <c r="A88" s="182" t="s">
        <v>1182</v>
      </c>
      <c r="B88" s="108" t="s">
        <v>487</v>
      </c>
      <c r="C88" s="111">
        <v>73966876.900000006</v>
      </c>
      <c r="D88" s="112">
        <v>0</v>
      </c>
      <c r="E88" s="112">
        <f>E89</f>
        <v>0</v>
      </c>
      <c r="F88" s="112">
        <f>F89</f>
        <v>73966876.900000006</v>
      </c>
      <c r="G88" s="182">
        <f>G124</f>
        <v>0</v>
      </c>
      <c r="H88" s="182" t="b">
        <f t="shared" si="6"/>
        <v>1</v>
      </c>
      <c r="I88" s="182" t="str">
        <f t="shared" si="7"/>
        <v>00</v>
      </c>
    </row>
    <row r="89" spans="1:9" ht="12.75" customHeight="1">
      <c r="A89" s="182" t="s">
        <v>1183</v>
      </c>
      <c r="B89" s="106" t="s">
        <v>488</v>
      </c>
      <c r="C89" s="110">
        <v>73966876.900000006</v>
      </c>
      <c r="D89" s="112">
        <v>0</v>
      </c>
      <c r="E89" s="112">
        <f>SUMIF(A89:B89,"*intra*",C89:D89)+SUMIF(A89:B89,"*inter*",C89:D89)</f>
        <v>0</v>
      </c>
      <c r="F89" s="112">
        <f>SUMIF(A89:B89,"*consolidação*",C89:D89)</f>
        <v>73966876.900000006</v>
      </c>
      <c r="H89" s="182" t="b">
        <f t="shared" si="6"/>
        <v>1</v>
      </c>
      <c r="I89" s="182" t="str">
        <f t="shared" si="7"/>
        <v>00</v>
      </c>
    </row>
    <row r="90" spans="1:9" ht="12.75" customHeight="1">
      <c r="A90" s="182" t="s">
        <v>1184</v>
      </c>
      <c r="B90" s="108" t="s">
        <v>489</v>
      </c>
      <c r="C90" s="111">
        <v>10674544.01</v>
      </c>
      <c r="D90" s="112">
        <v>0</v>
      </c>
      <c r="E90" s="112">
        <f>E91</f>
        <v>0</v>
      </c>
      <c r="F90" s="112">
        <f>F91</f>
        <v>10674544.01</v>
      </c>
      <c r="G90" s="182">
        <f>G126</f>
        <v>0</v>
      </c>
      <c r="H90" s="182" t="b">
        <f t="shared" si="6"/>
        <v>1</v>
      </c>
      <c r="I90" s="182" t="str">
        <f t="shared" si="7"/>
        <v>00</v>
      </c>
    </row>
    <row r="91" spans="1:9" ht="12.75" customHeight="1">
      <c r="A91" s="182" t="s">
        <v>1185</v>
      </c>
      <c r="B91" s="106" t="s">
        <v>490</v>
      </c>
      <c r="C91" s="110">
        <v>10674544.01</v>
      </c>
      <c r="D91" s="112">
        <v>0</v>
      </c>
      <c r="E91" s="112">
        <f>SUMIF(A91:B91,"*intra*",C91:D91)+SUMIF(A91:B91,"*inter*",C91:D91)</f>
        <v>0</v>
      </c>
      <c r="F91" s="112">
        <f>SUMIF(A91:B91,"*consolidação*",C91:D91)</f>
        <v>10674544.01</v>
      </c>
      <c r="H91" s="182" t="b">
        <f t="shared" si="6"/>
        <v>1</v>
      </c>
      <c r="I91" s="182" t="str">
        <f t="shared" si="7"/>
        <v>00</v>
      </c>
    </row>
    <row r="92" spans="1:9" ht="12.75" customHeight="1">
      <c r="A92" s="182" t="s">
        <v>1186</v>
      </c>
      <c r="B92" s="108" t="s">
        <v>491</v>
      </c>
      <c r="C92" s="111">
        <v>4877251.0599999996</v>
      </c>
      <c r="D92" s="112">
        <v>0</v>
      </c>
      <c r="E92" s="112">
        <f>E93</f>
        <v>0</v>
      </c>
      <c r="F92" s="112">
        <f>F93</f>
        <v>4877251.0599999996</v>
      </c>
      <c r="G92" s="182">
        <f>G128</f>
        <v>0</v>
      </c>
      <c r="H92" s="182" t="b">
        <f t="shared" si="6"/>
        <v>1</v>
      </c>
      <c r="I92" s="182" t="str">
        <f t="shared" si="7"/>
        <v>00</v>
      </c>
    </row>
    <row r="93" spans="1:9" ht="12.75" customHeight="1">
      <c r="A93" s="182" t="s">
        <v>1187</v>
      </c>
      <c r="B93" s="106" t="s">
        <v>492</v>
      </c>
      <c r="C93" s="110">
        <v>4877251.0599999996</v>
      </c>
      <c r="D93" s="112">
        <v>0</v>
      </c>
      <c r="E93" s="112">
        <f>SUMIF(A93:B93,"*intra*",C93:D93)+SUMIF(A93:B93,"*inter*",C93:D93)</f>
        <v>0</v>
      </c>
      <c r="F93" s="112">
        <f>SUMIF(A93:B93,"*consolidação*",C93:D93)</f>
        <v>4877251.0599999996</v>
      </c>
      <c r="H93" s="182" t="b">
        <f t="shared" si="6"/>
        <v>1</v>
      </c>
      <c r="I93" s="182" t="str">
        <f t="shared" si="7"/>
        <v>00</v>
      </c>
    </row>
    <row r="94" spans="1:9" ht="12.75" customHeight="1">
      <c r="A94" s="182" t="s">
        <v>1188</v>
      </c>
      <c r="B94" s="108" t="s">
        <v>493</v>
      </c>
      <c r="C94" s="111">
        <v>8495168.3900000006</v>
      </c>
      <c r="D94" s="112">
        <v>0</v>
      </c>
      <c r="E94" s="112">
        <f>E95</f>
        <v>0</v>
      </c>
      <c r="F94" s="112">
        <f>F95</f>
        <v>8495168.3900000006</v>
      </c>
      <c r="G94" s="182">
        <f>G130</f>
        <v>0</v>
      </c>
      <c r="H94" s="182" t="b">
        <f t="shared" si="6"/>
        <v>1</v>
      </c>
      <c r="I94" s="182" t="str">
        <f t="shared" si="7"/>
        <v>00</v>
      </c>
    </row>
    <row r="95" spans="1:9" ht="12.75" customHeight="1">
      <c r="A95" s="182" t="s">
        <v>1189</v>
      </c>
      <c r="B95" s="106" t="s">
        <v>494</v>
      </c>
      <c r="C95" s="110">
        <v>8495168.3900000006</v>
      </c>
      <c r="D95" s="112">
        <v>0</v>
      </c>
      <c r="E95" s="112">
        <f>SUMIF(A95:B95,"*intra*",C95:D95)+SUMIF(A95:B95,"*inter*",C95:D95)</f>
        <v>0</v>
      </c>
      <c r="F95" s="112">
        <f>SUMIF(A95:B95,"*consolidação*",C95:D95)</f>
        <v>8495168.3900000006</v>
      </c>
      <c r="H95" s="182" t="b">
        <f t="shared" si="6"/>
        <v>1</v>
      </c>
      <c r="I95" s="182" t="str">
        <f t="shared" si="7"/>
        <v>00</v>
      </c>
    </row>
    <row r="96" spans="1:9" ht="12.75" customHeight="1">
      <c r="A96" s="182" t="s">
        <v>1190</v>
      </c>
      <c r="B96" s="108" t="s">
        <v>495</v>
      </c>
      <c r="C96" s="111">
        <v>15631541.52</v>
      </c>
      <c r="D96" s="112">
        <v>0</v>
      </c>
      <c r="E96" s="112">
        <f>E97</f>
        <v>0</v>
      </c>
      <c r="F96" s="112">
        <f>F97</f>
        <v>15631541.52</v>
      </c>
      <c r="G96" s="182">
        <f>G132</f>
        <v>0</v>
      </c>
      <c r="H96" s="182" t="b">
        <f t="shared" si="6"/>
        <v>1</v>
      </c>
      <c r="I96" s="182" t="str">
        <f t="shared" si="7"/>
        <v>00</v>
      </c>
    </row>
    <row r="97" spans="1:9" ht="12.75" customHeight="1">
      <c r="A97" s="182" t="s">
        <v>1191</v>
      </c>
      <c r="B97" s="106" t="s">
        <v>496</v>
      </c>
      <c r="C97" s="110">
        <v>15631541.52</v>
      </c>
      <c r="D97" s="112">
        <v>0</v>
      </c>
      <c r="E97" s="112">
        <f>SUMIF(A97:B97,"*intra*",C97:D97)+SUMIF(A97:B97,"*inter*",C97:D97)</f>
        <v>0</v>
      </c>
      <c r="F97" s="112">
        <f>SUMIF(A97:B97,"*consolidação*",C97:D97)</f>
        <v>15631541.52</v>
      </c>
      <c r="H97" s="182" t="b">
        <f t="shared" si="6"/>
        <v>1</v>
      </c>
      <c r="I97" s="182" t="str">
        <f t="shared" si="7"/>
        <v>00</v>
      </c>
    </row>
    <row r="98" spans="1:9" ht="12.75" customHeight="1">
      <c r="A98" s="182" t="s">
        <v>1192</v>
      </c>
      <c r="B98" s="108" t="s">
        <v>497</v>
      </c>
      <c r="C98" s="111">
        <v>5857526780.29</v>
      </c>
      <c r="D98" s="112">
        <v>0</v>
      </c>
      <c r="E98" s="112">
        <f>E99</f>
        <v>0</v>
      </c>
      <c r="F98" s="112">
        <f>F99</f>
        <v>5857526780.29</v>
      </c>
      <c r="G98" s="182">
        <f>G134</f>
        <v>0</v>
      </c>
      <c r="H98" s="182" t="b">
        <f t="shared" si="6"/>
        <v>1</v>
      </c>
      <c r="I98" s="182" t="str">
        <f t="shared" si="7"/>
        <v>00</v>
      </c>
    </row>
    <row r="99" spans="1:9" ht="12.75" customHeight="1">
      <c r="A99" s="182" t="s">
        <v>1193</v>
      </c>
      <c r="B99" s="106" t="s">
        <v>498</v>
      </c>
      <c r="C99" s="110">
        <v>5857526780.29</v>
      </c>
      <c r="D99" s="112">
        <v>0</v>
      </c>
      <c r="E99" s="112">
        <f>SUMIF(A99:B99,"*intra*",C99:D99)+SUMIF(A99:B99,"*inter*",C99:D99)</f>
        <v>0</v>
      </c>
      <c r="F99" s="112">
        <f>SUMIF(A99:B99,"*consolidação*",C99:D99)</f>
        <v>5857526780.29</v>
      </c>
      <c r="H99" s="182" t="b">
        <f t="shared" si="6"/>
        <v>1</v>
      </c>
      <c r="I99" s="182" t="str">
        <f t="shared" si="7"/>
        <v>00</v>
      </c>
    </row>
    <row r="100" spans="1:9" ht="12.75" customHeight="1">
      <c r="A100" s="182" t="s">
        <v>1194</v>
      </c>
      <c r="B100" s="108" t="s">
        <v>499</v>
      </c>
      <c r="C100" s="111">
        <v>592191655.63999999</v>
      </c>
      <c r="D100" s="112">
        <v>0</v>
      </c>
      <c r="E100" s="112">
        <f>E101</f>
        <v>0</v>
      </c>
      <c r="F100" s="112">
        <f>F101</f>
        <v>592191655.63999999</v>
      </c>
      <c r="G100" s="182">
        <f>G136</f>
        <v>0</v>
      </c>
      <c r="H100" s="182" t="b">
        <f t="shared" si="6"/>
        <v>1</v>
      </c>
      <c r="I100" s="182" t="str">
        <f t="shared" si="7"/>
        <v>00</v>
      </c>
    </row>
    <row r="101" spans="1:9" ht="12.75" customHeight="1">
      <c r="A101" s="182" t="s">
        <v>1195</v>
      </c>
      <c r="B101" s="106" t="s">
        <v>500</v>
      </c>
      <c r="C101" s="110">
        <v>592191655.63999999</v>
      </c>
      <c r="D101" s="112">
        <v>0</v>
      </c>
      <c r="E101" s="112">
        <f>SUMIF(A101:B101,"*intra*",C101:D101)+SUMIF(A101:B101,"*inter*",C101:D101)</f>
        <v>0</v>
      </c>
      <c r="F101" s="112">
        <f>SUMIF(A101:B101,"*consolidação*",C101:D101)</f>
        <v>592191655.63999999</v>
      </c>
      <c r="H101" s="182" t="b">
        <f t="shared" si="6"/>
        <v>1</v>
      </c>
      <c r="I101" s="182" t="str">
        <f t="shared" si="7"/>
        <v>00</v>
      </c>
    </row>
    <row r="102" spans="1:9" ht="12.75" customHeight="1">
      <c r="A102" s="182" t="s">
        <v>1196</v>
      </c>
      <c r="B102" s="108" t="s">
        <v>501</v>
      </c>
      <c r="C102" s="111">
        <v>1258089.3</v>
      </c>
      <c r="D102" s="112">
        <v>0</v>
      </c>
      <c r="E102" s="112">
        <f>E103</f>
        <v>0</v>
      </c>
      <c r="F102" s="112">
        <f>F103</f>
        <v>1258089.3</v>
      </c>
      <c r="G102" s="182">
        <f>G138</f>
        <v>0</v>
      </c>
      <c r="H102" s="182" t="b">
        <f t="shared" si="6"/>
        <v>1</v>
      </c>
      <c r="I102" s="182" t="str">
        <f t="shared" si="7"/>
        <v>00</v>
      </c>
    </row>
    <row r="103" spans="1:9" ht="12.75" customHeight="1">
      <c r="A103" s="182" t="s">
        <v>1197</v>
      </c>
      <c r="B103" s="106" t="s">
        <v>502</v>
      </c>
      <c r="C103" s="110">
        <v>1258089.3</v>
      </c>
      <c r="D103" s="112">
        <v>0</v>
      </c>
      <c r="E103" s="112">
        <f>SUMIF(A103:B103,"*intra*",C103:D103)+SUMIF(A103:B103,"*inter*",C103:D103)</f>
        <v>0</v>
      </c>
      <c r="F103" s="112">
        <f>SUMIF(A103:B103,"*consolidação*",C103:D103)</f>
        <v>1258089.3</v>
      </c>
      <c r="H103" s="182" t="b">
        <f t="shared" si="6"/>
        <v>1</v>
      </c>
      <c r="I103" s="182" t="str">
        <f t="shared" si="7"/>
        <v>00</v>
      </c>
    </row>
    <row r="104" spans="1:9" s="251" customFormat="1" ht="12.75" customHeight="1">
      <c r="A104" s="251" t="s">
        <v>3993</v>
      </c>
      <c r="B104" s="254" t="s">
        <v>3993</v>
      </c>
      <c r="C104" s="111">
        <v>443561373.33999997</v>
      </c>
      <c r="D104" s="112"/>
      <c r="E104" s="112">
        <f>E105+E111+E113-E115</f>
        <v>-3064235.2199999997</v>
      </c>
      <c r="F104" s="112">
        <f>F105+F111+F113-F115</f>
        <v>446625608.56</v>
      </c>
      <c r="H104" s="251" t="b">
        <f t="shared" si="6"/>
        <v>1</v>
      </c>
    </row>
    <row r="105" spans="1:9" s="251" customFormat="1" ht="12.75" customHeight="1">
      <c r="A105" s="251" t="s">
        <v>3994</v>
      </c>
      <c r="B105" s="254" t="s">
        <v>4010</v>
      </c>
      <c r="C105" s="110">
        <v>318738912.68000001</v>
      </c>
      <c r="D105" s="112"/>
      <c r="E105" s="112">
        <f>E106+E107+E108+E109+E110</f>
        <v>0</v>
      </c>
      <c r="F105" s="112">
        <f>F106+F107+F108+F109+F110</f>
        <v>318738912.68000001</v>
      </c>
      <c r="H105" s="251" t="b">
        <f t="shared" si="6"/>
        <v>1</v>
      </c>
    </row>
    <row r="106" spans="1:9" s="251" customFormat="1" ht="12.75" customHeight="1">
      <c r="A106" s="251" t="s">
        <v>3995</v>
      </c>
      <c r="B106" s="256" t="s">
        <v>3995</v>
      </c>
      <c r="C106" s="111">
        <v>318738912.68000001</v>
      </c>
      <c r="D106" s="112"/>
      <c r="E106" s="112">
        <f t="shared" ref="E106:E120" si="8">SUMIF(A106:B106,"*intra*",C106:D106)+SUMIF(A106:B106,"*inter*",C106:D106)</f>
        <v>0</v>
      </c>
      <c r="F106" s="112">
        <f t="shared" ref="F106:F120" si="9">SUMIF(A106:B106,"*consolidação*",C106:D106)</f>
        <v>318738912.68000001</v>
      </c>
      <c r="H106" s="251" t="b">
        <f t="shared" si="6"/>
        <v>1</v>
      </c>
    </row>
    <row r="107" spans="1:9" s="251" customFormat="1" ht="12.75" customHeight="1">
      <c r="A107" s="251" t="s">
        <v>3996</v>
      </c>
      <c r="B107" s="256" t="s">
        <v>3996</v>
      </c>
      <c r="C107" s="110"/>
      <c r="D107" s="112"/>
      <c r="E107" s="112">
        <f t="shared" si="8"/>
        <v>0</v>
      </c>
      <c r="F107" s="112">
        <f t="shared" si="9"/>
        <v>0</v>
      </c>
      <c r="H107" s="251" t="b">
        <f t="shared" si="6"/>
        <v>1</v>
      </c>
    </row>
    <row r="108" spans="1:9" s="251" customFormat="1" ht="12.75" customHeight="1">
      <c r="A108" s="251" t="s">
        <v>3997</v>
      </c>
      <c r="B108" s="256" t="s">
        <v>3997</v>
      </c>
      <c r="C108" s="111"/>
      <c r="D108" s="112"/>
      <c r="E108" s="112">
        <f t="shared" si="8"/>
        <v>0</v>
      </c>
      <c r="F108" s="112">
        <f t="shared" si="9"/>
        <v>0</v>
      </c>
      <c r="H108" s="251" t="b">
        <f t="shared" si="6"/>
        <v>1</v>
      </c>
    </row>
    <row r="109" spans="1:9" s="251" customFormat="1" ht="12.75" customHeight="1">
      <c r="A109" s="251" t="s">
        <v>3998</v>
      </c>
      <c r="B109" s="256" t="s">
        <v>3998</v>
      </c>
      <c r="C109" s="110"/>
      <c r="D109" s="112"/>
      <c r="E109" s="112">
        <f t="shared" si="8"/>
        <v>0</v>
      </c>
      <c r="F109" s="112">
        <f t="shared" si="9"/>
        <v>0</v>
      </c>
      <c r="H109" s="251" t="b">
        <f t="shared" si="6"/>
        <v>1</v>
      </c>
    </row>
    <row r="110" spans="1:9" s="251" customFormat="1" ht="12.75" customHeight="1">
      <c r="A110" s="251" t="s">
        <v>3999</v>
      </c>
      <c r="B110" s="256" t="s">
        <v>3999</v>
      </c>
      <c r="C110" s="111"/>
      <c r="D110" s="112"/>
      <c r="E110" s="112">
        <f t="shared" si="8"/>
        <v>0</v>
      </c>
      <c r="F110" s="112">
        <f t="shared" si="9"/>
        <v>0</v>
      </c>
      <c r="H110" s="251" t="b">
        <f t="shared" si="6"/>
        <v>1</v>
      </c>
    </row>
    <row r="111" spans="1:9" s="251" customFormat="1" ht="12.75" customHeight="1">
      <c r="A111" s="251" t="s">
        <v>4012</v>
      </c>
      <c r="B111" s="254" t="s">
        <v>4000</v>
      </c>
      <c r="C111" s="110">
        <v>124817009.67</v>
      </c>
      <c r="D111" s="112"/>
      <c r="E111" s="112">
        <f>E112</f>
        <v>0</v>
      </c>
      <c r="F111" s="112">
        <f>F112</f>
        <v>124817009.67</v>
      </c>
      <c r="H111" s="251" t="b">
        <f t="shared" si="6"/>
        <v>1</v>
      </c>
    </row>
    <row r="112" spans="1:9" s="251" customFormat="1" ht="12.75" customHeight="1">
      <c r="A112" s="251" t="s">
        <v>4001</v>
      </c>
      <c r="B112" s="256" t="s">
        <v>4001</v>
      </c>
      <c r="C112" s="111">
        <v>124817009.67</v>
      </c>
      <c r="D112" s="112"/>
      <c r="E112" s="112">
        <f t="shared" si="8"/>
        <v>0</v>
      </c>
      <c r="F112" s="112">
        <f t="shared" si="9"/>
        <v>124817009.67</v>
      </c>
      <c r="H112" s="251" t="b">
        <f t="shared" si="6"/>
        <v>1</v>
      </c>
    </row>
    <row r="113" spans="1:9" s="251" customFormat="1" ht="12.75" customHeight="1">
      <c r="A113" s="251" t="s">
        <v>4011</v>
      </c>
      <c r="B113" s="254" t="s">
        <v>4002</v>
      </c>
      <c r="C113" s="110">
        <v>3069686.21</v>
      </c>
      <c r="D113" s="112"/>
      <c r="E113" s="112">
        <f>E114</f>
        <v>0</v>
      </c>
      <c r="F113" s="112">
        <f>F114</f>
        <v>3069686.21</v>
      </c>
      <c r="H113" s="251" t="b">
        <f t="shared" si="6"/>
        <v>1</v>
      </c>
    </row>
    <row r="114" spans="1:9" s="251" customFormat="1" ht="12.75" customHeight="1">
      <c r="A114" s="251" t="s">
        <v>4003</v>
      </c>
      <c r="B114" s="256" t="s">
        <v>4003</v>
      </c>
      <c r="C114" s="111">
        <v>3069686.21</v>
      </c>
      <c r="D114" s="112"/>
      <c r="E114" s="112">
        <f t="shared" si="8"/>
        <v>0</v>
      </c>
      <c r="F114" s="112">
        <f t="shared" si="9"/>
        <v>3069686.21</v>
      </c>
      <c r="H114" s="251" t="b">
        <f t="shared" si="6"/>
        <v>1</v>
      </c>
    </row>
    <row r="115" spans="1:9" s="251" customFormat="1" ht="12.75" customHeight="1">
      <c r="A115" s="257" t="s">
        <v>4013</v>
      </c>
      <c r="B115" s="254" t="s">
        <v>4004</v>
      </c>
      <c r="C115" s="110">
        <v>3064235.22</v>
      </c>
      <c r="D115" s="112"/>
      <c r="E115" s="112">
        <f>E116+E117+E118+E119+E120</f>
        <v>3064235.2199999997</v>
      </c>
      <c r="F115" s="112">
        <f>F116+F117+F118+F119+F120</f>
        <v>0</v>
      </c>
      <c r="H115" s="251" t="b">
        <f t="shared" si="6"/>
        <v>1</v>
      </c>
    </row>
    <row r="116" spans="1:9" s="251" customFormat="1" ht="12.75" customHeight="1">
      <c r="A116" s="251" t="s">
        <v>4005</v>
      </c>
      <c r="B116" s="256" t="s">
        <v>4005</v>
      </c>
      <c r="C116" s="111"/>
      <c r="D116" s="112"/>
      <c r="E116" s="112">
        <f t="shared" si="8"/>
        <v>0</v>
      </c>
      <c r="F116" s="112">
        <f t="shared" si="9"/>
        <v>0</v>
      </c>
      <c r="H116" s="251" t="b">
        <f t="shared" si="6"/>
        <v>1</v>
      </c>
    </row>
    <row r="117" spans="1:9" s="251" customFormat="1" ht="12.75" customHeight="1">
      <c r="A117" s="251" t="s">
        <v>4006</v>
      </c>
      <c r="B117" s="256" t="s">
        <v>4006</v>
      </c>
      <c r="C117" s="110"/>
      <c r="D117" s="112"/>
      <c r="E117" s="112">
        <f t="shared" si="8"/>
        <v>0</v>
      </c>
      <c r="F117" s="112">
        <f t="shared" si="9"/>
        <v>0</v>
      </c>
      <c r="H117" s="251" t="b">
        <f t="shared" si="6"/>
        <v>1</v>
      </c>
    </row>
    <row r="118" spans="1:9" s="251" customFormat="1" ht="12.75" customHeight="1">
      <c r="A118" s="251" t="s">
        <v>4007</v>
      </c>
      <c r="B118" s="256" t="s">
        <v>4007</v>
      </c>
      <c r="C118" s="111">
        <v>2889947.38</v>
      </c>
      <c r="D118" s="112"/>
      <c r="E118" s="112">
        <f t="shared" si="8"/>
        <v>2889947.38</v>
      </c>
      <c r="F118" s="112">
        <f t="shared" si="9"/>
        <v>0</v>
      </c>
      <c r="H118" s="251" t="b">
        <f t="shared" si="6"/>
        <v>1</v>
      </c>
    </row>
    <row r="119" spans="1:9" s="251" customFormat="1" ht="12.75" customHeight="1">
      <c r="A119" s="251" t="s">
        <v>4008</v>
      </c>
      <c r="B119" s="256" t="s">
        <v>4008</v>
      </c>
      <c r="C119" s="110">
        <v>172341.01</v>
      </c>
      <c r="D119" s="112"/>
      <c r="E119" s="112">
        <f t="shared" si="8"/>
        <v>172341.01</v>
      </c>
      <c r="F119" s="112">
        <f t="shared" si="9"/>
        <v>0</v>
      </c>
      <c r="H119" s="251" t="b">
        <f t="shared" si="6"/>
        <v>1</v>
      </c>
    </row>
    <row r="120" spans="1:9" s="251" customFormat="1" ht="12.75" customHeight="1">
      <c r="A120" s="251" t="s">
        <v>4009</v>
      </c>
      <c r="B120" s="256" t="s">
        <v>4009</v>
      </c>
      <c r="C120" s="111">
        <v>1946.83</v>
      </c>
      <c r="D120" s="112"/>
      <c r="E120" s="112">
        <f t="shared" si="8"/>
        <v>1946.83</v>
      </c>
      <c r="F120" s="112">
        <f t="shared" si="9"/>
        <v>0</v>
      </c>
      <c r="H120" s="251" t="b">
        <f t="shared" si="6"/>
        <v>1</v>
      </c>
    </row>
    <row r="121" spans="1:9" ht="25.5" customHeight="1">
      <c r="A121" s="182" t="s">
        <v>1198</v>
      </c>
      <c r="B121" s="108" t="s">
        <v>503</v>
      </c>
      <c r="C121" s="110">
        <v>138387249.22999999</v>
      </c>
      <c r="D121" s="112">
        <v>0</v>
      </c>
      <c r="E121" s="112">
        <f>E122+E124+E126+E128+E130+E132+E134+E136</f>
        <v>0</v>
      </c>
      <c r="F121" s="112">
        <f>F122+F124+F126+F128+F130+F132+F134+F136</f>
        <v>138387249.22999999</v>
      </c>
      <c r="G121" s="182" t="e">
        <f>G140+G142+G144+G146+G148+G150+G152+G154</f>
        <v>#REF!</v>
      </c>
      <c r="H121" s="182" t="b">
        <f t="shared" si="6"/>
        <v>1</v>
      </c>
      <c r="I121" s="182" t="str">
        <f t="shared" si="7"/>
        <v>00</v>
      </c>
    </row>
    <row r="122" spans="1:9" ht="12.75" customHeight="1">
      <c r="A122" s="182" t="s">
        <v>1199</v>
      </c>
      <c r="B122" s="106" t="s">
        <v>504</v>
      </c>
      <c r="C122" s="111">
        <v>21838484.050000001</v>
      </c>
      <c r="D122" s="112">
        <v>0</v>
      </c>
      <c r="E122" s="112">
        <f>E123</f>
        <v>0</v>
      </c>
      <c r="F122" s="112">
        <f>F123</f>
        <v>21838484.050000001</v>
      </c>
      <c r="G122" s="182">
        <f>G141</f>
        <v>0</v>
      </c>
      <c r="H122" s="182" t="b">
        <f t="shared" si="6"/>
        <v>1</v>
      </c>
      <c r="I122" s="182" t="str">
        <f t="shared" si="7"/>
        <v>00</v>
      </c>
    </row>
    <row r="123" spans="1:9" ht="12.75" customHeight="1">
      <c r="A123" s="182" t="s">
        <v>1200</v>
      </c>
      <c r="B123" s="108" t="s">
        <v>505</v>
      </c>
      <c r="C123" s="110">
        <v>21838484.050000001</v>
      </c>
      <c r="D123" s="112">
        <v>0</v>
      </c>
      <c r="E123" s="112">
        <f>SUMIF(A123:B123,"*intra*",C123:D123)+SUMIF(A123:B123,"*inter*",C123:D123)</f>
        <v>0</v>
      </c>
      <c r="F123" s="112">
        <f>SUMIF(A123:B123,"*consolidação*",C123:D123)</f>
        <v>21838484.050000001</v>
      </c>
      <c r="H123" s="182" t="b">
        <f t="shared" si="6"/>
        <v>1</v>
      </c>
      <c r="I123" s="182" t="str">
        <f t="shared" si="7"/>
        <v>00</v>
      </c>
    </row>
    <row r="124" spans="1:9" ht="12.75" customHeight="1">
      <c r="A124" s="182" t="s">
        <v>1201</v>
      </c>
      <c r="B124" s="106" t="s">
        <v>506</v>
      </c>
      <c r="C124" s="111">
        <v>37225961.240000002</v>
      </c>
      <c r="D124" s="112">
        <v>0</v>
      </c>
      <c r="E124" s="112">
        <f>E125</f>
        <v>0</v>
      </c>
      <c r="F124" s="112">
        <f>F125</f>
        <v>37225961.240000002</v>
      </c>
      <c r="G124" s="182">
        <f>G143</f>
        <v>0</v>
      </c>
      <c r="H124" s="182" t="b">
        <f t="shared" si="6"/>
        <v>1</v>
      </c>
      <c r="I124" s="182" t="str">
        <f t="shared" si="7"/>
        <v>00</v>
      </c>
    </row>
    <row r="125" spans="1:9" ht="12.75" customHeight="1">
      <c r="A125" s="182" t="s">
        <v>1202</v>
      </c>
      <c r="B125" s="108" t="s">
        <v>507</v>
      </c>
      <c r="C125" s="110">
        <v>37225961.240000002</v>
      </c>
      <c r="D125" s="112">
        <v>0</v>
      </c>
      <c r="E125" s="112">
        <f>SUMIF(A125:B125,"*intra*",C125:D125)+SUMIF(A125:B125,"*inter*",C125:D125)</f>
        <v>0</v>
      </c>
      <c r="F125" s="112">
        <f>SUMIF(A125:B125,"*consolidação*",C125:D125)</f>
        <v>37225961.240000002</v>
      </c>
      <c r="H125" s="182" t="b">
        <f t="shared" si="6"/>
        <v>1</v>
      </c>
      <c r="I125" s="182" t="str">
        <f t="shared" si="7"/>
        <v>00</v>
      </c>
    </row>
    <row r="126" spans="1:9" ht="12.75" customHeight="1">
      <c r="A126" s="182" t="s">
        <v>1203</v>
      </c>
      <c r="B126" s="106" t="s">
        <v>508</v>
      </c>
      <c r="C126" s="111">
        <v>8300265.4299999997</v>
      </c>
      <c r="D126" s="112">
        <v>0</v>
      </c>
      <c r="E126" s="112">
        <f>E127</f>
        <v>0</v>
      </c>
      <c r="F126" s="112">
        <f>F127</f>
        <v>8300265.4299999997</v>
      </c>
      <c r="G126" s="182">
        <f>G145</f>
        <v>0</v>
      </c>
      <c r="H126" s="182" t="b">
        <f t="shared" si="6"/>
        <v>1</v>
      </c>
      <c r="I126" s="182" t="str">
        <f t="shared" si="7"/>
        <v>00</v>
      </c>
    </row>
    <row r="127" spans="1:9" ht="12.75" customHeight="1">
      <c r="A127" s="182" t="s">
        <v>1204</v>
      </c>
      <c r="B127" s="108" t="s">
        <v>509</v>
      </c>
      <c r="C127" s="110">
        <v>8300265.4299999997</v>
      </c>
      <c r="D127" s="112">
        <v>0</v>
      </c>
      <c r="E127" s="112">
        <f>SUMIF(A127:B127,"*intra*",C127:D127)+SUMIF(A127:B127,"*inter*",C127:D127)</f>
        <v>0</v>
      </c>
      <c r="F127" s="112">
        <f>SUMIF(A127:B127,"*consolidação*",C127:D127)</f>
        <v>8300265.4299999997</v>
      </c>
      <c r="H127" s="182" t="b">
        <f t="shared" si="6"/>
        <v>1</v>
      </c>
      <c r="I127" s="182" t="str">
        <f t="shared" si="7"/>
        <v>00</v>
      </c>
    </row>
    <row r="128" spans="1:9" ht="12.75" customHeight="1">
      <c r="A128" s="182" t="s">
        <v>1205</v>
      </c>
      <c r="B128" s="106" t="s">
        <v>510</v>
      </c>
      <c r="C128" s="111">
        <v>99821.99</v>
      </c>
      <c r="D128" s="112">
        <v>0</v>
      </c>
      <c r="E128" s="112">
        <f>E129</f>
        <v>0</v>
      </c>
      <c r="F128" s="112">
        <f>F129</f>
        <v>99821.99</v>
      </c>
      <c r="G128" s="182">
        <f>G147</f>
        <v>0</v>
      </c>
      <c r="H128" s="182" t="b">
        <f t="shared" si="6"/>
        <v>1</v>
      </c>
      <c r="I128" s="182" t="str">
        <f t="shared" si="7"/>
        <v>00</v>
      </c>
    </row>
    <row r="129" spans="1:9" ht="12.75" customHeight="1">
      <c r="A129" s="182" t="s">
        <v>1206</v>
      </c>
      <c r="B129" s="108" t="s">
        <v>511</v>
      </c>
      <c r="C129" s="110">
        <v>99821.99</v>
      </c>
      <c r="D129" s="112">
        <v>0</v>
      </c>
      <c r="E129" s="112">
        <f>SUMIF(A129:B129,"*intra*",C129:D129)+SUMIF(A129:B129,"*inter*",C129:D129)</f>
        <v>0</v>
      </c>
      <c r="F129" s="112">
        <f>SUMIF(A129:B129,"*consolidação*",C129:D129)</f>
        <v>99821.99</v>
      </c>
      <c r="H129" s="182" t="b">
        <f t="shared" si="6"/>
        <v>1</v>
      </c>
      <c r="I129" s="182" t="str">
        <f t="shared" si="7"/>
        <v>00</v>
      </c>
    </row>
    <row r="130" spans="1:9" ht="12.75" customHeight="1">
      <c r="A130" s="182" t="s">
        <v>1207</v>
      </c>
      <c r="B130" s="106" t="s">
        <v>512</v>
      </c>
      <c r="C130" s="111">
        <v>4394.74</v>
      </c>
      <c r="D130" s="112">
        <v>0</v>
      </c>
      <c r="E130" s="112">
        <f>E131</f>
        <v>0</v>
      </c>
      <c r="F130" s="112">
        <f>F131</f>
        <v>4394.74</v>
      </c>
      <c r="G130" s="182">
        <f>G149</f>
        <v>0</v>
      </c>
      <c r="H130" s="182" t="b">
        <f t="shared" si="6"/>
        <v>1</v>
      </c>
      <c r="I130" s="182" t="str">
        <f t="shared" si="7"/>
        <v>00</v>
      </c>
    </row>
    <row r="131" spans="1:9" ht="12.75" customHeight="1">
      <c r="A131" s="182" t="s">
        <v>1208</v>
      </c>
      <c r="B131" s="108" t="s">
        <v>513</v>
      </c>
      <c r="C131" s="110">
        <v>4394.74</v>
      </c>
      <c r="D131" s="112">
        <v>0</v>
      </c>
      <c r="E131" s="112">
        <f>SUMIF(A131:B131,"*intra*",C131:D131)+SUMIF(A131:B131,"*inter*",C131:D131)</f>
        <v>0</v>
      </c>
      <c r="F131" s="112">
        <f>SUMIF(A131:B131,"*consolidação*",C131:D131)</f>
        <v>4394.74</v>
      </c>
      <c r="H131" s="182" t="b">
        <f t="shared" si="6"/>
        <v>1</v>
      </c>
      <c r="I131" s="182" t="str">
        <f t="shared" si="7"/>
        <v>00</v>
      </c>
    </row>
    <row r="132" spans="1:9" ht="12.75" customHeight="1">
      <c r="A132" s="182" t="s">
        <v>1209</v>
      </c>
      <c r="B132" s="106" t="s">
        <v>514</v>
      </c>
      <c r="C132" s="111"/>
      <c r="D132" s="112">
        <v>0</v>
      </c>
      <c r="E132" s="112">
        <f>E133</f>
        <v>0</v>
      </c>
      <c r="F132" s="112">
        <f>F133</f>
        <v>0</v>
      </c>
      <c r="G132" s="182">
        <f>G151</f>
        <v>0</v>
      </c>
      <c r="H132" s="182" t="b">
        <f t="shared" si="6"/>
        <v>1</v>
      </c>
      <c r="I132" s="182" t="str">
        <f t="shared" si="7"/>
        <v>00</v>
      </c>
    </row>
    <row r="133" spans="1:9" ht="25.5" customHeight="1">
      <c r="A133" s="182" t="s">
        <v>1210</v>
      </c>
      <c r="B133" s="108" t="s">
        <v>515</v>
      </c>
      <c r="C133" s="110"/>
      <c r="D133" s="112">
        <v>0</v>
      </c>
      <c r="E133" s="112">
        <f>SUMIF(A133:B133,"*intra*",C133:D133)+SUMIF(A133:B133,"*inter*",C133:D133)</f>
        <v>0</v>
      </c>
      <c r="F133" s="112">
        <f>SUMIF(A133:B133,"*consolidação*",C133:D133)</f>
        <v>0</v>
      </c>
      <c r="H133" s="182" t="b">
        <f t="shared" si="6"/>
        <v>1</v>
      </c>
      <c r="I133" s="182" t="str">
        <f t="shared" si="7"/>
        <v>00</v>
      </c>
    </row>
    <row r="134" spans="1:9" ht="12.75" customHeight="1">
      <c r="A134" s="182" t="s">
        <v>1211</v>
      </c>
      <c r="B134" s="106" t="s">
        <v>516</v>
      </c>
      <c r="C134" s="111">
        <v>2498641.04</v>
      </c>
      <c r="D134" s="112">
        <v>0</v>
      </c>
      <c r="E134" s="112">
        <f>E135</f>
        <v>0</v>
      </c>
      <c r="F134" s="112">
        <f>F135</f>
        <v>2498641.04</v>
      </c>
      <c r="G134" s="182">
        <f>G153</f>
        <v>0</v>
      </c>
      <c r="H134" s="182" t="b">
        <f t="shared" si="6"/>
        <v>1</v>
      </c>
      <c r="I134" s="182" t="str">
        <f t="shared" si="7"/>
        <v>00</v>
      </c>
    </row>
    <row r="135" spans="1:9" ht="12.75" customHeight="1">
      <c r="A135" s="182" t="s">
        <v>1212</v>
      </c>
      <c r="B135" s="108" t="s">
        <v>517</v>
      </c>
      <c r="C135" s="110">
        <v>2498641.04</v>
      </c>
      <c r="D135" s="112">
        <v>0</v>
      </c>
      <c r="E135" s="112">
        <f>SUMIF(A135:B135,"*intra*",C135:D135)+SUMIF(A135:B135,"*inter*",C135:D135)</f>
        <v>0</v>
      </c>
      <c r="F135" s="112">
        <f>SUMIF(A135:B135,"*consolidação*",C135:D135)</f>
        <v>2498641.04</v>
      </c>
      <c r="H135" s="182" t="b">
        <f t="shared" si="6"/>
        <v>1</v>
      </c>
      <c r="I135" s="182" t="str">
        <f t="shared" si="7"/>
        <v>00</v>
      </c>
    </row>
    <row r="136" spans="1:9" ht="12.75" customHeight="1">
      <c r="A136" s="182" t="s">
        <v>1213</v>
      </c>
      <c r="B136" s="106" t="s">
        <v>518</v>
      </c>
      <c r="C136" s="111">
        <v>68419680.739999995</v>
      </c>
      <c r="D136" s="112">
        <v>0</v>
      </c>
      <c r="E136" s="112">
        <f>E137</f>
        <v>0</v>
      </c>
      <c r="F136" s="112">
        <f>F137</f>
        <v>68419680.739999995</v>
      </c>
      <c r="G136" s="182">
        <f>G155</f>
        <v>0</v>
      </c>
      <c r="H136" s="182" t="b">
        <f t="shared" si="6"/>
        <v>1</v>
      </c>
      <c r="I136" s="182" t="str">
        <f t="shared" si="7"/>
        <v>00</v>
      </c>
    </row>
    <row r="137" spans="1:9" ht="12.75" customHeight="1">
      <c r="A137" s="182" t="s">
        <v>1214</v>
      </c>
      <c r="B137" s="108" t="s">
        <v>519</v>
      </c>
      <c r="C137" s="110">
        <v>68419680.739999995</v>
      </c>
      <c r="D137" s="112">
        <v>0</v>
      </c>
      <c r="E137" s="112">
        <f>SUMIF(A137:B137,"*intra*",C137:D137)+SUMIF(A137:B137,"*inter*",C137:D137)</f>
        <v>0</v>
      </c>
      <c r="F137" s="112">
        <f>SUMIF(A137:B137,"*consolidação*",C137:D137)</f>
        <v>68419680.739999995</v>
      </c>
      <c r="H137" s="182" t="b">
        <f t="shared" si="6"/>
        <v>1</v>
      </c>
      <c r="I137" s="182" t="str">
        <f t="shared" si="7"/>
        <v>00</v>
      </c>
    </row>
    <row r="138" spans="1:9" ht="12.75" customHeight="1">
      <c r="A138" s="182" t="s">
        <v>1215</v>
      </c>
      <c r="B138" s="106" t="s">
        <v>520</v>
      </c>
      <c r="C138" s="111">
        <v>631467329191.10999</v>
      </c>
      <c r="D138" s="112">
        <v>0</v>
      </c>
      <c r="E138" s="112">
        <f>E139+E214+E258+E275+E292</f>
        <v>12914024609.660002</v>
      </c>
      <c r="F138" s="112">
        <f>F139+F214+F258+F275+F292</f>
        <v>618553304581.45007</v>
      </c>
      <c r="G138" s="182">
        <f>G157+G232+G276+G293+G310</f>
        <v>0</v>
      </c>
      <c r="H138" s="182" t="b">
        <f t="shared" si="6"/>
        <v>1</v>
      </c>
      <c r="I138" s="182" t="str">
        <f t="shared" si="7"/>
        <v>00</v>
      </c>
    </row>
    <row r="139" spans="1:9" ht="12.75" customHeight="1">
      <c r="A139" s="182" t="s">
        <v>1216</v>
      </c>
      <c r="B139" s="108" t="s">
        <v>521</v>
      </c>
      <c r="C139" s="110">
        <v>269808796131.48001</v>
      </c>
      <c r="D139" s="112">
        <v>0</v>
      </c>
      <c r="E139" s="112">
        <f>E140+E176+E186+E193+E204</f>
        <v>10992605244.630001</v>
      </c>
      <c r="F139" s="112">
        <f>F140+F176+F186+F193+F204</f>
        <v>258816190886.85001</v>
      </c>
      <c r="G139" s="182">
        <f>G158+G195+G205+G211+G222</f>
        <v>0</v>
      </c>
      <c r="H139" s="182" t="b">
        <f t="shared" si="6"/>
        <v>1</v>
      </c>
      <c r="I139" s="182" t="str">
        <f t="shared" si="7"/>
        <v>00</v>
      </c>
    </row>
    <row r="140" spans="1:9" ht="12.75" customHeight="1">
      <c r="A140" s="182" t="s">
        <v>1217</v>
      </c>
      <c r="B140" s="106" t="s">
        <v>522</v>
      </c>
      <c r="C140" s="111">
        <v>260528831274.5</v>
      </c>
      <c r="D140" s="112">
        <v>0</v>
      </c>
      <c r="E140" s="112">
        <f>E141+E148+E155+E162+E169</f>
        <v>10992605244.630001</v>
      </c>
      <c r="F140" s="112">
        <f>F141+F148+F155+F162+F169</f>
        <v>249536226029.87</v>
      </c>
      <c r="G140" s="293">
        <f>G159+G166+G173+G180+G187</f>
        <v>0</v>
      </c>
      <c r="H140" s="182" t="b">
        <f t="shared" si="6"/>
        <v>1</v>
      </c>
      <c r="I140" s="182" t="str">
        <f t="shared" si="7"/>
        <v>00</v>
      </c>
    </row>
    <row r="141" spans="1:9" ht="12.75" customHeight="1">
      <c r="A141" s="182" t="s">
        <v>1218</v>
      </c>
      <c r="B141" s="108" t="s">
        <v>523</v>
      </c>
      <c r="C141" s="110">
        <v>249536226029.87</v>
      </c>
      <c r="D141" s="112">
        <v>0</v>
      </c>
      <c r="E141" s="112">
        <f t="shared" ref="E141:E175" si="10">SUMIF(A141:B141,"*intra*",C141:D141)+SUMIF(A141:B141,"*inter*",C141:D141)</f>
        <v>0</v>
      </c>
      <c r="F141" s="112">
        <f t="shared" ref="F141:F175" si="11">SUMIF(A141:B141,"*consolidação*",C141:D141)</f>
        <v>249536226029.87</v>
      </c>
      <c r="G141" s="293">
        <f>G160+G161+G162+G163+G164-G165</f>
        <v>0</v>
      </c>
      <c r="H141" s="182" t="b">
        <f t="shared" si="6"/>
        <v>1</v>
      </c>
      <c r="I141" s="182" t="str">
        <f t="shared" si="7"/>
        <v>00</v>
      </c>
    </row>
    <row r="142" spans="1:9" ht="12.75" customHeight="1">
      <c r="A142" s="182" t="s">
        <v>1219</v>
      </c>
      <c r="B142" s="106" t="s">
        <v>524</v>
      </c>
      <c r="C142" s="111">
        <v>17693035387.080002</v>
      </c>
      <c r="D142" s="112">
        <v>0</v>
      </c>
      <c r="E142" s="112">
        <f t="shared" si="10"/>
        <v>0</v>
      </c>
      <c r="F142" s="112">
        <f t="shared" si="11"/>
        <v>0</v>
      </c>
      <c r="G142" s="293"/>
      <c r="H142" s="182" t="b">
        <f>IF(I142="00",C142=E142+F142,TRUE)</f>
        <v>1</v>
      </c>
      <c r="I142" s="182" t="str">
        <f t="shared" si="7"/>
        <v>01</v>
      </c>
    </row>
    <row r="143" spans="1:9" ht="12.75" customHeight="1">
      <c r="A143" s="182" t="s">
        <v>1220</v>
      </c>
      <c r="B143" s="108" t="s">
        <v>525</v>
      </c>
      <c r="C143" s="110">
        <v>618063473.99000001</v>
      </c>
      <c r="D143" s="112">
        <v>0</v>
      </c>
      <c r="E143" s="112">
        <f t="shared" si="10"/>
        <v>0</v>
      </c>
      <c r="F143" s="112">
        <f t="shared" si="11"/>
        <v>0</v>
      </c>
      <c r="G143" s="293"/>
      <c r="H143" s="182" t="b">
        <f t="shared" si="6"/>
        <v>1</v>
      </c>
      <c r="I143" s="182" t="str">
        <f t="shared" si="7"/>
        <v>02</v>
      </c>
    </row>
    <row r="144" spans="1:9" ht="12.75" customHeight="1">
      <c r="A144" s="182" t="s">
        <v>1221</v>
      </c>
      <c r="B144" s="106" t="s">
        <v>526</v>
      </c>
      <c r="C144" s="111">
        <v>1737395988.1800001</v>
      </c>
      <c r="D144" s="112">
        <v>0</v>
      </c>
      <c r="E144" s="112">
        <f t="shared" si="10"/>
        <v>0</v>
      </c>
      <c r="F144" s="112">
        <f t="shared" si="11"/>
        <v>0</v>
      </c>
      <c r="G144" s="293"/>
      <c r="H144" s="182" t="b">
        <f t="shared" si="6"/>
        <v>1</v>
      </c>
      <c r="I144" s="182" t="str">
        <f t="shared" si="7"/>
        <v>03</v>
      </c>
    </row>
    <row r="145" spans="1:9" ht="12.75" customHeight="1">
      <c r="A145" s="182" t="s">
        <v>1222</v>
      </c>
      <c r="B145" s="108" t="s">
        <v>527</v>
      </c>
      <c r="C145" s="110">
        <v>311909644383.41998</v>
      </c>
      <c r="D145" s="112">
        <v>0</v>
      </c>
      <c r="E145" s="112">
        <f t="shared" si="10"/>
        <v>0</v>
      </c>
      <c r="F145" s="112">
        <f t="shared" si="11"/>
        <v>0</v>
      </c>
      <c r="G145" s="293"/>
      <c r="H145" s="182" t="b">
        <f t="shared" si="6"/>
        <v>1</v>
      </c>
      <c r="I145" s="182" t="str">
        <f t="shared" si="7"/>
        <v>04</v>
      </c>
    </row>
    <row r="146" spans="1:9" ht="12.75" customHeight="1">
      <c r="A146" s="182" t="s">
        <v>1223</v>
      </c>
      <c r="B146" s="106" t="s">
        <v>528</v>
      </c>
      <c r="C146" s="111">
        <v>32867959730.869999</v>
      </c>
      <c r="D146" s="112">
        <v>0</v>
      </c>
      <c r="E146" s="112">
        <f t="shared" si="10"/>
        <v>0</v>
      </c>
      <c r="F146" s="112">
        <f t="shared" si="11"/>
        <v>0</v>
      </c>
      <c r="G146" s="293"/>
      <c r="H146" s="182" t="b">
        <f t="shared" si="6"/>
        <v>1</v>
      </c>
      <c r="I146" s="182" t="str">
        <f t="shared" si="7"/>
        <v>05</v>
      </c>
    </row>
    <row r="147" spans="1:9" ht="12.75" customHeight="1">
      <c r="A147" s="182" t="s">
        <v>1224</v>
      </c>
      <c r="B147" s="108" t="s">
        <v>529</v>
      </c>
      <c r="C147" s="110">
        <v>115289872933.67</v>
      </c>
      <c r="D147" s="112">
        <v>0</v>
      </c>
      <c r="E147" s="112">
        <f t="shared" si="10"/>
        <v>0</v>
      </c>
      <c r="F147" s="112">
        <f t="shared" si="11"/>
        <v>0</v>
      </c>
      <c r="G147" s="293"/>
      <c r="H147" s="182" t="b">
        <f t="shared" si="6"/>
        <v>1</v>
      </c>
      <c r="I147" s="182" t="str">
        <f t="shared" si="7"/>
        <v>99</v>
      </c>
    </row>
    <row r="148" spans="1:9" ht="12.75" customHeight="1">
      <c r="A148" s="182" t="s">
        <v>1225</v>
      </c>
      <c r="B148" s="106" t="s">
        <v>530</v>
      </c>
      <c r="C148" s="111">
        <v>7196937104</v>
      </c>
      <c r="D148" s="112">
        <v>0</v>
      </c>
      <c r="E148" s="112">
        <f t="shared" si="10"/>
        <v>7196937104</v>
      </c>
      <c r="F148" s="112">
        <f t="shared" si="11"/>
        <v>0</v>
      </c>
      <c r="G148" s="293" t="e">
        <f>G167+G168+G169+G170+G171-G172</f>
        <v>#REF!</v>
      </c>
      <c r="H148" s="182" t="b">
        <f t="shared" si="6"/>
        <v>1</v>
      </c>
      <c r="I148" s="182" t="str">
        <f t="shared" si="7"/>
        <v>00</v>
      </c>
    </row>
    <row r="149" spans="1:9" ht="12.75" customHeight="1">
      <c r="A149" s="182" t="s">
        <v>1226</v>
      </c>
      <c r="B149" s="108" t="s">
        <v>531</v>
      </c>
      <c r="C149" s="110">
        <v>1384551371.6500001</v>
      </c>
      <c r="D149" s="112">
        <v>0</v>
      </c>
      <c r="E149" s="112">
        <f t="shared" si="10"/>
        <v>0</v>
      </c>
      <c r="F149" s="112">
        <f t="shared" si="11"/>
        <v>0</v>
      </c>
      <c r="G149" s="293"/>
      <c r="H149" s="182" t="b">
        <f>IF(I149="00",C149=E149+F149,TRUE)</f>
        <v>1</v>
      </c>
      <c r="I149" s="182" t="str">
        <f>MID(A149,11,2)</f>
        <v>01</v>
      </c>
    </row>
    <row r="150" spans="1:9" ht="12.75" customHeight="1">
      <c r="A150" s="182" t="s">
        <v>1227</v>
      </c>
      <c r="B150" s="106" t="s">
        <v>532</v>
      </c>
      <c r="C150" s="111">
        <v>217406367.08000001</v>
      </c>
      <c r="D150" s="112">
        <v>0</v>
      </c>
      <c r="E150" s="112">
        <f t="shared" si="10"/>
        <v>0</v>
      </c>
      <c r="F150" s="112">
        <f t="shared" si="11"/>
        <v>0</v>
      </c>
      <c r="G150" s="293"/>
      <c r="H150" s="182" t="b">
        <f t="shared" si="6"/>
        <v>1</v>
      </c>
      <c r="I150" s="182" t="str">
        <f t="shared" si="7"/>
        <v>02</v>
      </c>
    </row>
    <row r="151" spans="1:9" ht="12.75" customHeight="1">
      <c r="A151" s="182" t="s">
        <v>1228</v>
      </c>
      <c r="B151" s="108" t="s">
        <v>533</v>
      </c>
      <c r="C151" s="110">
        <v>1432015350.9200001</v>
      </c>
      <c r="D151" s="112">
        <v>0</v>
      </c>
      <c r="E151" s="112">
        <f t="shared" si="10"/>
        <v>0</v>
      </c>
      <c r="F151" s="112">
        <f t="shared" si="11"/>
        <v>0</v>
      </c>
      <c r="G151" s="293"/>
      <c r="H151" s="182" t="b">
        <f t="shared" si="6"/>
        <v>1</v>
      </c>
      <c r="I151" s="182" t="str">
        <f t="shared" si="7"/>
        <v>03</v>
      </c>
    </row>
    <row r="152" spans="1:9" ht="12.75" customHeight="1">
      <c r="A152" s="182" t="s">
        <v>1229</v>
      </c>
      <c r="B152" s="106" t="s">
        <v>534</v>
      </c>
      <c r="C152" s="111">
        <v>4911585579.4200001</v>
      </c>
      <c r="D152" s="112">
        <v>0</v>
      </c>
      <c r="E152" s="112">
        <f t="shared" si="10"/>
        <v>0</v>
      </c>
      <c r="F152" s="112">
        <f t="shared" si="11"/>
        <v>0</v>
      </c>
      <c r="G152" s="293"/>
      <c r="H152" s="182" t="b">
        <f t="shared" si="6"/>
        <v>1</v>
      </c>
      <c r="I152" s="182" t="str">
        <f t="shared" si="7"/>
        <v>04</v>
      </c>
    </row>
    <row r="153" spans="1:9" ht="12.75" customHeight="1">
      <c r="A153" s="182" t="s">
        <v>1230</v>
      </c>
      <c r="B153" s="108" t="s">
        <v>535</v>
      </c>
      <c r="C153" s="110">
        <v>1869287527.3299999</v>
      </c>
      <c r="D153" s="112">
        <v>0</v>
      </c>
      <c r="E153" s="112">
        <f t="shared" si="10"/>
        <v>0</v>
      </c>
      <c r="F153" s="112">
        <f t="shared" si="11"/>
        <v>0</v>
      </c>
      <c r="G153" s="293"/>
      <c r="H153" s="182" t="b">
        <f t="shared" si="6"/>
        <v>1</v>
      </c>
      <c r="I153" s="182" t="str">
        <f t="shared" si="7"/>
        <v>05</v>
      </c>
    </row>
    <row r="154" spans="1:9" ht="12.75" customHeight="1">
      <c r="A154" s="182" t="s">
        <v>1231</v>
      </c>
      <c r="B154" s="106" t="s">
        <v>536</v>
      </c>
      <c r="C154" s="111">
        <v>2617909092.4000001</v>
      </c>
      <c r="D154" s="112">
        <v>0</v>
      </c>
      <c r="E154" s="112">
        <f t="shared" si="10"/>
        <v>0</v>
      </c>
      <c r="F154" s="112">
        <f t="shared" si="11"/>
        <v>0</v>
      </c>
      <c r="G154" s="293"/>
      <c r="H154" s="182" t="b">
        <f t="shared" si="6"/>
        <v>1</v>
      </c>
      <c r="I154" s="182" t="str">
        <f t="shared" si="7"/>
        <v>99</v>
      </c>
    </row>
    <row r="155" spans="1:9" ht="12.75" customHeight="1">
      <c r="A155" s="182" t="s">
        <v>1232</v>
      </c>
      <c r="B155" s="108" t="s">
        <v>537</v>
      </c>
      <c r="C155" s="110">
        <v>499189731.06</v>
      </c>
      <c r="D155" s="112">
        <v>0</v>
      </c>
      <c r="E155" s="112">
        <f t="shared" si="10"/>
        <v>499189731.06</v>
      </c>
      <c r="F155" s="112">
        <f t="shared" si="11"/>
        <v>0</v>
      </c>
      <c r="G155" s="293">
        <f>G174+G175+G176+G177+G178-G179</f>
        <v>0</v>
      </c>
      <c r="H155" s="182" t="b">
        <f t="shared" si="6"/>
        <v>1</v>
      </c>
      <c r="I155" s="182" t="str">
        <f t="shared" si="7"/>
        <v>00</v>
      </c>
    </row>
    <row r="156" spans="1:9" ht="12.75" customHeight="1">
      <c r="A156" s="182" t="s">
        <v>1233</v>
      </c>
      <c r="B156" s="106" t="s">
        <v>538</v>
      </c>
      <c r="C156" s="111">
        <v>28830523.260000002</v>
      </c>
      <c r="D156" s="112">
        <v>0</v>
      </c>
      <c r="E156" s="112">
        <f t="shared" si="10"/>
        <v>0</v>
      </c>
      <c r="F156" s="112">
        <f t="shared" si="11"/>
        <v>0</v>
      </c>
      <c r="G156" s="293"/>
      <c r="H156" s="182" t="b">
        <f t="shared" si="6"/>
        <v>1</v>
      </c>
      <c r="I156" s="182" t="str">
        <f t="shared" si="7"/>
        <v>01</v>
      </c>
    </row>
    <row r="157" spans="1:9" ht="12.75" customHeight="1">
      <c r="A157" s="182" t="s">
        <v>1234</v>
      </c>
      <c r="B157" s="108" t="s">
        <v>539</v>
      </c>
      <c r="C157" s="110">
        <v>713692.71</v>
      </c>
      <c r="D157" s="112">
        <v>0</v>
      </c>
      <c r="E157" s="112">
        <f t="shared" si="10"/>
        <v>0</v>
      </c>
      <c r="F157" s="112">
        <f t="shared" si="11"/>
        <v>0</v>
      </c>
      <c r="G157" s="293"/>
      <c r="H157" s="182" t="b">
        <f t="shared" si="6"/>
        <v>1</v>
      </c>
      <c r="I157" s="182" t="str">
        <f t="shared" si="7"/>
        <v>02</v>
      </c>
    </row>
    <row r="158" spans="1:9" ht="12.75" customHeight="1">
      <c r="A158" s="182" t="s">
        <v>1235</v>
      </c>
      <c r="B158" s="106" t="s">
        <v>540</v>
      </c>
      <c r="C158" s="111">
        <v>102817144.23999999</v>
      </c>
      <c r="D158" s="112">
        <v>0</v>
      </c>
      <c r="E158" s="112">
        <f t="shared" si="10"/>
        <v>0</v>
      </c>
      <c r="F158" s="112">
        <f t="shared" si="11"/>
        <v>0</v>
      </c>
      <c r="G158" s="293"/>
      <c r="H158" s="182" t="b">
        <f t="shared" ref="H158:H222" si="12">IF(I158="00",C158=E158+F158,TRUE)</f>
        <v>1</v>
      </c>
      <c r="I158" s="182" t="str">
        <f t="shared" si="7"/>
        <v>03</v>
      </c>
    </row>
    <row r="159" spans="1:9" ht="12.75" customHeight="1">
      <c r="A159" s="182" t="s">
        <v>1236</v>
      </c>
      <c r="B159" s="108" t="s">
        <v>541</v>
      </c>
      <c r="C159" s="110">
        <v>407336325.49000001</v>
      </c>
      <c r="D159" s="112">
        <v>0</v>
      </c>
      <c r="E159" s="112">
        <f t="shared" si="10"/>
        <v>0</v>
      </c>
      <c r="F159" s="112">
        <f t="shared" si="11"/>
        <v>0</v>
      </c>
      <c r="G159" s="293"/>
      <c r="H159" s="182" t="b">
        <f t="shared" si="12"/>
        <v>1</v>
      </c>
      <c r="I159" s="182" t="str">
        <f t="shared" ref="I159:I223" si="13">MID(A159,11,2)</f>
        <v>04</v>
      </c>
    </row>
    <row r="160" spans="1:9" ht="12.75" customHeight="1">
      <c r="A160" s="182" t="s">
        <v>1237</v>
      </c>
      <c r="B160" s="106" t="s">
        <v>542</v>
      </c>
      <c r="C160" s="111">
        <v>37019883.130000003</v>
      </c>
      <c r="D160" s="112">
        <v>0</v>
      </c>
      <c r="E160" s="112">
        <f t="shared" si="10"/>
        <v>0</v>
      </c>
      <c r="F160" s="112">
        <f t="shared" si="11"/>
        <v>0</v>
      </c>
      <c r="G160" s="293"/>
      <c r="H160" s="182" t="b">
        <f t="shared" si="12"/>
        <v>1</v>
      </c>
      <c r="I160" s="182" t="str">
        <f t="shared" si="13"/>
        <v>05</v>
      </c>
    </row>
    <row r="161" spans="1:9" ht="12.75" customHeight="1">
      <c r="A161" s="182" t="s">
        <v>1238</v>
      </c>
      <c r="B161" s="108" t="s">
        <v>543</v>
      </c>
      <c r="C161" s="110">
        <v>77527837.769999996</v>
      </c>
      <c r="D161" s="112">
        <v>0</v>
      </c>
      <c r="E161" s="112">
        <f t="shared" si="10"/>
        <v>0</v>
      </c>
      <c r="F161" s="112">
        <f t="shared" si="11"/>
        <v>0</v>
      </c>
      <c r="G161" s="293"/>
      <c r="H161" s="182" t="b">
        <f t="shared" si="12"/>
        <v>1</v>
      </c>
      <c r="I161" s="182" t="str">
        <f t="shared" si="13"/>
        <v>99</v>
      </c>
    </row>
    <row r="162" spans="1:9" ht="12.75" customHeight="1">
      <c r="A162" s="182" t="s">
        <v>1239</v>
      </c>
      <c r="B162" s="106" t="s">
        <v>544</v>
      </c>
      <c r="C162" s="111">
        <v>221630579.78</v>
      </c>
      <c r="D162" s="112">
        <v>0</v>
      </c>
      <c r="E162" s="112">
        <f t="shared" si="10"/>
        <v>221630579.78</v>
      </c>
      <c r="F162" s="112">
        <f t="shared" si="11"/>
        <v>0</v>
      </c>
      <c r="G162" s="293">
        <f>G181+G182+G183+G184+G185-G186</f>
        <v>0</v>
      </c>
      <c r="H162" s="182" t="b">
        <f t="shared" si="12"/>
        <v>1</v>
      </c>
      <c r="I162" s="182" t="str">
        <f t="shared" si="13"/>
        <v>00</v>
      </c>
    </row>
    <row r="163" spans="1:9" ht="12.75" customHeight="1">
      <c r="A163" s="182" t="s">
        <v>1240</v>
      </c>
      <c r="B163" s="108" t="s">
        <v>545</v>
      </c>
      <c r="C163" s="110">
        <v>56089399.289999999</v>
      </c>
      <c r="D163" s="112">
        <v>0</v>
      </c>
      <c r="E163" s="112">
        <f t="shared" si="10"/>
        <v>0</v>
      </c>
      <c r="F163" s="112">
        <f t="shared" si="11"/>
        <v>0</v>
      </c>
      <c r="G163" s="293"/>
      <c r="H163" s="182" t="b">
        <f t="shared" si="12"/>
        <v>1</v>
      </c>
      <c r="I163" s="182" t="str">
        <f t="shared" si="13"/>
        <v>01</v>
      </c>
    </row>
    <row r="164" spans="1:9" ht="12.75" customHeight="1">
      <c r="A164" s="182" t="s">
        <v>1241</v>
      </c>
      <c r="B164" s="106" t="s">
        <v>546</v>
      </c>
      <c r="C164" s="111">
        <v>1157902.95</v>
      </c>
      <c r="D164" s="112">
        <v>0</v>
      </c>
      <c r="E164" s="112">
        <f t="shared" si="10"/>
        <v>0</v>
      </c>
      <c r="F164" s="112">
        <f t="shared" si="11"/>
        <v>0</v>
      </c>
      <c r="G164" s="293"/>
      <c r="H164" s="182" t="b">
        <f t="shared" si="12"/>
        <v>1</v>
      </c>
      <c r="I164" s="182" t="str">
        <f t="shared" si="13"/>
        <v>02</v>
      </c>
    </row>
    <row r="165" spans="1:9" ht="12.75" customHeight="1">
      <c r="A165" s="182" t="s">
        <v>1242</v>
      </c>
      <c r="B165" s="108" t="s">
        <v>547</v>
      </c>
      <c r="C165" s="110">
        <v>5864986.2000000002</v>
      </c>
      <c r="D165" s="112">
        <v>0</v>
      </c>
      <c r="E165" s="112">
        <f t="shared" si="10"/>
        <v>0</v>
      </c>
      <c r="F165" s="112">
        <f t="shared" si="11"/>
        <v>0</v>
      </c>
      <c r="G165" s="293"/>
      <c r="H165" s="182" t="b">
        <f t="shared" si="12"/>
        <v>1</v>
      </c>
      <c r="I165" s="182" t="str">
        <f t="shared" si="13"/>
        <v>03</v>
      </c>
    </row>
    <row r="166" spans="1:9" ht="12.75" customHeight="1">
      <c r="A166" s="182" t="s">
        <v>1243</v>
      </c>
      <c r="B166" s="106" t="s">
        <v>548</v>
      </c>
      <c r="C166" s="111">
        <v>152338970.87</v>
      </c>
      <c r="D166" s="112">
        <v>0</v>
      </c>
      <c r="E166" s="112">
        <f t="shared" si="10"/>
        <v>0</v>
      </c>
      <c r="F166" s="112">
        <f t="shared" si="11"/>
        <v>0</v>
      </c>
      <c r="G166" s="293"/>
      <c r="H166" s="182" t="b">
        <f t="shared" si="12"/>
        <v>1</v>
      </c>
      <c r="I166" s="182" t="str">
        <f t="shared" si="13"/>
        <v>04</v>
      </c>
    </row>
    <row r="167" spans="1:9" ht="12.75" customHeight="1">
      <c r="A167" s="182" t="s">
        <v>1244</v>
      </c>
      <c r="B167" s="108" t="s">
        <v>549</v>
      </c>
      <c r="C167" s="110">
        <v>8897300.3499999996</v>
      </c>
      <c r="D167" s="112">
        <v>0</v>
      </c>
      <c r="E167" s="112">
        <f t="shared" si="10"/>
        <v>0</v>
      </c>
      <c r="F167" s="112">
        <f t="shared" si="11"/>
        <v>0</v>
      </c>
      <c r="G167" s="293"/>
      <c r="H167" s="182" t="b">
        <f t="shared" si="12"/>
        <v>1</v>
      </c>
      <c r="I167" s="182" t="str">
        <f t="shared" si="13"/>
        <v>05</v>
      </c>
    </row>
    <row r="168" spans="1:9" ht="12.75" customHeight="1">
      <c r="A168" s="182" t="s">
        <v>1245</v>
      </c>
      <c r="B168" s="106" t="s">
        <v>550</v>
      </c>
      <c r="C168" s="111">
        <v>2717979.88</v>
      </c>
      <c r="D168" s="112">
        <v>0</v>
      </c>
      <c r="E168" s="112">
        <f t="shared" si="10"/>
        <v>0</v>
      </c>
      <c r="F168" s="112">
        <f t="shared" si="11"/>
        <v>0</v>
      </c>
      <c r="G168" s="293"/>
      <c r="H168" s="182" t="b">
        <f t="shared" si="12"/>
        <v>1</v>
      </c>
      <c r="I168" s="182" t="str">
        <f t="shared" si="13"/>
        <v>99</v>
      </c>
    </row>
    <row r="169" spans="1:9" ht="12.75" customHeight="1">
      <c r="A169" s="182" t="s">
        <v>1246</v>
      </c>
      <c r="B169" s="108" t="s">
        <v>551</v>
      </c>
      <c r="C169" s="110">
        <v>3074847829.79</v>
      </c>
      <c r="D169" s="112">
        <v>0</v>
      </c>
      <c r="E169" s="112">
        <f t="shared" si="10"/>
        <v>3074847829.79</v>
      </c>
      <c r="F169" s="112">
        <f t="shared" si="11"/>
        <v>0</v>
      </c>
      <c r="G169" s="293" t="e">
        <f>G188+G189+G190+G192+G193-G194</f>
        <v>#REF!</v>
      </c>
      <c r="H169" s="182" t="b">
        <f t="shared" si="12"/>
        <v>1</v>
      </c>
      <c r="I169" s="182" t="str">
        <f t="shared" si="13"/>
        <v>00</v>
      </c>
    </row>
    <row r="170" spans="1:9" ht="12.75" customHeight="1">
      <c r="A170" s="182" t="s">
        <v>1247</v>
      </c>
      <c r="B170" s="106" t="s">
        <v>552</v>
      </c>
      <c r="C170" s="111">
        <v>22646127.82</v>
      </c>
      <c r="D170" s="112">
        <v>0</v>
      </c>
      <c r="E170" s="112">
        <f t="shared" si="10"/>
        <v>0</v>
      </c>
      <c r="F170" s="112">
        <f t="shared" si="11"/>
        <v>0</v>
      </c>
      <c r="G170" s="293"/>
      <c r="H170" s="182" t="b">
        <f t="shared" si="12"/>
        <v>1</v>
      </c>
      <c r="I170" s="182" t="str">
        <f t="shared" si="13"/>
        <v>01</v>
      </c>
    </row>
    <row r="171" spans="1:9" ht="12.75" customHeight="1">
      <c r="A171" s="182" t="s">
        <v>1248</v>
      </c>
      <c r="B171" s="108" t="s">
        <v>553</v>
      </c>
      <c r="C171" s="110">
        <v>1577951.35</v>
      </c>
      <c r="D171" s="112">
        <v>0</v>
      </c>
      <c r="E171" s="112">
        <f t="shared" si="10"/>
        <v>0</v>
      </c>
      <c r="F171" s="112">
        <f t="shared" si="11"/>
        <v>0</v>
      </c>
      <c r="G171" s="293"/>
      <c r="H171" s="182" t="b">
        <f t="shared" si="12"/>
        <v>1</v>
      </c>
      <c r="I171" s="182" t="str">
        <f t="shared" si="13"/>
        <v>02</v>
      </c>
    </row>
    <row r="172" spans="1:9" ht="12.75" customHeight="1">
      <c r="A172" s="182" t="s">
        <v>1249</v>
      </c>
      <c r="B172" s="106" t="s">
        <v>554</v>
      </c>
      <c r="C172" s="111">
        <v>2035517595.95</v>
      </c>
      <c r="D172" s="112">
        <v>0</v>
      </c>
      <c r="E172" s="112">
        <f t="shared" si="10"/>
        <v>0</v>
      </c>
      <c r="F172" s="112">
        <f t="shared" si="11"/>
        <v>0</v>
      </c>
      <c r="G172" s="293"/>
      <c r="H172" s="182" t="b">
        <f t="shared" si="12"/>
        <v>1</v>
      </c>
      <c r="I172" s="182" t="str">
        <f t="shared" si="13"/>
        <v>03</v>
      </c>
    </row>
    <row r="173" spans="1:9" ht="12.75" customHeight="1">
      <c r="A173" s="182" t="s">
        <v>1250</v>
      </c>
      <c r="B173" s="108" t="s">
        <v>555</v>
      </c>
      <c r="C173" s="110">
        <v>820232387.38</v>
      </c>
      <c r="D173" s="112">
        <v>0</v>
      </c>
      <c r="E173" s="112">
        <f t="shared" si="10"/>
        <v>0</v>
      </c>
      <c r="F173" s="112">
        <f t="shared" si="11"/>
        <v>0</v>
      </c>
      <c r="G173" s="293"/>
      <c r="H173" s="182" t="b">
        <f t="shared" si="12"/>
        <v>1</v>
      </c>
      <c r="I173" s="182" t="str">
        <f t="shared" si="13"/>
        <v>04</v>
      </c>
    </row>
    <row r="174" spans="1:9" ht="12.75" customHeight="1">
      <c r="A174" s="182" t="s">
        <v>1251</v>
      </c>
      <c r="B174" s="106" t="s">
        <v>556</v>
      </c>
      <c r="C174" s="111">
        <v>330970294.22000003</v>
      </c>
      <c r="D174" s="112">
        <v>0</v>
      </c>
      <c r="E174" s="112">
        <f t="shared" si="10"/>
        <v>0</v>
      </c>
      <c r="F174" s="112">
        <f t="shared" si="11"/>
        <v>0</v>
      </c>
      <c r="G174" s="293"/>
      <c r="H174" s="182" t="b">
        <f t="shared" si="12"/>
        <v>1</v>
      </c>
      <c r="I174" s="182" t="str">
        <f t="shared" si="13"/>
        <v>05</v>
      </c>
    </row>
    <row r="175" spans="1:9" ht="12.75" customHeight="1">
      <c r="A175" s="182" t="s">
        <v>1252</v>
      </c>
      <c r="B175" s="108" t="s">
        <v>557</v>
      </c>
      <c r="C175" s="110">
        <v>136096526.93000001</v>
      </c>
      <c r="D175" s="112">
        <v>0</v>
      </c>
      <c r="E175" s="112">
        <f t="shared" si="10"/>
        <v>0</v>
      </c>
      <c r="F175" s="112">
        <f t="shared" si="11"/>
        <v>0</v>
      </c>
      <c r="G175" s="293"/>
      <c r="H175" s="182" t="b">
        <f t="shared" si="12"/>
        <v>1</v>
      </c>
      <c r="I175" s="182" t="str">
        <f t="shared" si="13"/>
        <v>99</v>
      </c>
    </row>
    <row r="176" spans="1:9" ht="12.75" customHeight="1">
      <c r="A176" s="182" t="s">
        <v>1253</v>
      </c>
      <c r="B176" s="106" t="s">
        <v>558</v>
      </c>
      <c r="C176" s="111">
        <v>6830356091.7600002</v>
      </c>
      <c r="D176" s="112">
        <v>0</v>
      </c>
      <c r="E176" s="112">
        <f>E177</f>
        <v>0</v>
      </c>
      <c r="F176" s="112">
        <f>F177</f>
        <v>6830356091.7600002</v>
      </c>
      <c r="G176" s="293">
        <f>G196</f>
        <v>0</v>
      </c>
      <c r="H176" s="182" t="b">
        <f t="shared" si="12"/>
        <v>1</v>
      </c>
      <c r="I176" s="182" t="str">
        <f t="shared" si="13"/>
        <v>00</v>
      </c>
    </row>
    <row r="177" spans="1:9" ht="25.5" customHeight="1">
      <c r="A177" s="182" t="s">
        <v>1254</v>
      </c>
      <c r="B177" s="108" t="s">
        <v>559</v>
      </c>
      <c r="C177" s="110">
        <v>6830356091.7600002</v>
      </c>
      <c r="D177" s="112">
        <v>0</v>
      </c>
      <c r="E177" s="112">
        <f t="shared" ref="E177:E185" si="14">SUMIF(A177:B177,"*intra*",C177:D177)+SUMIF(A177:B177,"*inter*",C177:D177)</f>
        <v>0</v>
      </c>
      <c r="F177" s="112">
        <f t="shared" ref="F177:F185" si="15">SUMIF(A177:B177,"*consolidação*",C177:D177)</f>
        <v>6830356091.7600002</v>
      </c>
      <c r="G177" s="293">
        <f>G197+G198+G199+G200+G201+G202+G203-G204</f>
        <v>0</v>
      </c>
      <c r="H177" s="182" t="b">
        <f t="shared" si="12"/>
        <v>1</v>
      </c>
      <c r="I177" s="182" t="str">
        <f t="shared" si="13"/>
        <v>00</v>
      </c>
    </row>
    <row r="178" spans="1:9" ht="12.75" customHeight="1">
      <c r="A178" s="182" t="s">
        <v>1255</v>
      </c>
      <c r="B178" s="106" t="s">
        <v>560</v>
      </c>
      <c r="C178" s="111">
        <v>242338833.65000001</v>
      </c>
      <c r="D178" s="112">
        <v>0</v>
      </c>
      <c r="E178" s="112">
        <f t="shared" si="14"/>
        <v>0</v>
      </c>
      <c r="F178" s="112">
        <f t="shared" si="15"/>
        <v>0</v>
      </c>
      <c r="G178" s="293"/>
      <c r="H178" s="182" t="b">
        <f t="shared" si="12"/>
        <v>1</v>
      </c>
      <c r="I178" s="182" t="str">
        <f t="shared" si="13"/>
        <v>01</v>
      </c>
    </row>
    <row r="179" spans="1:9" ht="12.75" customHeight="1">
      <c r="A179" s="182" t="s">
        <v>1256</v>
      </c>
      <c r="B179" s="108" t="s">
        <v>561</v>
      </c>
      <c r="C179" s="110">
        <v>45254448.579999998</v>
      </c>
      <c r="D179" s="112">
        <v>0</v>
      </c>
      <c r="E179" s="112">
        <f t="shared" si="14"/>
        <v>0</v>
      </c>
      <c r="F179" s="112">
        <f t="shared" si="15"/>
        <v>0</v>
      </c>
      <c r="G179" s="293"/>
      <c r="H179" s="182" t="b">
        <f t="shared" si="12"/>
        <v>1</v>
      </c>
      <c r="I179" s="182" t="str">
        <f t="shared" si="13"/>
        <v>02</v>
      </c>
    </row>
    <row r="180" spans="1:9" ht="25.5" customHeight="1">
      <c r="A180" s="182" t="s">
        <v>1257</v>
      </c>
      <c r="B180" s="106" t="s">
        <v>562</v>
      </c>
      <c r="C180" s="111">
        <v>41593425.909999996</v>
      </c>
      <c r="D180" s="112">
        <v>0</v>
      </c>
      <c r="E180" s="112">
        <f t="shared" si="14"/>
        <v>0</v>
      </c>
      <c r="F180" s="112">
        <f t="shared" si="15"/>
        <v>0</v>
      </c>
      <c r="G180" s="293"/>
      <c r="H180" s="182" t="b">
        <f t="shared" si="12"/>
        <v>1</v>
      </c>
      <c r="I180" s="182" t="str">
        <f t="shared" si="13"/>
        <v>03</v>
      </c>
    </row>
    <row r="181" spans="1:9" ht="25.5" customHeight="1">
      <c r="A181" s="182" t="s">
        <v>1258</v>
      </c>
      <c r="B181" s="108" t="s">
        <v>563</v>
      </c>
      <c r="C181" s="110">
        <v>165575287.36000001</v>
      </c>
      <c r="D181" s="112">
        <v>0</v>
      </c>
      <c r="E181" s="112">
        <f t="shared" si="14"/>
        <v>0</v>
      </c>
      <c r="F181" s="112">
        <f t="shared" si="15"/>
        <v>0</v>
      </c>
      <c r="G181" s="293"/>
      <c r="H181" s="182" t="b">
        <f t="shared" si="12"/>
        <v>1</v>
      </c>
      <c r="I181" s="182" t="str">
        <f t="shared" si="13"/>
        <v>04</v>
      </c>
    </row>
    <row r="182" spans="1:9" ht="25.5" customHeight="1">
      <c r="A182" s="182" t="s">
        <v>1259</v>
      </c>
      <c r="B182" s="106" t="s">
        <v>564</v>
      </c>
      <c r="C182" s="111">
        <v>62079322.659999996</v>
      </c>
      <c r="D182" s="112">
        <v>0</v>
      </c>
      <c r="E182" s="112">
        <f t="shared" si="14"/>
        <v>0</v>
      </c>
      <c r="F182" s="112">
        <f t="shared" si="15"/>
        <v>0</v>
      </c>
      <c r="G182" s="293"/>
      <c r="H182" s="182" t="b">
        <f t="shared" si="12"/>
        <v>1</v>
      </c>
      <c r="I182" s="182" t="str">
        <f t="shared" si="13"/>
        <v>05</v>
      </c>
    </row>
    <row r="183" spans="1:9" ht="12.75" customHeight="1">
      <c r="A183" s="182" t="s">
        <v>1260</v>
      </c>
      <c r="B183" s="108" t="s">
        <v>565</v>
      </c>
      <c r="C183" s="110">
        <v>330941282.17000002</v>
      </c>
      <c r="D183" s="112">
        <v>0</v>
      </c>
      <c r="E183" s="112">
        <f t="shared" si="14"/>
        <v>0</v>
      </c>
      <c r="F183" s="112">
        <f t="shared" si="15"/>
        <v>0</v>
      </c>
      <c r="G183" s="293"/>
      <c r="H183" s="182" t="b">
        <f t="shared" si="12"/>
        <v>1</v>
      </c>
      <c r="I183" s="182" t="str">
        <f t="shared" si="13"/>
        <v>06</v>
      </c>
    </row>
    <row r="184" spans="1:9" ht="12.75" customHeight="1">
      <c r="A184" s="182" t="s">
        <v>1261</v>
      </c>
      <c r="B184" s="106" t="s">
        <v>566</v>
      </c>
      <c r="C184" s="111">
        <v>6288563486.8400002</v>
      </c>
      <c r="D184" s="112">
        <v>0</v>
      </c>
      <c r="E184" s="112">
        <f t="shared" si="14"/>
        <v>0</v>
      </c>
      <c r="F184" s="112">
        <f t="shared" si="15"/>
        <v>0</v>
      </c>
      <c r="G184" s="293"/>
      <c r="H184" s="182" t="b">
        <f t="shared" si="12"/>
        <v>1</v>
      </c>
      <c r="I184" s="182" t="str">
        <f t="shared" si="13"/>
        <v>98</v>
      </c>
    </row>
    <row r="185" spans="1:9" ht="25.5" customHeight="1">
      <c r="A185" s="182" t="s">
        <v>1262</v>
      </c>
      <c r="B185" s="108" t="s">
        <v>567</v>
      </c>
      <c r="C185" s="110">
        <v>345989995.41000003</v>
      </c>
      <c r="D185" s="112">
        <v>0</v>
      </c>
      <c r="E185" s="112">
        <f t="shared" si="14"/>
        <v>0</v>
      </c>
      <c r="F185" s="112">
        <f t="shared" si="15"/>
        <v>0</v>
      </c>
      <c r="G185" s="293"/>
      <c r="H185" s="182" t="b">
        <f t="shared" si="12"/>
        <v>1</v>
      </c>
      <c r="I185" s="182" t="str">
        <f t="shared" si="13"/>
        <v>99</v>
      </c>
    </row>
    <row r="186" spans="1:9" ht="25.5" customHeight="1">
      <c r="A186" s="182" t="s">
        <v>1263</v>
      </c>
      <c r="B186" s="106" t="s">
        <v>568</v>
      </c>
      <c r="C186" s="111">
        <v>1909147844.73</v>
      </c>
      <c r="D186" s="112">
        <v>0</v>
      </c>
      <c r="E186" s="112">
        <f>E187</f>
        <v>0</v>
      </c>
      <c r="F186" s="112">
        <f>F187</f>
        <v>1909147844.73</v>
      </c>
      <c r="G186" s="182">
        <f>G206</f>
        <v>0</v>
      </c>
      <c r="H186" s="182" t="b">
        <f t="shared" si="12"/>
        <v>1</v>
      </c>
      <c r="I186" s="182" t="str">
        <f t="shared" si="13"/>
        <v>00</v>
      </c>
    </row>
    <row r="187" spans="1:9" ht="25.5" customHeight="1">
      <c r="A187" s="182" t="s">
        <v>1264</v>
      </c>
      <c r="B187" s="108" t="s">
        <v>569</v>
      </c>
      <c r="C187" s="110">
        <v>1909147844.73</v>
      </c>
      <c r="D187" s="112">
        <v>0</v>
      </c>
      <c r="E187" s="112">
        <f t="shared" ref="E187:E192" si="16">SUMIF(A187:B187,"*intra*",C187:D187)+SUMIF(A187:B187,"*inter*",C187:D187)</f>
        <v>0</v>
      </c>
      <c r="F187" s="112">
        <f t="shared" ref="F187:F192" si="17">SUMIF(A187:B187,"*consolidação*",C187:D187)</f>
        <v>1909147844.73</v>
      </c>
      <c r="G187" s="293">
        <f>G207+G208+G209-G210</f>
        <v>0</v>
      </c>
      <c r="H187" s="182" t="b">
        <f t="shared" si="12"/>
        <v>1</v>
      </c>
      <c r="I187" s="182" t="str">
        <f t="shared" si="13"/>
        <v>00</v>
      </c>
    </row>
    <row r="188" spans="1:9" ht="12.75" customHeight="1">
      <c r="A188" s="182" t="s">
        <v>1265</v>
      </c>
      <c r="B188" s="106" t="s">
        <v>570</v>
      </c>
      <c r="C188" s="111">
        <v>1910396601.5799999</v>
      </c>
      <c r="D188" s="112">
        <v>0</v>
      </c>
      <c r="E188" s="112">
        <f t="shared" si="16"/>
        <v>0</v>
      </c>
      <c r="F188" s="112">
        <f t="shared" si="17"/>
        <v>0</v>
      </c>
      <c r="G188" s="293"/>
      <c r="H188" s="182" t="b">
        <f t="shared" si="12"/>
        <v>1</v>
      </c>
      <c r="I188" s="182" t="str">
        <f t="shared" si="13"/>
        <v>01</v>
      </c>
    </row>
    <row r="189" spans="1:9" ht="12.75" customHeight="1">
      <c r="A189" s="182" t="s">
        <v>1266</v>
      </c>
      <c r="B189" s="108" t="s">
        <v>571</v>
      </c>
      <c r="C189" s="110">
        <v>309826.65999999997</v>
      </c>
      <c r="D189" s="112">
        <v>0</v>
      </c>
      <c r="E189" s="112">
        <f t="shared" si="16"/>
        <v>0</v>
      </c>
      <c r="F189" s="112">
        <f t="shared" si="17"/>
        <v>0</v>
      </c>
      <c r="G189" s="293"/>
      <c r="H189" s="182" t="b">
        <f t="shared" si="12"/>
        <v>1</v>
      </c>
      <c r="I189" s="182" t="str">
        <f t="shared" si="13"/>
        <v>02</v>
      </c>
    </row>
    <row r="190" spans="1:9" ht="12.75" customHeight="1">
      <c r="A190" s="182" t="s">
        <v>1267</v>
      </c>
      <c r="B190" s="106" t="s">
        <v>572</v>
      </c>
      <c r="C190" s="111">
        <v>4264519.29</v>
      </c>
      <c r="D190" s="112">
        <v>0</v>
      </c>
      <c r="E190" s="112">
        <f t="shared" si="16"/>
        <v>0</v>
      </c>
      <c r="F190" s="112">
        <f t="shared" si="17"/>
        <v>0</v>
      </c>
      <c r="G190" s="293"/>
      <c r="H190" s="182" t="b">
        <f t="shared" si="12"/>
        <v>1</v>
      </c>
      <c r="I190" s="182" t="str">
        <f t="shared" si="13"/>
        <v>03</v>
      </c>
    </row>
    <row r="191" spans="1:9" s="251" customFormat="1" ht="12.75" customHeight="1">
      <c r="A191" s="251" t="s">
        <v>4014</v>
      </c>
      <c r="B191" s="256" t="s">
        <v>4014</v>
      </c>
      <c r="C191" s="110">
        <v>9852750.9800000004</v>
      </c>
      <c r="D191" s="112"/>
      <c r="E191" s="112">
        <f t="shared" si="16"/>
        <v>0</v>
      </c>
      <c r="F191" s="112">
        <f t="shared" si="17"/>
        <v>0</v>
      </c>
      <c r="G191" s="293"/>
      <c r="H191" s="251" t="b">
        <f t="shared" si="12"/>
        <v>1</v>
      </c>
      <c r="I191" s="251" t="str">
        <f t="shared" si="13"/>
        <v>04</v>
      </c>
    </row>
    <row r="192" spans="1:9" ht="25.5" customHeight="1">
      <c r="A192" s="182" t="s">
        <v>1268</v>
      </c>
      <c r="B192" s="108" t="s">
        <v>573</v>
      </c>
      <c r="C192" s="111">
        <v>15675853.779999999</v>
      </c>
      <c r="D192" s="112">
        <v>0</v>
      </c>
      <c r="E192" s="112">
        <f t="shared" si="16"/>
        <v>0</v>
      </c>
      <c r="F192" s="112">
        <f t="shared" si="17"/>
        <v>0</v>
      </c>
      <c r="G192" s="293"/>
      <c r="H192" s="182" t="b">
        <f t="shared" si="12"/>
        <v>1</v>
      </c>
      <c r="I192" s="182" t="str">
        <f t="shared" si="13"/>
        <v>99</v>
      </c>
    </row>
    <row r="193" spans="1:9" ht="12.75" customHeight="1">
      <c r="A193" s="182" t="s">
        <v>1269</v>
      </c>
      <c r="B193" s="106" t="s">
        <v>574</v>
      </c>
      <c r="C193" s="110">
        <v>501119155.94</v>
      </c>
      <c r="D193" s="112">
        <v>0</v>
      </c>
      <c r="E193" s="112">
        <f>E194</f>
        <v>0</v>
      </c>
      <c r="F193" s="112">
        <f>F194</f>
        <v>501119155.94</v>
      </c>
      <c r="G193" s="293">
        <f>G212</f>
        <v>0</v>
      </c>
      <c r="H193" s="182" t="b">
        <f t="shared" si="12"/>
        <v>1</v>
      </c>
      <c r="I193" s="182" t="str">
        <f t="shared" si="13"/>
        <v>00</v>
      </c>
    </row>
    <row r="194" spans="1:9" ht="12.75" customHeight="1">
      <c r="A194" s="182" t="s">
        <v>1270</v>
      </c>
      <c r="B194" s="108" t="s">
        <v>575</v>
      </c>
      <c r="C194" s="111">
        <v>501119155.94</v>
      </c>
      <c r="D194" s="112">
        <v>0</v>
      </c>
      <c r="E194" s="112">
        <f t="shared" ref="E194:E203" si="18">SUMIF(A194:B194,"*intra*",C194:D194)+SUMIF(A194:B194,"*inter*",C194:D194)</f>
        <v>0</v>
      </c>
      <c r="F194" s="112">
        <f t="shared" ref="F194:F203" si="19">SUMIF(A194:B194,"*consolidação*",C194:D194)</f>
        <v>501119155.94</v>
      </c>
      <c r="G194" s="293" t="e">
        <f>G213+G214+G215+G216+G217+G218+G219+G220-G221</f>
        <v>#REF!</v>
      </c>
      <c r="H194" s="182" t="b">
        <f t="shared" si="12"/>
        <v>1</v>
      </c>
      <c r="I194" s="182" t="str">
        <f t="shared" si="13"/>
        <v>00</v>
      </c>
    </row>
    <row r="195" spans="1:9" ht="12.75" customHeight="1">
      <c r="A195" s="182" t="s">
        <v>1271</v>
      </c>
      <c r="B195" s="106" t="s">
        <v>576</v>
      </c>
      <c r="C195" s="110">
        <v>420378.92</v>
      </c>
      <c r="D195" s="112">
        <v>0</v>
      </c>
      <c r="E195" s="112">
        <f t="shared" si="18"/>
        <v>0</v>
      </c>
      <c r="F195" s="112">
        <f t="shared" si="19"/>
        <v>0</v>
      </c>
      <c r="G195" s="293"/>
      <c r="H195" s="182" t="b">
        <f t="shared" si="12"/>
        <v>1</v>
      </c>
      <c r="I195" s="182" t="str">
        <f t="shared" si="13"/>
        <v>01</v>
      </c>
    </row>
    <row r="196" spans="1:9" ht="12.75" customHeight="1">
      <c r="A196" s="182" t="s">
        <v>1272</v>
      </c>
      <c r="B196" s="108" t="s">
        <v>577</v>
      </c>
      <c r="C196" s="111">
        <v>38351.4</v>
      </c>
      <c r="D196" s="112">
        <v>0</v>
      </c>
      <c r="E196" s="112">
        <f t="shared" si="18"/>
        <v>0</v>
      </c>
      <c r="F196" s="112">
        <f t="shared" si="19"/>
        <v>0</v>
      </c>
      <c r="G196" s="293"/>
      <c r="H196" s="182" t="b">
        <f t="shared" si="12"/>
        <v>1</v>
      </c>
      <c r="I196" s="182" t="str">
        <f t="shared" si="13"/>
        <v>02</v>
      </c>
    </row>
    <row r="197" spans="1:9" ht="12.75" customHeight="1">
      <c r="A197" s="182" t="s">
        <v>1273</v>
      </c>
      <c r="B197" s="106" t="s">
        <v>578</v>
      </c>
      <c r="C197" s="110">
        <v>52615621.200000003</v>
      </c>
      <c r="D197" s="112">
        <v>0</v>
      </c>
      <c r="E197" s="112">
        <f t="shared" si="18"/>
        <v>0</v>
      </c>
      <c r="F197" s="112">
        <f t="shared" si="19"/>
        <v>0</v>
      </c>
      <c r="G197" s="293"/>
      <c r="H197" s="182" t="b">
        <f t="shared" si="12"/>
        <v>1</v>
      </c>
      <c r="I197" s="182" t="str">
        <f t="shared" si="13"/>
        <v>03</v>
      </c>
    </row>
    <row r="198" spans="1:9" ht="12.75" customHeight="1">
      <c r="A198" s="182" t="s">
        <v>1274</v>
      </c>
      <c r="B198" s="108" t="s">
        <v>579</v>
      </c>
      <c r="C198" s="111">
        <v>136169.95000000001</v>
      </c>
      <c r="D198" s="112">
        <v>0</v>
      </c>
      <c r="E198" s="112">
        <f t="shared" si="18"/>
        <v>0</v>
      </c>
      <c r="F198" s="112">
        <f t="shared" si="19"/>
        <v>0</v>
      </c>
      <c r="G198" s="293"/>
      <c r="H198" s="182" t="b">
        <f t="shared" si="12"/>
        <v>1</v>
      </c>
      <c r="I198" s="182" t="str">
        <f t="shared" si="13"/>
        <v>04</v>
      </c>
    </row>
    <row r="199" spans="1:9" ht="12.75" customHeight="1">
      <c r="A199" s="182" t="s">
        <v>1275</v>
      </c>
      <c r="B199" s="106" t="s">
        <v>580</v>
      </c>
      <c r="C199" s="110">
        <v>1204403.23</v>
      </c>
      <c r="D199" s="112">
        <v>0</v>
      </c>
      <c r="E199" s="112">
        <f t="shared" si="18"/>
        <v>0</v>
      </c>
      <c r="F199" s="112">
        <f t="shared" si="19"/>
        <v>0</v>
      </c>
      <c r="G199" s="293"/>
      <c r="H199" s="182" t="b">
        <f t="shared" si="12"/>
        <v>1</v>
      </c>
      <c r="I199" s="182" t="str">
        <f t="shared" si="13"/>
        <v>05</v>
      </c>
    </row>
    <row r="200" spans="1:9" ht="12.75" customHeight="1">
      <c r="A200" s="182" t="s">
        <v>1276</v>
      </c>
      <c r="B200" s="108" t="s">
        <v>581</v>
      </c>
      <c r="C200" s="111">
        <v>23991124.350000001</v>
      </c>
      <c r="D200" s="112">
        <v>0</v>
      </c>
      <c r="E200" s="112">
        <f t="shared" si="18"/>
        <v>0</v>
      </c>
      <c r="F200" s="112">
        <f t="shared" si="19"/>
        <v>0</v>
      </c>
      <c r="G200" s="293"/>
      <c r="H200" s="182" t="b">
        <f t="shared" si="12"/>
        <v>1</v>
      </c>
      <c r="I200" s="182" t="str">
        <f t="shared" si="13"/>
        <v>06</v>
      </c>
    </row>
    <row r="201" spans="1:9" ht="12.75" customHeight="1">
      <c r="A201" s="182" t="s">
        <v>1277</v>
      </c>
      <c r="B201" s="106" t="s">
        <v>582</v>
      </c>
      <c r="C201" s="110">
        <v>26714.400000000001</v>
      </c>
      <c r="D201" s="112">
        <v>0</v>
      </c>
      <c r="E201" s="112">
        <f t="shared" si="18"/>
        <v>0</v>
      </c>
      <c r="F201" s="112">
        <f t="shared" si="19"/>
        <v>0</v>
      </c>
      <c r="G201" s="293"/>
      <c r="H201" s="182" t="b">
        <f t="shared" si="12"/>
        <v>1</v>
      </c>
      <c r="I201" s="182" t="str">
        <f t="shared" si="13"/>
        <v>07</v>
      </c>
    </row>
    <row r="202" spans="1:9" ht="12.75" customHeight="1">
      <c r="A202" s="182" t="s">
        <v>1278</v>
      </c>
      <c r="B202" s="108" t="s">
        <v>583</v>
      </c>
      <c r="C202" s="111">
        <v>422686392.49000001</v>
      </c>
      <c r="D202" s="112">
        <v>0</v>
      </c>
      <c r="E202" s="112">
        <f t="shared" si="18"/>
        <v>0</v>
      </c>
      <c r="F202" s="112">
        <f t="shared" si="19"/>
        <v>0</v>
      </c>
      <c r="G202" s="293"/>
      <c r="H202" s="182" t="b">
        <f t="shared" si="12"/>
        <v>1</v>
      </c>
      <c r="I202" s="182" t="str">
        <f t="shared" si="13"/>
        <v>98</v>
      </c>
    </row>
    <row r="203" spans="1:9" ht="12.75" customHeight="1">
      <c r="A203" s="182" t="s">
        <v>1279</v>
      </c>
      <c r="B203" s="106" t="s">
        <v>584</v>
      </c>
      <c r="C203" s="110"/>
      <c r="D203" s="112">
        <v>0</v>
      </c>
      <c r="E203" s="112">
        <f t="shared" si="18"/>
        <v>0</v>
      </c>
      <c r="F203" s="112">
        <f t="shared" si="19"/>
        <v>0</v>
      </c>
      <c r="G203" s="293"/>
      <c r="H203" s="182" t="b">
        <f t="shared" si="12"/>
        <v>1</v>
      </c>
      <c r="I203" s="182" t="str">
        <f t="shared" si="13"/>
        <v>99</v>
      </c>
    </row>
    <row r="204" spans="1:9" ht="25.5" customHeight="1">
      <c r="A204" s="182" t="s">
        <v>1280</v>
      </c>
      <c r="B204" s="108" t="s">
        <v>585</v>
      </c>
      <c r="C204" s="111">
        <v>39341764.549999997</v>
      </c>
      <c r="D204" s="112">
        <v>0</v>
      </c>
      <c r="E204" s="112">
        <f>E205</f>
        <v>0</v>
      </c>
      <c r="F204" s="112">
        <f>F205</f>
        <v>39341764.549999997</v>
      </c>
      <c r="G204" s="293">
        <f>G223</f>
        <v>0</v>
      </c>
      <c r="H204" s="182" t="b">
        <f t="shared" si="12"/>
        <v>1</v>
      </c>
      <c r="I204" s="182" t="str">
        <f t="shared" si="13"/>
        <v>00</v>
      </c>
    </row>
    <row r="205" spans="1:9" ht="25.5" customHeight="1">
      <c r="A205" s="182" t="s">
        <v>1281</v>
      </c>
      <c r="B205" s="106" t="s">
        <v>586</v>
      </c>
      <c r="C205" s="110">
        <v>39341764.549999997</v>
      </c>
      <c r="D205" s="112">
        <v>0</v>
      </c>
      <c r="E205" s="112">
        <f t="shared" ref="E205:E213" si="20">SUMIF(A205:B205,"*intra*",C205:D205)+SUMIF(A205:B205,"*inter*",C205:D205)</f>
        <v>0</v>
      </c>
      <c r="F205" s="112">
        <f t="shared" ref="F205:F213" si="21">SUMIF(A205:B205,"*consolidação*",C205:D205)</f>
        <v>39341764.549999997</v>
      </c>
      <c r="G205" s="293">
        <f>G224+G225+G226+G227+G228+G229+G230+G231</f>
        <v>0</v>
      </c>
      <c r="H205" s="182" t="b">
        <f t="shared" si="12"/>
        <v>1</v>
      </c>
      <c r="I205" s="182" t="str">
        <f t="shared" si="13"/>
        <v>00</v>
      </c>
    </row>
    <row r="206" spans="1:9" ht="12.75" customHeight="1">
      <c r="A206" s="182" t="s">
        <v>1282</v>
      </c>
      <c r="B206" s="108" t="s">
        <v>587</v>
      </c>
      <c r="C206" s="111">
        <v>59521.65</v>
      </c>
      <c r="D206" s="112">
        <v>0</v>
      </c>
      <c r="E206" s="112">
        <f t="shared" si="20"/>
        <v>0</v>
      </c>
      <c r="F206" s="112">
        <f t="shared" si="21"/>
        <v>0</v>
      </c>
      <c r="H206" s="182" t="b">
        <f t="shared" si="12"/>
        <v>1</v>
      </c>
      <c r="I206" s="182" t="str">
        <f t="shared" si="13"/>
        <v>01</v>
      </c>
    </row>
    <row r="207" spans="1:9" ht="12.75" customHeight="1">
      <c r="A207" s="182" t="s">
        <v>1283</v>
      </c>
      <c r="B207" s="106" t="s">
        <v>588</v>
      </c>
      <c r="C207" s="110">
        <v>1142067.18</v>
      </c>
      <c r="D207" s="112">
        <v>0</v>
      </c>
      <c r="E207" s="112">
        <f t="shared" si="20"/>
        <v>0</v>
      </c>
      <c r="F207" s="112">
        <f t="shared" si="21"/>
        <v>0</v>
      </c>
      <c r="H207" s="182" t="b">
        <f t="shared" si="12"/>
        <v>1</v>
      </c>
      <c r="I207" s="182" t="str">
        <f t="shared" si="13"/>
        <v>02</v>
      </c>
    </row>
    <row r="208" spans="1:9" ht="12.75" customHeight="1">
      <c r="A208" s="182" t="s">
        <v>1284</v>
      </c>
      <c r="B208" s="108" t="s">
        <v>589</v>
      </c>
      <c r="C208" s="111">
        <v>62375.76</v>
      </c>
      <c r="D208" s="112">
        <v>0</v>
      </c>
      <c r="E208" s="112">
        <f t="shared" si="20"/>
        <v>0</v>
      </c>
      <c r="F208" s="112">
        <f t="shared" si="21"/>
        <v>0</v>
      </c>
      <c r="H208" s="182" t="b">
        <f t="shared" si="12"/>
        <v>1</v>
      </c>
      <c r="I208" s="182" t="str">
        <f t="shared" si="13"/>
        <v>03</v>
      </c>
    </row>
    <row r="209" spans="1:9" ht="12.75" customHeight="1">
      <c r="A209" s="182" t="s">
        <v>1285</v>
      </c>
      <c r="B209" s="106" t="s">
        <v>590</v>
      </c>
      <c r="C209" s="110">
        <v>6563</v>
      </c>
      <c r="D209" s="112">
        <v>0</v>
      </c>
      <c r="E209" s="112">
        <f t="shared" si="20"/>
        <v>0</v>
      </c>
      <c r="F209" s="112">
        <f t="shared" si="21"/>
        <v>0</v>
      </c>
      <c r="H209" s="182" t="b">
        <f t="shared" si="12"/>
        <v>1</v>
      </c>
      <c r="I209" s="182" t="str">
        <f t="shared" si="13"/>
        <v>04</v>
      </c>
    </row>
    <row r="210" spans="1:9" ht="12.75" customHeight="1">
      <c r="A210" s="182" t="s">
        <v>1286</v>
      </c>
      <c r="B210" s="108" t="s">
        <v>591</v>
      </c>
      <c r="C210" s="111">
        <v>1011.79</v>
      </c>
      <c r="D210" s="112">
        <v>0</v>
      </c>
      <c r="E210" s="112">
        <f t="shared" si="20"/>
        <v>0</v>
      </c>
      <c r="F210" s="112">
        <f t="shared" si="21"/>
        <v>0</v>
      </c>
      <c r="H210" s="182" t="b">
        <f t="shared" si="12"/>
        <v>1</v>
      </c>
      <c r="I210" s="182" t="str">
        <f t="shared" si="13"/>
        <v>05</v>
      </c>
    </row>
    <row r="211" spans="1:9" ht="12.75" customHeight="1">
      <c r="A211" s="182" t="s">
        <v>1287</v>
      </c>
      <c r="B211" s="106" t="s">
        <v>592</v>
      </c>
      <c r="C211" s="110">
        <v>11705.79</v>
      </c>
      <c r="D211" s="112">
        <v>0</v>
      </c>
      <c r="E211" s="112">
        <f t="shared" si="20"/>
        <v>0</v>
      </c>
      <c r="F211" s="112">
        <f t="shared" si="21"/>
        <v>0</v>
      </c>
      <c r="H211" s="182" t="b">
        <f t="shared" si="12"/>
        <v>1</v>
      </c>
      <c r="I211" s="182" t="str">
        <f t="shared" si="13"/>
        <v>06</v>
      </c>
    </row>
    <row r="212" spans="1:9" ht="12.75" customHeight="1">
      <c r="A212" s="182" t="s">
        <v>1288</v>
      </c>
      <c r="B212" s="108" t="s">
        <v>593</v>
      </c>
      <c r="C212" s="111">
        <v>119571.11</v>
      </c>
      <c r="D212" s="112">
        <v>0</v>
      </c>
      <c r="E212" s="112">
        <f t="shared" si="20"/>
        <v>0</v>
      </c>
      <c r="F212" s="112">
        <f t="shared" si="21"/>
        <v>0</v>
      </c>
      <c r="H212" s="182" t="b">
        <f t="shared" si="12"/>
        <v>1</v>
      </c>
      <c r="I212" s="182" t="str">
        <f t="shared" si="13"/>
        <v>07</v>
      </c>
    </row>
    <row r="213" spans="1:9" ht="12.75" customHeight="1">
      <c r="A213" s="182" t="s">
        <v>1289</v>
      </c>
      <c r="B213" s="106" t="s">
        <v>594</v>
      </c>
      <c r="C213" s="110">
        <v>37938948.270000003</v>
      </c>
      <c r="D213" s="112">
        <v>0</v>
      </c>
      <c r="E213" s="112">
        <f t="shared" si="20"/>
        <v>0</v>
      </c>
      <c r="F213" s="112">
        <f t="shared" si="21"/>
        <v>0</v>
      </c>
      <c r="H213" s="182" t="b">
        <f t="shared" si="12"/>
        <v>1</v>
      </c>
      <c r="I213" s="182" t="str">
        <f t="shared" si="13"/>
        <v>99</v>
      </c>
    </row>
    <row r="214" spans="1:9" ht="12.75" customHeight="1">
      <c r="A214" s="182" t="s">
        <v>1290</v>
      </c>
      <c r="B214" s="108" t="s">
        <v>595</v>
      </c>
      <c r="C214" s="111">
        <v>17361985146.5</v>
      </c>
      <c r="D214" s="112">
        <v>0</v>
      </c>
      <c r="E214" s="112">
        <f>E215+E231+E233+E235-E237-E240</f>
        <v>1921419365.03</v>
      </c>
      <c r="F214" s="112">
        <f>F215+F231+F233+F235-F237-F240</f>
        <v>15440565781.470001</v>
      </c>
      <c r="G214" s="182">
        <f>G233+G249+G251+G253-G255-G258</f>
        <v>0</v>
      </c>
      <c r="H214" s="182" t="b">
        <f t="shared" si="12"/>
        <v>1</v>
      </c>
      <c r="I214" s="182" t="str">
        <f t="shared" si="13"/>
        <v>00</v>
      </c>
    </row>
    <row r="215" spans="1:9" ht="12.75" customHeight="1">
      <c r="A215" s="182" t="s">
        <v>1291</v>
      </c>
      <c r="B215" s="106" t="s">
        <v>596</v>
      </c>
      <c r="C215" s="110">
        <v>8408167028.3800001</v>
      </c>
      <c r="D215" s="112">
        <v>0</v>
      </c>
      <c r="E215" s="112">
        <f>E216+E219+E222+E225+E228</f>
        <v>1974571048.79</v>
      </c>
      <c r="F215" s="112">
        <f>F216+F219+F222+F225+F228</f>
        <v>6433595979.5900002</v>
      </c>
      <c r="G215" s="182" t="e">
        <f>G234+G237+G240+G243+G246</f>
        <v>#REF!</v>
      </c>
      <c r="H215" s="182" t="b">
        <f t="shared" si="12"/>
        <v>1</v>
      </c>
      <c r="I215" s="182" t="str">
        <f t="shared" si="13"/>
        <v>00</v>
      </c>
    </row>
    <row r="216" spans="1:9" ht="12.75" customHeight="1">
      <c r="A216" s="182" t="s">
        <v>1292</v>
      </c>
      <c r="B216" s="108" t="s">
        <v>597</v>
      </c>
      <c r="C216" s="111">
        <v>6433595979.5900002</v>
      </c>
      <c r="D216" s="112">
        <v>0</v>
      </c>
      <c r="E216" s="112">
        <f t="shared" ref="E216:E230" si="22">SUMIF(A216:B216,"*intra*",C216:D216)+SUMIF(A216:B216,"*inter*",C216:D216)</f>
        <v>0</v>
      </c>
      <c r="F216" s="112">
        <f t="shared" ref="F216:F230" si="23">SUMIF(A216:B216,"*consolidação*",C216:D216)</f>
        <v>6433595979.5900002</v>
      </c>
      <c r="G216" s="113">
        <f>G235+G236</f>
        <v>0</v>
      </c>
      <c r="H216" s="182" t="b">
        <f t="shared" si="12"/>
        <v>1</v>
      </c>
      <c r="I216" s="182" t="str">
        <f t="shared" si="13"/>
        <v>00</v>
      </c>
    </row>
    <row r="217" spans="1:9" ht="25.5" customHeight="1">
      <c r="A217" s="182" t="s">
        <v>1293</v>
      </c>
      <c r="B217" s="106" t="s">
        <v>598</v>
      </c>
      <c r="C217" s="110">
        <v>5055510390.7799997</v>
      </c>
      <c r="D217" s="112">
        <v>0</v>
      </c>
      <c r="E217" s="112">
        <f t="shared" si="22"/>
        <v>0</v>
      </c>
      <c r="F217" s="112">
        <f t="shared" si="23"/>
        <v>0</v>
      </c>
      <c r="H217" s="182" t="b">
        <f t="shared" si="12"/>
        <v>1</v>
      </c>
      <c r="I217" s="182" t="str">
        <f t="shared" si="13"/>
        <v>01</v>
      </c>
    </row>
    <row r="218" spans="1:9" ht="12.75" customHeight="1">
      <c r="A218" s="182" t="s">
        <v>1294</v>
      </c>
      <c r="B218" s="108" t="s">
        <v>599</v>
      </c>
      <c r="C218" s="111">
        <v>1378085588.8099999</v>
      </c>
      <c r="D218" s="112">
        <v>0</v>
      </c>
      <c r="E218" s="112">
        <f t="shared" si="22"/>
        <v>0</v>
      </c>
      <c r="F218" s="112">
        <f t="shared" si="23"/>
        <v>0</v>
      </c>
      <c r="H218" s="182" t="b">
        <f t="shared" si="12"/>
        <v>1</v>
      </c>
      <c r="I218" s="182" t="str">
        <f t="shared" si="13"/>
        <v>02</v>
      </c>
    </row>
    <row r="219" spans="1:9" ht="12.75" customHeight="1">
      <c r="A219" s="182" t="s">
        <v>1295</v>
      </c>
      <c r="B219" s="106" t="s">
        <v>600</v>
      </c>
      <c r="C219" s="110">
        <v>1817370811.47</v>
      </c>
      <c r="D219" s="112">
        <v>0</v>
      </c>
      <c r="E219" s="112">
        <f t="shared" si="22"/>
        <v>1817370811.47</v>
      </c>
      <c r="F219" s="112">
        <f t="shared" si="23"/>
        <v>0</v>
      </c>
      <c r="G219" s="113">
        <f>G238+G239</f>
        <v>0</v>
      </c>
      <c r="H219" s="182" t="b">
        <f t="shared" si="12"/>
        <v>1</v>
      </c>
      <c r="I219" s="182" t="str">
        <f t="shared" si="13"/>
        <v>00</v>
      </c>
    </row>
    <row r="220" spans="1:9" ht="25.5" customHeight="1">
      <c r="A220" s="182" t="s">
        <v>1296</v>
      </c>
      <c r="B220" s="108" t="s">
        <v>601</v>
      </c>
      <c r="C220" s="111">
        <v>1592583539.2</v>
      </c>
      <c r="D220" s="112">
        <v>0</v>
      </c>
      <c r="E220" s="112">
        <f t="shared" si="22"/>
        <v>0</v>
      </c>
      <c r="F220" s="112">
        <f t="shared" si="23"/>
        <v>0</v>
      </c>
      <c r="H220" s="182" t="b">
        <f t="shared" si="12"/>
        <v>1</v>
      </c>
      <c r="I220" s="182" t="str">
        <f t="shared" si="13"/>
        <v>01</v>
      </c>
    </row>
    <row r="221" spans="1:9" ht="12.75" customHeight="1">
      <c r="A221" s="182" t="s">
        <v>1297</v>
      </c>
      <c r="B221" s="106" t="s">
        <v>602</v>
      </c>
      <c r="C221" s="110">
        <v>224787272.27000001</v>
      </c>
      <c r="D221" s="112">
        <v>0</v>
      </c>
      <c r="E221" s="112">
        <f t="shared" si="22"/>
        <v>0</v>
      </c>
      <c r="F221" s="112">
        <f t="shared" si="23"/>
        <v>0</v>
      </c>
      <c r="H221" s="182" t="b">
        <f t="shared" si="12"/>
        <v>1</v>
      </c>
      <c r="I221" s="182" t="str">
        <f t="shared" si="13"/>
        <v>02</v>
      </c>
    </row>
    <row r="222" spans="1:9" ht="12.75" customHeight="1">
      <c r="A222" s="182" t="s">
        <v>1298</v>
      </c>
      <c r="B222" s="108" t="s">
        <v>603</v>
      </c>
      <c r="C222" s="111">
        <v>32358065.329999998</v>
      </c>
      <c r="D222" s="112">
        <v>0</v>
      </c>
      <c r="E222" s="112">
        <f t="shared" si="22"/>
        <v>32358065.329999998</v>
      </c>
      <c r="F222" s="112">
        <f t="shared" si="23"/>
        <v>0</v>
      </c>
      <c r="G222" s="113">
        <f>G241+G242</f>
        <v>0</v>
      </c>
      <c r="H222" s="182" t="b">
        <f t="shared" si="12"/>
        <v>1</v>
      </c>
      <c r="I222" s="182" t="str">
        <f t="shared" si="13"/>
        <v>00</v>
      </c>
    </row>
    <row r="223" spans="1:9" ht="25.5" customHeight="1">
      <c r="A223" s="182" t="s">
        <v>1299</v>
      </c>
      <c r="B223" s="106" t="s">
        <v>604</v>
      </c>
      <c r="C223" s="110">
        <v>32068682.309999999</v>
      </c>
      <c r="D223" s="112">
        <v>0</v>
      </c>
      <c r="E223" s="112">
        <f t="shared" si="22"/>
        <v>0</v>
      </c>
      <c r="F223" s="112">
        <f t="shared" si="23"/>
        <v>0</v>
      </c>
      <c r="H223" s="182" t="b">
        <f t="shared" ref="H223:H286" si="24">IF(I223="00",C223=E223+F223,TRUE)</f>
        <v>1</v>
      </c>
      <c r="I223" s="182" t="str">
        <f t="shared" si="13"/>
        <v>01</v>
      </c>
    </row>
    <row r="224" spans="1:9" ht="12.75" customHeight="1">
      <c r="A224" s="182" t="s">
        <v>1300</v>
      </c>
      <c r="B224" s="108" t="s">
        <v>605</v>
      </c>
      <c r="C224" s="111">
        <v>289383.02</v>
      </c>
      <c r="D224" s="112">
        <v>0</v>
      </c>
      <c r="E224" s="112">
        <f t="shared" si="22"/>
        <v>0</v>
      </c>
      <c r="F224" s="112">
        <f t="shared" si="23"/>
        <v>0</v>
      </c>
      <c r="H224" s="182" t="b">
        <f t="shared" si="24"/>
        <v>1</v>
      </c>
      <c r="I224" s="182" t="str">
        <f t="shared" ref="I224:I287" si="25">MID(A224,11,2)</f>
        <v>02</v>
      </c>
    </row>
    <row r="225" spans="1:9" ht="12.75" customHeight="1">
      <c r="A225" s="182" t="s">
        <v>1301</v>
      </c>
      <c r="B225" s="106" t="s">
        <v>606</v>
      </c>
      <c r="C225" s="110">
        <v>97750340.859999999</v>
      </c>
      <c r="D225" s="112">
        <v>0</v>
      </c>
      <c r="E225" s="112">
        <f t="shared" si="22"/>
        <v>97750340.859999999</v>
      </c>
      <c r="F225" s="112">
        <f t="shared" si="23"/>
        <v>0</v>
      </c>
      <c r="G225" s="113">
        <f>G244+G245</f>
        <v>0</v>
      </c>
      <c r="H225" s="182" t="b">
        <f t="shared" si="24"/>
        <v>1</v>
      </c>
      <c r="I225" s="182" t="str">
        <f t="shared" si="25"/>
        <v>00</v>
      </c>
    </row>
    <row r="226" spans="1:9" ht="25.5" customHeight="1">
      <c r="A226" s="182" t="s">
        <v>1302</v>
      </c>
      <c r="B226" s="108" t="s">
        <v>607</v>
      </c>
      <c r="C226" s="111">
        <v>1432023.77</v>
      </c>
      <c r="D226" s="112">
        <v>0</v>
      </c>
      <c r="E226" s="112">
        <f t="shared" si="22"/>
        <v>0</v>
      </c>
      <c r="F226" s="112">
        <f t="shared" si="23"/>
        <v>0</v>
      </c>
      <c r="H226" s="182" t="b">
        <f t="shared" si="24"/>
        <v>1</v>
      </c>
      <c r="I226" s="182" t="str">
        <f t="shared" si="25"/>
        <v>01</v>
      </c>
    </row>
    <row r="227" spans="1:9" ht="12.75" customHeight="1">
      <c r="A227" s="182" t="s">
        <v>1303</v>
      </c>
      <c r="B227" s="106" t="s">
        <v>608</v>
      </c>
      <c r="C227" s="110">
        <v>96318317.090000004</v>
      </c>
      <c r="D227" s="112">
        <v>0</v>
      </c>
      <c r="E227" s="112">
        <f t="shared" si="22"/>
        <v>0</v>
      </c>
      <c r="F227" s="112">
        <f t="shared" si="23"/>
        <v>0</v>
      </c>
      <c r="H227" s="182" t="b">
        <f t="shared" si="24"/>
        <v>1</v>
      </c>
      <c r="I227" s="182" t="str">
        <f t="shared" si="25"/>
        <v>02</v>
      </c>
    </row>
    <row r="228" spans="1:9" ht="12.75" customHeight="1">
      <c r="A228" s="182" t="s">
        <v>1304</v>
      </c>
      <c r="B228" s="108" t="s">
        <v>609</v>
      </c>
      <c r="C228" s="111">
        <v>27091831.129999999</v>
      </c>
      <c r="D228" s="112">
        <v>0</v>
      </c>
      <c r="E228" s="112">
        <f t="shared" si="22"/>
        <v>27091831.129999999</v>
      </c>
      <c r="F228" s="112">
        <f t="shared" si="23"/>
        <v>0</v>
      </c>
      <c r="G228" s="113">
        <f>G247+G248</f>
        <v>0</v>
      </c>
      <c r="H228" s="182" t="b">
        <f t="shared" si="24"/>
        <v>1</v>
      </c>
      <c r="I228" s="182" t="str">
        <f t="shared" si="25"/>
        <v>00</v>
      </c>
    </row>
    <row r="229" spans="1:9" ht="25.5" customHeight="1">
      <c r="A229" s="182" t="s">
        <v>1305</v>
      </c>
      <c r="B229" s="106" t="s">
        <v>610</v>
      </c>
      <c r="C229" s="110">
        <v>16901651.850000001</v>
      </c>
      <c r="D229" s="112">
        <v>0</v>
      </c>
      <c r="E229" s="112">
        <f t="shared" si="22"/>
        <v>0</v>
      </c>
      <c r="F229" s="112">
        <f t="shared" si="23"/>
        <v>0</v>
      </c>
      <c r="H229" s="182" t="b">
        <f t="shared" si="24"/>
        <v>1</v>
      </c>
      <c r="I229" s="182" t="str">
        <f t="shared" si="25"/>
        <v>01</v>
      </c>
    </row>
    <row r="230" spans="1:9" ht="12.75" customHeight="1">
      <c r="A230" s="182" t="s">
        <v>1306</v>
      </c>
      <c r="B230" s="108" t="s">
        <v>611</v>
      </c>
      <c r="C230" s="111">
        <v>10190179.279999999</v>
      </c>
      <c r="D230" s="112">
        <v>0</v>
      </c>
      <c r="E230" s="112">
        <f t="shared" si="22"/>
        <v>0</v>
      </c>
      <c r="F230" s="112">
        <f t="shared" si="23"/>
        <v>0</v>
      </c>
      <c r="H230" s="182" t="b">
        <f t="shared" si="24"/>
        <v>1</v>
      </c>
      <c r="I230" s="182" t="str">
        <f t="shared" si="25"/>
        <v>02</v>
      </c>
    </row>
    <row r="231" spans="1:9" ht="12.75" customHeight="1">
      <c r="A231" s="182" t="s">
        <v>1307</v>
      </c>
      <c r="B231" s="106" t="s">
        <v>612</v>
      </c>
      <c r="C231" s="110">
        <v>534930085.32999998</v>
      </c>
      <c r="D231" s="112">
        <v>0</v>
      </c>
      <c r="E231" s="112">
        <f>E232</f>
        <v>0</v>
      </c>
      <c r="F231" s="112">
        <f>F232</f>
        <v>534930085.32999998</v>
      </c>
      <c r="G231" s="182">
        <f>G250</f>
        <v>0</v>
      </c>
      <c r="H231" s="182" t="b">
        <f t="shared" si="24"/>
        <v>1</v>
      </c>
      <c r="I231" s="182" t="str">
        <f t="shared" si="25"/>
        <v>00</v>
      </c>
    </row>
    <row r="232" spans="1:9" ht="12.75" customHeight="1">
      <c r="A232" s="182" t="s">
        <v>1308</v>
      </c>
      <c r="B232" s="108" t="s">
        <v>613</v>
      </c>
      <c r="C232" s="111">
        <v>534930085.32999998</v>
      </c>
      <c r="D232" s="112">
        <v>0</v>
      </c>
      <c r="E232" s="112">
        <f>SUMIF(A232:B232,"*intra*",C232:D232)+SUMIF(A232:B232,"*inter*",C232:D232)</f>
        <v>0</v>
      </c>
      <c r="F232" s="112">
        <f>SUMIF(A232:B232,"*consolidação*",C232:D232)</f>
        <v>534930085.32999998</v>
      </c>
      <c r="H232" s="182" t="b">
        <f t="shared" si="24"/>
        <v>1</v>
      </c>
      <c r="I232" s="182" t="str">
        <f t="shared" si="25"/>
        <v>00</v>
      </c>
    </row>
    <row r="233" spans="1:9" ht="12.75" customHeight="1">
      <c r="A233" s="182" t="s">
        <v>1309</v>
      </c>
      <c r="B233" s="106" t="s">
        <v>614</v>
      </c>
      <c r="C233" s="110">
        <v>1690238738.46</v>
      </c>
      <c r="D233" s="112">
        <v>0</v>
      </c>
      <c r="E233" s="112">
        <f>E234</f>
        <v>0</v>
      </c>
      <c r="F233" s="112">
        <f>F234</f>
        <v>1690238738.46</v>
      </c>
      <c r="G233" s="182">
        <f>G252</f>
        <v>0</v>
      </c>
      <c r="H233" s="182" t="b">
        <f t="shared" si="24"/>
        <v>1</v>
      </c>
      <c r="I233" s="182" t="str">
        <f t="shared" si="25"/>
        <v>00</v>
      </c>
    </row>
    <row r="234" spans="1:9" ht="25.5" customHeight="1">
      <c r="A234" s="182" t="s">
        <v>1310</v>
      </c>
      <c r="B234" s="108" t="s">
        <v>615</v>
      </c>
      <c r="C234" s="111">
        <v>1690238738.46</v>
      </c>
      <c r="D234" s="112">
        <v>0</v>
      </c>
      <c r="E234" s="112">
        <f>SUMIF(A234:B234,"*intra*",C234:D234)+SUMIF(A234:B234,"*inter*",C234:D234)</f>
        <v>0</v>
      </c>
      <c r="F234" s="112">
        <f>SUMIF(A234:B234,"*consolidação*",C234:D234)</f>
        <v>1690238738.46</v>
      </c>
      <c r="H234" s="182" t="b">
        <f t="shared" si="24"/>
        <v>1</v>
      </c>
      <c r="I234" s="182" t="str">
        <f t="shared" si="25"/>
        <v>00</v>
      </c>
    </row>
    <row r="235" spans="1:9" ht="12.75" customHeight="1">
      <c r="A235" s="182" t="s">
        <v>1311</v>
      </c>
      <c r="B235" s="106" t="s">
        <v>616</v>
      </c>
      <c r="C235" s="110">
        <v>6870587390.5500002</v>
      </c>
      <c r="D235" s="112">
        <v>0</v>
      </c>
      <c r="E235" s="112">
        <f>E236</f>
        <v>0</v>
      </c>
      <c r="F235" s="112">
        <f>F236</f>
        <v>6870587390.5500002</v>
      </c>
      <c r="G235" s="182">
        <f>G254</f>
        <v>0</v>
      </c>
      <c r="H235" s="182" t="b">
        <f t="shared" si="24"/>
        <v>1</v>
      </c>
      <c r="I235" s="182" t="str">
        <f t="shared" si="25"/>
        <v>00</v>
      </c>
    </row>
    <row r="236" spans="1:9" ht="12.75" customHeight="1">
      <c r="A236" s="182" t="s">
        <v>1312</v>
      </c>
      <c r="B236" s="108" t="s">
        <v>617</v>
      </c>
      <c r="C236" s="111">
        <v>6870587390.5500002</v>
      </c>
      <c r="D236" s="112">
        <v>0</v>
      </c>
      <c r="E236" s="112">
        <f>SUMIF(A236:B236,"*intra*",C236:D236)+SUMIF(A236:B236,"*inter*",C236:D236)</f>
        <v>0</v>
      </c>
      <c r="F236" s="112">
        <f>SUMIF(A236:B236,"*consolidação*",C236:D236)</f>
        <v>6870587390.5500002</v>
      </c>
      <c r="H236" s="182" t="b">
        <f t="shared" si="24"/>
        <v>1</v>
      </c>
      <c r="I236" s="182" t="str">
        <f t="shared" si="25"/>
        <v>00</v>
      </c>
    </row>
    <row r="237" spans="1:9" ht="12.75" customHeight="1">
      <c r="A237" s="182" t="s">
        <v>1313</v>
      </c>
      <c r="B237" s="106" t="s">
        <v>618</v>
      </c>
      <c r="C237" s="110">
        <v>15554749.140000001</v>
      </c>
      <c r="D237" s="112">
        <v>0</v>
      </c>
      <c r="E237" s="112">
        <f>E238</f>
        <v>0</v>
      </c>
      <c r="F237" s="112">
        <f>F238</f>
        <v>15554749.140000001</v>
      </c>
      <c r="G237" s="182">
        <f>G256</f>
        <v>0</v>
      </c>
      <c r="H237" s="182" t="b">
        <f t="shared" si="24"/>
        <v>1</v>
      </c>
      <c r="I237" s="182" t="str">
        <f t="shared" si="25"/>
        <v>00</v>
      </c>
    </row>
    <row r="238" spans="1:9" ht="25.5" customHeight="1">
      <c r="A238" s="182" t="s">
        <v>1314</v>
      </c>
      <c r="B238" s="108" t="s">
        <v>619</v>
      </c>
      <c r="C238" s="111">
        <v>15554749.140000001</v>
      </c>
      <c r="D238" s="112">
        <v>0</v>
      </c>
      <c r="E238" s="112">
        <f>E239</f>
        <v>0</v>
      </c>
      <c r="F238" s="112">
        <f>F239</f>
        <v>15554749.140000001</v>
      </c>
      <c r="G238" s="182">
        <f>G257</f>
        <v>0</v>
      </c>
      <c r="H238" s="182" t="b">
        <f t="shared" si="24"/>
        <v>1</v>
      </c>
      <c r="I238" s="182" t="str">
        <f t="shared" si="25"/>
        <v>00</v>
      </c>
    </row>
    <row r="239" spans="1:9" ht="25.5" customHeight="1">
      <c r="A239" s="182" t="s">
        <v>1315</v>
      </c>
      <c r="B239" s="106" t="s">
        <v>620</v>
      </c>
      <c r="C239" s="110">
        <v>15554749.140000001</v>
      </c>
      <c r="D239" s="112">
        <v>0</v>
      </c>
      <c r="E239" s="112">
        <f>SUMIF(A239:B239,"*intra*",C239:D239)+SUMIF(A239:B239,"*inter*",C239:D239)</f>
        <v>0</v>
      </c>
      <c r="F239" s="112">
        <f>SUMIF(A239:B239,"*consolidação*",C239:D239)</f>
        <v>15554749.140000001</v>
      </c>
      <c r="H239" s="182" t="b">
        <f t="shared" si="24"/>
        <v>1</v>
      </c>
      <c r="I239" s="182" t="str">
        <f t="shared" si="25"/>
        <v>01</v>
      </c>
    </row>
    <row r="240" spans="1:9" ht="12.75" customHeight="1">
      <c r="A240" s="182" t="s">
        <v>1316</v>
      </c>
      <c r="B240" s="108" t="s">
        <v>621</v>
      </c>
      <c r="C240" s="111">
        <v>126383347.08</v>
      </c>
      <c r="D240" s="112">
        <v>0</v>
      </c>
      <c r="E240" s="112">
        <f>E241+E246+E249+E252+E255</f>
        <v>53151683.759999998</v>
      </c>
      <c r="F240" s="112">
        <f>F241+F246+F249+F252+F255</f>
        <v>73231663.319999993</v>
      </c>
      <c r="G240" s="182" t="e">
        <f>G259+G264+G267+G270+G273</f>
        <v>#REF!</v>
      </c>
      <c r="H240" s="182" t="b">
        <f t="shared" si="24"/>
        <v>1</v>
      </c>
      <c r="I240" s="182" t="str">
        <f t="shared" si="25"/>
        <v>00</v>
      </c>
    </row>
    <row r="241" spans="1:9" ht="25.5" customHeight="1">
      <c r="A241" s="182" t="s">
        <v>1317</v>
      </c>
      <c r="B241" s="106" t="s">
        <v>622</v>
      </c>
      <c r="C241" s="110">
        <v>73231663.319999993</v>
      </c>
      <c r="D241" s="112">
        <v>0</v>
      </c>
      <c r="E241" s="112">
        <f t="shared" ref="E241:E257" si="26">SUMIF(A241:B241,"*intra*",C241:D241)+SUMIF(A241:B241,"*inter*",C241:D241)</f>
        <v>0</v>
      </c>
      <c r="F241" s="112">
        <f t="shared" ref="F241:F257" si="27">SUMIF(A241:B241,"*consolidação*",C241:D241)</f>
        <v>73231663.319999993</v>
      </c>
      <c r="G241" s="113">
        <f>G260+G261+G262+G263</f>
        <v>0</v>
      </c>
      <c r="H241" s="182" t="b">
        <f t="shared" si="24"/>
        <v>1</v>
      </c>
      <c r="I241" s="182" t="str">
        <f t="shared" si="25"/>
        <v>00</v>
      </c>
    </row>
    <row r="242" spans="1:9" ht="25.5" customHeight="1">
      <c r="A242" s="182" t="s">
        <v>1318</v>
      </c>
      <c r="B242" s="108" t="s">
        <v>623</v>
      </c>
      <c r="C242" s="111">
        <v>47419036.390000001</v>
      </c>
      <c r="D242" s="112">
        <v>0</v>
      </c>
      <c r="E242" s="112">
        <f t="shared" si="26"/>
        <v>0</v>
      </c>
      <c r="F242" s="112">
        <f t="shared" si="27"/>
        <v>0</v>
      </c>
      <c r="H242" s="182" t="b">
        <f t="shared" si="24"/>
        <v>1</v>
      </c>
      <c r="I242" s="182" t="str">
        <f t="shared" si="25"/>
        <v>01</v>
      </c>
    </row>
    <row r="243" spans="1:9" ht="25.5" customHeight="1">
      <c r="A243" s="182" t="s">
        <v>1319</v>
      </c>
      <c r="B243" s="106" t="s">
        <v>624</v>
      </c>
      <c r="C243" s="110">
        <v>9382623.6799999997</v>
      </c>
      <c r="D243" s="112">
        <v>0</v>
      </c>
      <c r="E243" s="112">
        <f t="shared" si="26"/>
        <v>0</v>
      </c>
      <c r="F243" s="112">
        <f t="shared" si="27"/>
        <v>0</v>
      </c>
      <c r="H243" s="182" t="b">
        <f t="shared" si="24"/>
        <v>1</v>
      </c>
      <c r="I243" s="182" t="str">
        <f t="shared" si="25"/>
        <v>02</v>
      </c>
    </row>
    <row r="244" spans="1:9" ht="25.5" customHeight="1">
      <c r="A244" s="182" t="s">
        <v>1320</v>
      </c>
      <c r="B244" s="108" t="s">
        <v>625</v>
      </c>
      <c r="C244" s="111"/>
      <c r="D244" s="112">
        <v>0</v>
      </c>
      <c r="E244" s="112">
        <f t="shared" si="26"/>
        <v>0</v>
      </c>
      <c r="F244" s="112">
        <f t="shared" si="27"/>
        <v>0</v>
      </c>
      <c r="H244" s="182" t="b">
        <f t="shared" si="24"/>
        <v>1</v>
      </c>
      <c r="I244" s="182" t="str">
        <f t="shared" si="25"/>
        <v>03</v>
      </c>
    </row>
    <row r="245" spans="1:9" ht="25.5" customHeight="1">
      <c r="A245" s="182" t="s">
        <v>1321</v>
      </c>
      <c r="B245" s="106" t="s">
        <v>626</v>
      </c>
      <c r="C245" s="110">
        <v>16430003.25</v>
      </c>
      <c r="D245" s="112">
        <v>0</v>
      </c>
      <c r="E245" s="112">
        <f t="shared" si="26"/>
        <v>0</v>
      </c>
      <c r="F245" s="112">
        <f t="shared" si="27"/>
        <v>0</v>
      </c>
      <c r="H245" s="182" t="b">
        <f t="shared" si="24"/>
        <v>1</v>
      </c>
      <c r="I245" s="182" t="str">
        <f t="shared" si="25"/>
        <v>04</v>
      </c>
    </row>
    <row r="246" spans="1:9" ht="25.5" customHeight="1">
      <c r="A246" s="182" t="s">
        <v>1322</v>
      </c>
      <c r="B246" s="108" t="s">
        <v>627</v>
      </c>
      <c r="C246" s="111"/>
      <c r="D246" s="112">
        <v>0</v>
      </c>
      <c r="E246" s="112">
        <f t="shared" si="26"/>
        <v>0</v>
      </c>
      <c r="F246" s="112">
        <f t="shared" si="27"/>
        <v>0</v>
      </c>
      <c r="G246" s="113">
        <f>G265+G266</f>
        <v>0</v>
      </c>
      <c r="H246" s="182" t="b">
        <f t="shared" si="24"/>
        <v>1</v>
      </c>
      <c r="I246" s="182" t="str">
        <f t="shared" si="25"/>
        <v>00</v>
      </c>
    </row>
    <row r="247" spans="1:9" ht="25.5" customHeight="1">
      <c r="A247" s="182" t="s">
        <v>1323</v>
      </c>
      <c r="B247" s="106" t="s">
        <v>628</v>
      </c>
      <c r="C247" s="110"/>
      <c r="D247" s="112">
        <v>0</v>
      </c>
      <c r="E247" s="112">
        <f t="shared" si="26"/>
        <v>0</v>
      </c>
      <c r="F247" s="112">
        <f t="shared" si="27"/>
        <v>0</v>
      </c>
      <c r="H247" s="182" t="b">
        <f t="shared" si="24"/>
        <v>1</v>
      </c>
      <c r="I247" s="182" t="str">
        <f t="shared" si="25"/>
        <v>01</v>
      </c>
    </row>
    <row r="248" spans="1:9" ht="25.5" customHeight="1">
      <c r="A248" s="182" t="s">
        <v>1324</v>
      </c>
      <c r="B248" s="108" t="s">
        <v>629</v>
      </c>
      <c r="C248" s="111"/>
      <c r="D248" s="112">
        <v>0</v>
      </c>
      <c r="E248" s="112">
        <f t="shared" si="26"/>
        <v>0</v>
      </c>
      <c r="F248" s="112">
        <f t="shared" si="27"/>
        <v>0</v>
      </c>
      <c r="H248" s="182" t="b">
        <f t="shared" si="24"/>
        <v>1</v>
      </c>
      <c r="I248" s="182" t="str">
        <f t="shared" si="25"/>
        <v>04</v>
      </c>
    </row>
    <row r="249" spans="1:9" ht="25.5" customHeight="1">
      <c r="A249" s="182" t="s">
        <v>1325</v>
      </c>
      <c r="B249" s="106" t="s">
        <v>630</v>
      </c>
      <c r="C249" s="110"/>
      <c r="D249" s="112">
        <v>0</v>
      </c>
      <c r="E249" s="112">
        <f t="shared" si="26"/>
        <v>0</v>
      </c>
      <c r="F249" s="112">
        <f t="shared" si="27"/>
        <v>0</v>
      </c>
      <c r="G249" s="113">
        <f>G268+G269</f>
        <v>0</v>
      </c>
      <c r="H249" s="182" t="b">
        <f t="shared" si="24"/>
        <v>1</v>
      </c>
      <c r="I249" s="182" t="str">
        <f t="shared" si="25"/>
        <v>00</v>
      </c>
    </row>
    <row r="250" spans="1:9" ht="25.5" customHeight="1">
      <c r="A250" s="182" t="s">
        <v>1326</v>
      </c>
      <c r="B250" s="108" t="s">
        <v>631</v>
      </c>
      <c r="C250" s="111"/>
      <c r="D250" s="112">
        <v>0</v>
      </c>
      <c r="E250" s="112">
        <f t="shared" si="26"/>
        <v>0</v>
      </c>
      <c r="F250" s="112">
        <f t="shared" si="27"/>
        <v>0</v>
      </c>
      <c r="H250" s="182" t="b">
        <f t="shared" si="24"/>
        <v>1</v>
      </c>
      <c r="I250" s="182" t="str">
        <f t="shared" si="25"/>
        <v>01</v>
      </c>
    </row>
    <row r="251" spans="1:9" ht="25.5" customHeight="1">
      <c r="A251" s="182" t="s">
        <v>1327</v>
      </c>
      <c r="B251" s="106" t="s">
        <v>632</v>
      </c>
      <c r="C251" s="110"/>
      <c r="D251" s="112">
        <v>0</v>
      </c>
      <c r="E251" s="112">
        <f t="shared" si="26"/>
        <v>0</v>
      </c>
      <c r="F251" s="112">
        <f t="shared" si="27"/>
        <v>0</v>
      </c>
      <c r="H251" s="182" t="b">
        <f t="shared" si="24"/>
        <v>1</v>
      </c>
      <c r="I251" s="182" t="str">
        <f t="shared" si="25"/>
        <v>04</v>
      </c>
    </row>
    <row r="252" spans="1:9" ht="25.5" customHeight="1">
      <c r="A252" s="182" t="s">
        <v>1328</v>
      </c>
      <c r="B252" s="108" t="s">
        <v>633</v>
      </c>
      <c r="C252" s="111">
        <v>53151683.759999998</v>
      </c>
      <c r="D252" s="112">
        <v>0</v>
      </c>
      <c r="E252" s="112">
        <f t="shared" si="26"/>
        <v>53151683.759999998</v>
      </c>
      <c r="F252" s="112">
        <f t="shared" si="27"/>
        <v>0</v>
      </c>
      <c r="G252" s="113">
        <f>G271+G272</f>
        <v>0</v>
      </c>
      <c r="H252" s="182" t="b">
        <f t="shared" si="24"/>
        <v>1</v>
      </c>
      <c r="I252" s="182" t="str">
        <f t="shared" si="25"/>
        <v>00</v>
      </c>
    </row>
    <row r="253" spans="1:9" ht="25.5" customHeight="1">
      <c r="A253" s="182" t="s">
        <v>1329</v>
      </c>
      <c r="B253" s="106" t="s">
        <v>634</v>
      </c>
      <c r="C253" s="110">
        <v>53151683.759999998</v>
      </c>
      <c r="D253" s="112">
        <v>0</v>
      </c>
      <c r="E253" s="112">
        <f t="shared" si="26"/>
        <v>0</v>
      </c>
      <c r="F253" s="112">
        <f t="shared" si="27"/>
        <v>0</v>
      </c>
      <c r="H253" s="182" t="b">
        <f t="shared" si="24"/>
        <v>1</v>
      </c>
      <c r="I253" s="182" t="str">
        <f t="shared" si="25"/>
        <v>01</v>
      </c>
    </row>
    <row r="254" spans="1:9" ht="25.5" customHeight="1">
      <c r="A254" s="182" t="s">
        <v>1330</v>
      </c>
      <c r="B254" s="108" t="s">
        <v>635</v>
      </c>
      <c r="C254" s="111"/>
      <c r="D254" s="112">
        <v>0</v>
      </c>
      <c r="E254" s="112">
        <f t="shared" si="26"/>
        <v>0</v>
      </c>
      <c r="F254" s="112">
        <f t="shared" si="27"/>
        <v>0</v>
      </c>
      <c r="H254" s="182" t="b">
        <f t="shared" si="24"/>
        <v>1</v>
      </c>
      <c r="I254" s="182" t="str">
        <f t="shared" si="25"/>
        <v>04</v>
      </c>
    </row>
    <row r="255" spans="1:9" ht="25.5" customHeight="1">
      <c r="A255" s="182" t="s">
        <v>1331</v>
      </c>
      <c r="B255" s="106" t="s">
        <v>636</v>
      </c>
      <c r="C255" s="110"/>
      <c r="D255" s="112">
        <v>0</v>
      </c>
      <c r="E255" s="112">
        <f t="shared" si="26"/>
        <v>0</v>
      </c>
      <c r="F255" s="112">
        <f t="shared" si="27"/>
        <v>0</v>
      </c>
      <c r="G255" s="113">
        <f>G274+G275</f>
        <v>0</v>
      </c>
      <c r="H255" s="182" t="b">
        <f t="shared" si="24"/>
        <v>1</v>
      </c>
      <c r="I255" s="182" t="str">
        <f t="shared" si="25"/>
        <v>00</v>
      </c>
    </row>
    <row r="256" spans="1:9" ht="25.5" customHeight="1">
      <c r="A256" s="182" t="s">
        <v>1332</v>
      </c>
      <c r="B256" s="108" t="s">
        <v>637</v>
      </c>
      <c r="C256" s="111"/>
      <c r="D256" s="112">
        <v>0</v>
      </c>
      <c r="E256" s="112">
        <f t="shared" si="26"/>
        <v>0</v>
      </c>
      <c r="F256" s="112">
        <f t="shared" si="27"/>
        <v>0</v>
      </c>
      <c r="H256" s="182" t="b">
        <f t="shared" si="24"/>
        <v>1</v>
      </c>
      <c r="I256" s="182" t="str">
        <f t="shared" si="25"/>
        <v>01</v>
      </c>
    </row>
    <row r="257" spans="1:9" ht="25.5" customHeight="1">
      <c r="A257" s="182" t="s">
        <v>1333</v>
      </c>
      <c r="B257" s="106" t="s">
        <v>638</v>
      </c>
      <c r="C257" s="110"/>
      <c r="D257" s="112">
        <v>0</v>
      </c>
      <c r="E257" s="112">
        <f t="shared" si="26"/>
        <v>0</v>
      </c>
      <c r="F257" s="112">
        <f t="shared" si="27"/>
        <v>0</v>
      </c>
      <c r="H257" s="182" t="b">
        <f t="shared" si="24"/>
        <v>1</v>
      </c>
      <c r="I257" s="182" t="str">
        <f t="shared" si="25"/>
        <v>04</v>
      </c>
    </row>
    <row r="258" spans="1:9" ht="12.75" customHeight="1">
      <c r="A258" s="182" t="s">
        <v>1334</v>
      </c>
      <c r="B258" s="108" t="s">
        <v>639</v>
      </c>
      <c r="C258" s="111">
        <v>343712446075.76001</v>
      </c>
      <c r="D258" s="112">
        <v>0</v>
      </c>
      <c r="E258" s="112">
        <f>E259+E261-E263-E271</f>
        <v>0</v>
      </c>
      <c r="F258" s="112">
        <f>F259+F261-F263-F271</f>
        <v>343712446075.76001</v>
      </c>
      <c r="G258" s="182">
        <f>G277+G279-G281-G289</f>
        <v>0</v>
      </c>
      <c r="H258" s="182" t="b">
        <f t="shared" si="24"/>
        <v>1</v>
      </c>
      <c r="I258" s="182" t="str">
        <f t="shared" si="25"/>
        <v>00</v>
      </c>
    </row>
    <row r="259" spans="1:9" ht="12.75" customHeight="1">
      <c r="A259" s="182" t="s">
        <v>1335</v>
      </c>
      <c r="B259" s="106" t="s">
        <v>640</v>
      </c>
      <c r="C259" s="110">
        <v>66795852013.080002</v>
      </c>
      <c r="D259" s="112">
        <v>0</v>
      </c>
      <c r="E259" s="112">
        <f>E260</f>
        <v>0</v>
      </c>
      <c r="F259" s="112">
        <f>F260</f>
        <v>66795852013.080002</v>
      </c>
      <c r="G259" s="182">
        <f>G278</f>
        <v>0</v>
      </c>
      <c r="H259" s="182" t="b">
        <f t="shared" si="24"/>
        <v>1</v>
      </c>
      <c r="I259" s="182" t="str">
        <f t="shared" si="25"/>
        <v>00</v>
      </c>
    </row>
    <row r="260" spans="1:9" ht="12.75" customHeight="1">
      <c r="A260" s="182" t="s">
        <v>1336</v>
      </c>
      <c r="B260" s="108" t="s">
        <v>641</v>
      </c>
      <c r="C260" s="111">
        <v>66795852013.080002</v>
      </c>
      <c r="D260" s="112">
        <v>0</v>
      </c>
      <c r="E260" s="112">
        <f>SUMIF(A260:B260,"*intra*",C260:D260)+SUMIF(A260:B260,"*inter*",C260:D260)</f>
        <v>0</v>
      </c>
      <c r="F260" s="112">
        <f>SUMIF(A260:B260,"*consolidação*",C260:D260)</f>
        <v>66795852013.080002</v>
      </c>
      <c r="H260" s="182" t="b">
        <f t="shared" si="24"/>
        <v>1</v>
      </c>
      <c r="I260" s="182" t="str">
        <f t="shared" si="25"/>
        <v>00</v>
      </c>
    </row>
    <row r="261" spans="1:9" ht="12.75" customHeight="1">
      <c r="A261" s="182" t="s">
        <v>1337</v>
      </c>
      <c r="B261" s="106" t="s">
        <v>642</v>
      </c>
      <c r="C261" s="110">
        <v>285613347402.66998</v>
      </c>
      <c r="D261" s="112">
        <v>0</v>
      </c>
      <c r="E261" s="112">
        <f>E262</f>
        <v>0</v>
      </c>
      <c r="F261" s="112">
        <f>F262</f>
        <v>285613347402.66998</v>
      </c>
      <c r="G261" s="182">
        <f>G280</f>
        <v>0</v>
      </c>
      <c r="H261" s="182" t="b">
        <f t="shared" si="24"/>
        <v>1</v>
      </c>
      <c r="I261" s="182" t="str">
        <f t="shared" si="25"/>
        <v>00</v>
      </c>
    </row>
    <row r="262" spans="1:9" ht="12.75" customHeight="1">
      <c r="A262" s="182" t="s">
        <v>1338</v>
      </c>
      <c r="B262" s="108" t="s">
        <v>643</v>
      </c>
      <c r="C262" s="111">
        <v>285613347402.66998</v>
      </c>
      <c r="D262" s="112">
        <v>0</v>
      </c>
      <c r="E262" s="112">
        <f>SUMIF(A262:B262,"*intra*",C262:D262)+SUMIF(A262:B262,"*inter*",C262:D262)</f>
        <v>0</v>
      </c>
      <c r="F262" s="112">
        <f>SUMIF(A262:B262,"*consolidação*",C262:D262)</f>
        <v>285613347402.66998</v>
      </c>
      <c r="H262" s="182" t="b">
        <f t="shared" si="24"/>
        <v>1</v>
      </c>
      <c r="I262" s="182" t="str">
        <f t="shared" si="25"/>
        <v>00</v>
      </c>
    </row>
    <row r="263" spans="1:9" ht="12.75" customHeight="1">
      <c r="A263" s="182" t="s">
        <v>1339</v>
      </c>
      <c r="B263" s="106" t="s">
        <v>644</v>
      </c>
      <c r="C263" s="110">
        <v>8285978682.7700005</v>
      </c>
      <c r="D263" s="112">
        <v>0</v>
      </c>
      <c r="E263" s="112">
        <f>E264</f>
        <v>0</v>
      </c>
      <c r="F263" s="112">
        <f>F264</f>
        <v>8285978682.7700005</v>
      </c>
      <c r="G263" s="182">
        <f>G282</f>
        <v>0</v>
      </c>
      <c r="H263" s="182" t="b">
        <f t="shared" si="24"/>
        <v>1</v>
      </c>
      <c r="I263" s="182" t="str">
        <f t="shared" si="25"/>
        <v>00</v>
      </c>
    </row>
    <row r="264" spans="1:9" ht="25.5" customHeight="1">
      <c r="A264" s="182" t="s">
        <v>1340</v>
      </c>
      <c r="B264" s="108" t="s">
        <v>645</v>
      </c>
      <c r="C264" s="111">
        <v>8285978682.7700005</v>
      </c>
      <c r="D264" s="112">
        <v>0</v>
      </c>
      <c r="E264" s="112">
        <f t="shared" ref="E264:E270" si="28">SUMIF(A264:B264,"*intra*",C264:D264)+SUMIF(A264:B264,"*inter*",C264:D264)</f>
        <v>0</v>
      </c>
      <c r="F264" s="112">
        <f t="shared" ref="F264:F270" si="29">SUMIF(A264:B264,"*consolidação*",C264:D264)</f>
        <v>8285978682.7700005</v>
      </c>
      <c r="G264" s="113" t="e">
        <f>G283+G284+G285+G286+G287+G288</f>
        <v>#REF!</v>
      </c>
      <c r="H264" s="182" t="b">
        <f t="shared" si="24"/>
        <v>1</v>
      </c>
      <c r="I264" s="182" t="str">
        <f t="shared" si="25"/>
        <v>00</v>
      </c>
    </row>
    <row r="265" spans="1:9" ht="12.75" customHeight="1">
      <c r="A265" s="182" t="s">
        <v>1341</v>
      </c>
      <c r="B265" s="106" t="s">
        <v>646</v>
      </c>
      <c r="C265" s="110">
        <v>5639833229.8900003</v>
      </c>
      <c r="D265" s="112">
        <v>0</v>
      </c>
      <c r="E265" s="112">
        <f t="shared" si="28"/>
        <v>0</v>
      </c>
      <c r="F265" s="112">
        <f t="shared" si="29"/>
        <v>0</v>
      </c>
      <c r="H265" s="182" t="b">
        <f t="shared" si="24"/>
        <v>1</v>
      </c>
      <c r="I265" s="182" t="str">
        <f t="shared" si="25"/>
        <v>01</v>
      </c>
    </row>
    <row r="266" spans="1:9" ht="12.75" customHeight="1">
      <c r="A266" s="182" t="s">
        <v>1342</v>
      </c>
      <c r="B266" s="108" t="s">
        <v>647</v>
      </c>
      <c r="C266" s="111">
        <v>2595293668.9000001</v>
      </c>
      <c r="D266" s="112">
        <v>0</v>
      </c>
      <c r="E266" s="112">
        <f t="shared" si="28"/>
        <v>0</v>
      </c>
      <c r="F266" s="112">
        <f t="shared" si="29"/>
        <v>0</v>
      </c>
      <c r="H266" s="182" t="b">
        <f t="shared" si="24"/>
        <v>1</v>
      </c>
      <c r="I266" s="182" t="str">
        <f t="shared" si="25"/>
        <v>02</v>
      </c>
    </row>
    <row r="267" spans="1:9" ht="12.75" customHeight="1">
      <c r="A267" s="182" t="s">
        <v>1343</v>
      </c>
      <c r="B267" s="106" t="s">
        <v>648</v>
      </c>
      <c r="C267" s="110">
        <v>5318797.63</v>
      </c>
      <c r="D267" s="112">
        <v>0</v>
      </c>
      <c r="E267" s="112">
        <f t="shared" si="28"/>
        <v>0</v>
      </c>
      <c r="F267" s="112">
        <f t="shared" si="29"/>
        <v>0</v>
      </c>
      <c r="H267" s="182" t="b">
        <f t="shared" si="24"/>
        <v>1</v>
      </c>
      <c r="I267" s="182" t="str">
        <f t="shared" si="25"/>
        <v>03</v>
      </c>
    </row>
    <row r="268" spans="1:9" ht="12.75" customHeight="1">
      <c r="A268" s="182" t="s">
        <v>1344</v>
      </c>
      <c r="B268" s="108" t="s">
        <v>649</v>
      </c>
      <c r="C268" s="111">
        <v>6788586.2800000003</v>
      </c>
      <c r="D268" s="112">
        <v>0</v>
      </c>
      <c r="E268" s="112">
        <f t="shared" si="28"/>
        <v>0</v>
      </c>
      <c r="F268" s="112">
        <f t="shared" si="29"/>
        <v>0</v>
      </c>
      <c r="H268" s="182" t="b">
        <f t="shared" si="24"/>
        <v>1</v>
      </c>
      <c r="I268" s="182" t="str">
        <f t="shared" si="25"/>
        <v>04</v>
      </c>
    </row>
    <row r="269" spans="1:9" ht="12.75" customHeight="1">
      <c r="A269" s="182" t="s">
        <v>1345</v>
      </c>
      <c r="B269" s="106" t="s">
        <v>650</v>
      </c>
      <c r="C269" s="110">
        <v>13276386.140000001</v>
      </c>
      <c r="D269" s="112">
        <v>0</v>
      </c>
      <c r="E269" s="112">
        <f t="shared" si="28"/>
        <v>0</v>
      </c>
      <c r="F269" s="112">
        <f t="shared" si="29"/>
        <v>0</v>
      </c>
      <c r="H269" s="182" t="b">
        <f t="shared" si="24"/>
        <v>1</v>
      </c>
      <c r="I269" s="182" t="str">
        <f t="shared" si="25"/>
        <v>05</v>
      </c>
    </row>
    <row r="270" spans="1:9" ht="12.75" customHeight="1">
      <c r="A270" s="182" t="s">
        <v>1346</v>
      </c>
      <c r="B270" s="108" t="s">
        <v>651</v>
      </c>
      <c r="C270" s="111">
        <v>25468013.93</v>
      </c>
      <c r="D270" s="112">
        <v>0</v>
      </c>
      <c r="E270" s="112">
        <f t="shared" si="28"/>
        <v>0</v>
      </c>
      <c r="F270" s="112">
        <f t="shared" si="29"/>
        <v>0</v>
      </c>
      <c r="H270" s="182" t="b">
        <f t="shared" si="24"/>
        <v>1</v>
      </c>
      <c r="I270" s="182" t="str">
        <f t="shared" si="25"/>
        <v>06</v>
      </c>
    </row>
    <row r="271" spans="1:9" ht="12.75" customHeight="1">
      <c r="A271" s="182" t="s">
        <v>1347</v>
      </c>
      <c r="B271" s="106" t="s">
        <v>652</v>
      </c>
      <c r="C271" s="110">
        <v>410774657.22000003</v>
      </c>
      <c r="D271" s="112">
        <v>0</v>
      </c>
      <c r="E271" s="112">
        <f>E272</f>
        <v>0</v>
      </c>
      <c r="F271" s="112">
        <f>F272</f>
        <v>410774657.22000003</v>
      </c>
      <c r="G271" s="182">
        <f>G290</f>
        <v>0</v>
      </c>
      <c r="H271" s="182" t="b">
        <f t="shared" si="24"/>
        <v>1</v>
      </c>
      <c r="I271" s="182" t="str">
        <f t="shared" si="25"/>
        <v>00</v>
      </c>
    </row>
    <row r="272" spans="1:9" ht="25.5" customHeight="1">
      <c r="A272" s="182" t="s">
        <v>1348</v>
      </c>
      <c r="B272" s="108" t="s">
        <v>653</v>
      </c>
      <c r="C272" s="111">
        <v>410774657.22000003</v>
      </c>
      <c r="D272" s="112">
        <v>0</v>
      </c>
      <c r="E272" s="112">
        <f>SUMIF(A272:B272,"*intra*",C272:D272)+SUMIF(A272:B272,"*inter*",C272:D272)</f>
        <v>0</v>
      </c>
      <c r="F272" s="112">
        <f>SUMIF(A272:B272,"*consolidação*",C272:D272)</f>
        <v>410774657.22000003</v>
      </c>
      <c r="G272" s="118">
        <f>G291+G292</f>
        <v>0</v>
      </c>
      <c r="H272" s="182" t="b">
        <f t="shared" si="24"/>
        <v>1</v>
      </c>
      <c r="I272" s="182" t="str">
        <f t="shared" si="25"/>
        <v>00</v>
      </c>
    </row>
    <row r="273" spans="1:9" ht="25.5" customHeight="1">
      <c r="A273" s="182" t="s">
        <v>1349</v>
      </c>
      <c r="B273" s="106" t="s">
        <v>654</v>
      </c>
      <c r="C273" s="110">
        <v>34368210.350000001</v>
      </c>
      <c r="D273" s="112">
        <v>0</v>
      </c>
      <c r="E273" s="112">
        <f>SUMIF(A273:B273,"*intra*",C273:D273)+SUMIF(A273:B273,"*inter*",C273:D273)</f>
        <v>0</v>
      </c>
      <c r="F273" s="112">
        <f>SUMIF(A273:B273,"*consolidação*",C273:D273)</f>
        <v>0</v>
      </c>
      <c r="H273" s="182" t="b">
        <f t="shared" si="24"/>
        <v>1</v>
      </c>
      <c r="I273" s="182" t="str">
        <f t="shared" si="25"/>
        <v>01</v>
      </c>
    </row>
    <row r="274" spans="1:9" ht="25.5" customHeight="1">
      <c r="A274" s="182" t="s">
        <v>1350</v>
      </c>
      <c r="B274" s="108" t="s">
        <v>655</v>
      </c>
      <c r="C274" s="111">
        <v>376406446.87</v>
      </c>
      <c r="D274" s="112">
        <v>0</v>
      </c>
      <c r="E274" s="112">
        <f>SUMIF(A274:B274,"*intra*",C274:D274)+SUMIF(A274:B274,"*inter*",C274:D274)</f>
        <v>0</v>
      </c>
      <c r="F274" s="112">
        <f>SUMIF(A274:B274,"*consolidação*",C274:D274)</f>
        <v>0</v>
      </c>
      <c r="H274" s="182" t="b">
        <f t="shared" si="24"/>
        <v>1</v>
      </c>
      <c r="I274" s="182" t="str">
        <f t="shared" si="25"/>
        <v>02</v>
      </c>
    </row>
    <row r="275" spans="1:9" ht="12.75" customHeight="1">
      <c r="A275" s="182" t="s">
        <v>1351</v>
      </c>
      <c r="B275" s="106" t="s">
        <v>656</v>
      </c>
      <c r="C275" s="110">
        <v>529121231.43000001</v>
      </c>
      <c r="D275" s="112">
        <v>0</v>
      </c>
      <c r="E275" s="112">
        <f>E276+E278+E280-E282-E287</f>
        <v>0</v>
      </c>
      <c r="F275" s="112">
        <f>F276+F278+F280-F282-F287</f>
        <v>529121231.43000001</v>
      </c>
      <c r="G275" s="182">
        <f>G294+G296+G298-G300-G305</f>
        <v>0</v>
      </c>
      <c r="H275" s="182" t="b">
        <f t="shared" si="24"/>
        <v>1</v>
      </c>
      <c r="I275" s="182" t="str">
        <f t="shared" si="25"/>
        <v>00</v>
      </c>
    </row>
    <row r="276" spans="1:9" ht="12.75" customHeight="1">
      <c r="A276" s="182" t="s">
        <v>1352</v>
      </c>
      <c r="B276" s="108" t="s">
        <v>657</v>
      </c>
      <c r="C276" s="111">
        <v>506104272.87</v>
      </c>
      <c r="D276" s="112">
        <v>0</v>
      </c>
      <c r="E276" s="112">
        <f>E277</f>
        <v>0</v>
      </c>
      <c r="F276" s="112">
        <f>F277</f>
        <v>506104272.87</v>
      </c>
      <c r="G276" s="182">
        <f>G295</f>
        <v>0</v>
      </c>
      <c r="H276" s="182" t="b">
        <f t="shared" si="24"/>
        <v>1</v>
      </c>
      <c r="I276" s="182" t="str">
        <f t="shared" si="25"/>
        <v>00</v>
      </c>
    </row>
    <row r="277" spans="1:9" ht="12.75" customHeight="1">
      <c r="A277" s="182" t="s">
        <v>1353</v>
      </c>
      <c r="B277" s="106" t="s">
        <v>658</v>
      </c>
      <c r="C277" s="110">
        <v>506104272.87</v>
      </c>
      <c r="D277" s="112">
        <v>0</v>
      </c>
      <c r="E277" s="112">
        <f>SUMIF(A277:B277,"*intra*",C277:D277)+SUMIF(A277:B277,"*inter*",C277:D277)</f>
        <v>0</v>
      </c>
      <c r="F277" s="112">
        <f>SUMIF(A277:B277,"*consolidação*",C277:D277)</f>
        <v>506104272.87</v>
      </c>
      <c r="H277" s="182" t="b">
        <f t="shared" si="24"/>
        <v>1</v>
      </c>
      <c r="I277" s="182" t="str">
        <f t="shared" si="25"/>
        <v>00</v>
      </c>
    </row>
    <row r="278" spans="1:9" ht="12.75" customHeight="1">
      <c r="A278" s="182" t="s">
        <v>1354</v>
      </c>
      <c r="B278" s="108" t="s">
        <v>659</v>
      </c>
      <c r="C278" s="111">
        <v>85155950.049999997</v>
      </c>
      <c r="D278" s="112">
        <v>0</v>
      </c>
      <c r="E278" s="112">
        <f>E279</f>
        <v>0</v>
      </c>
      <c r="F278" s="112">
        <f>F279</f>
        <v>85155950.049999997</v>
      </c>
      <c r="G278" s="182">
        <f>G297</f>
        <v>0</v>
      </c>
      <c r="H278" s="182" t="b">
        <f t="shared" si="24"/>
        <v>1</v>
      </c>
      <c r="I278" s="182" t="str">
        <f t="shared" si="25"/>
        <v>00</v>
      </c>
    </row>
    <row r="279" spans="1:9" ht="25.5" customHeight="1">
      <c r="A279" s="182" t="s">
        <v>1355</v>
      </c>
      <c r="B279" s="106" t="s">
        <v>660</v>
      </c>
      <c r="C279" s="110">
        <v>85155950.049999997</v>
      </c>
      <c r="D279" s="112">
        <v>0</v>
      </c>
      <c r="E279" s="112">
        <f>SUMIF(A279:B279,"*intra*",C279:D279)+SUMIF(A279:B279,"*inter*",C279:D279)</f>
        <v>0</v>
      </c>
      <c r="F279" s="112">
        <f>SUMIF(A279:B279,"*consolidação*",C279:D279)</f>
        <v>85155950.049999997</v>
      </c>
      <c r="H279" s="182" t="b">
        <f t="shared" si="24"/>
        <v>1</v>
      </c>
      <c r="I279" s="182" t="str">
        <f t="shared" si="25"/>
        <v>00</v>
      </c>
    </row>
    <row r="280" spans="1:9" ht="12.75" customHeight="1">
      <c r="A280" s="182" t="s">
        <v>1356</v>
      </c>
      <c r="B280" s="108" t="s">
        <v>661</v>
      </c>
      <c r="C280" s="111">
        <v>44053719.079999998</v>
      </c>
      <c r="D280" s="112">
        <v>0</v>
      </c>
      <c r="E280" s="112">
        <f>E281</f>
        <v>0</v>
      </c>
      <c r="F280" s="112">
        <f>F281</f>
        <v>44053719.079999998</v>
      </c>
      <c r="G280" s="182">
        <f>G299</f>
        <v>0</v>
      </c>
      <c r="H280" s="182" t="b">
        <f t="shared" si="24"/>
        <v>1</v>
      </c>
      <c r="I280" s="182" t="str">
        <f t="shared" si="25"/>
        <v>00</v>
      </c>
    </row>
    <row r="281" spans="1:9" ht="12.75" customHeight="1">
      <c r="A281" s="182" t="s">
        <v>1357</v>
      </c>
      <c r="B281" s="106" t="s">
        <v>662</v>
      </c>
      <c r="C281" s="110">
        <v>44053719.079999998</v>
      </c>
      <c r="D281" s="112">
        <v>0</v>
      </c>
      <c r="E281" s="112">
        <f>SUMIF(A281:B281,"*intra*",C281:D281)+SUMIF(A281:B281,"*inter*",C281:D281)</f>
        <v>0</v>
      </c>
      <c r="F281" s="112">
        <f>SUMIF(A281:B281,"*consolidação*",C281:D281)</f>
        <v>44053719.079999998</v>
      </c>
      <c r="H281" s="182" t="b">
        <f t="shared" si="24"/>
        <v>1</v>
      </c>
      <c r="I281" s="182" t="str">
        <f t="shared" si="25"/>
        <v>00</v>
      </c>
    </row>
    <row r="282" spans="1:9" ht="12.75" customHeight="1">
      <c r="A282" s="182" t="s">
        <v>1358</v>
      </c>
      <c r="B282" s="108" t="s">
        <v>663</v>
      </c>
      <c r="C282" s="111">
        <v>104703089.05</v>
      </c>
      <c r="D282" s="112">
        <v>0</v>
      </c>
      <c r="E282" s="112">
        <f>E283</f>
        <v>0</v>
      </c>
      <c r="F282" s="112">
        <f>F283</f>
        <v>104703089.05</v>
      </c>
      <c r="G282" s="182">
        <f>G301</f>
        <v>0</v>
      </c>
      <c r="H282" s="182" t="b">
        <f t="shared" si="24"/>
        <v>1</v>
      </c>
      <c r="I282" s="182" t="str">
        <f t="shared" si="25"/>
        <v>00</v>
      </c>
    </row>
    <row r="283" spans="1:9" ht="12.75" customHeight="1">
      <c r="A283" s="182" t="s">
        <v>1359</v>
      </c>
      <c r="B283" s="106" t="s">
        <v>664</v>
      </c>
      <c r="C283" s="110">
        <v>104703089.05</v>
      </c>
      <c r="D283" s="112">
        <v>0</v>
      </c>
      <c r="E283" s="112">
        <f>SUMIF(A283:B283,"*intra*",C283:D283)+SUMIF(A283:B283,"*inter*",C283:D283)</f>
        <v>0</v>
      </c>
      <c r="F283" s="112">
        <f>SUMIF(A283:B283,"*consolidação*",C283:D283)</f>
        <v>104703089.05</v>
      </c>
      <c r="G283" s="113" t="e">
        <f>G302+G303+G304</f>
        <v>#REF!</v>
      </c>
      <c r="H283" s="182" t="b">
        <f t="shared" si="24"/>
        <v>1</v>
      </c>
      <c r="I283" s="182" t="str">
        <f t="shared" si="25"/>
        <v>00</v>
      </c>
    </row>
    <row r="284" spans="1:9" ht="12.75" customHeight="1">
      <c r="A284" s="182" t="s">
        <v>1360</v>
      </c>
      <c r="B284" s="108" t="s">
        <v>665</v>
      </c>
      <c r="C284" s="111">
        <v>104415644.91</v>
      </c>
      <c r="D284" s="112">
        <v>0</v>
      </c>
      <c r="E284" s="112">
        <f>SUMIF(A284:B284,"*intra*",C284:D284)+SUMIF(A284:B284,"*inter*",C284:D284)</f>
        <v>0</v>
      </c>
      <c r="F284" s="112">
        <f>SUMIF(A284:B284,"*consolidação*",C284:D284)</f>
        <v>0</v>
      </c>
      <c r="H284" s="182" t="b">
        <f t="shared" si="24"/>
        <v>1</v>
      </c>
      <c r="I284" s="182" t="str">
        <f t="shared" si="25"/>
        <v>01</v>
      </c>
    </row>
    <row r="285" spans="1:9" ht="25.5" customHeight="1">
      <c r="A285" s="182" t="s">
        <v>1361</v>
      </c>
      <c r="B285" s="106" t="s">
        <v>666</v>
      </c>
      <c r="C285" s="110">
        <v>190702.54</v>
      </c>
      <c r="D285" s="112">
        <v>0</v>
      </c>
      <c r="E285" s="112">
        <f>SUMIF(A285:B285,"*intra*",C285:D285)+SUMIF(A285:B285,"*inter*",C285:D285)</f>
        <v>0</v>
      </c>
      <c r="F285" s="112">
        <f>SUMIF(A285:B285,"*consolidação*",C285:D285)</f>
        <v>0</v>
      </c>
      <c r="H285" s="182" t="b">
        <f t="shared" si="24"/>
        <v>1</v>
      </c>
      <c r="I285" s="182" t="str">
        <f t="shared" si="25"/>
        <v>02</v>
      </c>
    </row>
    <row r="286" spans="1:9" ht="25.5" customHeight="1">
      <c r="A286" s="182" t="s">
        <v>1362</v>
      </c>
      <c r="B286" s="108" t="s">
        <v>667</v>
      </c>
      <c r="C286" s="111">
        <v>96741.6</v>
      </c>
      <c r="D286" s="112">
        <v>0</v>
      </c>
      <c r="E286" s="112">
        <f>SUMIF(A286:B286,"*intra*",C286:D286)+SUMIF(A286:B286,"*inter*",C286:D286)</f>
        <v>0</v>
      </c>
      <c r="F286" s="112">
        <f>SUMIF(A286:B286,"*consolidação*",C286:D286)</f>
        <v>0</v>
      </c>
      <c r="H286" s="182" t="b">
        <f t="shared" si="24"/>
        <v>1</v>
      </c>
      <c r="I286" s="182" t="str">
        <f t="shared" si="25"/>
        <v>03</v>
      </c>
    </row>
    <row r="287" spans="1:9" ht="12.75" customHeight="1">
      <c r="A287" s="182" t="s">
        <v>1363</v>
      </c>
      <c r="B287" s="106" t="s">
        <v>668</v>
      </c>
      <c r="C287" s="110">
        <v>1489621.52</v>
      </c>
      <c r="D287" s="112">
        <v>0</v>
      </c>
      <c r="E287" s="112">
        <f>E288</f>
        <v>0</v>
      </c>
      <c r="F287" s="112">
        <f>F288</f>
        <v>1489621.52</v>
      </c>
      <c r="G287" s="182">
        <f>G306</f>
        <v>0</v>
      </c>
      <c r="H287" s="182" t="b">
        <f t="shared" ref="H287:H350" si="30">IF(I287="00",C287=E287+F287,TRUE)</f>
        <v>1</v>
      </c>
      <c r="I287" s="182" t="str">
        <f t="shared" si="25"/>
        <v>00</v>
      </c>
    </row>
    <row r="288" spans="1:9" ht="25.5" customHeight="1">
      <c r="A288" s="182" t="s">
        <v>1364</v>
      </c>
      <c r="B288" s="108" t="s">
        <v>669</v>
      </c>
      <c r="C288" s="111">
        <v>1489621.52</v>
      </c>
      <c r="D288" s="112">
        <v>0</v>
      </c>
      <c r="E288" s="112">
        <f>SUMIF(A288:B288,"*intra*",C288:D288)+SUMIF(A288:B288,"*inter*",C288:D288)</f>
        <v>0</v>
      </c>
      <c r="F288" s="112">
        <f>SUMIF(A288:B288,"*consolidação*",C288:D288)</f>
        <v>1489621.52</v>
      </c>
      <c r="G288" s="113">
        <f>G307+G308+G309</f>
        <v>0</v>
      </c>
      <c r="H288" s="182" t="b">
        <f t="shared" si="30"/>
        <v>1</v>
      </c>
      <c r="I288" s="182" t="str">
        <f t="shared" ref="I288:I351" si="31">MID(A288,11,2)</f>
        <v>00</v>
      </c>
    </row>
    <row r="289" spans="1:9" ht="25.5" customHeight="1">
      <c r="A289" s="182" t="s">
        <v>1365</v>
      </c>
      <c r="B289" s="106" t="s">
        <v>670</v>
      </c>
      <c r="C289" s="110">
        <v>120899.28</v>
      </c>
      <c r="D289" s="112">
        <v>0</v>
      </c>
      <c r="E289" s="112">
        <f>SUMIF(A289:B289,"*intra*",C289:D289)+SUMIF(A289:B289,"*inter*",C289:D289)</f>
        <v>0</v>
      </c>
      <c r="F289" s="112">
        <f>SUMIF(A289:B289,"*consolidação*",C289:D289)</f>
        <v>0</v>
      </c>
      <c r="H289" s="182" t="b">
        <f t="shared" si="30"/>
        <v>1</v>
      </c>
      <c r="I289" s="182" t="str">
        <f t="shared" si="31"/>
        <v>01</v>
      </c>
    </row>
    <row r="290" spans="1:9" ht="25.5" customHeight="1">
      <c r="A290" s="182" t="s">
        <v>1366</v>
      </c>
      <c r="B290" s="108" t="s">
        <v>671</v>
      </c>
      <c r="C290" s="111">
        <v>395817.69</v>
      </c>
      <c r="D290" s="112">
        <v>0</v>
      </c>
      <c r="E290" s="112">
        <f>SUMIF(A290:B290,"*intra*",C290:D290)+SUMIF(A290:B290,"*inter*",C290:D290)</f>
        <v>0</v>
      </c>
      <c r="F290" s="112">
        <f>SUMIF(A290:B290,"*consolidação*",C290:D290)</f>
        <v>0</v>
      </c>
      <c r="H290" s="182" t="b">
        <f t="shared" si="30"/>
        <v>1</v>
      </c>
      <c r="I290" s="182" t="str">
        <f t="shared" si="31"/>
        <v>02</v>
      </c>
    </row>
    <row r="291" spans="1:9" ht="25.5" customHeight="1">
      <c r="A291" s="182" t="s">
        <v>1367</v>
      </c>
      <c r="B291" s="106" t="s">
        <v>672</v>
      </c>
      <c r="C291" s="110">
        <v>972904.55</v>
      </c>
      <c r="D291" s="112">
        <v>0</v>
      </c>
      <c r="E291" s="112">
        <f>SUMIF(A291:B291,"*intra*",C291:D291)+SUMIF(A291:B291,"*inter*",C291:D291)</f>
        <v>0</v>
      </c>
      <c r="F291" s="112">
        <f>SUMIF(A291:B291,"*consolidação*",C291:D291)</f>
        <v>0</v>
      </c>
      <c r="H291" s="182" t="b">
        <f t="shared" si="30"/>
        <v>1</v>
      </c>
      <c r="I291" s="182" t="str">
        <f t="shared" si="31"/>
        <v>03</v>
      </c>
    </row>
    <row r="292" spans="1:9" ht="12.75" customHeight="1">
      <c r="A292" s="182" t="s">
        <v>1368</v>
      </c>
      <c r="B292" s="108" t="s">
        <v>673</v>
      </c>
      <c r="C292" s="111">
        <v>54980605.939999998</v>
      </c>
      <c r="D292" s="112">
        <v>0</v>
      </c>
      <c r="E292" s="112">
        <f>E295+E293+E297</f>
        <v>0</v>
      </c>
      <c r="F292" s="112">
        <f>F295+F293-F297</f>
        <v>54980605.939999998</v>
      </c>
      <c r="G292" s="112">
        <f>G295+G293+G297</f>
        <v>0</v>
      </c>
      <c r="H292" s="182" t="b">
        <f t="shared" si="30"/>
        <v>1</v>
      </c>
      <c r="I292" s="182" t="str">
        <f t="shared" si="31"/>
        <v>00</v>
      </c>
    </row>
    <row r="293" spans="1:9" ht="12.75" customHeight="1">
      <c r="A293" s="182" t="s">
        <v>1369</v>
      </c>
      <c r="B293" s="106" t="s">
        <v>674</v>
      </c>
      <c r="C293" s="110">
        <v>1279742.05</v>
      </c>
      <c r="D293" s="112">
        <v>0</v>
      </c>
      <c r="E293" s="112">
        <f>E294</f>
        <v>0</v>
      </c>
      <c r="F293" s="112">
        <f>F294</f>
        <v>1279742.05</v>
      </c>
      <c r="G293" s="182">
        <f>G312</f>
        <v>0</v>
      </c>
      <c r="H293" s="182" t="b">
        <f t="shared" si="30"/>
        <v>1</v>
      </c>
      <c r="I293" s="182" t="str">
        <f t="shared" si="31"/>
        <v>00</v>
      </c>
    </row>
    <row r="294" spans="1:9" ht="25.5" customHeight="1">
      <c r="A294" s="182" t="s">
        <v>1370</v>
      </c>
      <c r="B294" s="108" t="s">
        <v>675</v>
      </c>
      <c r="C294" s="111">
        <v>1279742.05</v>
      </c>
      <c r="D294" s="112">
        <v>0</v>
      </c>
      <c r="E294" s="112">
        <f>SUMIF(A294:B294,"*intra*",C294:D294)+SUMIF(A294:B294,"*inter*",C294:D294)</f>
        <v>0</v>
      </c>
      <c r="F294" s="112">
        <f>SUMIF(A294:B294,"*consolidação*",C294:D294)</f>
        <v>1279742.05</v>
      </c>
      <c r="H294" s="182" t="b">
        <f t="shared" si="30"/>
        <v>1</v>
      </c>
      <c r="I294" s="182" t="str">
        <f t="shared" si="31"/>
        <v>00</v>
      </c>
    </row>
    <row r="295" spans="1:9" ht="12.75" customHeight="1">
      <c r="A295" s="182" t="s">
        <v>1371</v>
      </c>
      <c r="B295" s="106" t="s">
        <v>676</v>
      </c>
      <c r="C295" s="110">
        <v>54304155</v>
      </c>
      <c r="D295" s="112">
        <v>0</v>
      </c>
      <c r="E295" s="112">
        <f>E296</f>
        <v>0</v>
      </c>
      <c r="F295" s="112">
        <f>F296</f>
        <v>54304155</v>
      </c>
      <c r="G295" s="182">
        <f>G314</f>
        <v>0</v>
      </c>
      <c r="H295" s="182" t="b">
        <f t="shared" si="30"/>
        <v>1</v>
      </c>
      <c r="I295" s="182" t="str">
        <f t="shared" si="31"/>
        <v>00</v>
      </c>
    </row>
    <row r="296" spans="1:9" ht="12.75" customHeight="1">
      <c r="A296" s="182" t="s">
        <v>1372</v>
      </c>
      <c r="B296" s="108" t="s">
        <v>677</v>
      </c>
      <c r="C296" s="111">
        <v>54304155</v>
      </c>
      <c r="D296" s="112">
        <v>0</v>
      </c>
      <c r="E296" s="112">
        <f>SUMIF(A296:B296,"*intra*",C296:D296)+SUMIF(A296:B296,"*inter*",C296:D296)</f>
        <v>0</v>
      </c>
      <c r="F296" s="112">
        <f>SUMIF(A296:B296,"*consolidação*",C296:D296)</f>
        <v>54304155</v>
      </c>
      <c r="H296" s="182" t="b">
        <f t="shared" si="30"/>
        <v>1</v>
      </c>
      <c r="I296" s="182" t="str">
        <f t="shared" si="31"/>
        <v>00</v>
      </c>
    </row>
    <row r="297" spans="1:9" ht="12.75" customHeight="1">
      <c r="A297" s="182" t="s">
        <v>1373</v>
      </c>
      <c r="B297" s="106" t="s">
        <v>678</v>
      </c>
      <c r="C297" s="110">
        <v>603291.11</v>
      </c>
      <c r="D297" s="112">
        <v>0</v>
      </c>
      <c r="E297" s="112">
        <f>E298</f>
        <v>0</v>
      </c>
      <c r="F297" s="112">
        <f>F298</f>
        <v>603291.11</v>
      </c>
      <c r="G297" s="182">
        <f>G316</f>
        <v>0</v>
      </c>
      <c r="H297" s="182" t="b">
        <f t="shared" si="30"/>
        <v>1</v>
      </c>
      <c r="I297" s="182" t="str">
        <f t="shared" si="31"/>
        <v>00</v>
      </c>
    </row>
    <row r="298" spans="1:9" ht="12.75" customHeight="1">
      <c r="A298" s="182" t="s">
        <v>1374</v>
      </c>
      <c r="B298" s="108" t="s">
        <v>679</v>
      </c>
      <c r="C298" s="111">
        <v>603291.11</v>
      </c>
      <c r="D298" s="112">
        <v>0</v>
      </c>
      <c r="E298" s="112">
        <f>SUMIF(A298:B298,"*intra*",C298:D298)+SUMIF(A298:B298,"*inter*",C298:D298)</f>
        <v>0</v>
      </c>
      <c r="F298" s="112">
        <f>SUMIF(A298:B298,"*consolidação*",C298:D298)</f>
        <v>603291.11</v>
      </c>
      <c r="G298" s="113">
        <f>G317+G318</f>
        <v>0</v>
      </c>
      <c r="H298" s="182" t="b">
        <f t="shared" si="30"/>
        <v>1</v>
      </c>
      <c r="I298" s="182" t="str">
        <f t="shared" si="31"/>
        <v>00</v>
      </c>
    </row>
    <row r="299" spans="1:9" ht="25.5" customHeight="1">
      <c r="A299" s="182" t="s">
        <v>1375</v>
      </c>
      <c r="B299" s="106" t="s">
        <v>680</v>
      </c>
      <c r="C299" s="110">
        <v>40024.06</v>
      </c>
      <c r="D299" s="112">
        <v>0</v>
      </c>
      <c r="E299" s="112">
        <f>SUMIF(A299:B299,"*intra*",C299:D299)+SUMIF(A299:B299,"*inter*",C299:D299)</f>
        <v>0</v>
      </c>
      <c r="F299" s="112">
        <f>SUMIF(A299:B299,"*consolidação*",C299:D299)</f>
        <v>0</v>
      </c>
      <c r="H299" s="182" t="b">
        <f t="shared" si="30"/>
        <v>1</v>
      </c>
      <c r="I299" s="182" t="str">
        <f t="shared" si="31"/>
        <v>01</v>
      </c>
    </row>
    <row r="300" spans="1:9" ht="25.5" customHeight="1">
      <c r="A300" s="182" t="s">
        <v>1376</v>
      </c>
      <c r="B300" s="108" t="s">
        <v>681</v>
      </c>
      <c r="C300" s="111">
        <v>563267.05000000005</v>
      </c>
      <c r="D300" s="112">
        <v>0</v>
      </c>
      <c r="E300" s="112">
        <f>SUMIF(A300:B300,"*intra*",C300:D300)+SUMIF(A300:B300,"*inter*",C300:D300)</f>
        <v>0</v>
      </c>
      <c r="F300" s="112">
        <f>SUMIF(A300:B300,"*consolidação*",C300:D300)</f>
        <v>0</v>
      </c>
      <c r="H300" s="182" t="b">
        <f t="shared" si="30"/>
        <v>1</v>
      </c>
      <c r="I300" s="182" t="str">
        <f t="shared" si="31"/>
        <v>02</v>
      </c>
    </row>
    <row r="301" spans="1:9" ht="12.75" customHeight="1">
      <c r="A301" s="182">
        <v>1</v>
      </c>
      <c r="B301" s="106" t="s">
        <v>682</v>
      </c>
      <c r="C301" s="107"/>
      <c r="D301" s="112">
        <v>0</v>
      </c>
      <c r="E301" s="112">
        <f>SUMIF(A301:B301,"*intra*",C301:D301)+SUMIF(A301:B301,"*inter*",C301:D301)</f>
        <v>0</v>
      </c>
      <c r="F301" s="112">
        <f>SUMIF(A301:B301,"*consolidação*",C301:D301)</f>
        <v>0</v>
      </c>
      <c r="H301" s="182" t="b">
        <f t="shared" si="30"/>
        <v>1</v>
      </c>
      <c r="I301" s="182" t="str">
        <f t="shared" si="31"/>
        <v/>
      </c>
    </row>
    <row r="302" spans="1:9" ht="12.75" customHeight="1">
      <c r="A302" s="182">
        <v>1</v>
      </c>
      <c r="B302" s="108" t="s">
        <v>683</v>
      </c>
      <c r="C302" s="109"/>
      <c r="D302" s="112">
        <v>0</v>
      </c>
      <c r="E302" s="112">
        <f>SUMIF(A302:B302,"*intra*",C302:D302)+SUMIF(A302:B302,"*inter*",C302:D302)</f>
        <v>0</v>
      </c>
      <c r="F302" s="112">
        <f>SUMIF(A302:B302,"*consolidação*",C302:D302)</f>
        <v>0</v>
      </c>
      <c r="H302" s="182" t="b">
        <f t="shared" si="30"/>
        <v>1</v>
      </c>
      <c r="I302" s="182" t="str">
        <f t="shared" si="31"/>
        <v/>
      </c>
    </row>
    <row r="303" spans="1:9" ht="12.75" customHeight="1">
      <c r="A303" s="182" t="s">
        <v>1377</v>
      </c>
      <c r="B303" s="106" t="s">
        <v>684</v>
      </c>
      <c r="C303" s="110">
        <v>874002159381.28003</v>
      </c>
      <c r="D303" s="112">
        <v>0</v>
      </c>
      <c r="E303" s="112">
        <f>E304+E412+E520</f>
        <v>456708946367.75</v>
      </c>
      <c r="F303" s="112">
        <f>F304+F412+F520</f>
        <v>417293213013.53003</v>
      </c>
      <c r="G303" s="182">
        <f>G322+G430+G538</f>
        <v>0</v>
      </c>
      <c r="H303" s="182" t="b">
        <f t="shared" si="30"/>
        <v>1</v>
      </c>
      <c r="I303" s="182" t="str">
        <f t="shared" si="31"/>
        <v>00</v>
      </c>
    </row>
    <row r="304" spans="1:9" ht="12.75" customHeight="1">
      <c r="A304" s="182" t="s">
        <v>1378</v>
      </c>
      <c r="B304" s="108" t="s">
        <v>685</v>
      </c>
      <c r="C304" s="111">
        <v>71022646057.710007</v>
      </c>
      <c r="D304" s="112">
        <v>0</v>
      </c>
      <c r="E304" s="112">
        <f>E305+E322+E352+E357+E370+E374+E392</f>
        <v>12030455148.83</v>
      </c>
      <c r="F304" s="112">
        <f>F305+F322+F352+F357+F370+F374+F392</f>
        <v>58992190908.880005</v>
      </c>
      <c r="G304" s="182" t="e">
        <f>G323+G340+G370+G375+G391+G395+G412</f>
        <v>#REF!</v>
      </c>
      <c r="H304" s="182" t="b">
        <f t="shared" si="30"/>
        <v>1</v>
      </c>
      <c r="I304" s="182" t="str">
        <f t="shared" si="31"/>
        <v>00</v>
      </c>
    </row>
    <row r="305" spans="1:9" ht="25.5" customHeight="1">
      <c r="A305" s="182" t="s">
        <v>1379</v>
      </c>
      <c r="B305" s="106" t="s">
        <v>686</v>
      </c>
      <c r="C305" s="110">
        <v>20803127904.610001</v>
      </c>
      <c r="D305" s="112">
        <v>0</v>
      </c>
      <c r="E305" s="112">
        <f>E306+E308+E314+E316</f>
        <v>7318757847.4399996</v>
      </c>
      <c r="F305" s="112">
        <f>F306+F308+F314+F316</f>
        <v>13484370057.17</v>
      </c>
      <c r="G305" s="182">
        <f>G324+G326+G332+G334</f>
        <v>0</v>
      </c>
      <c r="H305" s="182" t="b">
        <f t="shared" si="30"/>
        <v>1</v>
      </c>
      <c r="I305" s="182" t="str">
        <f t="shared" si="31"/>
        <v>00</v>
      </c>
    </row>
    <row r="306" spans="1:9" ht="12.75" customHeight="1">
      <c r="A306" s="182" t="s">
        <v>1380</v>
      </c>
      <c r="B306" s="108" t="s">
        <v>687</v>
      </c>
      <c r="C306" s="111">
        <v>10911852342.26</v>
      </c>
      <c r="D306" s="112">
        <v>0</v>
      </c>
      <c r="E306" s="112">
        <f>E307</f>
        <v>0</v>
      </c>
      <c r="F306" s="112">
        <f>F307</f>
        <v>10911852342.26</v>
      </c>
      <c r="G306" s="182">
        <f>G325</f>
        <v>0</v>
      </c>
      <c r="H306" s="182" t="b">
        <f t="shared" si="30"/>
        <v>1</v>
      </c>
      <c r="I306" s="182" t="str">
        <f t="shared" si="31"/>
        <v>00</v>
      </c>
    </row>
    <row r="307" spans="1:9" ht="12.75" customHeight="1">
      <c r="A307" s="182" t="s">
        <v>1381</v>
      </c>
      <c r="B307" s="106" t="s">
        <v>688</v>
      </c>
      <c r="C307" s="110">
        <v>10911852342.26</v>
      </c>
      <c r="D307" s="112">
        <v>0</v>
      </c>
      <c r="E307" s="112">
        <f>SUMIF(A307:B307,"*intra*",C307:D307)+SUMIF(A307:B307,"*inter*",C307:D307)</f>
        <v>0</v>
      </c>
      <c r="F307" s="112">
        <f>SUMIF(A307:B307,"*consolidação*",C307:D307)</f>
        <v>10911852342.26</v>
      </c>
      <c r="H307" s="182" t="b">
        <f t="shared" si="30"/>
        <v>1</v>
      </c>
      <c r="I307" s="182" t="str">
        <f t="shared" si="31"/>
        <v>00</v>
      </c>
    </row>
    <row r="308" spans="1:9" ht="12.75" customHeight="1">
      <c r="A308" s="182" t="s">
        <v>1382</v>
      </c>
      <c r="B308" s="108" t="s">
        <v>689</v>
      </c>
      <c r="C308" s="111">
        <v>1400432284.9300001</v>
      </c>
      <c r="D308" s="112">
        <v>0</v>
      </c>
      <c r="E308" s="112">
        <f>E309+E310+E311+E312+E313</f>
        <v>180103242.19</v>
      </c>
      <c r="F308" s="112">
        <f>F309+F310+F311+F312+F313</f>
        <v>1220329042.74</v>
      </c>
      <c r="G308" s="182">
        <f>G327+G328+G329+G330+G331</f>
        <v>0</v>
      </c>
      <c r="H308" s="182" t="b">
        <f t="shared" si="30"/>
        <v>1</v>
      </c>
      <c r="I308" s="182" t="str">
        <f t="shared" si="31"/>
        <v>00</v>
      </c>
    </row>
    <row r="309" spans="1:9" ht="12.75" customHeight="1">
      <c r="A309" s="182" t="s">
        <v>1383</v>
      </c>
      <c r="B309" s="106" t="s">
        <v>690</v>
      </c>
      <c r="C309" s="110">
        <v>1220329042.74</v>
      </c>
      <c r="D309" s="112">
        <v>0</v>
      </c>
      <c r="E309" s="112">
        <f>SUMIF(A309:B309,"*intra*",C309:D309)+SUMIF(A309:B309,"*inter*",C309:D309)</f>
        <v>0</v>
      </c>
      <c r="F309" s="112">
        <f>SUMIF(A309:B309,"*consolidação*",C309:D309)</f>
        <v>1220329042.74</v>
      </c>
      <c r="H309" s="182" t="b">
        <f t="shared" si="30"/>
        <v>1</v>
      </c>
      <c r="I309" s="182" t="str">
        <f t="shared" si="31"/>
        <v>00</v>
      </c>
    </row>
    <row r="310" spans="1:9" ht="12.75" customHeight="1">
      <c r="A310" s="182" t="s">
        <v>1384</v>
      </c>
      <c r="B310" s="108" t="s">
        <v>691</v>
      </c>
      <c r="C310" s="111">
        <v>102765121.69</v>
      </c>
      <c r="D310" s="112">
        <v>0</v>
      </c>
      <c r="E310" s="112">
        <f>SUMIF(A310:B310,"*intra*",C310:D310)+SUMIF(A310:B310,"*inter*",C310:D310)</f>
        <v>102765121.69</v>
      </c>
      <c r="F310" s="112">
        <f>SUMIF(A310:B310,"*consolidação*",C310:D310)</f>
        <v>0</v>
      </c>
      <c r="H310" s="182" t="b">
        <f t="shared" si="30"/>
        <v>1</v>
      </c>
      <c r="I310" s="182" t="str">
        <f t="shared" si="31"/>
        <v>00</v>
      </c>
    </row>
    <row r="311" spans="1:9" ht="25.5" customHeight="1">
      <c r="A311" s="182" t="s">
        <v>1385</v>
      </c>
      <c r="B311" s="106" t="s">
        <v>692</v>
      </c>
      <c r="C311" s="110">
        <v>17682376.02</v>
      </c>
      <c r="D311" s="112">
        <v>0</v>
      </c>
      <c r="E311" s="112">
        <f>SUMIF(A311:B311,"*intra*",C311:D311)+SUMIF(A311:B311,"*inter*",C311:D311)</f>
        <v>17682376.02</v>
      </c>
      <c r="F311" s="112">
        <f>SUMIF(A311:B311,"*consolidação*",C311:D311)</f>
        <v>0</v>
      </c>
      <c r="H311" s="182" t="b">
        <f t="shared" si="30"/>
        <v>1</v>
      </c>
      <c r="I311" s="182" t="str">
        <f t="shared" si="31"/>
        <v>00</v>
      </c>
    </row>
    <row r="312" spans="1:9" ht="25.5" customHeight="1">
      <c r="A312" s="182" t="s">
        <v>1386</v>
      </c>
      <c r="B312" s="108" t="s">
        <v>693</v>
      </c>
      <c r="C312" s="111">
        <v>48512562.18</v>
      </c>
      <c r="D312" s="112">
        <v>0</v>
      </c>
      <c r="E312" s="112">
        <f>SUMIF(A312:B312,"*intra*",C312:D312)+SUMIF(A312:B312,"*inter*",C312:D312)</f>
        <v>48512562.18</v>
      </c>
      <c r="F312" s="112">
        <f>SUMIF(A312:B312,"*consolidação*",C312:D312)</f>
        <v>0</v>
      </c>
      <c r="H312" s="182" t="b">
        <f t="shared" si="30"/>
        <v>1</v>
      </c>
      <c r="I312" s="182" t="str">
        <f t="shared" si="31"/>
        <v>00</v>
      </c>
    </row>
    <row r="313" spans="1:9" ht="25.5" customHeight="1">
      <c r="A313" s="182" t="s">
        <v>1387</v>
      </c>
      <c r="B313" s="106" t="s">
        <v>694</v>
      </c>
      <c r="C313" s="110">
        <v>11143182.300000001</v>
      </c>
      <c r="D313" s="112">
        <v>0</v>
      </c>
      <c r="E313" s="112">
        <f>SUMIF(A313:B313,"*intra*",C313:D313)+SUMIF(A313:B313,"*inter*",C313:D313)</f>
        <v>11143182.300000001</v>
      </c>
      <c r="F313" s="112">
        <f>SUMIF(A313:B313,"*consolidação*",C313:D313)</f>
        <v>0</v>
      </c>
      <c r="H313" s="182" t="b">
        <f t="shared" si="30"/>
        <v>1</v>
      </c>
      <c r="I313" s="182" t="str">
        <f t="shared" si="31"/>
        <v>00</v>
      </c>
    </row>
    <row r="314" spans="1:9" ht="12.75" customHeight="1">
      <c r="A314" s="182" t="s">
        <v>1388</v>
      </c>
      <c r="B314" s="108" t="s">
        <v>695</v>
      </c>
      <c r="C314" s="111">
        <v>57987903.770000003</v>
      </c>
      <c r="D314" s="112">
        <v>0</v>
      </c>
      <c r="E314" s="112">
        <f>E315</f>
        <v>0</v>
      </c>
      <c r="F314" s="112">
        <f>F315</f>
        <v>57987903.770000003</v>
      </c>
      <c r="G314" s="182">
        <f>G333</f>
        <v>0</v>
      </c>
      <c r="H314" s="182" t="b">
        <f t="shared" si="30"/>
        <v>1</v>
      </c>
      <c r="I314" s="182" t="str">
        <f t="shared" si="31"/>
        <v>00</v>
      </c>
    </row>
    <row r="315" spans="1:9" ht="12.75" customHeight="1">
      <c r="A315" s="182" t="s">
        <v>1389</v>
      </c>
      <c r="B315" s="106" t="s">
        <v>696</v>
      </c>
      <c r="C315" s="110">
        <v>57987903.770000003</v>
      </c>
      <c r="D315" s="112">
        <v>0</v>
      </c>
      <c r="E315" s="112">
        <f>SUMIF(A315:B315,"*intra*",C315:D315)+SUMIF(A315:B315,"*inter*",C315:D315)</f>
        <v>0</v>
      </c>
      <c r="F315" s="112">
        <f>SUMIF(A315:B315,"*consolidação*",C315:D315)</f>
        <v>57987903.770000003</v>
      </c>
      <c r="H315" s="182" t="b">
        <f t="shared" si="30"/>
        <v>1</v>
      </c>
      <c r="I315" s="182" t="str">
        <f t="shared" si="31"/>
        <v>00</v>
      </c>
    </row>
    <row r="316" spans="1:9" ht="12.75" customHeight="1">
      <c r="A316" s="182" t="s">
        <v>1390</v>
      </c>
      <c r="B316" s="108" t="s">
        <v>697</v>
      </c>
      <c r="C316" s="111">
        <v>8432855373.6499996</v>
      </c>
      <c r="D316" s="112">
        <v>0</v>
      </c>
      <c r="E316" s="112">
        <f>E317+E318+E319+E320+E321</f>
        <v>7138654605.25</v>
      </c>
      <c r="F316" s="112">
        <f>F317+F318+F319+F320+F321</f>
        <v>1294200768.4000001</v>
      </c>
      <c r="G316" s="182">
        <f>G335+G336+G337+G338+G339</f>
        <v>0</v>
      </c>
      <c r="H316" s="182" t="b">
        <f t="shared" si="30"/>
        <v>1</v>
      </c>
      <c r="I316" s="182" t="str">
        <f t="shared" si="31"/>
        <v>00</v>
      </c>
    </row>
    <row r="317" spans="1:9" ht="12.75" customHeight="1">
      <c r="A317" s="182" t="s">
        <v>1391</v>
      </c>
      <c r="B317" s="106" t="s">
        <v>698</v>
      </c>
      <c r="C317" s="110">
        <v>1294200768.4000001</v>
      </c>
      <c r="D317" s="112">
        <v>0</v>
      </c>
      <c r="E317" s="112">
        <f>SUMIF(A317:B317,"*intra*",C317:D317)+SUMIF(A317:B317,"*inter*",C317:D317)</f>
        <v>0</v>
      </c>
      <c r="F317" s="112">
        <f>SUMIF(A317:B317,"*consolidação*",C317:D317)</f>
        <v>1294200768.4000001</v>
      </c>
      <c r="H317" s="182" t="b">
        <f t="shared" si="30"/>
        <v>1</v>
      </c>
      <c r="I317" s="182" t="str">
        <f t="shared" si="31"/>
        <v>00</v>
      </c>
    </row>
    <row r="318" spans="1:9" ht="12.75" customHeight="1">
      <c r="A318" s="182" t="s">
        <v>1392</v>
      </c>
      <c r="B318" s="108" t="s">
        <v>699</v>
      </c>
      <c r="C318" s="111">
        <v>2692713261.52</v>
      </c>
      <c r="D318" s="112">
        <v>0</v>
      </c>
      <c r="E318" s="112">
        <f>SUMIF(A318:B318,"*intra*",C318:D318)+SUMIF(A318:B318,"*inter*",C318:D318)</f>
        <v>2692713261.52</v>
      </c>
      <c r="F318" s="112">
        <f>SUMIF(A318:B318,"*consolidação*",C318:D318)</f>
        <v>0</v>
      </c>
      <c r="H318" s="182" t="b">
        <f t="shared" si="30"/>
        <v>1</v>
      </c>
      <c r="I318" s="182" t="str">
        <f t="shared" si="31"/>
        <v>00</v>
      </c>
    </row>
    <row r="319" spans="1:9" ht="12.75" customHeight="1">
      <c r="A319" s="182" t="s">
        <v>1393</v>
      </c>
      <c r="B319" s="106" t="s">
        <v>700</v>
      </c>
      <c r="C319" s="110">
        <v>4286377615.9899998</v>
      </c>
      <c r="D319" s="112">
        <v>0</v>
      </c>
      <c r="E319" s="112">
        <f>SUMIF(A319:B319,"*intra*",C319:D319)+SUMIF(A319:B319,"*inter*",C319:D319)</f>
        <v>4286377615.9899998</v>
      </c>
      <c r="F319" s="112">
        <f>SUMIF(A319:B319,"*consolidação*",C319:D319)</f>
        <v>0</v>
      </c>
      <c r="H319" s="182" t="b">
        <f t="shared" si="30"/>
        <v>1</v>
      </c>
      <c r="I319" s="182" t="str">
        <f t="shared" si="31"/>
        <v>00</v>
      </c>
    </row>
    <row r="320" spans="1:9" ht="12.75" customHeight="1">
      <c r="A320" s="182" t="s">
        <v>1394</v>
      </c>
      <c r="B320" s="108" t="s">
        <v>701</v>
      </c>
      <c r="C320" s="111">
        <v>21132098.34</v>
      </c>
      <c r="D320" s="112">
        <v>0</v>
      </c>
      <c r="E320" s="112">
        <f>SUMIF(A320:B320,"*intra*",C320:D320)+SUMIF(A320:B320,"*inter*",C320:D320)</f>
        <v>21132098.34</v>
      </c>
      <c r="F320" s="112">
        <f>SUMIF(A320:B320,"*consolidação*",C320:D320)</f>
        <v>0</v>
      </c>
      <c r="H320" s="182" t="b">
        <f t="shared" si="30"/>
        <v>1</v>
      </c>
      <c r="I320" s="182" t="str">
        <f t="shared" si="31"/>
        <v>00</v>
      </c>
    </row>
    <row r="321" spans="1:9" ht="12.75" customHeight="1">
      <c r="A321" s="182" t="s">
        <v>1395</v>
      </c>
      <c r="B321" s="106" t="s">
        <v>702</v>
      </c>
      <c r="C321" s="110">
        <v>138431629.40000001</v>
      </c>
      <c r="D321" s="112">
        <v>0</v>
      </c>
      <c r="E321" s="112">
        <f>SUMIF(A321:B321,"*intra*",C321:D321)+SUMIF(A321:B321,"*inter*",C321:D321)</f>
        <v>138431629.40000001</v>
      </c>
      <c r="F321" s="112">
        <f>SUMIF(A321:B321,"*consolidação*",C321:D321)</f>
        <v>0</v>
      </c>
      <c r="H321" s="182" t="b">
        <f t="shared" si="30"/>
        <v>1</v>
      </c>
      <c r="I321" s="182" t="str">
        <f t="shared" si="31"/>
        <v>00</v>
      </c>
    </row>
    <row r="322" spans="1:9" ht="12.75" customHeight="1">
      <c r="A322" s="182" t="s">
        <v>1396</v>
      </c>
      <c r="B322" s="108" t="s">
        <v>703</v>
      </c>
      <c r="C322" s="111">
        <v>4759732547.0100002</v>
      </c>
      <c r="D322" s="112">
        <v>0</v>
      </c>
      <c r="E322" s="112">
        <f>E323+E329+E331+E336+E338+E343-E345-E350</f>
        <v>2846835181.0900002</v>
      </c>
      <c r="F322" s="112">
        <f>F323+F329+F331+F336+F338+F343-F345-F350</f>
        <v>1912897365.9200001</v>
      </c>
      <c r="G322" s="182">
        <f>G341+G347+G349+G354+G356+G361-G363-G368</f>
        <v>0</v>
      </c>
      <c r="H322" s="182" t="b">
        <f t="shared" si="30"/>
        <v>1</v>
      </c>
      <c r="I322" s="182" t="str">
        <f t="shared" si="31"/>
        <v>00</v>
      </c>
    </row>
    <row r="323" spans="1:9" ht="12.75" customHeight="1">
      <c r="A323" s="182" t="s">
        <v>1397</v>
      </c>
      <c r="B323" s="106" t="s">
        <v>704</v>
      </c>
      <c r="C323" s="110">
        <v>3364787888.4400001</v>
      </c>
      <c r="D323" s="112">
        <v>0</v>
      </c>
      <c r="E323" s="112">
        <f>E324+E326+E327+E328+E325</f>
        <v>2289810569.4100003</v>
      </c>
      <c r="F323" s="112">
        <f>F324+F326+F327+F328+F325</f>
        <v>1074977319.03</v>
      </c>
      <c r="G323" s="182">
        <f>G342+G344+G345+G346+G343</f>
        <v>0</v>
      </c>
      <c r="H323" s="182" t="b">
        <f t="shared" si="30"/>
        <v>1</v>
      </c>
      <c r="I323" s="182" t="str">
        <f t="shared" si="31"/>
        <v>00</v>
      </c>
    </row>
    <row r="324" spans="1:9" ht="25.5" customHeight="1">
      <c r="A324" s="182" t="s">
        <v>1398</v>
      </c>
      <c r="B324" s="108" t="s">
        <v>705</v>
      </c>
      <c r="C324" s="111">
        <v>1074977319.03</v>
      </c>
      <c r="D324" s="112">
        <v>0</v>
      </c>
      <c r="E324" s="112"/>
      <c r="F324" s="112">
        <f>SUMIF(A324:B324,"*consolidação*",C324:D324)</f>
        <v>1074977319.03</v>
      </c>
      <c r="H324" s="182" t="b">
        <f t="shared" si="30"/>
        <v>1</v>
      </c>
      <c r="I324" s="182" t="str">
        <f t="shared" si="31"/>
        <v>00</v>
      </c>
    </row>
    <row r="325" spans="1:9" ht="12.75" customHeight="1">
      <c r="A325" s="182" t="s">
        <v>1399</v>
      </c>
      <c r="B325" s="106" t="s">
        <v>706</v>
      </c>
      <c r="C325" s="110">
        <v>80457584.069999993</v>
      </c>
      <c r="D325" s="112">
        <v>0</v>
      </c>
      <c r="E325" s="112">
        <f>SUMIF(A325:B325,"*intra*",C325:D325)</f>
        <v>80457584.069999993</v>
      </c>
      <c r="F325" s="112">
        <f>SUMIF(A325:B325,"*consolidação*",C325:D325)</f>
        <v>0</v>
      </c>
      <c r="H325" s="182" t="b">
        <f t="shared" si="30"/>
        <v>1</v>
      </c>
      <c r="I325" s="182" t="str">
        <f t="shared" si="31"/>
        <v>00</v>
      </c>
    </row>
    <row r="326" spans="1:9" ht="25.5" customHeight="1">
      <c r="A326" s="182" t="s">
        <v>1400</v>
      </c>
      <c r="B326" s="108" t="s">
        <v>707</v>
      </c>
      <c r="C326" s="111">
        <v>2063233986.01</v>
      </c>
      <c r="D326" s="112">
        <v>0</v>
      </c>
      <c r="E326" s="112">
        <f>SUMIF(A326:B326,"*intra*",C326:D326)+SUMIF(A326:B326,"*inter*",C326:D326)</f>
        <v>2063233986.01</v>
      </c>
      <c r="F326" s="112">
        <f>SUMIF(A326:B326,"*consolidação*",C326:D326)</f>
        <v>0</v>
      </c>
      <c r="H326" s="182" t="b">
        <f t="shared" si="30"/>
        <v>1</v>
      </c>
      <c r="I326" s="182" t="str">
        <f t="shared" si="31"/>
        <v>00</v>
      </c>
    </row>
    <row r="327" spans="1:9" ht="25.5" customHeight="1">
      <c r="A327" s="182" t="s">
        <v>1401</v>
      </c>
      <c r="B327" s="106" t="s">
        <v>708</v>
      </c>
      <c r="C327" s="110">
        <v>78192939.25</v>
      </c>
      <c r="D327" s="112">
        <v>0</v>
      </c>
      <c r="E327" s="112">
        <f>SUMIF(A327:B327,"*intra*",C327:D327)+SUMIF(A327:B327,"*inter*",C327:D327)</f>
        <v>78192939.25</v>
      </c>
      <c r="F327" s="112">
        <f>SUMIF(A327:B327,"*consolidação*",C327:D327)</f>
        <v>0</v>
      </c>
      <c r="H327" s="182" t="b">
        <f t="shared" si="30"/>
        <v>1</v>
      </c>
      <c r="I327" s="182" t="str">
        <f t="shared" si="31"/>
        <v>00</v>
      </c>
    </row>
    <row r="328" spans="1:9" ht="25.5" customHeight="1">
      <c r="A328" s="182" t="s">
        <v>1402</v>
      </c>
      <c r="B328" s="108" t="s">
        <v>709</v>
      </c>
      <c r="C328" s="111">
        <v>67926060.079999998</v>
      </c>
      <c r="D328" s="112">
        <v>0</v>
      </c>
      <c r="E328" s="112">
        <f>SUMIF(A328:B328,"*intra*",C328:D328)+SUMIF(A328:B328,"*inter*",C328:D328)</f>
        <v>67926060.079999998</v>
      </c>
      <c r="F328" s="112">
        <f>SUMIF(A328:B328,"*consolidação*",C328:D328)</f>
        <v>0</v>
      </c>
      <c r="H328" s="182" t="b">
        <f t="shared" si="30"/>
        <v>1</v>
      </c>
      <c r="I328" s="182" t="str">
        <f t="shared" si="31"/>
        <v>00</v>
      </c>
    </row>
    <row r="329" spans="1:9" ht="12.75" customHeight="1">
      <c r="A329" s="182" t="s">
        <v>1403</v>
      </c>
      <c r="B329" s="106" t="s">
        <v>710</v>
      </c>
      <c r="C329" s="110">
        <v>373344956.98000002</v>
      </c>
      <c r="D329" s="112">
        <v>0</v>
      </c>
      <c r="E329" s="112">
        <f>E330</f>
        <v>0</v>
      </c>
      <c r="F329" s="112">
        <f>F330</f>
        <v>373344956.98000002</v>
      </c>
      <c r="G329" s="182">
        <f>G348</f>
        <v>0</v>
      </c>
      <c r="H329" s="182" t="b">
        <f t="shared" si="30"/>
        <v>1</v>
      </c>
      <c r="I329" s="182" t="str">
        <f t="shared" si="31"/>
        <v>00</v>
      </c>
    </row>
    <row r="330" spans="1:9" ht="12.75" customHeight="1">
      <c r="A330" s="182" t="s">
        <v>1404</v>
      </c>
      <c r="B330" s="108" t="s">
        <v>711</v>
      </c>
      <c r="C330" s="111">
        <v>373344956.98000002</v>
      </c>
      <c r="D330" s="112">
        <v>0</v>
      </c>
      <c r="E330" s="112">
        <f>SUMIF(A330:B330,"*intra*",C330:D330)+SUMIF(A330:B330,"*inter*",C330:D330)</f>
        <v>0</v>
      </c>
      <c r="F330" s="112">
        <f>SUMIF(A330:B330,"*consolidação*",C330:D330)</f>
        <v>373344956.98000002</v>
      </c>
      <c r="H330" s="182" t="b">
        <f t="shared" si="30"/>
        <v>1</v>
      </c>
      <c r="I330" s="182" t="str">
        <f t="shared" si="31"/>
        <v>00</v>
      </c>
    </row>
    <row r="331" spans="1:9" ht="12.75" customHeight="1">
      <c r="A331" s="182" t="s">
        <v>1405</v>
      </c>
      <c r="B331" s="106" t="s">
        <v>712</v>
      </c>
      <c r="C331" s="110">
        <v>735635798.53999996</v>
      </c>
      <c r="D331" s="112">
        <v>0</v>
      </c>
      <c r="E331" s="112">
        <f>E332+E333+E334+E335</f>
        <v>538213106.29000008</v>
      </c>
      <c r="F331" s="112">
        <f>F332+F333+F334+F335</f>
        <v>197422692.25</v>
      </c>
      <c r="G331" s="182">
        <f>G350+G351+G352+G353</f>
        <v>0</v>
      </c>
      <c r="H331" s="182" t="b">
        <f t="shared" si="30"/>
        <v>1</v>
      </c>
      <c r="I331" s="182" t="str">
        <f t="shared" si="31"/>
        <v>00</v>
      </c>
    </row>
    <row r="332" spans="1:9" ht="25.5" customHeight="1">
      <c r="A332" s="182" t="s">
        <v>1406</v>
      </c>
      <c r="B332" s="108" t="s">
        <v>713</v>
      </c>
      <c r="C332" s="111">
        <v>197422692.25</v>
      </c>
      <c r="D332" s="112">
        <v>0</v>
      </c>
      <c r="E332" s="112"/>
      <c r="F332" s="112">
        <f>SUMIF(A332:B332,"*consolidação*",C332:D332)</f>
        <v>197422692.25</v>
      </c>
      <c r="H332" s="182" t="b">
        <f t="shared" si="30"/>
        <v>1</v>
      </c>
      <c r="I332" s="182" t="str">
        <f t="shared" si="31"/>
        <v>00</v>
      </c>
    </row>
    <row r="333" spans="1:9" ht="25.5" customHeight="1">
      <c r="A333" s="182" t="s">
        <v>1407</v>
      </c>
      <c r="B333" s="106" t="s">
        <v>714</v>
      </c>
      <c r="C333" s="110">
        <v>505923014.17000002</v>
      </c>
      <c r="D333" s="112">
        <v>0</v>
      </c>
      <c r="E333" s="112">
        <f>SUMIF(A333:B333,"*intra*",C333:D333)+SUMIF(A333:B333,"*inter*",C333:D333)</f>
        <v>505923014.17000002</v>
      </c>
      <c r="F333" s="112">
        <f>SUMIF(A333:B333,"*consolidação*",C333:D333)</f>
        <v>0</v>
      </c>
      <c r="H333" s="182" t="b">
        <f t="shared" si="30"/>
        <v>1</v>
      </c>
      <c r="I333" s="182" t="str">
        <f t="shared" si="31"/>
        <v>00</v>
      </c>
    </row>
    <row r="334" spans="1:9" ht="25.5" customHeight="1">
      <c r="A334" s="182" t="s">
        <v>1408</v>
      </c>
      <c r="B334" s="108" t="s">
        <v>715</v>
      </c>
      <c r="C334" s="111">
        <v>16341587.24</v>
      </c>
      <c r="D334" s="112">
        <v>0</v>
      </c>
      <c r="E334" s="112">
        <f>SUMIF(A334:B334,"*intra*",C334:D334)+SUMIF(A334:B334,"*inter*",C334:D334)</f>
        <v>16341587.24</v>
      </c>
      <c r="F334" s="112">
        <f>SUMIF(A334:B334,"*consolidação*",C334:D334)</f>
        <v>0</v>
      </c>
      <c r="H334" s="182" t="b">
        <f t="shared" si="30"/>
        <v>1</v>
      </c>
      <c r="I334" s="182" t="str">
        <f t="shared" si="31"/>
        <v>00</v>
      </c>
    </row>
    <row r="335" spans="1:9" ht="25.5" customHeight="1">
      <c r="A335" s="182" t="s">
        <v>1409</v>
      </c>
      <c r="B335" s="106" t="s">
        <v>716</v>
      </c>
      <c r="C335" s="110">
        <v>15948504.880000001</v>
      </c>
      <c r="D335" s="112">
        <v>0</v>
      </c>
      <c r="E335" s="112">
        <f>SUMIF(A335:B335,"*intra*",C335:D335)+SUMIF(A335:B335,"*inter*",C335:D335)</f>
        <v>15948504.880000001</v>
      </c>
      <c r="F335" s="112">
        <f>SUMIF(A335:B335,"*consolidação*",C335:D335)</f>
        <v>0</v>
      </c>
      <c r="H335" s="182" t="b">
        <f t="shared" si="30"/>
        <v>1</v>
      </c>
      <c r="I335" s="182" t="str">
        <f t="shared" si="31"/>
        <v>00</v>
      </c>
    </row>
    <row r="336" spans="1:9" ht="12.75" customHeight="1">
      <c r="A336" s="182" t="s">
        <v>1410</v>
      </c>
      <c r="B336" s="108" t="s">
        <v>717</v>
      </c>
      <c r="C336" s="111">
        <v>221163501.97</v>
      </c>
      <c r="D336" s="112">
        <v>0</v>
      </c>
      <c r="E336" s="112">
        <f>E337</f>
        <v>0</v>
      </c>
      <c r="F336" s="112">
        <f>F337</f>
        <v>221163501.97</v>
      </c>
      <c r="G336" s="182">
        <f>G355</f>
        <v>0</v>
      </c>
      <c r="H336" s="182" t="b">
        <f t="shared" si="30"/>
        <v>1</v>
      </c>
      <c r="I336" s="182" t="str">
        <f t="shared" si="31"/>
        <v>00</v>
      </c>
    </row>
    <row r="337" spans="1:9" ht="25.5" customHeight="1">
      <c r="A337" s="182" t="s">
        <v>1411</v>
      </c>
      <c r="B337" s="106" t="s">
        <v>718</v>
      </c>
      <c r="C337" s="110">
        <v>221163501.97</v>
      </c>
      <c r="D337" s="112">
        <v>0</v>
      </c>
      <c r="E337" s="112">
        <f>SUMIF(A337:B337,"*intra*",C337:D337)+SUMIF(A337:B337,"*inter*",C337:D337)</f>
        <v>0</v>
      </c>
      <c r="F337" s="112">
        <f>SUMIF(A337:B337,"*consolidação*",C337:D337)</f>
        <v>221163501.97</v>
      </c>
      <c r="H337" s="182" t="b">
        <f t="shared" si="30"/>
        <v>1</v>
      </c>
      <c r="I337" s="182" t="str">
        <f t="shared" si="31"/>
        <v>00</v>
      </c>
    </row>
    <row r="338" spans="1:9" ht="25.5" customHeight="1">
      <c r="A338" s="182" t="s">
        <v>1412</v>
      </c>
      <c r="B338" s="108" t="s">
        <v>719</v>
      </c>
      <c r="C338" s="111">
        <v>1707897741.5599999</v>
      </c>
      <c r="D338" s="112">
        <v>0</v>
      </c>
      <c r="E338" s="112">
        <f>E339+E340+E341+E342</f>
        <v>1616687517.3199999</v>
      </c>
      <c r="F338" s="112">
        <f>F339+F340+F341+F342</f>
        <v>91210224.239999995</v>
      </c>
      <c r="G338" s="182">
        <f>G357+G358+G359+G360</f>
        <v>0</v>
      </c>
      <c r="H338" s="182" t="b">
        <f t="shared" si="30"/>
        <v>1</v>
      </c>
      <c r="I338" s="182" t="str">
        <f t="shared" si="31"/>
        <v>00</v>
      </c>
    </row>
    <row r="339" spans="1:9" ht="25.5" customHeight="1">
      <c r="A339" s="182" t="s">
        <v>1413</v>
      </c>
      <c r="B339" s="106" t="s">
        <v>720</v>
      </c>
      <c r="C339" s="110">
        <v>91210224.239999995</v>
      </c>
      <c r="D339" s="112">
        <v>0</v>
      </c>
      <c r="E339" s="112"/>
      <c r="F339" s="112">
        <f>SUMIF(A339:B339,"*consolidação*",C339:D339)</f>
        <v>91210224.239999995</v>
      </c>
      <c r="H339" s="182" t="b">
        <f t="shared" si="30"/>
        <v>1</v>
      </c>
      <c r="I339" s="182" t="str">
        <f t="shared" si="31"/>
        <v>00</v>
      </c>
    </row>
    <row r="340" spans="1:9" ht="25.5" customHeight="1">
      <c r="A340" s="182" t="s">
        <v>1414</v>
      </c>
      <c r="B340" s="108" t="s">
        <v>721</v>
      </c>
      <c r="C340" s="111">
        <v>1608536019.23</v>
      </c>
      <c r="D340" s="112">
        <v>0</v>
      </c>
      <c r="E340" s="112">
        <f>SUMIF(A340:B340,"*intra*",C340:D340)+SUMIF(A340:B340,"*inter*",C340:D340)</f>
        <v>1608536019.23</v>
      </c>
      <c r="F340" s="112">
        <f>SUMIF(A340:B340,"*consolidação*",C340:D340)</f>
        <v>0</v>
      </c>
      <c r="H340" s="182" t="b">
        <f t="shared" si="30"/>
        <v>1</v>
      </c>
      <c r="I340" s="182" t="str">
        <f t="shared" si="31"/>
        <v>00</v>
      </c>
    </row>
    <row r="341" spans="1:9" ht="25.5" customHeight="1">
      <c r="A341" s="182" t="s">
        <v>1415</v>
      </c>
      <c r="B341" s="106" t="s">
        <v>722</v>
      </c>
      <c r="C341" s="110">
        <v>7562785.7999999998</v>
      </c>
      <c r="D341" s="112">
        <v>0</v>
      </c>
      <c r="E341" s="112">
        <f>SUMIF(A341:B341,"*intra*",C341:D341)+SUMIF(A341:B341,"*inter*",C341:D341)</f>
        <v>7562785.7999999998</v>
      </c>
      <c r="F341" s="112">
        <f>SUMIF(A341:B341,"*consolidação*",C341:D341)</f>
        <v>0</v>
      </c>
      <c r="H341" s="182" t="b">
        <f t="shared" si="30"/>
        <v>1</v>
      </c>
      <c r="I341" s="182" t="str">
        <f t="shared" si="31"/>
        <v>00</v>
      </c>
    </row>
    <row r="342" spans="1:9" ht="25.5" customHeight="1">
      <c r="A342" s="182" t="s">
        <v>1416</v>
      </c>
      <c r="B342" s="108" t="s">
        <v>723</v>
      </c>
      <c r="C342" s="111">
        <v>588712.29</v>
      </c>
      <c r="D342" s="112">
        <v>0</v>
      </c>
      <c r="E342" s="112">
        <f>SUMIF(A342:B342,"*intra*",C342:D342)+SUMIF(A342:B342,"*inter*",C342:D342)</f>
        <v>588712.29</v>
      </c>
      <c r="F342" s="112">
        <f>SUMIF(A342:B342,"*consolidação*",C342:D342)</f>
        <v>0</v>
      </c>
      <c r="H342" s="182" t="b">
        <f t="shared" si="30"/>
        <v>1</v>
      </c>
      <c r="I342" s="182" t="str">
        <f t="shared" si="31"/>
        <v>00</v>
      </c>
    </row>
    <row r="343" spans="1:9" ht="25.5" customHeight="1">
      <c r="A343" s="182" t="s">
        <v>1417</v>
      </c>
      <c r="B343" s="106" t="s">
        <v>724</v>
      </c>
      <c r="C343" s="110">
        <v>168631182</v>
      </c>
      <c r="D343" s="112">
        <v>0</v>
      </c>
      <c r="E343" s="112">
        <f>E344</f>
        <v>0</v>
      </c>
      <c r="F343" s="112">
        <f>F344</f>
        <v>168631182</v>
      </c>
      <c r="G343" s="182">
        <f>G362</f>
        <v>0</v>
      </c>
      <c r="H343" s="182" t="b">
        <f t="shared" si="30"/>
        <v>1</v>
      </c>
      <c r="I343" s="182" t="str">
        <f t="shared" si="31"/>
        <v>00</v>
      </c>
    </row>
    <row r="344" spans="1:9" ht="25.5" customHeight="1">
      <c r="A344" s="182" t="s">
        <v>1418</v>
      </c>
      <c r="B344" s="108" t="s">
        <v>725</v>
      </c>
      <c r="C344" s="111">
        <v>168631182</v>
      </c>
      <c r="D344" s="112">
        <v>0</v>
      </c>
      <c r="E344" s="112">
        <f>SUMIF(A344:B344,"*intra*",C344:D344)+SUMIF(A344:B344,"*inter*",C344:D344)</f>
        <v>0</v>
      </c>
      <c r="F344" s="112">
        <f>SUMIF(A344:B344,"*consolidação*",C344:D344)</f>
        <v>168631182</v>
      </c>
      <c r="H344" s="182" t="b">
        <f t="shared" si="30"/>
        <v>1</v>
      </c>
      <c r="I344" s="182" t="str">
        <f t="shared" si="31"/>
        <v>00</v>
      </c>
    </row>
    <row r="345" spans="1:9" ht="12.75" customHeight="1">
      <c r="A345" s="182" t="s">
        <v>1419</v>
      </c>
      <c r="B345" s="106" t="s">
        <v>726</v>
      </c>
      <c r="C345" s="110">
        <v>1644067984.5</v>
      </c>
      <c r="D345" s="112">
        <v>0</v>
      </c>
      <c r="E345" s="112">
        <f>E346+E347+E348+E349</f>
        <v>1597876011.9300001</v>
      </c>
      <c r="F345" s="112">
        <f>F346+F347+F348+F349</f>
        <v>46191972.57</v>
      </c>
      <c r="G345" s="182">
        <f>G364+G365+G366+G367</f>
        <v>0</v>
      </c>
      <c r="H345" s="182" t="b">
        <f t="shared" si="30"/>
        <v>1</v>
      </c>
      <c r="I345" s="182" t="str">
        <f t="shared" si="31"/>
        <v>00</v>
      </c>
    </row>
    <row r="346" spans="1:9" ht="25.5" customHeight="1">
      <c r="A346" s="182" t="s">
        <v>1420</v>
      </c>
      <c r="B346" s="108" t="s">
        <v>727</v>
      </c>
      <c r="C346" s="111">
        <v>46191972.57</v>
      </c>
      <c r="D346" s="112">
        <v>0</v>
      </c>
      <c r="E346" s="112"/>
      <c r="F346" s="112">
        <f>SUMIF(A346:B346,"*consolidação*",C346:D346)</f>
        <v>46191972.57</v>
      </c>
      <c r="H346" s="182" t="b">
        <f t="shared" si="30"/>
        <v>1</v>
      </c>
      <c r="I346" s="182" t="str">
        <f t="shared" si="31"/>
        <v>00</v>
      </c>
    </row>
    <row r="347" spans="1:9" ht="25.5" customHeight="1">
      <c r="A347" s="182" t="s">
        <v>1421</v>
      </c>
      <c r="B347" s="106" t="s">
        <v>728</v>
      </c>
      <c r="C347" s="110">
        <v>1591718853.47</v>
      </c>
      <c r="D347" s="112">
        <v>0</v>
      </c>
      <c r="E347" s="112">
        <f>SUMIF(A347:B347,"*intra*",C347:D347)+SUMIF(A347:B347,"*inter*",C347:D347)</f>
        <v>1591718853.47</v>
      </c>
      <c r="F347" s="112">
        <f>SUMIF(A347:B347,"*consolidação*",C347:D347)</f>
        <v>0</v>
      </c>
      <c r="H347" s="182" t="b">
        <f t="shared" si="30"/>
        <v>1</v>
      </c>
      <c r="I347" s="182" t="str">
        <f t="shared" si="31"/>
        <v>00</v>
      </c>
    </row>
    <row r="348" spans="1:9" ht="25.5" customHeight="1">
      <c r="A348" s="182" t="s">
        <v>1422</v>
      </c>
      <c r="B348" s="108" t="s">
        <v>729</v>
      </c>
      <c r="C348" s="111">
        <v>5700490.0800000001</v>
      </c>
      <c r="D348" s="112">
        <v>0</v>
      </c>
      <c r="E348" s="112">
        <f>SUMIF(A348:B348,"*intra*",C348:D348)+SUMIF(A348:B348,"*inter*",C348:D348)</f>
        <v>5700490.0800000001</v>
      </c>
      <c r="F348" s="112">
        <f>SUMIF(A348:B348,"*consolidação*",C348:D348)</f>
        <v>0</v>
      </c>
      <c r="H348" s="182" t="b">
        <f t="shared" si="30"/>
        <v>1</v>
      </c>
      <c r="I348" s="182" t="str">
        <f t="shared" si="31"/>
        <v>00</v>
      </c>
    </row>
    <row r="349" spans="1:9" ht="25.5" customHeight="1">
      <c r="A349" s="182" t="s">
        <v>1423</v>
      </c>
      <c r="B349" s="106" t="s">
        <v>730</v>
      </c>
      <c r="C349" s="110">
        <v>456668.38</v>
      </c>
      <c r="D349" s="112">
        <v>0</v>
      </c>
      <c r="E349" s="112">
        <f>SUMIF(A349:B349,"*intra*",C349:D349)+SUMIF(A349:B349,"*inter*",C349:D349)</f>
        <v>456668.38</v>
      </c>
      <c r="F349" s="112">
        <f>SUMIF(A349:B349,"*consolidação*",C349:D349)</f>
        <v>0</v>
      </c>
      <c r="H349" s="182" t="b">
        <f t="shared" si="30"/>
        <v>1</v>
      </c>
      <c r="I349" s="182" t="str">
        <f t="shared" si="31"/>
        <v>00</v>
      </c>
    </row>
    <row r="350" spans="1:9" ht="12.75" customHeight="1">
      <c r="A350" s="182" t="s">
        <v>1424</v>
      </c>
      <c r="B350" s="108" t="s">
        <v>731</v>
      </c>
      <c r="C350" s="111">
        <v>167660537.97999999</v>
      </c>
      <c r="D350" s="112">
        <v>0</v>
      </c>
      <c r="E350" s="112">
        <f>E351</f>
        <v>0</v>
      </c>
      <c r="F350" s="112">
        <f>F351</f>
        <v>167660537.97999999</v>
      </c>
      <c r="G350" s="182">
        <f>G369</f>
        <v>0</v>
      </c>
      <c r="H350" s="182" t="b">
        <f t="shared" si="30"/>
        <v>1</v>
      </c>
      <c r="I350" s="182" t="str">
        <f t="shared" si="31"/>
        <v>00</v>
      </c>
    </row>
    <row r="351" spans="1:9" ht="25.5" customHeight="1">
      <c r="A351" s="182" t="s">
        <v>1425</v>
      </c>
      <c r="B351" s="106" t="s">
        <v>732</v>
      </c>
      <c r="C351" s="110">
        <v>167660537.97999999</v>
      </c>
      <c r="D351" s="112">
        <v>0</v>
      </c>
      <c r="E351" s="112">
        <f>SUMIF(A351:B351,"*intra*",C351:D351)+SUMIF(A351:B351,"*inter*",C351:D351)</f>
        <v>0</v>
      </c>
      <c r="F351" s="112">
        <f>SUMIF(A351:B351,"*consolidação*",C351:D351)</f>
        <v>167660537.97999999</v>
      </c>
      <c r="H351" s="182" t="b">
        <f t="shared" ref="H351:H419" si="32">IF(I351="00",C351=E351+F351,TRUE)</f>
        <v>1</v>
      </c>
      <c r="I351" s="182" t="str">
        <f t="shared" si="31"/>
        <v>00</v>
      </c>
    </row>
    <row r="352" spans="1:9" ht="12.75" customHeight="1">
      <c r="A352" s="182" t="s">
        <v>1426</v>
      </c>
      <c r="B352" s="108" t="s">
        <v>733</v>
      </c>
      <c r="C352" s="111">
        <v>23547916964.290001</v>
      </c>
      <c r="D352" s="112">
        <v>0</v>
      </c>
      <c r="E352" s="112">
        <f>E353+E355</f>
        <v>0</v>
      </c>
      <c r="F352" s="112">
        <f>F353+F355</f>
        <v>23547916964.290001</v>
      </c>
      <c r="G352" s="182">
        <f>G371+G373</f>
        <v>0</v>
      </c>
      <c r="H352" s="182" t="b">
        <f t="shared" si="32"/>
        <v>1</v>
      </c>
      <c r="I352" s="182" t="str">
        <f t="shared" ref="I352:I420" si="33">MID(A352,11,2)</f>
        <v>00</v>
      </c>
    </row>
    <row r="353" spans="1:9" ht="25.5" customHeight="1">
      <c r="A353" s="182" t="s">
        <v>1427</v>
      </c>
      <c r="B353" s="106" t="s">
        <v>734</v>
      </c>
      <c r="C353" s="110">
        <v>23445575436.720001</v>
      </c>
      <c r="D353" s="112">
        <v>0</v>
      </c>
      <c r="E353" s="112">
        <f>E354</f>
        <v>0</v>
      </c>
      <c r="F353" s="112">
        <f>F354</f>
        <v>23445575436.720001</v>
      </c>
      <c r="G353" s="182">
        <f>G372</f>
        <v>0</v>
      </c>
      <c r="H353" s="182" t="b">
        <f t="shared" si="32"/>
        <v>1</v>
      </c>
      <c r="I353" s="182" t="str">
        <f t="shared" si="33"/>
        <v>00</v>
      </c>
    </row>
    <row r="354" spans="1:9" ht="25.5" customHeight="1">
      <c r="A354" s="182" t="s">
        <v>1428</v>
      </c>
      <c r="B354" s="108" t="s">
        <v>735</v>
      </c>
      <c r="C354" s="111">
        <v>23445575436.720001</v>
      </c>
      <c r="D354" s="112">
        <v>0</v>
      </c>
      <c r="E354" s="112">
        <f>SUMIF(A354:B354,"*intra*",C354:D354)+SUMIF(A354:B354,"*inter*",C354:D354)</f>
        <v>0</v>
      </c>
      <c r="F354" s="112">
        <f>SUMIF(A354:B354,"*consolidação*",C354:D354)</f>
        <v>23445575436.720001</v>
      </c>
      <c r="H354" s="182" t="b">
        <f t="shared" si="32"/>
        <v>1</v>
      </c>
      <c r="I354" s="182" t="str">
        <f t="shared" si="33"/>
        <v>00</v>
      </c>
    </row>
    <row r="355" spans="1:9" ht="25.5" customHeight="1">
      <c r="A355" s="182" t="s">
        <v>1429</v>
      </c>
      <c r="B355" s="106" t="s">
        <v>736</v>
      </c>
      <c r="C355" s="110">
        <v>102341527.56999999</v>
      </c>
      <c r="D355" s="112">
        <v>0</v>
      </c>
      <c r="E355" s="112">
        <f>E356</f>
        <v>0</v>
      </c>
      <c r="F355" s="112">
        <f>F356</f>
        <v>102341527.56999999</v>
      </c>
      <c r="G355" s="182">
        <f>G374</f>
        <v>0</v>
      </c>
      <c r="H355" s="182" t="b">
        <f t="shared" si="32"/>
        <v>1</v>
      </c>
      <c r="I355" s="182" t="str">
        <f t="shared" si="33"/>
        <v>00</v>
      </c>
    </row>
    <row r="356" spans="1:9" ht="25.5" customHeight="1">
      <c r="A356" s="182" t="s">
        <v>1430</v>
      </c>
      <c r="B356" s="108" t="s">
        <v>737</v>
      </c>
      <c r="C356" s="111">
        <v>102341527.56999999</v>
      </c>
      <c r="D356" s="112">
        <v>0</v>
      </c>
      <c r="E356" s="112">
        <f>SUMIF(A356:B356,"*intra*",C356:D356)+SUMIF(A356:B356,"*inter*",C356:D356)</f>
        <v>0</v>
      </c>
      <c r="F356" s="112">
        <f>SUMIF(A356:B356,"*consolidação*",C356:D356)</f>
        <v>102341527.56999999</v>
      </c>
      <c r="H356" s="182" t="b">
        <f t="shared" si="32"/>
        <v>1</v>
      </c>
      <c r="I356" s="182" t="str">
        <f t="shared" si="33"/>
        <v>00</v>
      </c>
    </row>
    <row r="357" spans="1:9" ht="12.75" customHeight="1">
      <c r="A357" s="182" t="s">
        <v>1431</v>
      </c>
      <c r="B357" s="106" t="s">
        <v>738</v>
      </c>
      <c r="C357" s="110">
        <v>594069008.88</v>
      </c>
      <c r="D357" s="112">
        <v>0</v>
      </c>
      <c r="E357" s="112">
        <f>E358+E362+E366</f>
        <v>284987399.85000002</v>
      </c>
      <c r="F357" s="112">
        <f>F358+F362+F366</f>
        <v>309081609.02999997</v>
      </c>
      <c r="G357" s="182">
        <f>G376+G380+G385</f>
        <v>0</v>
      </c>
      <c r="H357" s="182" t="b">
        <f t="shared" si="32"/>
        <v>1</v>
      </c>
      <c r="I357" s="182" t="str">
        <f t="shared" si="33"/>
        <v>00</v>
      </c>
    </row>
    <row r="358" spans="1:9" ht="12.75" customHeight="1">
      <c r="A358" s="182" t="s">
        <v>1432</v>
      </c>
      <c r="B358" s="108" t="s">
        <v>739</v>
      </c>
      <c r="C358" s="111">
        <v>413639333.67000002</v>
      </c>
      <c r="D358" s="112">
        <v>0</v>
      </c>
      <c r="E358" s="112">
        <f>E359+E360+E361</f>
        <v>187793554.5</v>
      </c>
      <c r="F358" s="112">
        <f>F359+F360+F361</f>
        <v>225845779.16999999</v>
      </c>
      <c r="G358" s="182">
        <f>G377+G378+G379</f>
        <v>0</v>
      </c>
      <c r="H358" s="182" t="b">
        <f t="shared" si="32"/>
        <v>1</v>
      </c>
      <c r="I358" s="182" t="str">
        <f t="shared" si="33"/>
        <v>00</v>
      </c>
    </row>
    <row r="359" spans="1:9" ht="25.5" customHeight="1">
      <c r="A359" s="182" t="s">
        <v>1433</v>
      </c>
      <c r="B359" s="106" t="s">
        <v>740</v>
      </c>
      <c r="C359" s="110">
        <v>225845779.16999999</v>
      </c>
      <c r="D359" s="112">
        <v>0</v>
      </c>
      <c r="E359" s="112">
        <f>SUMIF(A359:B359,"*intra*",C359:D359)+SUMIF(A359:B359,"*inter*",C359:D359)</f>
        <v>0</v>
      </c>
      <c r="F359" s="112">
        <f>SUMIF(A359:B359,"*consolidação*",C359:D359)</f>
        <v>225845779.16999999</v>
      </c>
      <c r="H359" s="182" t="b">
        <f t="shared" si="32"/>
        <v>1</v>
      </c>
      <c r="I359" s="182" t="str">
        <f t="shared" si="33"/>
        <v>00</v>
      </c>
    </row>
    <row r="360" spans="1:9" ht="25.5" customHeight="1">
      <c r="A360" s="182" t="s">
        <v>1434</v>
      </c>
      <c r="B360" s="108" t="s">
        <v>741</v>
      </c>
      <c r="C360" s="111">
        <v>9616914.8599999994</v>
      </c>
      <c r="D360" s="112">
        <v>0</v>
      </c>
      <c r="E360" s="112">
        <f>SUMIF(A360:B360,"*intra*",C360:D360)+SUMIF(A360:B360,"*inter*",C360:D360)</f>
        <v>9616914.8599999994</v>
      </c>
      <c r="F360" s="112">
        <f>SUMIF(A360:B360,"*consolidação*",C360:D360)</f>
        <v>0</v>
      </c>
      <c r="H360" s="182" t="b">
        <f t="shared" si="32"/>
        <v>1</v>
      </c>
      <c r="I360" s="182" t="str">
        <f t="shared" si="33"/>
        <v>00</v>
      </c>
    </row>
    <row r="361" spans="1:9" ht="25.5" customHeight="1">
      <c r="A361" s="182" t="s">
        <v>1435</v>
      </c>
      <c r="B361" s="106" t="s">
        <v>742</v>
      </c>
      <c r="C361" s="110">
        <v>178176639.63999999</v>
      </c>
      <c r="D361" s="112">
        <v>0</v>
      </c>
      <c r="E361" s="112">
        <f>SUMIF(A361:B361,"*intra*",C361:D361)+SUMIF(A361:B361,"*inter*",C361:D361)</f>
        <v>178176639.63999999</v>
      </c>
      <c r="F361" s="112">
        <f>SUMIF(A361:B361,"*consolidação*",C361:D361)</f>
        <v>0</v>
      </c>
      <c r="H361" s="182" t="b">
        <f t="shared" si="32"/>
        <v>1</v>
      </c>
      <c r="I361" s="182" t="str">
        <f t="shared" si="33"/>
        <v>00</v>
      </c>
    </row>
    <row r="362" spans="1:9" ht="12.75" customHeight="1">
      <c r="A362" s="182" t="s">
        <v>1436</v>
      </c>
      <c r="B362" s="108" t="s">
        <v>743</v>
      </c>
      <c r="C362" s="111">
        <v>16216888.24</v>
      </c>
      <c r="D362" s="112">
        <v>0</v>
      </c>
      <c r="E362" s="112">
        <f>E363+E364+E365</f>
        <v>10056916.799999999</v>
      </c>
      <c r="F362" s="112">
        <f>F363+F364+F365</f>
        <v>6159971.4400000004</v>
      </c>
      <c r="G362" s="182">
        <f>G381+G383+G384</f>
        <v>0</v>
      </c>
      <c r="H362" s="182" t="b">
        <f t="shared" si="32"/>
        <v>1</v>
      </c>
      <c r="I362" s="182" t="str">
        <f t="shared" si="33"/>
        <v>00</v>
      </c>
    </row>
    <row r="363" spans="1:9" ht="25.5" customHeight="1">
      <c r="A363" s="182" t="s">
        <v>1437</v>
      </c>
      <c r="B363" s="106" t="s">
        <v>744</v>
      </c>
      <c r="C363" s="110">
        <v>6159971.4400000004</v>
      </c>
      <c r="D363" s="112">
        <v>0</v>
      </c>
      <c r="E363" s="112">
        <f>SUMIF(A363:B363,"*intra*",C363:D363)+SUMIF(A363:B363,"*inter*",C363:D363)</f>
        <v>0</v>
      </c>
      <c r="F363" s="112">
        <f>SUMIF(A363:B363,"*consolidação*",C363:D363)</f>
        <v>6159971.4400000004</v>
      </c>
      <c r="H363" s="182" t="b">
        <f t="shared" si="32"/>
        <v>1</v>
      </c>
      <c r="I363" s="182" t="str">
        <f t="shared" si="33"/>
        <v>00</v>
      </c>
    </row>
    <row r="364" spans="1:9" ht="25.5" customHeight="1">
      <c r="A364" s="182" t="s">
        <v>1438</v>
      </c>
      <c r="B364" s="108" t="s">
        <v>745</v>
      </c>
      <c r="C364" s="111">
        <v>13369.36</v>
      </c>
      <c r="D364" s="112">
        <v>0</v>
      </c>
      <c r="E364" s="112">
        <f>SUMIF(A364:B364,"*intra*",C364:D364)+SUMIF(A364:B364,"*inter*",C364:D364)</f>
        <v>13369.36</v>
      </c>
      <c r="F364" s="112">
        <f>SUMIF(A364:B364,"*consolidação*",C364:D364)</f>
        <v>0</v>
      </c>
      <c r="H364" s="182" t="b">
        <f t="shared" si="32"/>
        <v>1</v>
      </c>
      <c r="I364" s="182" t="str">
        <f t="shared" si="33"/>
        <v>00</v>
      </c>
    </row>
    <row r="365" spans="1:9" ht="25.5" customHeight="1">
      <c r="A365" s="182" t="s">
        <v>1439</v>
      </c>
      <c r="B365" s="106" t="s">
        <v>746</v>
      </c>
      <c r="C365" s="110">
        <v>10043547.439999999</v>
      </c>
      <c r="D365" s="112">
        <v>0</v>
      </c>
      <c r="E365" s="112">
        <f>SUMIF(A365:B365,"*intra*",C365:D365)+SUMIF(A365:B365,"*inter*",C365:D365)</f>
        <v>10043547.439999999</v>
      </c>
      <c r="F365" s="112">
        <f>SUMIF(A365:B365,"*consolidação*",C365:D365)</f>
        <v>0</v>
      </c>
      <c r="H365" s="182" t="b">
        <f t="shared" si="32"/>
        <v>1</v>
      </c>
      <c r="I365" s="182" t="str">
        <f t="shared" si="33"/>
        <v>00</v>
      </c>
    </row>
    <row r="366" spans="1:9" ht="12.75" customHeight="1">
      <c r="A366" s="182" t="s">
        <v>1440</v>
      </c>
      <c r="B366" s="108" t="s">
        <v>747</v>
      </c>
      <c r="C366" s="111">
        <v>164212786.97</v>
      </c>
      <c r="D366" s="112">
        <v>0</v>
      </c>
      <c r="E366" s="112">
        <f>E367+E368+E369</f>
        <v>87136928.549999997</v>
      </c>
      <c r="F366" s="112">
        <f>F367+F368+F369</f>
        <v>77075858.420000002</v>
      </c>
      <c r="G366" s="182">
        <f>G386+G387+G390</f>
        <v>0</v>
      </c>
      <c r="H366" s="182" t="b">
        <f t="shared" si="32"/>
        <v>1</v>
      </c>
      <c r="I366" s="182" t="str">
        <f t="shared" si="33"/>
        <v>00</v>
      </c>
    </row>
    <row r="367" spans="1:9" ht="25.5" customHeight="1">
      <c r="A367" s="182" t="s">
        <v>1441</v>
      </c>
      <c r="B367" s="106" t="s">
        <v>748</v>
      </c>
      <c r="C367" s="110">
        <v>77075858.420000002</v>
      </c>
      <c r="D367" s="112">
        <v>0</v>
      </c>
      <c r="E367" s="112">
        <f>SUMIF(A367:B367,"*intra*",C367:D367)+SUMIF(A367:B367,"*inter*",C367:D367)</f>
        <v>0</v>
      </c>
      <c r="F367" s="112">
        <f>SUMIF(A367:B367,"*consolidação*",C367:D367)</f>
        <v>77075858.420000002</v>
      </c>
      <c r="H367" s="182" t="b">
        <f t="shared" si="32"/>
        <v>1</v>
      </c>
      <c r="I367" s="182" t="str">
        <f t="shared" si="33"/>
        <v>00</v>
      </c>
    </row>
    <row r="368" spans="1:9" ht="25.5" customHeight="1">
      <c r="A368" s="182" t="s">
        <v>1442</v>
      </c>
      <c r="B368" s="108" t="s">
        <v>749</v>
      </c>
      <c r="C368" s="111">
        <v>53907031.920000002</v>
      </c>
      <c r="D368" s="112">
        <v>0</v>
      </c>
      <c r="E368" s="112">
        <f>SUMIF(A368:B368,"*intra*",C368:D368)+SUMIF(A368:B368,"*inter*",C368:D368)</f>
        <v>53907031.920000002</v>
      </c>
      <c r="F368" s="112">
        <f>SUMIF(A368:B368,"*consolidação*",C368:D368)</f>
        <v>0</v>
      </c>
      <c r="H368" s="182" t="b">
        <f t="shared" si="32"/>
        <v>1</v>
      </c>
      <c r="I368" s="182" t="str">
        <f t="shared" si="33"/>
        <v>00</v>
      </c>
    </row>
    <row r="369" spans="1:9" ht="25.5" customHeight="1">
      <c r="A369" s="182" t="s">
        <v>1443</v>
      </c>
      <c r="B369" s="106" t="s">
        <v>750</v>
      </c>
      <c r="C369" s="110">
        <v>33229896.629999999</v>
      </c>
      <c r="D369" s="112">
        <v>0</v>
      </c>
      <c r="E369" s="112">
        <f>SUMIF(A369:B369,"*intra*",C369:D369)+SUMIF(A369:B369,"*inter*",C369:D369)</f>
        <v>33229896.629999999</v>
      </c>
      <c r="F369" s="112">
        <f>SUMIF(A369:B369,"*consolidação*",C369:D369)</f>
        <v>0</v>
      </c>
      <c r="H369" s="182" t="b">
        <f t="shared" si="32"/>
        <v>1</v>
      </c>
      <c r="I369" s="182" t="str">
        <f t="shared" si="33"/>
        <v>00</v>
      </c>
    </row>
    <row r="370" spans="1:9" ht="12.75" customHeight="1">
      <c r="A370" s="182" t="s">
        <v>1444</v>
      </c>
      <c r="B370" s="108" t="s">
        <v>751</v>
      </c>
      <c r="C370" s="111">
        <v>7736650.5899999999</v>
      </c>
      <c r="D370" s="112">
        <v>0</v>
      </c>
      <c r="E370" s="112">
        <f>E371+E372+E373</f>
        <v>7736650.5899999999</v>
      </c>
      <c r="F370" s="112">
        <f>F371+F372+F373</f>
        <v>0</v>
      </c>
      <c r="G370" s="182" t="e">
        <f>G392+G393+G394</f>
        <v>#REF!</v>
      </c>
      <c r="H370" s="182" t="b">
        <f t="shared" si="32"/>
        <v>1</v>
      </c>
      <c r="I370" s="182" t="str">
        <f t="shared" si="33"/>
        <v>00</v>
      </c>
    </row>
    <row r="371" spans="1:9" ht="25.5" customHeight="1">
      <c r="A371" s="182" t="s">
        <v>1445</v>
      </c>
      <c r="B371" s="106" t="s">
        <v>752</v>
      </c>
      <c r="C371" s="110">
        <v>141813.62</v>
      </c>
      <c r="D371" s="112">
        <v>0</v>
      </c>
      <c r="E371" s="112">
        <f>SUMIF(A371:B371,"*intra*",C371:D371)+SUMIF(A371:B371,"*inter*",C371:D371)</f>
        <v>141813.62</v>
      </c>
      <c r="F371" s="112">
        <f>SUMIF(A371:B371,"*consolidação*",C371:D371)</f>
        <v>0</v>
      </c>
      <c r="H371" s="182" t="b">
        <f t="shared" si="32"/>
        <v>1</v>
      </c>
      <c r="I371" s="182" t="str">
        <f t="shared" si="33"/>
        <v>00</v>
      </c>
    </row>
    <row r="372" spans="1:9" ht="25.5" customHeight="1">
      <c r="A372" s="182" t="s">
        <v>1446</v>
      </c>
      <c r="B372" s="108" t="s">
        <v>753</v>
      </c>
      <c r="C372" s="111">
        <v>1685171.84</v>
      </c>
      <c r="D372" s="112">
        <v>0</v>
      </c>
      <c r="E372" s="112">
        <f>SUMIF(A372:B372,"*intra*",C372:D372)+SUMIF(A372:B372,"*inter*",C372:D372)</f>
        <v>1685171.84</v>
      </c>
      <c r="F372" s="112">
        <f>SUMIF(A372:B372,"*consolidação*",C372:D372)</f>
        <v>0</v>
      </c>
      <c r="H372" s="182" t="b">
        <f t="shared" si="32"/>
        <v>1</v>
      </c>
      <c r="I372" s="182" t="str">
        <f t="shared" si="33"/>
        <v>00</v>
      </c>
    </row>
    <row r="373" spans="1:9" ht="25.5" customHeight="1">
      <c r="A373" s="182" t="s">
        <v>1447</v>
      </c>
      <c r="B373" s="106" t="s">
        <v>754</v>
      </c>
      <c r="C373" s="110">
        <v>5909665.1299999999</v>
      </c>
      <c r="D373" s="112">
        <v>0</v>
      </c>
      <c r="E373" s="112">
        <f>SUMIF(A373:B373,"*intra*",C373:D373)+SUMIF(A373:B373,"*inter*",C373:D373)</f>
        <v>5909665.1299999999</v>
      </c>
      <c r="F373" s="112">
        <f>SUMIF(A373:B373,"*consolidação*",C373:D373)</f>
        <v>0</v>
      </c>
      <c r="H373" s="182" t="b">
        <f t="shared" si="32"/>
        <v>1</v>
      </c>
      <c r="I373" s="182" t="str">
        <f t="shared" si="33"/>
        <v>00</v>
      </c>
    </row>
    <row r="374" spans="1:9" ht="12.75" customHeight="1">
      <c r="A374" s="182" t="s">
        <v>1448</v>
      </c>
      <c r="B374" s="108" t="s">
        <v>755</v>
      </c>
      <c r="C374" s="111">
        <v>1287754738.8599999</v>
      </c>
      <c r="D374" s="112">
        <v>0</v>
      </c>
      <c r="E374" s="112">
        <f>E375+E377+E379+E381+E386+E388+E390</f>
        <v>-235343.72</v>
      </c>
      <c r="F374" s="112">
        <f>F375+F377+F379+F381+F386+F388+F390</f>
        <v>1287990082.5799999</v>
      </c>
      <c r="G374" s="182">
        <f>G396+G398+G400+G402+G408+G410</f>
        <v>0</v>
      </c>
      <c r="H374" s="182" t="b">
        <f t="shared" si="32"/>
        <v>1</v>
      </c>
      <c r="I374" s="182" t="str">
        <f t="shared" si="33"/>
        <v>00</v>
      </c>
    </row>
    <row r="375" spans="1:9" ht="12.75" customHeight="1">
      <c r="A375" s="182" t="s">
        <v>1449</v>
      </c>
      <c r="B375" s="106" t="s">
        <v>756</v>
      </c>
      <c r="C375" s="110">
        <v>174788653.03</v>
      </c>
      <c r="D375" s="112">
        <v>0</v>
      </c>
      <c r="E375" s="112">
        <f>E376</f>
        <v>0</v>
      </c>
      <c r="F375" s="112">
        <f>F376</f>
        <v>174788653.03</v>
      </c>
      <c r="G375" s="182">
        <f>G397</f>
        <v>0</v>
      </c>
      <c r="H375" s="182" t="b">
        <f t="shared" si="32"/>
        <v>1</v>
      </c>
      <c r="I375" s="182" t="str">
        <f t="shared" si="33"/>
        <v>00</v>
      </c>
    </row>
    <row r="376" spans="1:9" ht="25.5" customHeight="1">
      <c r="A376" s="182" t="s">
        <v>1450</v>
      </c>
      <c r="B376" s="108" t="s">
        <v>757</v>
      </c>
      <c r="C376" s="111">
        <v>174788653.03</v>
      </c>
      <c r="D376" s="112">
        <v>0</v>
      </c>
      <c r="E376" s="112">
        <f>SUMIF(A376:B376,"*intra*",C376:D376)+SUMIF(A376:B376,"*inter*",C376:D376)</f>
        <v>0</v>
      </c>
      <c r="F376" s="112">
        <f>SUMIF(A376:B376,"*consolidação*",C376:D376)</f>
        <v>174788653.03</v>
      </c>
      <c r="H376" s="182" t="b">
        <f t="shared" si="32"/>
        <v>1</v>
      </c>
      <c r="I376" s="182" t="str">
        <f t="shared" si="33"/>
        <v>00</v>
      </c>
    </row>
    <row r="377" spans="1:9" ht="12.75" customHeight="1">
      <c r="A377" s="182" t="s">
        <v>1451</v>
      </c>
      <c r="B377" s="106" t="s">
        <v>758</v>
      </c>
      <c r="C377" s="110">
        <v>132037116.20999999</v>
      </c>
      <c r="D377" s="112">
        <v>0</v>
      </c>
      <c r="E377" s="112">
        <f>E378</f>
        <v>0</v>
      </c>
      <c r="F377" s="112">
        <f>F378</f>
        <v>132037116.20999999</v>
      </c>
      <c r="G377" s="182">
        <f>G399</f>
        <v>0</v>
      </c>
      <c r="H377" s="182" t="b">
        <f t="shared" si="32"/>
        <v>1</v>
      </c>
      <c r="I377" s="182" t="str">
        <f t="shared" si="33"/>
        <v>00</v>
      </c>
    </row>
    <row r="378" spans="1:9" ht="25.5" customHeight="1">
      <c r="A378" s="182" t="s">
        <v>1452</v>
      </c>
      <c r="B378" s="108" t="s">
        <v>759</v>
      </c>
      <c r="C378" s="111">
        <v>132037116.20999999</v>
      </c>
      <c r="D378" s="112">
        <v>0</v>
      </c>
      <c r="E378" s="112">
        <f>SUMIF(A378:B378,"*intra*",C378:D378)+SUMIF(A378:B378,"*inter*",C378:D378)</f>
        <v>0</v>
      </c>
      <c r="F378" s="112">
        <f>SUMIF(A378:B378,"*consolidação*",C378:D378)</f>
        <v>132037116.20999999</v>
      </c>
      <c r="H378" s="182" t="b">
        <f t="shared" si="32"/>
        <v>1</v>
      </c>
      <c r="I378" s="182" t="str">
        <f t="shared" si="33"/>
        <v>00</v>
      </c>
    </row>
    <row r="379" spans="1:9" ht="12.75" customHeight="1">
      <c r="A379" s="182" t="s">
        <v>1453</v>
      </c>
      <c r="B379" s="106" t="s">
        <v>760</v>
      </c>
      <c r="C379" s="110">
        <v>376416505.13</v>
      </c>
      <c r="D379" s="112">
        <v>0</v>
      </c>
      <c r="E379" s="112">
        <f>E380</f>
        <v>0</v>
      </c>
      <c r="F379" s="112">
        <f>F380</f>
        <v>376416505.13</v>
      </c>
      <c r="G379" s="182">
        <f>G401</f>
        <v>0</v>
      </c>
      <c r="H379" s="182" t="b">
        <f t="shared" si="32"/>
        <v>1</v>
      </c>
      <c r="I379" s="182" t="str">
        <f t="shared" si="33"/>
        <v>00</v>
      </c>
    </row>
    <row r="380" spans="1:9" ht="25.5" customHeight="1">
      <c r="A380" s="182" t="s">
        <v>1454</v>
      </c>
      <c r="B380" s="108" t="s">
        <v>761</v>
      </c>
      <c r="C380" s="111">
        <v>376416505.13</v>
      </c>
      <c r="D380" s="112">
        <v>0</v>
      </c>
      <c r="E380" s="112">
        <f>SUMIF(A380:B380,"*intra*",C380:D380)+SUMIF(A380:B380,"*inter*",C380:D380)</f>
        <v>0</v>
      </c>
      <c r="F380" s="112">
        <f>SUMIF(A380:B380,"*consolidação*",C380:D380)</f>
        <v>376416505.13</v>
      </c>
      <c r="H380" s="182" t="b">
        <f t="shared" si="32"/>
        <v>1</v>
      </c>
      <c r="I380" s="182" t="str">
        <f t="shared" si="33"/>
        <v>00</v>
      </c>
    </row>
    <row r="381" spans="1:9" ht="12.75" customHeight="1">
      <c r="A381" s="182" t="s">
        <v>1455</v>
      </c>
      <c r="B381" s="106" t="s">
        <v>762</v>
      </c>
      <c r="C381" s="110">
        <v>-196790.34</v>
      </c>
      <c r="D381" s="112">
        <v>0</v>
      </c>
      <c r="E381" s="112">
        <f>E385+E384+E383+E382</f>
        <v>-235343.72</v>
      </c>
      <c r="F381" s="112">
        <f>F385+F384+F383+F382</f>
        <v>38553.379999999997</v>
      </c>
      <c r="G381" s="182">
        <f>G407+G406+G405</f>
        <v>0</v>
      </c>
      <c r="H381" s="182" t="b">
        <f t="shared" si="32"/>
        <v>1</v>
      </c>
      <c r="I381" s="182" t="str">
        <f t="shared" si="33"/>
        <v>00</v>
      </c>
    </row>
    <row r="382" spans="1:9" s="251" customFormat="1" ht="25.5">
      <c r="A382" s="251" t="s">
        <v>4015</v>
      </c>
      <c r="B382" s="255" t="s">
        <v>4015</v>
      </c>
      <c r="C382" s="111">
        <v>38553.379999999997</v>
      </c>
      <c r="D382" s="112"/>
      <c r="E382" s="112">
        <f>SUMIF(A382:B382,"*intra*",C382:D382)+SUMIF(A382:B382,"*inter*",C382:D382)</f>
        <v>0</v>
      </c>
      <c r="F382" s="112">
        <f>SUMIF(A382:B382,"*consolidação*",C382:D382)</f>
        <v>38553.379999999997</v>
      </c>
      <c r="H382" s="251" t="b">
        <f t="shared" si="32"/>
        <v>1</v>
      </c>
      <c r="I382" s="263" t="str">
        <f t="shared" si="33"/>
        <v>00</v>
      </c>
    </row>
    <row r="383" spans="1:9" ht="25.5" customHeight="1">
      <c r="A383" s="182" t="s">
        <v>1456</v>
      </c>
      <c r="B383" s="108" t="s">
        <v>763</v>
      </c>
      <c r="C383" s="110">
        <v>0</v>
      </c>
      <c r="D383" s="112">
        <v>0</v>
      </c>
      <c r="E383" s="112">
        <f>SUMIF(A383:B383,"*intra*",C383:D383)+SUMIF(A383:B383,"*inter*",C383:D383)</f>
        <v>0</v>
      </c>
      <c r="F383" s="112">
        <f>SUMIF(A383:B383,"*consolidação*",C383:D383)</f>
        <v>0</v>
      </c>
      <c r="H383" s="182" t="b">
        <f t="shared" si="32"/>
        <v>1</v>
      </c>
      <c r="I383" s="182" t="str">
        <f t="shared" si="33"/>
        <v>00</v>
      </c>
    </row>
    <row r="384" spans="1:9" ht="25.5" customHeight="1">
      <c r="A384" s="182" t="s">
        <v>1457</v>
      </c>
      <c r="B384" s="106" t="s">
        <v>764</v>
      </c>
      <c r="C384" s="111">
        <v>-235343.72</v>
      </c>
      <c r="D384" s="112">
        <v>0</v>
      </c>
      <c r="E384" s="112">
        <f>SUMIF(A384:B384,"*intra*",C384:D384)+SUMIF(A384:B384,"*inter*",C384:D384)</f>
        <v>-235343.72</v>
      </c>
      <c r="F384" s="112">
        <f>SUMIF(A384:B384,"*consolidação*",C384:D384)</f>
        <v>0</v>
      </c>
      <c r="H384" s="182" t="b">
        <f t="shared" si="32"/>
        <v>1</v>
      </c>
      <c r="I384" s="182" t="str">
        <f t="shared" si="33"/>
        <v>00</v>
      </c>
    </row>
    <row r="385" spans="1:9" ht="25.5" customHeight="1">
      <c r="A385" s="182" t="s">
        <v>1458</v>
      </c>
      <c r="B385" s="108" t="s">
        <v>765</v>
      </c>
      <c r="C385" s="110">
        <v>0</v>
      </c>
      <c r="D385" s="112">
        <v>0</v>
      </c>
      <c r="E385" s="112">
        <f>SUMIF(A385:B385,"*intra*",C385:D385)+SUMIF(A385:B385,"*inter*",C385:D385)</f>
        <v>0</v>
      </c>
      <c r="F385" s="112">
        <f>SUMIF(A385:B385,"*consolidação*",C385:D385)</f>
        <v>0</v>
      </c>
      <c r="H385" s="182" t="b">
        <f t="shared" si="32"/>
        <v>1</v>
      </c>
      <c r="I385" s="182" t="str">
        <f t="shared" si="33"/>
        <v>00</v>
      </c>
    </row>
    <row r="386" spans="1:9" ht="25.5" customHeight="1">
      <c r="A386" s="182" t="s">
        <v>1459</v>
      </c>
      <c r="B386" s="106" t="s">
        <v>766</v>
      </c>
      <c r="C386" s="111">
        <v>-142652.93</v>
      </c>
      <c r="D386" s="112">
        <v>0</v>
      </c>
      <c r="E386" s="112">
        <f>E387</f>
        <v>0</v>
      </c>
      <c r="F386" s="112">
        <f>F387</f>
        <v>-142652.93</v>
      </c>
      <c r="G386" s="182">
        <f>G409</f>
        <v>0</v>
      </c>
      <c r="H386" s="182" t="b">
        <f t="shared" si="32"/>
        <v>1</v>
      </c>
      <c r="I386" s="182" t="str">
        <f t="shared" si="33"/>
        <v>00</v>
      </c>
    </row>
    <row r="387" spans="1:9" ht="25.5" customHeight="1">
      <c r="A387" s="182" t="s">
        <v>1460</v>
      </c>
      <c r="B387" s="108" t="s">
        <v>767</v>
      </c>
      <c r="C387" s="110">
        <v>-142652.93</v>
      </c>
      <c r="D387" s="112">
        <v>0</v>
      </c>
      <c r="E387" s="112">
        <f>SUMIF(A387:B387,"*intra*",C387:D387)+SUMIF(A387:B387,"*inter*",C387:D387)</f>
        <v>0</v>
      </c>
      <c r="F387" s="112">
        <f>SUMIF(A387:B387,"*consolidação*",C387:D387)</f>
        <v>-142652.93</v>
      </c>
      <c r="H387" s="182" t="b">
        <f t="shared" si="32"/>
        <v>1</v>
      </c>
      <c r="I387" s="182" t="str">
        <f t="shared" si="33"/>
        <v>00</v>
      </c>
    </row>
    <row r="388" spans="1:9" s="251" customFormat="1" ht="25.5" customHeight="1">
      <c r="A388" s="257" t="s">
        <v>4016</v>
      </c>
      <c r="B388" s="254" t="s">
        <v>4016</v>
      </c>
      <c r="C388" s="111">
        <v>636796.52</v>
      </c>
      <c r="D388" s="112"/>
      <c r="E388" s="112">
        <f>E389</f>
        <v>0</v>
      </c>
      <c r="F388" s="112">
        <f>F389</f>
        <v>636796.52</v>
      </c>
      <c r="H388" s="251" t="b">
        <f t="shared" si="32"/>
        <v>1</v>
      </c>
      <c r="I388" s="263" t="str">
        <f t="shared" si="33"/>
        <v>00</v>
      </c>
    </row>
    <row r="389" spans="1:9" s="251" customFormat="1" ht="25.5" customHeight="1">
      <c r="A389" s="251" t="s">
        <v>4017</v>
      </c>
      <c r="B389" s="255" t="s">
        <v>4017</v>
      </c>
      <c r="C389" s="110">
        <v>636796.52</v>
      </c>
      <c r="D389" s="112"/>
      <c r="E389" s="112">
        <f>SUMIF(A389:B389,"*intra*",C389:D389)+SUMIF(A389:B389,"*inter*",C389:D389)</f>
        <v>0</v>
      </c>
      <c r="F389" s="112">
        <f>SUMIF(A389:B389,"*consolidação*",C389:D389)</f>
        <v>636796.52</v>
      </c>
      <c r="H389" s="251" t="b">
        <f>IF(I389="00",C389=E389+F389,TRUE)</f>
        <v>1</v>
      </c>
      <c r="I389" s="263" t="str">
        <f t="shared" si="33"/>
        <v>00</v>
      </c>
    </row>
    <row r="390" spans="1:9" ht="12.75" customHeight="1">
      <c r="A390" s="182" t="s">
        <v>1461</v>
      </c>
      <c r="B390" s="106" t="s">
        <v>768</v>
      </c>
      <c r="C390" s="111">
        <v>604215111.24000001</v>
      </c>
      <c r="D390" s="112">
        <v>0</v>
      </c>
      <c r="E390" s="112">
        <f>E391</f>
        <v>0</v>
      </c>
      <c r="F390" s="112">
        <f>F391</f>
        <v>604215111.24000001</v>
      </c>
      <c r="G390" s="182">
        <f>G411</f>
        <v>0</v>
      </c>
      <c r="H390" s="182" t="b">
        <f t="shared" si="32"/>
        <v>1</v>
      </c>
      <c r="I390" s="182" t="str">
        <f t="shared" si="33"/>
        <v>00</v>
      </c>
    </row>
    <row r="391" spans="1:9" ht="12.75" customHeight="1">
      <c r="A391" s="182" t="s">
        <v>1462</v>
      </c>
      <c r="B391" s="108" t="s">
        <v>769</v>
      </c>
      <c r="C391" s="110">
        <v>604215111.24000001</v>
      </c>
      <c r="D391" s="112">
        <v>0</v>
      </c>
      <c r="E391" s="112">
        <f>SUMIF(A391:B391,"*intra*",C391:D391)+SUMIF(A391:B391,"*inter*",C391:D391)</f>
        <v>0</v>
      </c>
      <c r="F391" s="112">
        <f>SUMIF(A391:B391,"*consolidação*",C391:D391)</f>
        <v>604215111.24000001</v>
      </c>
      <c r="H391" s="182" t="b">
        <f t="shared" si="32"/>
        <v>1</v>
      </c>
      <c r="I391" s="182" t="str">
        <f t="shared" si="33"/>
        <v>00</v>
      </c>
    </row>
    <row r="392" spans="1:9" ht="12.75" customHeight="1">
      <c r="A392" s="182" t="s">
        <v>1463</v>
      </c>
      <c r="B392" s="106" t="s">
        <v>770</v>
      </c>
      <c r="C392" s="111">
        <v>20022308243.470001</v>
      </c>
      <c r="D392" s="112">
        <v>0</v>
      </c>
      <c r="E392" s="112">
        <f>E393+E395+E397+E399+E401+E405+E403+E407+E409</f>
        <v>1572373413.5799999</v>
      </c>
      <c r="F392" s="112">
        <f>F393+F395+F397+F399+F401+F405+F403+F407+F409</f>
        <v>18449934829.889999</v>
      </c>
      <c r="G392" s="182" t="e">
        <f>G413+G415+G417+G419+G421+G423+G425+G427</f>
        <v>#REF!</v>
      </c>
      <c r="H392" s="182" t="b">
        <f t="shared" si="32"/>
        <v>1</v>
      </c>
      <c r="I392" s="182" t="str">
        <f t="shared" si="33"/>
        <v>00</v>
      </c>
    </row>
    <row r="393" spans="1:9" ht="12.75" customHeight="1">
      <c r="A393" s="182" t="s">
        <v>1464</v>
      </c>
      <c r="B393" s="108" t="s">
        <v>771</v>
      </c>
      <c r="C393" s="110">
        <v>364525169.63</v>
      </c>
      <c r="D393" s="112">
        <v>0</v>
      </c>
      <c r="E393" s="112">
        <f>E394</f>
        <v>0</v>
      </c>
      <c r="F393" s="112">
        <f>F394</f>
        <v>364525169.63</v>
      </c>
      <c r="G393" s="182">
        <f>G414</f>
        <v>0</v>
      </c>
      <c r="H393" s="182" t="b">
        <f t="shared" si="32"/>
        <v>1</v>
      </c>
      <c r="I393" s="182" t="str">
        <f t="shared" si="33"/>
        <v>00</v>
      </c>
    </row>
    <row r="394" spans="1:9" ht="12.75" customHeight="1">
      <c r="A394" s="182" t="s">
        <v>1465</v>
      </c>
      <c r="B394" s="106" t="s">
        <v>772</v>
      </c>
      <c r="C394" s="111">
        <v>364525169.63</v>
      </c>
      <c r="D394" s="112">
        <v>0</v>
      </c>
      <c r="E394" s="112">
        <f>SUMIF(A394:B394,"*intra*",C394:D394)+SUMIF(A394:B394,"*inter*",C394:D394)</f>
        <v>0</v>
      </c>
      <c r="F394" s="112">
        <f>SUMIF(A394:B394,"*consolidação*",C394:D394)</f>
        <v>364525169.63</v>
      </c>
      <c r="H394" s="182" t="b">
        <f t="shared" si="32"/>
        <v>1</v>
      </c>
      <c r="I394" s="182" t="str">
        <f t="shared" si="33"/>
        <v>00</v>
      </c>
    </row>
    <row r="395" spans="1:9" ht="12.75" customHeight="1">
      <c r="A395" s="182" t="s">
        <v>1466</v>
      </c>
      <c r="B395" s="108" t="s">
        <v>773</v>
      </c>
      <c r="C395" s="110">
        <v>24416530.48</v>
      </c>
      <c r="D395" s="112">
        <v>0</v>
      </c>
      <c r="E395" s="112">
        <f>E396</f>
        <v>0</v>
      </c>
      <c r="F395" s="112">
        <f>F396</f>
        <v>24416530.48</v>
      </c>
      <c r="G395" s="182">
        <f>G416</f>
        <v>0</v>
      </c>
      <c r="H395" s="182" t="b">
        <f t="shared" si="32"/>
        <v>1</v>
      </c>
      <c r="I395" s="182" t="str">
        <f t="shared" si="33"/>
        <v>00</v>
      </c>
    </row>
    <row r="396" spans="1:9" ht="12.75" customHeight="1">
      <c r="A396" s="182" t="s">
        <v>1467</v>
      </c>
      <c r="B396" s="106" t="s">
        <v>774</v>
      </c>
      <c r="C396" s="111">
        <v>24416530.48</v>
      </c>
      <c r="D396" s="112">
        <v>0</v>
      </c>
      <c r="E396" s="112">
        <f>SUMIF(A396:B396,"*intra*",C396:D396)+SUMIF(A396:B396,"*inter*",C396:D396)</f>
        <v>0</v>
      </c>
      <c r="F396" s="112">
        <f>SUMIF(A396:B396,"*consolidação*",C396:D396)</f>
        <v>24416530.48</v>
      </c>
      <c r="H396" s="182" t="b">
        <f t="shared" si="32"/>
        <v>1</v>
      </c>
      <c r="I396" s="182" t="str">
        <f t="shared" si="33"/>
        <v>00</v>
      </c>
    </row>
    <row r="397" spans="1:9" ht="12.75" customHeight="1">
      <c r="A397" s="182" t="s">
        <v>1468</v>
      </c>
      <c r="B397" s="108" t="s">
        <v>775</v>
      </c>
      <c r="C397" s="110">
        <v>60199705.490000002</v>
      </c>
      <c r="D397" s="112">
        <v>0</v>
      </c>
      <c r="E397" s="112">
        <f>E398</f>
        <v>0</v>
      </c>
      <c r="F397" s="112">
        <f>F398</f>
        <v>60199705.490000002</v>
      </c>
      <c r="G397" s="182">
        <f>G418</f>
        <v>0</v>
      </c>
      <c r="H397" s="182" t="b">
        <f t="shared" si="32"/>
        <v>1</v>
      </c>
      <c r="I397" s="182" t="str">
        <f t="shared" si="33"/>
        <v>00</v>
      </c>
    </row>
    <row r="398" spans="1:9" ht="12.75" customHeight="1">
      <c r="A398" s="182" t="s">
        <v>1469</v>
      </c>
      <c r="B398" s="106" t="s">
        <v>776</v>
      </c>
      <c r="C398" s="111">
        <v>60199705.490000002</v>
      </c>
      <c r="D398" s="112">
        <v>0</v>
      </c>
      <c r="E398" s="112">
        <f>SUMIF(A398:B398,"*intra*",C398:D398)+SUMIF(A398:B398,"*inter*",C398:D398)</f>
        <v>0</v>
      </c>
      <c r="F398" s="112">
        <f>SUMIF(A398:B398,"*consolidação*",C398:D398)</f>
        <v>60199705.490000002</v>
      </c>
      <c r="H398" s="182" t="b">
        <f t="shared" si="32"/>
        <v>1</v>
      </c>
      <c r="I398" s="182" t="str">
        <f t="shared" si="33"/>
        <v>00</v>
      </c>
    </row>
    <row r="399" spans="1:9" ht="12.75" customHeight="1">
      <c r="A399" s="182" t="s">
        <v>1470</v>
      </c>
      <c r="B399" s="108" t="s">
        <v>777</v>
      </c>
      <c r="C399" s="110">
        <v>340511.22</v>
      </c>
      <c r="D399" s="112">
        <v>0</v>
      </c>
      <c r="E399" s="112">
        <f>E400</f>
        <v>0</v>
      </c>
      <c r="F399" s="112">
        <f>F400</f>
        <v>340511.22</v>
      </c>
      <c r="G399" s="182">
        <f>G420</f>
        <v>0</v>
      </c>
      <c r="H399" s="182" t="b">
        <f t="shared" si="32"/>
        <v>1</v>
      </c>
      <c r="I399" s="182" t="str">
        <f t="shared" si="33"/>
        <v>00</v>
      </c>
    </row>
    <row r="400" spans="1:9" ht="25.5" customHeight="1">
      <c r="A400" s="182" t="s">
        <v>1471</v>
      </c>
      <c r="B400" s="106" t="s">
        <v>778</v>
      </c>
      <c r="C400" s="111">
        <v>340511.22</v>
      </c>
      <c r="D400" s="112">
        <v>0</v>
      </c>
      <c r="E400" s="112">
        <f>SUMIF(A400:B400,"*intra*",C400:D400)+SUMIF(A400:B400,"*inter*",C400:D400)</f>
        <v>0</v>
      </c>
      <c r="F400" s="112">
        <f>SUMIF(A400:B400,"*consolidação*",C400:D400)</f>
        <v>340511.22</v>
      </c>
      <c r="H400" s="182" t="b">
        <f t="shared" si="32"/>
        <v>1</v>
      </c>
      <c r="I400" s="182" t="str">
        <f t="shared" si="33"/>
        <v>00</v>
      </c>
    </row>
    <row r="401" spans="1:9" ht="12.75" customHeight="1">
      <c r="A401" s="182" t="s">
        <v>1472</v>
      </c>
      <c r="B401" s="108" t="s">
        <v>779</v>
      </c>
      <c r="C401" s="110">
        <v>12032369.07</v>
      </c>
      <c r="D401" s="112">
        <v>0</v>
      </c>
      <c r="E401" s="112">
        <f>E402</f>
        <v>0</v>
      </c>
      <c r="F401" s="112">
        <f>F402</f>
        <v>12032369.07</v>
      </c>
      <c r="G401" s="182">
        <f>G422</f>
        <v>0</v>
      </c>
      <c r="H401" s="182" t="b">
        <f t="shared" si="32"/>
        <v>1</v>
      </c>
      <c r="I401" s="182" t="str">
        <f t="shared" si="33"/>
        <v>00</v>
      </c>
    </row>
    <row r="402" spans="1:9" ht="25.5" customHeight="1">
      <c r="A402" s="182" t="s">
        <v>1473</v>
      </c>
      <c r="B402" s="106" t="s">
        <v>780</v>
      </c>
      <c r="C402" s="111">
        <v>12032369.07</v>
      </c>
      <c r="D402" s="112">
        <v>0</v>
      </c>
      <c r="E402" s="112">
        <f>SUMIF(A402:B402,"*intra*",C402:D402)+SUMIF(A402:B402,"*inter*",C402:D402)</f>
        <v>0</v>
      </c>
      <c r="F402" s="112">
        <f>SUMIF(A402:B402,"*consolidação*",C402:D402)</f>
        <v>12032369.07</v>
      </c>
      <c r="H402" s="182" t="b">
        <f t="shared" si="32"/>
        <v>1</v>
      </c>
      <c r="I402" s="182" t="str">
        <f t="shared" si="33"/>
        <v>00</v>
      </c>
    </row>
    <row r="403" spans="1:9" s="251" customFormat="1" ht="25.5" customHeight="1">
      <c r="A403" s="251" t="s">
        <v>4018</v>
      </c>
      <c r="B403" s="254" t="s">
        <v>4018</v>
      </c>
      <c r="C403" s="110">
        <v>5522034.7300000004</v>
      </c>
      <c r="D403" s="112"/>
      <c r="E403" s="112">
        <f>E404</f>
        <v>0</v>
      </c>
      <c r="F403" s="112">
        <f>F404</f>
        <v>5522034.7300000004</v>
      </c>
      <c r="H403" s="251" t="b">
        <f t="shared" si="32"/>
        <v>1</v>
      </c>
      <c r="I403" s="263" t="str">
        <f t="shared" si="33"/>
        <v>00</v>
      </c>
    </row>
    <row r="404" spans="1:9" s="251" customFormat="1" ht="25.5" customHeight="1">
      <c r="A404" s="251" t="s">
        <v>4019</v>
      </c>
      <c r="B404" s="255" t="s">
        <v>4019</v>
      </c>
      <c r="C404" s="111">
        <v>5522034.7300000004</v>
      </c>
      <c r="D404" s="112"/>
      <c r="E404" s="112">
        <f>SUMIF(A404:B404,"*intra*",C404:D404)+SUMIF(A404:B404,"*inter*",C404:D404)</f>
        <v>0</v>
      </c>
      <c r="F404" s="112">
        <f t="shared" ref="F404" si="34">SUMIF(A404:B404,"*consolidação*",C404:D404)</f>
        <v>5522034.7300000004</v>
      </c>
      <c r="H404" s="251" t="b">
        <f t="shared" si="32"/>
        <v>1</v>
      </c>
      <c r="I404" s="263" t="str">
        <f t="shared" si="33"/>
        <v>00</v>
      </c>
    </row>
    <row r="405" spans="1:9" ht="25.5" customHeight="1">
      <c r="A405" s="182" t="s">
        <v>1474</v>
      </c>
      <c r="B405" s="108" t="s">
        <v>781</v>
      </c>
      <c r="C405" s="110">
        <v>5996802.5599999996</v>
      </c>
      <c r="D405" s="112">
        <v>0</v>
      </c>
      <c r="E405" s="112">
        <f>E406</f>
        <v>0</v>
      </c>
      <c r="F405" s="112">
        <f>F406</f>
        <v>5996802.5599999996</v>
      </c>
      <c r="G405" s="182">
        <f>G424</f>
        <v>0</v>
      </c>
      <c r="H405" s="182" t="b">
        <f t="shared" si="32"/>
        <v>1</v>
      </c>
      <c r="I405" s="182" t="str">
        <f t="shared" si="33"/>
        <v>00</v>
      </c>
    </row>
    <row r="406" spans="1:9" ht="25.5" customHeight="1">
      <c r="A406" s="182" t="s">
        <v>1475</v>
      </c>
      <c r="B406" s="106" t="s">
        <v>782</v>
      </c>
      <c r="C406" s="111">
        <v>5996802.5599999996</v>
      </c>
      <c r="D406" s="112">
        <v>0</v>
      </c>
      <c r="E406" s="112">
        <f>SUMIF(A406:B406,"*intra*",C406:D406)+SUMIF(A406:B406,"*inter*",C406:D406)</f>
        <v>0</v>
      </c>
      <c r="F406" s="112">
        <f>SUMIF(A406:B406,"*consolidação*",C406:D406)</f>
        <v>5996802.5599999996</v>
      </c>
      <c r="H406" s="182" t="b">
        <f t="shared" si="32"/>
        <v>1</v>
      </c>
      <c r="I406" s="182" t="str">
        <f t="shared" si="33"/>
        <v>00</v>
      </c>
    </row>
    <row r="407" spans="1:9" ht="12.75" customHeight="1">
      <c r="A407" s="182" t="s">
        <v>1476</v>
      </c>
      <c r="B407" s="108" t="s">
        <v>783</v>
      </c>
      <c r="C407" s="110">
        <v>14174262644.33</v>
      </c>
      <c r="D407" s="112">
        <v>0</v>
      </c>
      <c r="E407" s="112">
        <f>E408</f>
        <v>0</v>
      </c>
      <c r="F407" s="112">
        <f>F408</f>
        <v>14174262644.33</v>
      </c>
      <c r="G407" s="182">
        <f>G426</f>
        <v>0</v>
      </c>
      <c r="H407" s="182" t="b">
        <f t="shared" si="32"/>
        <v>1</v>
      </c>
      <c r="I407" s="182" t="str">
        <f t="shared" si="33"/>
        <v>00</v>
      </c>
    </row>
    <row r="408" spans="1:9" ht="12.75" customHeight="1">
      <c r="A408" s="182" t="s">
        <v>1477</v>
      </c>
      <c r="B408" s="106" t="s">
        <v>784</v>
      </c>
      <c r="C408" s="111">
        <v>14174262644.33</v>
      </c>
      <c r="D408" s="112">
        <v>0</v>
      </c>
      <c r="E408" s="112">
        <f>SUMIF(A408:B408,"*intra*",C408:D408)+SUMIF(A408:B408,"*inter*",C408:D408)</f>
        <v>0</v>
      </c>
      <c r="F408" s="112">
        <f>SUMIF(A408:B408,"*consolidação*",C408:D408)</f>
        <v>14174262644.33</v>
      </c>
      <c r="H408" s="182" t="b">
        <f t="shared" si="32"/>
        <v>1</v>
      </c>
      <c r="I408" s="182" t="str">
        <f t="shared" si="33"/>
        <v>00</v>
      </c>
    </row>
    <row r="409" spans="1:9" ht="12.75" customHeight="1">
      <c r="A409" s="182" t="s">
        <v>1478</v>
      </c>
      <c r="B409" s="108" t="s">
        <v>785</v>
      </c>
      <c r="C409" s="110">
        <v>5375012475.96</v>
      </c>
      <c r="D409" s="112">
        <v>0</v>
      </c>
      <c r="E409" s="112">
        <f>E410+E411</f>
        <v>1572373413.5799999</v>
      </c>
      <c r="F409" s="112">
        <f>F410+F411</f>
        <v>3802639062.3800001</v>
      </c>
      <c r="G409" s="182">
        <f>G428+G429</f>
        <v>0</v>
      </c>
      <c r="H409" s="182" t="b">
        <f t="shared" si="32"/>
        <v>1</v>
      </c>
      <c r="I409" s="182" t="str">
        <f t="shared" si="33"/>
        <v>00</v>
      </c>
    </row>
    <row r="410" spans="1:9" ht="12.75" customHeight="1">
      <c r="A410" s="182" t="s">
        <v>1479</v>
      </c>
      <c r="B410" s="106" t="s">
        <v>786</v>
      </c>
      <c r="C410" s="111">
        <v>3802639062.3800001</v>
      </c>
      <c r="D410" s="112">
        <v>0</v>
      </c>
      <c r="E410" s="112">
        <f>SUMIF(A410:B410,"*intra*",C410:D410)+SUMIF(A410:B410,"*inter*",C410:D410)</f>
        <v>0</v>
      </c>
      <c r="F410" s="112">
        <f>SUMIF(A410:B410,"*consolidação*",C410:D410)</f>
        <v>3802639062.3800001</v>
      </c>
      <c r="H410" s="182" t="b">
        <f t="shared" si="32"/>
        <v>1</v>
      </c>
      <c r="I410" s="182" t="str">
        <f t="shared" si="33"/>
        <v>00</v>
      </c>
    </row>
    <row r="411" spans="1:9" ht="12.75" customHeight="1">
      <c r="A411" s="182" t="s">
        <v>1480</v>
      </c>
      <c r="B411" s="108" t="s">
        <v>787</v>
      </c>
      <c r="C411" s="110">
        <v>1572373413.5799999</v>
      </c>
      <c r="D411" s="112">
        <v>0</v>
      </c>
      <c r="E411" s="112">
        <f>SUMIF(A411:B411,"*intra*",C411:D411)+SUMIF(A411:B411,"*inter*",C411:D411)</f>
        <v>1572373413.5799999</v>
      </c>
      <c r="F411" s="112">
        <f>SUMIF(A411:B411,"*consolidação*",C411:D411)</f>
        <v>0</v>
      </c>
      <c r="H411" s="182" t="b">
        <f t="shared" si="32"/>
        <v>1</v>
      </c>
      <c r="I411" s="182" t="str">
        <f t="shared" si="33"/>
        <v>00</v>
      </c>
    </row>
    <row r="412" spans="1:9" ht="12.75" customHeight="1">
      <c r="A412" s="182" t="s">
        <v>1481</v>
      </c>
      <c r="B412" s="106" t="s">
        <v>788</v>
      </c>
      <c r="C412" s="111">
        <v>547114239864.28998</v>
      </c>
      <c r="D412" s="112">
        <v>0</v>
      </c>
      <c r="E412" s="112">
        <f>E413+E426+E456+E461+E474+E500+E515</f>
        <v>67449963476.480003</v>
      </c>
      <c r="F412" s="112">
        <f>F413+F426+F456+F461+F474+F500+F515</f>
        <v>479664276387.81</v>
      </c>
      <c r="G412" s="182">
        <f>G431+G444+G474+G479+G491+G520+G533</f>
        <v>0</v>
      </c>
      <c r="H412" s="182" t="b">
        <f t="shared" si="32"/>
        <v>1</v>
      </c>
      <c r="I412" s="182" t="str">
        <f t="shared" si="33"/>
        <v>00</v>
      </c>
    </row>
    <row r="413" spans="1:9" ht="25.5" customHeight="1">
      <c r="A413" s="182" t="s">
        <v>1482</v>
      </c>
      <c r="B413" s="108" t="s">
        <v>789</v>
      </c>
      <c r="C413" s="110">
        <v>61715582162.199997</v>
      </c>
      <c r="D413" s="112">
        <v>0</v>
      </c>
      <c r="E413" s="112">
        <f>E414+E416+E418+E420</f>
        <v>25170730160.280003</v>
      </c>
      <c r="F413" s="112">
        <f>F414+F416+F418+F420</f>
        <v>36544852001.919998</v>
      </c>
      <c r="G413" s="182">
        <f>G432+G434+G436+G438</f>
        <v>0</v>
      </c>
      <c r="H413" s="182" t="b">
        <f t="shared" si="32"/>
        <v>1</v>
      </c>
      <c r="I413" s="182" t="str">
        <f t="shared" si="33"/>
        <v>00</v>
      </c>
    </row>
    <row r="414" spans="1:9" ht="12.75" customHeight="1">
      <c r="A414" s="182" t="s">
        <v>1483</v>
      </c>
      <c r="B414" s="106" t="s">
        <v>790</v>
      </c>
      <c r="C414" s="111">
        <v>19198698385.48</v>
      </c>
      <c r="D414" s="112">
        <v>0</v>
      </c>
      <c r="E414" s="112">
        <f>E415</f>
        <v>0</v>
      </c>
      <c r="F414" s="112">
        <f>F415</f>
        <v>19198698385.48</v>
      </c>
      <c r="G414" s="182">
        <f>G433</f>
        <v>0</v>
      </c>
      <c r="H414" s="182" t="b">
        <f t="shared" si="32"/>
        <v>1</v>
      </c>
      <c r="I414" s="182" t="str">
        <f t="shared" si="33"/>
        <v>00</v>
      </c>
    </row>
    <row r="415" spans="1:9" ht="12.75" customHeight="1">
      <c r="A415" s="182" t="s">
        <v>1484</v>
      </c>
      <c r="B415" s="108" t="s">
        <v>791</v>
      </c>
      <c r="C415" s="110">
        <v>19198698385.48</v>
      </c>
      <c r="D415" s="112">
        <v>0</v>
      </c>
      <c r="E415" s="112">
        <f>SUMIF(A415:B415,"*intra*",C415:D415)+SUMIF(A415:B415,"*inter*",C415:D415)</f>
        <v>0</v>
      </c>
      <c r="F415" s="112">
        <f>SUMIF(A415:B415,"*consolidação*",C415:D415)</f>
        <v>19198698385.48</v>
      </c>
      <c r="H415" s="182" t="b">
        <f t="shared" si="32"/>
        <v>1</v>
      </c>
      <c r="I415" s="182" t="str">
        <f t="shared" si="33"/>
        <v>00</v>
      </c>
    </row>
    <row r="416" spans="1:9" ht="12.75" customHeight="1">
      <c r="A416" s="182" t="s">
        <v>1485</v>
      </c>
      <c r="B416" s="106" t="s">
        <v>792</v>
      </c>
      <c r="C416" s="111">
        <v>1974528394.9100001</v>
      </c>
      <c r="D416" s="112">
        <v>0</v>
      </c>
      <c r="E416" s="112">
        <f>E417</f>
        <v>0</v>
      </c>
      <c r="F416" s="112">
        <f>F417</f>
        <v>1974528394.9100001</v>
      </c>
      <c r="G416" s="182">
        <f>G435</f>
        <v>0</v>
      </c>
      <c r="H416" s="182" t="b">
        <f t="shared" si="32"/>
        <v>1</v>
      </c>
      <c r="I416" s="182" t="str">
        <f t="shared" si="33"/>
        <v>00</v>
      </c>
    </row>
    <row r="417" spans="1:9" ht="12.75" customHeight="1">
      <c r="A417" s="182" t="s">
        <v>1486</v>
      </c>
      <c r="B417" s="108" t="s">
        <v>793</v>
      </c>
      <c r="C417" s="110">
        <v>1974528394.9100001</v>
      </c>
      <c r="D417" s="112">
        <v>0</v>
      </c>
      <c r="E417" s="112">
        <f>SUMIF(A417:B417,"*intra*",C417:D417)+SUMIF(A417:B417,"*inter*",C417:D417)</f>
        <v>0</v>
      </c>
      <c r="F417" s="112">
        <f>SUMIF(A417:B417,"*consolidação*",C417:D417)</f>
        <v>1974528394.9100001</v>
      </c>
      <c r="H417" s="182" t="b">
        <f t="shared" si="32"/>
        <v>1</v>
      </c>
      <c r="I417" s="182" t="str">
        <f t="shared" si="33"/>
        <v>00</v>
      </c>
    </row>
    <row r="418" spans="1:9" ht="12.75" customHeight="1">
      <c r="A418" s="182" t="s">
        <v>1487</v>
      </c>
      <c r="B418" s="106" t="s">
        <v>794</v>
      </c>
      <c r="C418" s="111">
        <v>265929393.16</v>
      </c>
      <c r="D418" s="112">
        <v>0</v>
      </c>
      <c r="E418" s="112">
        <f>E419</f>
        <v>0</v>
      </c>
      <c r="F418" s="112">
        <f>F419</f>
        <v>265929393.16</v>
      </c>
      <c r="G418" s="182">
        <f>G437</f>
        <v>0</v>
      </c>
      <c r="H418" s="182" t="b">
        <f t="shared" si="32"/>
        <v>1</v>
      </c>
      <c r="I418" s="182" t="str">
        <f t="shared" si="33"/>
        <v>00</v>
      </c>
    </row>
    <row r="419" spans="1:9" ht="12.75" customHeight="1">
      <c r="A419" s="182" t="s">
        <v>1488</v>
      </c>
      <c r="B419" s="108" t="s">
        <v>795</v>
      </c>
      <c r="C419" s="110">
        <v>265929393.16</v>
      </c>
      <c r="D419" s="112">
        <v>0</v>
      </c>
      <c r="E419" s="112">
        <f>SUMIF(A419:B419,"*intra*",C419:D419)+SUMIF(A419:B419,"*inter*",C419:D419)</f>
        <v>0</v>
      </c>
      <c r="F419" s="112">
        <f>SUMIF(A419:B419,"*consolidação*",C419:D419)</f>
        <v>265929393.16</v>
      </c>
      <c r="H419" s="182" t="b">
        <f t="shared" si="32"/>
        <v>1</v>
      </c>
      <c r="I419" s="182" t="str">
        <f t="shared" si="33"/>
        <v>00</v>
      </c>
    </row>
    <row r="420" spans="1:9" ht="12.75" customHeight="1">
      <c r="A420" s="182" t="s">
        <v>1489</v>
      </c>
      <c r="B420" s="106" t="s">
        <v>796</v>
      </c>
      <c r="C420" s="111">
        <v>40276425988.650002</v>
      </c>
      <c r="D420" s="112">
        <v>0</v>
      </c>
      <c r="E420" s="112">
        <f>E421+E422+E423+E424+E425</f>
        <v>25170730160.280003</v>
      </c>
      <c r="F420" s="112">
        <f>F421+F422+F423+F424+F425</f>
        <v>15105695828.370001</v>
      </c>
      <c r="G420" s="182">
        <f>G439+G440+G441+G442+G443</f>
        <v>0</v>
      </c>
      <c r="H420" s="182" t="b">
        <f t="shared" ref="H420:H483" si="35">IF(I420="00",C420=E420+F420,TRUE)</f>
        <v>1</v>
      </c>
      <c r="I420" s="182" t="str">
        <f t="shared" si="33"/>
        <v>00</v>
      </c>
    </row>
    <row r="421" spans="1:9" ht="12.75" customHeight="1">
      <c r="A421" s="182" t="s">
        <v>1490</v>
      </c>
      <c r="B421" s="108" t="s">
        <v>797</v>
      </c>
      <c r="C421" s="110">
        <v>15105695828.370001</v>
      </c>
      <c r="D421" s="112">
        <v>0</v>
      </c>
      <c r="E421" s="112">
        <f>SUMIF(A421:B421,"*intra*",C421:D421)+SUMIF(A421:B421,"*inter*",C421:D421)</f>
        <v>0</v>
      </c>
      <c r="F421" s="112">
        <f>SUMIF(A421:B421,"*consolidação*",C421:D421)</f>
        <v>15105695828.370001</v>
      </c>
      <c r="H421" s="182" t="b">
        <f t="shared" si="35"/>
        <v>1</v>
      </c>
      <c r="I421" s="182" t="str">
        <f t="shared" ref="I421:I484" si="36">MID(A421,11,2)</f>
        <v>00</v>
      </c>
    </row>
    <row r="422" spans="1:9" ht="12.75" customHeight="1">
      <c r="A422" s="182" t="s">
        <v>1491</v>
      </c>
      <c r="B422" s="106" t="s">
        <v>798</v>
      </c>
      <c r="C422" s="111">
        <v>8077700869.6999998</v>
      </c>
      <c r="D422" s="112">
        <v>0</v>
      </c>
      <c r="E422" s="112">
        <f>SUMIF(A422:B422,"*intra*",C422:D422)+SUMIF(A422:B422,"*inter*",C422:D422)</f>
        <v>8077700869.6999998</v>
      </c>
      <c r="F422" s="112">
        <f>SUMIF(A422:B422,"*consolidação*",C422:D422)</f>
        <v>0</v>
      </c>
      <c r="H422" s="182" t="b">
        <f t="shared" si="35"/>
        <v>1</v>
      </c>
      <c r="I422" s="182" t="str">
        <f t="shared" si="36"/>
        <v>00</v>
      </c>
    </row>
    <row r="423" spans="1:9" ht="12.75" customHeight="1">
      <c r="A423" s="182" t="s">
        <v>1492</v>
      </c>
      <c r="B423" s="108" t="s">
        <v>799</v>
      </c>
      <c r="C423" s="110">
        <v>16466911542.84</v>
      </c>
      <c r="D423" s="112">
        <v>0</v>
      </c>
      <c r="E423" s="112">
        <f>SUMIF(A423:B423,"*intra*",C423:D423)+SUMIF(A423:B423,"*inter*",C423:D423)</f>
        <v>16466911542.84</v>
      </c>
      <c r="F423" s="112">
        <f>SUMIF(A423:B423,"*consolidação*",C423:D423)</f>
        <v>0</v>
      </c>
      <c r="H423" s="182" t="b">
        <f t="shared" si="35"/>
        <v>1</v>
      </c>
      <c r="I423" s="182" t="str">
        <f t="shared" si="36"/>
        <v>00</v>
      </c>
    </row>
    <row r="424" spans="1:9" ht="12.75" customHeight="1">
      <c r="A424" s="182" t="s">
        <v>1493</v>
      </c>
      <c r="B424" s="106" t="s">
        <v>800</v>
      </c>
      <c r="C424" s="111">
        <v>158727740.15000001</v>
      </c>
      <c r="D424" s="112">
        <v>0</v>
      </c>
      <c r="E424" s="112">
        <f>SUMIF(A424:B424,"*intra*",C424:D424)+SUMIF(A424:B424,"*inter*",C424:D424)</f>
        <v>158727740.15000001</v>
      </c>
      <c r="F424" s="112">
        <f>SUMIF(A424:B424,"*consolidação*",C424:D424)</f>
        <v>0</v>
      </c>
      <c r="H424" s="182" t="b">
        <f t="shared" si="35"/>
        <v>1</v>
      </c>
      <c r="I424" s="182" t="str">
        <f t="shared" si="36"/>
        <v>00</v>
      </c>
    </row>
    <row r="425" spans="1:9" ht="12.75" customHeight="1">
      <c r="A425" s="182" t="s">
        <v>1494</v>
      </c>
      <c r="B425" s="108" t="s">
        <v>801</v>
      </c>
      <c r="C425" s="110">
        <v>467390007.58999997</v>
      </c>
      <c r="D425" s="112">
        <v>0</v>
      </c>
      <c r="E425" s="112">
        <f>SUMIF(A425:B425,"*intra*",C425:D425)+SUMIF(A425:B425,"*inter*",C425:D425)</f>
        <v>467390007.58999997</v>
      </c>
      <c r="F425" s="112">
        <f>SUMIF(A425:B425,"*consolidação*",C425:D425)</f>
        <v>0</v>
      </c>
      <c r="H425" s="182" t="b">
        <f t="shared" si="35"/>
        <v>1</v>
      </c>
      <c r="I425" s="182" t="str">
        <f t="shared" si="36"/>
        <v>00</v>
      </c>
    </row>
    <row r="426" spans="1:9" ht="12.75" customHeight="1">
      <c r="A426" s="182" t="s">
        <v>1495</v>
      </c>
      <c r="B426" s="106" t="s">
        <v>802</v>
      </c>
      <c r="C426" s="111">
        <v>71722282967.270004</v>
      </c>
      <c r="D426" s="112">
        <v>0</v>
      </c>
      <c r="E426" s="112">
        <f>E427+E433+E435+E440+E442+E447-E449-E454</f>
        <v>40765701296.519997</v>
      </c>
      <c r="F426" s="112">
        <f>F427+F433+F435+F440+F442+F447-F449-F454</f>
        <v>30956581670.75</v>
      </c>
      <c r="G426" s="182">
        <f>G445+G451+G453+G458+G460+G465-G467-G472</f>
        <v>0</v>
      </c>
      <c r="H426" s="182" t="b">
        <f t="shared" si="35"/>
        <v>1</v>
      </c>
      <c r="I426" s="182" t="str">
        <f t="shared" si="36"/>
        <v>00</v>
      </c>
    </row>
    <row r="427" spans="1:9" ht="12.75" customHeight="1">
      <c r="A427" s="182" t="s">
        <v>1496</v>
      </c>
      <c r="B427" s="108" t="s">
        <v>803</v>
      </c>
      <c r="C427" s="110">
        <v>48491525608.75</v>
      </c>
      <c r="D427" s="112">
        <v>0</v>
      </c>
      <c r="E427" s="112">
        <f>E428+E430+E431+E432+E429</f>
        <v>31801878505.850002</v>
      </c>
      <c r="F427" s="112">
        <f>F428+F430+F431+F432+F429</f>
        <v>16689647102.9</v>
      </c>
      <c r="G427" s="182" t="e">
        <f>G446+G448+G449+G450+G447</f>
        <v>#REF!</v>
      </c>
      <c r="H427" s="182" t="b">
        <f t="shared" si="35"/>
        <v>1</v>
      </c>
      <c r="I427" s="182" t="str">
        <f t="shared" si="36"/>
        <v>00</v>
      </c>
    </row>
    <row r="428" spans="1:9" ht="12.75" customHeight="1">
      <c r="A428" s="182" t="s">
        <v>1497</v>
      </c>
      <c r="B428" s="106" t="s">
        <v>804</v>
      </c>
      <c r="C428" s="111">
        <v>16689647102.9</v>
      </c>
      <c r="D428" s="112">
        <v>0</v>
      </c>
      <c r="E428" s="112"/>
      <c r="F428" s="112">
        <f>SUMIF(A428:B428,"*consolidação*",C428:D428)</f>
        <v>16689647102.9</v>
      </c>
      <c r="H428" s="182" t="b">
        <f t="shared" si="35"/>
        <v>1</v>
      </c>
      <c r="I428" s="182" t="str">
        <f t="shared" si="36"/>
        <v>00</v>
      </c>
    </row>
    <row r="429" spans="1:9" ht="12.75" customHeight="1">
      <c r="A429" s="182" t="s">
        <v>1498</v>
      </c>
      <c r="B429" s="108" t="s">
        <v>805</v>
      </c>
      <c r="C429" s="110">
        <v>49776855.57</v>
      </c>
      <c r="D429" s="112">
        <v>0</v>
      </c>
      <c r="E429" s="112">
        <f>SUMIF(A429:B429,"*intra*",C429:D429)</f>
        <v>49776855.57</v>
      </c>
      <c r="F429" s="112">
        <f>SUMIF(A429:B429,"*consolidação*",C429:D429)</f>
        <v>0</v>
      </c>
      <c r="H429" s="182" t="b">
        <f t="shared" si="35"/>
        <v>1</v>
      </c>
      <c r="I429" s="182" t="str">
        <f t="shared" si="36"/>
        <v>00</v>
      </c>
    </row>
    <row r="430" spans="1:9" ht="25.5" customHeight="1">
      <c r="A430" s="182" t="s">
        <v>1499</v>
      </c>
      <c r="B430" s="106" t="s">
        <v>806</v>
      </c>
      <c r="C430" s="111">
        <v>29549037271.73</v>
      </c>
      <c r="D430" s="112">
        <v>0</v>
      </c>
      <c r="E430" s="112">
        <f>SUMIF(A430:B430,"*intra*",C430:D430)+SUMIF(A430:B430,"*inter*",C430:D430)</f>
        <v>29549037271.73</v>
      </c>
      <c r="F430" s="112">
        <f>SUMIF(A430:B430,"*consolidação*",C430:D430)</f>
        <v>0</v>
      </c>
      <c r="H430" s="182" t="b">
        <f t="shared" si="35"/>
        <v>1</v>
      </c>
      <c r="I430" s="182" t="str">
        <f t="shared" si="36"/>
        <v>00</v>
      </c>
    </row>
    <row r="431" spans="1:9" ht="25.5" customHeight="1">
      <c r="A431" s="182" t="s">
        <v>1500</v>
      </c>
      <c r="B431" s="108" t="s">
        <v>807</v>
      </c>
      <c r="C431" s="110">
        <v>534070578.06</v>
      </c>
      <c r="D431" s="112">
        <v>0</v>
      </c>
      <c r="E431" s="112">
        <f>SUMIF(A431:B431,"*intra*",C431:D431)+SUMIF(A431:B431,"*inter*",C431:D431)</f>
        <v>534070578.06</v>
      </c>
      <c r="F431" s="112">
        <f>SUMIF(A431:B431,"*consolidação*",C431:D431)</f>
        <v>0</v>
      </c>
      <c r="H431" s="182" t="b">
        <f t="shared" si="35"/>
        <v>1</v>
      </c>
      <c r="I431" s="182" t="str">
        <f t="shared" si="36"/>
        <v>00</v>
      </c>
    </row>
    <row r="432" spans="1:9" ht="25.5" customHeight="1">
      <c r="A432" s="182" t="s">
        <v>1501</v>
      </c>
      <c r="B432" s="106" t="s">
        <v>808</v>
      </c>
      <c r="C432" s="111">
        <v>1668993800.49</v>
      </c>
      <c r="D432" s="112">
        <v>0</v>
      </c>
      <c r="E432" s="112">
        <f>SUMIF(A432:B432,"*intra*",C432:D432)+SUMIF(A432:B432,"*inter*",C432:D432)</f>
        <v>1668993800.49</v>
      </c>
      <c r="F432" s="112">
        <f>SUMIF(A432:B432,"*consolidação*",C432:D432)</f>
        <v>0</v>
      </c>
      <c r="H432" s="182" t="b">
        <f t="shared" si="35"/>
        <v>1</v>
      </c>
      <c r="I432" s="182" t="str">
        <f t="shared" si="36"/>
        <v>00</v>
      </c>
    </row>
    <row r="433" spans="1:9" ht="12.75" customHeight="1">
      <c r="A433" s="182" t="s">
        <v>1502</v>
      </c>
      <c r="B433" s="108" t="s">
        <v>809</v>
      </c>
      <c r="C433" s="110">
        <v>6363554359.8400002</v>
      </c>
      <c r="D433" s="112">
        <v>0</v>
      </c>
      <c r="E433" s="112">
        <f>E434</f>
        <v>0</v>
      </c>
      <c r="F433" s="112">
        <f>F434</f>
        <v>6363554359.8400002</v>
      </c>
      <c r="G433" s="182">
        <f>G452</f>
        <v>0</v>
      </c>
      <c r="H433" s="182" t="b">
        <f t="shared" si="35"/>
        <v>1</v>
      </c>
      <c r="I433" s="182" t="str">
        <f t="shared" si="36"/>
        <v>00</v>
      </c>
    </row>
    <row r="434" spans="1:9" ht="12.75" customHeight="1">
      <c r="A434" s="182" t="s">
        <v>1503</v>
      </c>
      <c r="B434" s="106" t="s">
        <v>810</v>
      </c>
      <c r="C434" s="111">
        <v>6363554359.8400002</v>
      </c>
      <c r="D434" s="112">
        <v>0</v>
      </c>
      <c r="E434" s="112">
        <f>SUMIF(A434:B434,"*intra*",C434:D434)+SUMIF(A434:B434,"*inter*",C434:D434)</f>
        <v>0</v>
      </c>
      <c r="F434" s="112">
        <f>SUMIF(A434:B434,"*consolidação*",C434:D434)</f>
        <v>6363554359.8400002</v>
      </c>
      <c r="H434" s="182" t="b">
        <f t="shared" si="35"/>
        <v>1</v>
      </c>
      <c r="I434" s="182" t="str">
        <f t="shared" si="36"/>
        <v>00</v>
      </c>
    </row>
    <row r="435" spans="1:9" ht="12.75" customHeight="1">
      <c r="A435" s="182" t="s">
        <v>1504</v>
      </c>
      <c r="B435" s="108" t="s">
        <v>811</v>
      </c>
      <c r="C435" s="110">
        <v>12100803560.48</v>
      </c>
      <c r="D435" s="112">
        <v>0</v>
      </c>
      <c r="E435" s="112">
        <f>E436+E437+E438+E439</f>
        <v>8793414077.5500011</v>
      </c>
      <c r="F435" s="112">
        <f>F436+F437+F438+F439</f>
        <v>3307389482.9299998</v>
      </c>
      <c r="G435" s="182">
        <f>G454+G455+G456+G457</f>
        <v>0</v>
      </c>
      <c r="H435" s="182" t="b">
        <f t="shared" si="35"/>
        <v>1</v>
      </c>
      <c r="I435" s="182" t="str">
        <f t="shared" si="36"/>
        <v>00</v>
      </c>
    </row>
    <row r="436" spans="1:9" ht="25.5" customHeight="1">
      <c r="A436" s="182" t="s">
        <v>1505</v>
      </c>
      <c r="B436" s="106" t="s">
        <v>812</v>
      </c>
      <c r="C436" s="111">
        <v>3307389482.9299998</v>
      </c>
      <c r="D436" s="112">
        <v>0</v>
      </c>
      <c r="E436" s="112"/>
      <c r="F436" s="112">
        <f>SUMIF(A436:B436,"*consolidação*",C436:D436)</f>
        <v>3307389482.9299998</v>
      </c>
      <c r="H436" s="182" t="b">
        <f t="shared" si="35"/>
        <v>1</v>
      </c>
      <c r="I436" s="182" t="str">
        <f t="shared" si="36"/>
        <v>00</v>
      </c>
    </row>
    <row r="437" spans="1:9" ht="25.5" customHeight="1">
      <c r="A437" s="182" t="s">
        <v>1506</v>
      </c>
      <c r="B437" s="108" t="s">
        <v>813</v>
      </c>
      <c r="C437" s="110">
        <v>8583767989.5600004</v>
      </c>
      <c r="D437" s="112">
        <v>0</v>
      </c>
      <c r="E437" s="112">
        <f>SUMIF(A437:B437,"*intra*",C437:D437)+SUMIF(A437:B437,"*inter*",C437:D437)</f>
        <v>8583767989.5600004</v>
      </c>
      <c r="F437" s="112">
        <f>SUMIF(A437:B437,"*consolidação*",C437:D437)</f>
        <v>0</v>
      </c>
      <c r="H437" s="182" t="b">
        <f t="shared" si="35"/>
        <v>1</v>
      </c>
      <c r="I437" s="182" t="str">
        <f t="shared" si="36"/>
        <v>00</v>
      </c>
    </row>
    <row r="438" spans="1:9" ht="25.5" customHeight="1">
      <c r="A438" s="182" t="s">
        <v>1507</v>
      </c>
      <c r="B438" s="106" t="s">
        <v>814</v>
      </c>
      <c r="C438" s="111">
        <v>133765001.72</v>
      </c>
      <c r="D438" s="112">
        <v>0</v>
      </c>
      <c r="E438" s="112">
        <f>SUMIF(A438:B438,"*intra*",C438:D438)+SUMIF(A438:B438,"*inter*",C438:D438)</f>
        <v>133765001.72</v>
      </c>
      <c r="F438" s="112">
        <f>SUMIF(A438:B438,"*consolidação*",C438:D438)</f>
        <v>0</v>
      </c>
      <c r="H438" s="182" t="b">
        <f t="shared" si="35"/>
        <v>1</v>
      </c>
      <c r="I438" s="182" t="str">
        <f t="shared" si="36"/>
        <v>00</v>
      </c>
    </row>
    <row r="439" spans="1:9" ht="25.5" customHeight="1">
      <c r="A439" s="182" t="s">
        <v>1508</v>
      </c>
      <c r="B439" s="108" t="s">
        <v>815</v>
      </c>
      <c r="C439" s="110">
        <v>75881086.269999996</v>
      </c>
      <c r="D439" s="112">
        <v>0</v>
      </c>
      <c r="E439" s="112">
        <f>SUMIF(A439:B439,"*intra*",C439:D439)+SUMIF(A439:B439,"*inter*",C439:D439)</f>
        <v>75881086.269999996</v>
      </c>
      <c r="F439" s="112">
        <f>SUMIF(A439:B439,"*consolidação*",C439:D439)</f>
        <v>0</v>
      </c>
      <c r="H439" s="182" t="b">
        <f t="shared" si="35"/>
        <v>1</v>
      </c>
      <c r="I439" s="182" t="str">
        <f t="shared" si="36"/>
        <v>00</v>
      </c>
    </row>
    <row r="440" spans="1:9" ht="12.75" customHeight="1">
      <c r="A440" s="182" t="s">
        <v>1509</v>
      </c>
      <c r="B440" s="106" t="s">
        <v>816</v>
      </c>
      <c r="C440" s="111">
        <v>4435977098.3800001</v>
      </c>
      <c r="D440" s="112">
        <v>0</v>
      </c>
      <c r="E440" s="112">
        <f>E441</f>
        <v>0</v>
      </c>
      <c r="F440" s="112">
        <f>F441</f>
        <v>4435977098.3800001</v>
      </c>
      <c r="G440" s="182">
        <f>G459</f>
        <v>0</v>
      </c>
      <c r="H440" s="182" t="b">
        <f t="shared" si="35"/>
        <v>1</v>
      </c>
      <c r="I440" s="182" t="str">
        <f t="shared" si="36"/>
        <v>00</v>
      </c>
    </row>
    <row r="441" spans="1:9" ht="25.5" customHeight="1">
      <c r="A441" s="182" t="s">
        <v>1510</v>
      </c>
      <c r="B441" s="108" t="s">
        <v>817</v>
      </c>
      <c r="C441" s="110">
        <v>4435977098.3800001</v>
      </c>
      <c r="D441" s="112">
        <v>0</v>
      </c>
      <c r="E441" s="112">
        <f>SUMIF(A441:B441,"*intra*",C441:D441)+SUMIF(A441:B441,"*inter*",C441:D441)</f>
        <v>0</v>
      </c>
      <c r="F441" s="112">
        <f>SUMIF(A441:B441,"*consolidação*",C441:D441)</f>
        <v>4435977098.3800001</v>
      </c>
      <c r="H441" s="182" t="b">
        <f t="shared" si="35"/>
        <v>1</v>
      </c>
      <c r="I441" s="182" t="str">
        <f t="shared" si="36"/>
        <v>00</v>
      </c>
    </row>
    <row r="442" spans="1:9" ht="25.5" customHeight="1">
      <c r="A442" s="182" t="s">
        <v>1511</v>
      </c>
      <c r="B442" s="106" t="s">
        <v>818</v>
      </c>
      <c r="C442" s="111">
        <v>11803695691.65</v>
      </c>
      <c r="D442" s="112">
        <v>0</v>
      </c>
      <c r="E442" s="112">
        <f>E443+E444+E445+E446</f>
        <v>11524571616.769999</v>
      </c>
      <c r="F442" s="112">
        <f>F443+F444+F445+F446</f>
        <v>279124074.88</v>
      </c>
      <c r="G442" s="182">
        <f>G461+G462+G463+G464</f>
        <v>0</v>
      </c>
      <c r="H442" s="182" t="b">
        <f t="shared" si="35"/>
        <v>1</v>
      </c>
      <c r="I442" s="182" t="str">
        <f t="shared" si="36"/>
        <v>00</v>
      </c>
    </row>
    <row r="443" spans="1:9" ht="25.5" customHeight="1">
      <c r="A443" s="182" t="s">
        <v>1512</v>
      </c>
      <c r="B443" s="108" t="s">
        <v>819</v>
      </c>
      <c r="C443" s="110">
        <v>279124074.88</v>
      </c>
      <c r="D443" s="112">
        <v>0</v>
      </c>
      <c r="E443" s="112"/>
      <c r="F443" s="112">
        <f>SUMIF(A443:B443,"*consolidação*",C443:D443)</f>
        <v>279124074.88</v>
      </c>
      <c r="H443" s="182" t="b">
        <f t="shared" si="35"/>
        <v>1</v>
      </c>
      <c r="I443" s="182" t="str">
        <f t="shared" si="36"/>
        <v>00</v>
      </c>
    </row>
    <row r="444" spans="1:9" ht="25.5" customHeight="1">
      <c r="A444" s="182" t="s">
        <v>1513</v>
      </c>
      <c r="B444" s="106" t="s">
        <v>820</v>
      </c>
      <c r="C444" s="111">
        <v>11397409657.67</v>
      </c>
      <c r="D444" s="112">
        <v>0</v>
      </c>
      <c r="E444" s="112">
        <f>SUMIF(A444:B444,"*intra*",C444:D444)+SUMIF(A444:B444,"*inter*",C444:D444)</f>
        <v>11397409657.67</v>
      </c>
      <c r="F444" s="112">
        <f>SUMIF(A444:B444,"*consolidação*",C444:D444)</f>
        <v>0</v>
      </c>
      <c r="H444" s="182" t="b">
        <f t="shared" si="35"/>
        <v>1</v>
      </c>
      <c r="I444" s="182" t="str">
        <f t="shared" si="36"/>
        <v>00</v>
      </c>
    </row>
    <row r="445" spans="1:9" ht="25.5" customHeight="1">
      <c r="A445" s="182" t="s">
        <v>1514</v>
      </c>
      <c r="B445" s="108" t="s">
        <v>821</v>
      </c>
      <c r="C445" s="110">
        <v>28591077.629999999</v>
      </c>
      <c r="D445" s="112">
        <v>0</v>
      </c>
      <c r="E445" s="112">
        <f>SUMIF(A445:B445,"*intra*",C445:D445)+SUMIF(A445:B445,"*inter*",C445:D445)</f>
        <v>28591077.629999999</v>
      </c>
      <c r="F445" s="112">
        <f>SUMIF(A445:B445,"*consolidação*",C445:D445)</f>
        <v>0</v>
      </c>
      <c r="H445" s="182" t="b">
        <f t="shared" si="35"/>
        <v>1</v>
      </c>
      <c r="I445" s="182" t="str">
        <f t="shared" si="36"/>
        <v>00</v>
      </c>
    </row>
    <row r="446" spans="1:9" ht="25.5" customHeight="1">
      <c r="A446" s="182" t="s">
        <v>1515</v>
      </c>
      <c r="B446" s="106" t="s">
        <v>822</v>
      </c>
      <c r="C446" s="111">
        <v>98570881.469999999</v>
      </c>
      <c r="D446" s="112">
        <v>0</v>
      </c>
      <c r="E446" s="112">
        <f>SUMIF(A446:B446,"*intra*",C446:D446)+SUMIF(A446:B446,"*inter*",C446:D446)</f>
        <v>98570881.469999999</v>
      </c>
      <c r="F446" s="112">
        <f>SUMIF(A446:B446,"*consolidação*",C446:D446)</f>
        <v>0</v>
      </c>
      <c r="H446" s="182" t="b">
        <f t="shared" si="35"/>
        <v>1</v>
      </c>
      <c r="I446" s="182" t="str">
        <f t="shared" si="36"/>
        <v>00</v>
      </c>
    </row>
    <row r="447" spans="1:9" ht="25.5" customHeight="1">
      <c r="A447" s="182" t="s">
        <v>1516</v>
      </c>
      <c r="B447" s="108" t="s">
        <v>823</v>
      </c>
      <c r="C447" s="110">
        <v>1466120497.8599999</v>
      </c>
      <c r="D447" s="112">
        <v>0</v>
      </c>
      <c r="E447" s="112">
        <f>E448</f>
        <v>0</v>
      </c>
      <c r="F447" s="112">
        <f>F448</f>
        <v>1466120497.8599999</v>
      </c>
      <c r="G447" s="182">
        <f>G466</f>
        <v>0</v>
      </c>
      <c r="H447" s="182" t="b">
        <f t="shared" si="35"/>
        <v>1</v>
      </c>
      <c r="I447" s="182" t="str">
        <f t="shared" si="36"/>
        <v>00</v>
      </c>
    </row>
    <row r="448" spans="1:9" ht="25.5" customHeight="1">
      <c r="A448" s="182" t="s">
        <v>1517</v>
      </c>
      <c r="B448" s="106" t="s">
        <v>824</v>
      </c>
      <c r="C448" s="111">
        <v>1466120497.8599999</v>
      </c>
      <c r="D448" s="112">
        <v>0</v>
      </c>
      <c r="E448" s="112">
        <f>SUMIF(A448:B448,"*intra*",C448:D448)+SUMIF(A448:B448,"*inter*",C448:D448)</f>
        <v>0</v>
      </c>
      <c r="F448" s="112">
        <f>SUMIF(A448:B448,"*consolidação*",C448:D448)</f>
        <v>1466120497.8599999</v>
      </c>
      <c r="H448" s="182" t="b">
        <f t="shared" si="35"/>
        <v>1</v>
      </c>
      <c r="I448" s="182" t="str">
        <f t="shared" si="36"/>
        <v>00</v>
      </c>
    </row>
    <row r="449" spans="1:9" ht="12.75" customHeight="1">
      <c r="A449" s="182" t="s">
        <v>1518</v>
      </c>
      <c r="B449" s="108" t="s">
        <v>825</v>
      </c>
      <c r="C449" s="110">
        <v>11498516422.08</v>
      </c>
      <c r="D449" s="112">
        <v>0</v>
      </c>
      <c r="E449" s="112">
        <f>E450+E451+E452+E453</f>
        <v>11354162903.65</v>
      </c>
      <c r="F449" s="112">
        <f>F450+F451+F452+F453</f>
        <v>144353518.43000001</v>
      </c>
      <c r="G449" s="182" t="e">
        <f>G468+G469+G470+G471</f>
        <v>#REF!</v>
      </c>
      <c r="H449" s="182" t="b">
        <f t="shared" si="35"/>
        <v>1</v>
      </c>
      <c r="I449" s="182" t="str">
        <f t="shared" si="36"/>
        <v>00</v>
      </c>
    </row>
    <row r="450" spans="1:9" ht="25.5" customHeight="1">
      <c r="A450" s="182" t="s">
        <v>1519</v>
      </c>
      <c r="B450" s="106" t="s">
        <v>826</v>
      </c>
      <c r="C450" s="111">
        <v>144353518.43000001</v>
      </c>
      <c r="D450" s="112">
        <v>0</v>
      </c>
      <c r="E450" s="112"/>
      <c r="F450" s="112">
        <f>SUMIF(A450:B450,"*consolidação*",C450:D450)</f>
        <v>144353518.43000001</v>
      </c>
      <c r="H450" s="182" t="b">
        <f t="shared" si="35"/>
        <v>1</v>
      </c>
      <c r="I450" s="182" t="str">
        <f t="shared" si="36"/>
        <v>00</v>
      </c>
    </row>
    <row r="451" spans="1:9" ht="25.5" customHeight="1">
      <c r="A451" s="182" t="s">
        <v>1520</v>
      </c>
      <c r="B451" s="108" t="s">
        <v>827</v>
      </c>
      <c r="C451" s="110">
        <v>11322047108.59</v>
      </c>
      <c r="D451" s="112">
        <v>0</v>
      </c>
      <c r="E451" s="112">
        <f>SUMIF(A451:B451,"*intra*",C451:D451)+SUMIF(A451:B451,"*inter*",C451:D451)</f>
        <v>11322047108.59</v>
      </c>
      <c r="F451" s="112">
        <f>SUMIF(A451:B451,"*consolidação*",C451:D451)</f>
        <v>0</v>
      </c>
      <c r="H451" s="182" t="b">
        <f t="shared" si="35"/>
        <v>1</v>
      </c>
      <c r="I451" s="182" t="str">
        <f t="shared" si="36"/>
        <v>00</v>
      </c>
    </row>
    <row r="452" spans="1:9" ht="25.5" customHeight="1">
      <c r="A452" s="182" t="s">
        <v>1521</v>
      </c>
      <c r="B452" s="106" t="s">
        <v>828</v>
      </c>
      <c r="C452" s="111">
        <v>31990478.16</v>
      </c>
      <c r="D452" s="112">
        <v>0</v>
      </c>
      <c r="E452" s="112">
        <f>SUMIF(A452:B452,"*intra*",C452:D452)+SUMIF(A452:B452,"*inter*",C452:D452)</f>
        <v>31990478.16</v>
      </c>
      <c r="F452" s="112">
        <f>SUMIF(A452:B452,"*consolidação*",C452:D452)</f>
        <v>0</v>
      </c>
      <c r="H452" s="182" t="b">
        <f t="shared" si="35"/>
        <v>1</v>
      </c>
      <c r="I452" s="182" t="str">
        <f t="shared" si="36"/>
        <v>00</v>
      </c>
    </row>
    <row r="453" spans="1:9" ht="25.5" customHeight="1">
      <c r="A453" s="182" t="s">
        <v>1522</v>
      </c>
      <c r="B453" s="108" t="s">
        <v>829</v>
      </c>
      <c r="C453" s="110">
        <v>125316.9</v>
      </c>
      <c r="D453" s="112">
        <v>0</v>
      </c>
      <c r="E453" s="112">
        <f>SUMIF(A453:B453,"*intra*",C453:D453)+SUMIF(A453:B453,"*inter*",C453:D453)</f>
        <v>125316.9</v>
      </c>
      <c r="F453" s="112">
        <f>SUMIF(A453:B453,"*consolidação*",C453:D453)</f>
        <v>0</v>
      </c>
      <c r="H453" s="182" t="b">
        <f t="shared" si="35"/>
        <v>1</v>
      </c>
      <c r="I453" s="182" t="str">
        <f t="shared" si="36"/>
        <v>00</v>
      </c>
    </row>
    <row r="454" spans="1:9" ht="12.75" customHeight="1">
      <c r="A454" s="182" t="s">
        <v>1523</v>
      </c>
      <c r="B454" s="106" t="s">
        <v>830</v>
      </c>
      <c r="C454" s="111">
        <v>1440877427.6099999</v>
      </c>
      <c r="D454" s="112">
        <v>0</v>
      </c>
      <c r="E454" s="112">
        <f>E455</f>
        <v>0</v>
      </c>
      <c r="F454" s="112">
        <f>F455</f>
        <v>1440877427.6099999</v>
      </c>
      <c r="G454" s="182">
        <f>G473</f>
        <v>0</v>
      </c>
      <c r="H454" s="182" t="b">
        <f t="shared" si="35"/>
        <v>1</v>
      </c>
      <c r="I454" s="182" t="str">
        <f t="shared" si="36"/>
        <v>00</v>
      </c>
    </row>
    <row r="455" spans="1:9" ht="25.5" customHeight="1">
      <c r="A455" s="182" t="s">
        <v>1524</v>
      </c>
      <c r="B455" s="108" t="s">
        <v>831</v>
      </c>
      <c r="C455" s="110">
        <v>1440877427.6099999</v>
      </c>
      <c r="D455" s="112">
        <v>0</v>
      </c>
      <c r="E455" s="112">
        <f>SUMIF(A455:B455,"*intra*",C455:D455)+SUMIF(A455:B455,"*inter*",C455:D455)</f>
        <v>0</v>
      </c>
      <c r="F455" s="112">
        <f>SUMIF(A455:B455,"*consolidação*",C455:D455)</f>
        <v>1440877427.6099999</v>
      </c>
      <c r="H455" s="182" t="b">
        <f t="shared" si="35"/>
        <v>1</v>
      </c>
      <c r="I455" s="182" t="str">
        <f t="shared" si="36"/>
        <v>00</v>
      </c>
    </row>
    <row r="456" spans="1:9" ht="12.75" customHeight="1">
      <c r="A456" s="182" t="s">
        <v>1525</v>
      </c>
      <c r="B456" s="106" t="s">
        <v>832</v>
      </c>
      <c r="C456" s="111">
        <v>15564121470.52</v>
      </c>
      <c r="D456" s="112">
        <v>0</v>
      </c>
      <c r="E456" s="112">
        <f>E457+E459</f>
        <v>0</v>
      </c>
      <c r="F456" s="112">
        <f>F457+F459</f>
        <v>15564121470.519999</v>
      </c>
      <c r="G456" s="182">
        <f>G475+G477</f>
        <v>0</v>
      </c>
      <c r="H456" s="182" t="b">
        <f t="shared" si="35"/>
        <v>1</v>
      </c>
      <c r="I456" s="182" t="str">
        <f t="shared" si="36"/>
        <v>00</v>
      </c>
    </row>
    <row r="457" spans="1:9" ht="12.75" customHeight="1">
      <c r="A457" s="182" t="s">
        <v>1526</v>
      </c>
      <c r="B457" s="108" t="s">
        <v>833</v>
      </c>
      <c r="C457" s="110">
        <v>15496252334.959999</v>
      </c>
      <c r="D457" s="112">
        <v>0</v>
      </c>
      <c r="E457" s="112">
        <f>E458</f>
        <v>0</v>
      </c>
      <c r="F457" s="112">
        <f>F458</f>
        <v>15496252334.959999</v>
      </c>
      <c r="G457" s="182">
        <f>G476</f>
        <v>0</v>
      </c>
      <c r="H457" s="182" t="b">
        <f t="shared" si="35"/>
        <v>1</v>
      </c>
      <c r="I457" s="182" t="str">
        <f t="shared" si="36"/>
        <v>00</v>
      </c>
    </row>
    <row r="458" spans="1:9" ht="25.5" customHeight="1">
      <c r="A458" s="182" t="s">
        <v>1527</v>
      </c>
      <c r="B458" s="106" t="s">
        <v>834</v>
      </c>
      <c r="C458" s="111">
        <v>15496252334.959999</v>
      </c>
      <c r="D458" s="112">
        <v>0</v>
      </c>
      <c r="E458" s="112">
        <f>SUMIF(A458:B458,"*intra*",C458:D458)+SUMIF(A458:B458,"*inter*",C458:D458)</f>
        <v>0</v>
      </c>
      <c r="F458" s="112">
        <f>SUMIF(A458:B458,"*consolidação*",C458:D458)</f>
        <v>15496252334.959999</v>
      </c>
      <c r="H458" s="182" t="b">
        <f t="shared" si="35"/>
        <v>1</v>
      </c>
      <c r="I458" s="182" t="str">
        <f t="shared" si="36"/>
        <v>00</v>
      </c>
    </row>
    <row r="459" spans="1:9" ht="12.75" customHeight="1">
      <c r="A459" s="182" t="s">
        <v>1528</v>
      </c>
      <c r="B459" s="108" t="s">
        <v>835</v>
      </c>
      <c r="C459" s="110">
        <v>67869135.560000002</v>
      </c>
      <c r="D459" s="112">
        <v>0</v>
      </c>
      <c r="E459" s="112">
        <f>E460</f>
        <v>0</v>
      </c>
      <c r="F459" s="112">
        <f>F460</f>
        <v>67869135.560000002</v>
      </c>
      <c r="G459" s="182">
        <f>G478</f>
        <v>0</v>
      </c>
      <c r="H459" s="182" t="b">
        <f t="shared" si="35"/>
        <v>1</v>
      </c>
      <c r="I459" s="182" t="str">
        <f t="shared" si="36"/>
        <v>00</v>
      </c>
    </row>
    <row r="460" spans="1:9" ht="25.5" customHeight="1">
      <c r="A460" s="182" t="s">
        <v>1529</v>
      </c>
      <c r="B460" s="106" t="s">
        <v>836</v>
      </c>
      <c r="C460" s="111">
        <v>67869135.560000002</v>
      </c>
      <c r="D460" s="112">
        <v>0</v>
      </c>
      <c r="E460" s="112">
        <f>SUMIF(A460:B460,"*intra*",C460:D460)+SUMIF(A460:B460,"*inter*",C460:D460)</f>
        <v>0</v>
      </c>
      <c r="F460" s="112">
        <f>SUMIF(A460:B460,"*consolidação*",C460:D460)</f>
        <v>67869135.560000002</v>
      </c>
      <c r="H460" s="182" t="b">
        <f t="shared" si="35"/>
        <v>1</v>
      </c>
      <c r="I460" s="182" t="str">
        <f t="shared" si="36"/>
        <v>00</v>
      </c>
    </row>
    <row r="461" spans="1:9" ht="12.75" customHeight="1">
      <c r="A461" s="182" t="s">
        <v>1530</v>
      </c>
      <c r="B461" s="108" t="s">
        <v>837</v>
      </c>
      <c r="C461" s="110">
        <v>3633592675.02</v>
      </c>
      <c r="D461" s="112">
        <v>0</v>
      </c>
      <c r="E461" s="112">
        <f>E462+E466+E470</f>
        <v>1511553208.26</v>
      </c>
      <c r="F461" s="112">
        <f>F462+F466+F470</f>
        <v>2122039466.76</v>
      </c>
      <c r="G461" s="182">
        <f>G480+G484+G488</f>
        <v>0</v>
      </c>
      <c r="H461" s="182" t="b">
        <f t="shared" si="35"/>
        <v>1</v>
      </c>
      <c r="I461" s="182" t="str">
        <f t="shared" si="36"/>
        <v>00</v>
      </c>
    </row>
    <row r="462" spans="1:9" ht="12.75" customHeight="1">
      <c r="A462" s="182" t="s">
        <v>1531</v>
      </c>
      <c r="B462" s="106" t="s">
        <v>838</v>
      </c>
      <c r="C462" s="111">
        <v>3026478839.23</v>
      </c>
      <c r="D462" s="112">
        <v>0</v>
      </c>
      <c r="E462" s="112">
        <f>E463+E464+E465</f>
        <v>1129705856.4400001</v>
      </c>
      <c r="F462" s="112">
        <f>F463+F464+F465</f>
        <v>1896772982.79</v>
      </c>
      <c r="G462" s="182">
        <f>G481+G482+G483</f>
        <v>0</v>
      </c>
      <c r="H462" s="182" t="b">
        <f t="shared" si="35"/>
        <v>1</v>
      </c>
      <c r="I462" s="182" t="str">
        <f t="shared" si="36"/>
        <v>00</v>
      </c>
    </row>
    <row r="463" spans="1:9" ht="25.5" customHeight="1">
      <c r="A463" s="182" t="s">
        <v>1532</v>
      </c>
      <c r="B463" s="108" t="s">
        <v>839</v>
      </c>
      <c r="C463" s="110">
        <v>1896772982.79</v>
      </c>
      <c r="D463" s="112">
        <v>0</v>
      </c>
      <c r="E463" s="112">
        <f>SUMIF(A463:B463,"*intra*",C463:D463)+SUMIF(A463:B463,"*inter*",C463:D463)</f>
        <v>0</v>
      </c>
      <c r="F463" s="112">
        <f>SUMIF(A463:B463,"*consolidação*",C463:D463)</f>
        <v>1896772982.79</v>
      </c>
      <c r="H463" s="182" t="b">
        <f t="shared" si="35"/>
        <v>1</v>
      </c>
      <c r="I463" s="182" t="str">
        <f t="shared" si="36"/>
        <v>00</v>
      </c>
    </row>
    <row r="464" spans="1:9" ht="25.5" customHeight="1">
      <c r="A464" s="182" t="s">
        <v>1533</v>
      </c>
      <c r="B464" s="106" t="s">
        <v>840</v>
      </c>
      <c r="C464" s="111">
        <v>62536050.490000002</v>
      </c>
      <c r="D464" s="112">
        <v>0</v>
      </c>
      <c r="E464" s="112">
        <f>SUMIF(A464:B464,"*intra*",C464:D464)+SUMIF(A464:B464,"*inter*",C464:D464)</f>
        <v>62536050.490000002</v>
      </c>
      <c r="F464" s="112">
        <f>SUMIF(A464:B464,"*consolidação*",C464:D464)</f>
        <v>0</v>
      </c>
      <c r="H464" s="182" t="b">
        <f t="shared" si="35"/>
        <v>1</v>
      </c>
      <c r="I464" s="182" t="str">
        <f t="shared" si="36"/>
        <v>00</v>
      </c>
    </row>
    <row r="465" spans="1:9" ht="25.5" customHeight="1">
      <c r="A465" s="182" t="s">
        <v>1534</v>
      </c>
      <c r="B465" s="108" t="s">
        <v>841</v>
      </c>
      <c r="C465" s="110">
        <v>1067169805.95</v>
      </c>
      <c r="D465" s="112">
        <v>0</v>
      </c>
      <c r="E465" s="112">
        <f>SUMIF(A465:B465,"*intra*",C465:D465)+SUMIF(A465:B465,"*inter*",C465:D465)</f>
        <v>1067169805.95</v>
      </c>
      <c r="F465" s="112">
        <f>SUMIF(A465:B465,"*consolidação*",C465:D465)</f>
        <v>0</v>
      </c>
      <c r="H465" s="182" t="b">
        <f t="shared" si="35"/>
        <v>1</v>
      </c>
      <c r="I465" s="182" t="str">
        <f t="shared" si="36"/>
        <v>00</v>
      </c>
    </row>
    <row r="466" spans="1:9" ht="12.75" customHeight="1">
      <c r="A466" s="182" t="s">
        <v>1535</v>
      </c>
      <c r="B466" s="106" t="s">
        <v>842</v>
      </c>
      <c r="C466" s="111">
        <v>64365688.719999999</v>
      </c>
      <c r="D466" s="112">
        <v>0</v>
      </c>
      <c r="E466" s="112">
        <f>E467+E468+E469</f>
        <v>3007886.2399999998</v>
      </c>
      <c r="F466" s="112">
        <f>F467+F468+F469</f>
        <v>61357802.479999997</v>
      </c>
      <c r="G466" s="182">
        <f>G485+G486+G487</f>
        <v>0</v>
      </c>
      <c r="H466" s="182" t="b">
        <f t="shared" si="35"/>
        <v>1</v>
      </c>
      <c r="I466" s="182" t="str">
        <f t="shared" si="36"/>
        <v>00</v>
      </c>
    </row>
    <row r="467" spans="1:9" ht="25.5" customHeight="1">
      <c r="A467" s="182" t="s">
        <v>1536</v>
      </c>
      <c r="B467" s="108" t="s">
        <v>843</v>
      </c>
      <c r="C467" s="110">
        <v>61357802.479999997</v>
      </c>
      <c r="D467" s="112">
        <v>0</v>
      </c>
      <c r="E467" s="112">
        <f>SUMIF(A467:B467,"*intra*",C467:D467)+SUMIF(A467:B467,"*inter*",C467:D467)</f>
        <v>0</v>
      </c>
      <c r="F467" s="112">
        <f>SUMIF(A467:B467,"*consolidação*",C467:D467)</f>
        <v>61357802.479999997</v>
      </c>
      <c r="H467" s="182" t="b">
        <f t="shared" si="35"/>
        <v>1</v>
      </c>
      <c r="I467" s="182" t="str">
        <f t="shared" si="36"/>
        <v>00</v>
      </c>
    </row>
    <row r="468" spans="1:9" ht="25.5" customHeight="1">
      <c r="A468" s="182" t="s">
        <v>1537</v>
      </c>
      <c r="B468" s="106" t="s">
        <v>844</v>
      </c>
      <c r="C468" s="111">
        <v>3048.03</v>
      </c>
      <c r="D468" s="112">
        <v>0</v>
      </c>
      <c r="E468" s="112">
        <f>SUMIF(A468:B468,"*intra*",C468:D468)+SUMIF(A468:B468,"*inter*",C468:D468)</f>
        <v>3048.03</v>
      </c>
      <c r="F468" s="112">
        <f>SUMIF(A468:B468,"*consolidação*",C468:D468)</f>
        <v>0</v>
      </c>
      <c r="H468" s="182" t="b">
        <f t="shared" si="35"/>
        <v>1</v>
      </c>
      <c r="I468" s="182" t="str">
        <f t="shared" si="36"/>
        <v>00</v>
      </c>
    </row>
    <row r="469" spans="1:9" ht="25.5" customHeight="1">
      <c r="A469" s="182" t="s">
        <v>1538</v>
      </c>
      <c r="B469" s="108" t="s">
        <v>845</v>
      </c>
      <c r="C469" s="110">
        <v>3004838.21</v>
      </c>
      <c r="D469" s="112">
        <v>0</v>
      </c>
      <c r="E469" s="112">
        <f>SUMIF(A469:B469,"*intra*",C469:D469)+SUMIF(A469:B469,"*inter*",C469:D469)</f>
        <v>3004838.21</v>
      </c>
      <c r="F469" s="112">
        <f>SUMIF(A469:B469,"*consolidação*",C469:D469)</f>
        <v>0</v>
      </c>
      <c r="H469" s="182" t="b">
        <f t="shared" si="35"/>
        <v>1</v>
      </c>
      <c r="I469" s="182" t="str">
        <f t="shared" si="36"/>
        <v>00</v>
      </c>
    </row>
    <row r="470" spans="1:9" ht="12.75" customHeight="1">
      <c r="A470" s="182" t="s">
        <v>1539</v>
      </c>
      <c r="B470" s="106" t="s">
        <v>846</v>
      </c>
      <c r="C470" s="111">
        <v>542748147.07000005</v>
      </c>
      <c r="D470" s="112">
        <v>0</v>
      </c>
      <c r="E470" s="112">
        <f>E471+E472+E473</f>
        <v>378839465.57999998</v>
      </c>
      <c r="F470" s="112">
        <f>F471+F472+F473</f>
        <v>163908681.49000001</v>
      </c>
      <c r="G470" s="182" t="e">
        <f>G489+G490+#REF!</f>
        <v>#REF!</v>
      </c>
      <c r="H470" s="182" t="b">
        <f t="shared" si="35"/>
        <v>1</v>
      </c>
      <c r="I470" s="182" t="str">
        <f t="shared" si="36"/>
        <v>00</v>
      </c>
    </row>
    <row r="471" spans="1:9" ht="25.5" customHeight="1">
      <c r="A471" s="182" t="s">
        <v>1540</v>
      </c>
      <c r="B471" s="108" t="s">
        <v>847</v>
      </c>
      <c r="C471" s="110">
        <v>163908681.49000001</v>
      </c>
      <c r="D471" s="112">
        <v>0</v>
      </c>
      <c r="E471" s="112">
        <f>SUMIF(A471:B471,"*intra*",C471:D471)+SUMIF(A471:B471,"*inter*",C471:D471)</f>
        <v>0</v>
      </c>
      <c r="F471" s="112">
        <f>SUMIF(A471:B471,"*consolidação*",C471:D471)</f>
        <v>163908681.49000001</v>
      </c>
      <c r="H471" s="182" t="b">
        <f t="shared" si="35"/>
        <v>1</v>
      </c>
      <c r="I471" s="182" t="str">
        <f t="shared" si="36"/>
        <v>00</v>
      </c>
    </row>
    <row r="472" spans="1:9" ht="25.5" customHeight="1">
      <c r="A472" s="182" t="s">
        <v>1541</v>
      </c>
      <c r="B472" s="106" t="s">
        <v>848</v>
      </c>
      <c r="C472" s="111">
        <v>96296207.819999993</v>
      </c>
      <c r="D472" s="112">
        <v>0</v>
      </c>
      <c r="E472" s="112">
        <f>SUMIF(A472:B472,"*intra*",C472:D472)+SUMIF(A472:B472,"*inter*",C472:D472)</f>
        <v>96296207.819999993</v>
      </c>
      <c r="F472" s="112">
        <f>SUMIF(A472:B472,"*consolidação*",C472:D472)</f>
        <v>0</v>
      </c>
      <c r="H472" s="182" t="b">
        <f t="shared" si="35"/>
        <v>1</v>
      </c>
      <c r="I472" s="182" t="str">
        <f t="shared" si="36"/>
        <v>00</v>
      </c>
    </row>
    <row r="473" spans="1:9" ht="25.5" customHeight="1">
      <c r="A473" s="182" t="s">
        <v>1542</v>
      </c>
      <c r="B473" s="108" t="s">
        <v>849</v>
      </c>
      <c r="C473" s="110">
        <v>282543257.75999999</v>
      </c>
      <c r="D473" s="112">
        <v>0</v>
      </c>
      <c r="E473" s="112">
        <f>SUMIF(A473:B473,"*intra*",C473:D473)+SUMIF(A473:B473,"*inter*",C473:D473)</f>
        <v>282543257.75999999</v>
      </c>
      <c r="F473" s="112">
        <f>SUMIF(A473:B473,"*consolidação*",C473:D473)</f>
        <v>0</v>
      </c>
      <c r="H473" s="182" t="b">
        <f t="shared" si="35"/>
        <v>1</v>
      </c>
      <c r="I473" s="182" t="str">
        <f t="shared" si="36"/>
        <v>00</v>
      </c>
    </row>
    <row r="474" spans="1:9" ht="12.75" customHeight="1">
      <c r="A474" s="182" t="s">
        <v>1543</v>
      </c>
      <c r="B474" s="106" t="s">
        <v>850</v>
      </c>
      <c r="C474" s="111">
        <v>376786663198.84998</v>
      </c>
      <c r="D474" s="112">
        <v>0</v>
      </c>
      <c r="E474" s="112">
        <f>E475+E477+E486+E488+E490+E494+E496+E498</f>
        <v>1978811.42</v>
      </c>
      <c r="F474" s="112">
        <f>F475+F477+F486+F488+F490+F494+F496+F498</f>
        <v>376784684387.42999</v>
      </c>
      <c r="G474" s="182">
        <f>G492+G494+G505+G507+G511+G516+G518</f>
        <v>0</v>
      </c>
      <c r="H474" s="182" t="b">
        <f t="shared" si="35"/>
        <v>1</v>
      </c>
      <c r="I474" s="182" t="str">
        <f t="shared" si="36"/>
        <v>00</v>
      </c>
    </row>
    <row r="475" spans="1:9" ht="12.75" customHeight="1">
      <c r="A475" s="182" t="s">
        <v>1544</v>
      </c>
      <c r="B475" s="108" t="s">
        <v>851</v>
      </c>
      <c r="C475" s="110">
        <v>5090592136.1499996</v>
      </c>
      <c r="D475" s="112">
        <v>0</v>
      </c>
      <c r="E475" s="112">
        <f>E476</f>
        <v>0</v>
      </c>
      <c r="F475" s="112">
        <f>F476</f>
        <v>5090592136.1499996</v>
      </c>
      <c r="G475" s="182">
        <f>G493</f>
        <v>0</v>
      </c>
      <c r="H475" s="182" t="b">
        <f t="shared" si="35"/>
        <v>1</v>
      </c>
      <c r="I475" s="182" t="str">
        <f t="shared" si="36"/>
        <v>00</v>
      </c>
    </row>
    <row r="476" spans="1:9" ht="25.5" customHeight="1">
      <c r="A476" s="182" t="s">
        <v>1545</v>
      </c>
      <c r="B476" s="106" t="s">
        <v>852</v>
      </c>
      <c r="C476" s="111">
        <v>5090592136.1499996</v>
      </c>
      <c r="D476" s="112">
        <v>0</v>
      </c>
      <c r="E476" s="112">
        <f>SUMIF(A476:B476,"*intra*",C476:D476)+SUMIF(A476:B476,"*inter*",C476:D476)</f>
        <v>0</v>
      </c>
      <c r="F476" s="112">
        <f>SUMIF(A476:B476,"*consolidação*",C476:D476)</f>
        <v>5090592136.1499996</v>
      </c>
      <c r="H476" s="182" t="b">
        <f t="shared" si="35"/>
        <v>1</v>
      </c>
      <c r="I476" s="182" t="str">
        <f t="shared" si="36"/>
        <v>00</v>
      </c>
    </row>
    <row r="477" spans="1:9" ht="12.75" customHeight="1">
      <c r="A477" s="182" t="s">
        <v>1546</v>
      </c>
      <c r="B477" s="108" t="s">
        <v>853</v>
      </c>
      <c r="C477" s="110">
        <v>364446798990.45001</v>
      </c>
      <c r="D477" s="112">
        <v>0</v>
      </c>
      <c r="E477" s="112">
        <f>E478</f>
        <v>0</v>
      </c>
      <c r="F477" s="112">
        <f>F478</f>
        <v>364446798990.45001</v>
      </c>
      <c r="G477" s="182">
        <f>G495</f>
        <v>0</v>
      </c>
      <c r="H477" s="182" t="b">
        <f t="shared" si="35"/>
        <v>1</v>
      </c>
      <c r="I477" s="182" t="str">
        <f t="shared" si="36"/>
        <v>00</v>
      </c>
    </row>
    <row r="478" spans="1:9" ht="25.5" customHeight="1">
      <c r="A478" s="182" t="s">
        <v>1547</v>
      </c>
      <c r="B478" s="106" t="s">
        <v>854</v>
      </c>
      <c r="C478" s="111">
        <v>364446798990.45001</v>
      </c>
      <c r="D478" s="112">
        <v>0</v>
      </c>
      <c r="E478" s="112">
        <f t="shared" ref="E478:E485" si="37">SUMIF(A478:B478,"*intra*",C478:D478)+SUMIF(A478:B478,"*inter*",C478:D478)</f>
        <v>0</v>
      </c>
      <c r="F478" s="112">
        <f t="shared" ref="F478:F485" si="38">SUMIF(A478:B478,"*consolidação*",C478:D478)</f>
        <v>364446798990.45001</v>
      </c>
      <c r="G478" s="293">
        <f>G498+G499+G500+G501+G502+G503+G504</f>
        <v>0</v>
      </c>
      <c r="H478" s="182" t="b">
        <f t="shared" si="35"/>
        <v>1</v>
      </c>
      <c r="I478" s="182" t="str">
        <f t="shared" si="36"/>
        <v>00</v>
      </c>
    </row>
    <row r="479" spans="1:9" ht="25.5" customHeight="1">
      <c r="A479" s="182" t="s">
        <v>1548</v>
      </c>
      <c r="B479" s="108" t="s">
        <v>855</v>
      </c>
      <c r="C479" s="110">
        <v>49594734314.650002</v>
      </c>
      <c r="D479" s="112">
        <v>0</v>
      </c>
      <c r="E479" s="112">
        <f t="shared" si="37"/>
        <v>0</v>
      </c>
      <c r="F479" s="112">
        <f t="shared" si="38"/>
        <v>0</v>
      </c>
      <c r="H479" s="182" t="b">
        <f t="shared" si="35"/>
        <v>1</v>
      </c>
      <c r="I479" s="182" t="str">
        <f t="shared" si="36"/>
        <v>01</v>
      </c>
    </row>
    <row r="480" spans="1:9" ht="25.5" customHeight="1">
      <c r="A480" s="182" t="s">
        <v>1549</v>
      </c>
      <c r="B480" s="106" t="s">
        <v>856</v>
      </c>
      <c r="C480" s="111">
        <v>3896685481.3200002</v>
      </c>
      <c r="D480" s="112">
        <v>0</v>
      </c>
      <c r="E480" s="112">
        <f t="shared" si="37"/>
        <v>0</v>
      </c>
      <c r="F480" s="112">
        <f t="shared" si="38"/>
        <v>0</v>
      </c>
      <c r="H480" s="182" t="b">
        <f t="shared" si="35"/>
        <v>1</v>
      </c>
      <c r="I480" s="182" t="str">
        <f t="shared" si="36"/>
        <v>02</v>
      </c>
    </row>
    <row r="481" spans="1:9" ht="25.5" customHeight="1">
      <c r="A481" s="182" t="s">
        <v>1550</v>
      </c>
      <c r="B481" s="108" t="s">
        <v>857</v>
      </c>
      <c r="C481" s="110">
        <v>231815257987.26001</v>
      </c>
      <c r="D481" s="112">
        <v>0</v>
      </c>
      <c r="E481" s="112">
        <f t="shared" si="37"/>
        <v>0</v>
      </c>
      <c r="F481" s="112">
        <f t="shared" si="38"/>
        <v>0</v>
      </c>
      <c r="H481" s="182" t="b">
        <f t="shared" si="35"/>
        <v>1</v>
      </c>
      <c r="I481" s="182" t="str">
        <f t="shared" si="36"/>
        <v>03</v>
      </c>
    </row>
    <row r="482" spans="1:9" ht="25.5" customHeight="1">
      <c r="A482" s="182" t="s">
        <v>1551</v>
      </c>
      <c r="B482" s="106" t="s">
        <v>858</v>
      </c>
      <c r="C482" s="111">
        <v>204070661087.35001</v>
      </c>
      <c r="D482" s="112">
        <v>0</v>
      </c>
      <c r="E482" s="112">
        <f t="shared" si="37"/>
        <v>0</v>
      </c>
      <c r="F482" s="112">
        <f t="shared" si="38"/>
        <v>0</v>
      </c>
      <c r="H482" s="182" t="b">
        <f t="shared" si="35"/>
        <v>1</v>
      </c>
      <c r="I482" s="182" t="str">
        <f t="shared" si="36"/>
        <v>04</v>
      </c>
    </row>
    <row r="483" spans="1:9" ht="12.75" customHeight="1">
      <c r="A483" s="182" t="s">
        <v>1552</v>
      </c>
      <c r="B483" s="108" t="s">
        <v>859</v>
      </c>
      <c r="C483" s="110">
        <v>-130614132585.57001</v>
      </c>
      <c r="D483" s="112">
        <v>0</v>
      </c>
      <c r="E483" s="112">
        <f t="shared" si="37"/>
        <v>0</v>
      </c>
      <c r="F483" s="112">
        <f t="shared" si="38"/>
        <v>0</v>
      </c>
      <c r="H483" s="182" t="b">
        <f t="shared" si="35"/>
        <v>1</v>
      </c>
      <c r="I483" s="182" t="str">
        <f t="shared" si="36"/>
        <v>05</v>
      </c>
    </row>
    <row r="484" spans="1:9" ht="25.5" customHeight="1">
      <c r="A484" s="182" t="s">
        <v>1553</v>
      </c>
      <c r="B484" s="106" t="s">
        <v>860</v>
      </c>
      <c r="C484" s="111">
        <v>-8877830.8200000003</v>
      </c>
      <c r="D484" s="112">
        <v>0</v>
      </c>
      <c r="E484" s="112">
        <f t="shared" si="37"/>
        <v>0</v>
      </c>
      <c r="F484" s="112">
        <f t="shared" si="38"/>
        <v>0</v>
      </c>
      <c r="H484" s="182" t="b">
        <f t="shared" ref="H484:H550" si="39">IF(I484="00",C484=E484+F484,TRUE)</f>
        <v>1</v>
      </c>
      <c r="I484" s="182" t="str">
        <f t="shared" si="36"/>
        <v>06</v>
      </c>
    </row>
    <row r="485" spans="1:9" ht="25.5" customHeight="1">
      <c r="A485" s="182" t="s">
        <v>1554</v>
      </c>
      <c r="B485" s="108" t="s">
        <v>861</v>
      </c>
      <c r="C485" s="110">
        <v>5692470536.2600002</v>
      </c>
      <c r="D485" s="112">
        <v>0</v>
      </c>
      <c r="E485" s="112">
        <f t="shared" si="37"/>
        <v>0</v>
      </c>
      <c r="F485" s="112">
        <f t="shared" si="38"/>
        <v>0</v>
      </c>
      <c r="H485" s="182" t="b">
        <f t="shared" si="39"/>
        <v>1</v>
      </c>
      <c r="I485" s="182" t="str">
        <f t="shared" ref="I485:I551" si="40">MID(A485,11,2)</f>
        <v>07</v>
      </c>
    </row>
    <row r="486" spans="1:9" ht="12.75" customHeight="1">
      <c r="A486" s="182" t="s">
        <v>1555</v>
      </c>
      <c r="B486" s="106" t="s">
        <v>862</v>
      </c>
      <c r="C486" s="111">
        <v>542163901.66999996</v>
      </c>
      <c r="D486" s="112">
        <v>0</v>
      </c>
      <c r="E486" s="112">
        <f>E487</f>
        <v>0</v>
      </c>
      <c r="F486" s="112">
        <f>F487</f>
        <v>542163901.66999996</v>
      </c>
      <c r="G486" s="182">
        <f>G506</f>
        <v>0</v>
      </c>
      <c r="H486" s="182" t="b">
        <f t="shared" si="39"/>
        <v>1</v>
      </c>
      <c r="I486" s="182" t="str">
        <f t="shared" si="40"/>
        <v>00</v>
      </c>
    </row>
    <row r="487" spans="1:9" ht="25.5" customHeight="1">
      <c r="A487" s="182" t="s">
        <v>1556</v>
      </c>
      <c r="B487" s="108" t="s">
        <v>863</v>
      </c>
      <c r="C487" s="110">
        <v>542163901.66999996</v>
      </c>
      <c r="D487" s="112">
        <v>0</v>
      </c>
      <c r="E487" s="112">
        <f>SUMIF(A487:B487,"*intra*",C487:D487)+SUMIF(A487:B487,"*inter*",C487:D487)</f>
        <v>0</v>
      </c>
      <c r="F487" s="112">
        <f>SUMIF(A487:B487,"*consolidação*",C487:D487)</f>
        <v>542163901.66999996</v>
      </c>
      <c r="H487" s="182" t="b">
        <f t="shared" si="39"/>
        <v>1</v>
      </c>
      <c r="I487" s="182" t="str">
        <f t="shared" si="40"/>
        <v>00</v>
      </c>
    </row>
    <row r="488" spans="1:9" ht="12.75" customHeight="1">
      <c r="A488" s="182" t="s">
        <v>1557</v>
      </c>
      <c r="B488" s="106" t="s">
        <v>864</v>
      </c>
      <c r="C488" s="111">
        <v>843218782.95000005</v>
      </c>
      <c r="D488" s="112">
        <v>0</v>
      </c>
      <c r="E488" s="112">
        <f>E489</f>
        <v>0</v>
      </c>
      <c r="F488" s="112">
        <f>F489</f>
        <v>843218782.95000005</v>
      </c>
      <c r="G488" s="182">
        <f>G508</f>
        <v>0</v>
      </c>
      <c r="H488" s="182" t="b">
        <f>IF(I488="00",C488=E488+F488,TRUE)</f>
        <v>1</v>
      </c>
      <c r="I488" s="182" t="str">
        <f t="shared" si="40"/>
        <v>00</v>
      </c>
    </row>
    <row r="489" spans="1:9" ht="25.5" customHeight="1">
      <c r="A489" s="182" t="s">
        <v>1558</v>
      </c>
      <c r="B489" s="108" t="s">
        <v>865</v>
      </c>
      <c r="C489" s="110">
        <v>843218782.95000005</v>
      </c>
      <c r="D489" s="112">
        <v>0</v>
      </c>
      <c r="E489" s="112">
        <f>SUMIF(A489:B489,"*intra*",C489:D489)+SUMIF(A489:B489,"*inter*",C489:D489)</f>
        <v>0</v>
      </c>
      <c r="F489" s="112">
        <f>SUMIF(A489:B489,"*consolidação*",C489:D489)</f>
        <v>843218782.95000005</v>
      </c>
      <c r="H489" s="182" t="b">
        <f t="shared" si="39"/>
        <v>1</v>
      </c>
      <c r="I489" s="182" t="str">
        <f t="shared" si="40"/>
        <v>00</v>
      </c>
    </row>
    <row r="490" spans="1:9" ht="12.75" customHeight="1">
      <c r="A490" s="182" t="s">
        <v>1559</v>
      </c>
      <c r="B490" s="106" t="s">
        <v>866</v>
      </c>
      <c r="C490" s="111">
        <v>1978811.42</v>
      </c>
      <c r="D490" s="112">
        <v>0</v>
      </c>
      <c r="E490" s="112">
        <f>E491+E492+E493</f>
        <v>1978811.42</v>
      </c>
      <c r="F490" s="112">
        <f>F491+F492+F493</f>
        <v>0</v>
      </c>
      <c r="G490" s="182">
        <f>G513+G514+G515+G512</f>
        <v>0</v>
      </c>
      <c r="H490" s="182" t="b">
        <f>IF(I490="00",C490=E490+F490,TRUE)</f>
        <v>1</v>
      </c>
      <c r="I490" s="264" t="str">
        <f>MID(A490,11,2)</f>
        <v>00</v>
      </c>
    </row>
    <row r="491" spans="1:9" ht="25.5" customHeight="1">
      <c r="A491" s="182" t="s">
        <v>1560</v>
      </c>
      <c r="B491" s="106" t="s">
        <v>867</v>
      </c>
      <c r="C491" s="110">
        <v>1978811.42</v>
      </c>
      <c r="D491" s="112">
        <v>0</v>
      </c>
      <c r="E491" s="112">
        <f>SUMIF(A491:B491,"*intra*",C491:D491)+SUMIF(A491:B491,"*inter*",C491:D491)</f>
        <v>1978811.42</v>
      </c>
      <c r="F491" s="112">
        <f>SUMIF(A491:B491,"*consolidação*",C491:D491)</f>
        <v>0</v>
      </c>
      <c r="H491" s="182" t="b">
        <f t="shared" si="39"/>
        <v>1</v>
      </c>
      <c r="I491" s="182" t="str">
        <f t="shared" si="40"/>
        <v>00</v>
      </c>
    </row>
    <row r="492" spans="1:9" ht="25.5" customHeight="1">
      <c r="A492" s="182" t="s">
        <v>1561</v>
      </c>
      <c r="B492" s="108" t="s">
        <v>868</v>
      </c>
      <c r="C492" s="111">
        <v>0</v>
      </c>
      <c r="D492" s="112">
        <v>0</v>
      </c>
      <c r="E492" s="112">
        <f>SUMIF(A492:B492,"*intra*",C492:D492)+SUMIF(A492:B492,"*inter*",C492:D492)</f>
        <v>0</v>
      </c>
      <c r="F492" s="112">
        <f>SUMIF(A492:B492,"*consolidação*",C492:D492)</f>
        <v>0</v>
      </c>
      <c r="H492" s="182" t="b">
        <f t="shared" si="39"/>
        <v>1</v>
      </c>
      <c r="I492" s="182" t="str">
        <f t="shared" si="40"/>
        <v>00</v>
      </c>
    </row>
    <row r="493" spans="1:9" ht="25.5" customHeight="1">
      <c r="A493" s="182" t="s">
        <v>1562</v>
      </c>
      <c r="B493" s="106" t="s">
        <v>869</v>
      </c>
      <c r="C493" s="110">
        <v>0</v>
      </c>
      <c r="D493" s="112">
        <v>0</v>
      </c>
      <c r="E493" s="112">
        <f>SUMIF(A493:B493,"*intra*",C493:D493)+SUMIF(A493:B493,"*inter*",C493:D493)</f>
        <v>0</v>
      </c>
      <c r="F493" s="112">
        <f>SUMIF(A493:B493,"*consolidação*",C493:D493)</f>
        <v>0</v>
      </c>
      <c r="H493" s="182" t="b">
        <f t="shared" si="39"/>
        <v>1</v>
      </c>
      <c r="I493" s="182" t="str">
        <f t="shared" si="40"/>
        <v>00</v>
      </c>
    </row>
    <row r="494" spans="1:9" ht="25.5" customHeight="1">
      <c r="A494" s="182" t="s">
        <v>1563</v>
      </c>
      <c r="B494" s="108" t="s">
        <v>870</v>
      </c>
      <c r="C494" s="111">
        <v>567536887.90999997</v>
      </c>
      <c r="D494" s="112">
        <v>0</v>
      </c>
      <c r="E494" s="112">
        <f>E495</f>
        <v>0</v>
      </c>
      <c r="F494" s="112">
        <f>F495</f>
        <v>567536887.90999997</v>
      </c>
      <c r="G494" s="182">
        <f>G517</f>
        <v>0</v>
      </c>
      <c r="H494" s="182" t="b">
        <f t="shared" si="39"/>
        <v>1</v>
      </c>
      <c r="I494" s="182" t="str">
        <f t="shared" si="40"/>
        <v>00</v>
      </c>
    </row>
    <row r="495" spans="1:9" ht="25.5" customHeight="1">
      <c r="A495" s="182" t="s">
        <v>1564</v>
      </c>
      <c r="B495" s="106" t="s">
        <v>871</v>
      </c>
      <c r="C495" s="110">
        <v>567536887.90999997</v>
      </c>
      <c r="D495" s="112">
        <v>0</v>
      </c>
      <c r="E495" s="112">
        <f>SUMIF(A495:B495,"*intra*",C495:D495)+SUMIF(A495:B495,"*inter*",C495:D495)</f>
        <v>0</v>
      </c>
      <c r="F495" s="112">
        <f>SUMIF(A495:B495,"*consolidação*",C495:D495)</f>
        <v>567536887.90999997</v>
      </c>
      <c r="H495" s="182" t="b">
        <f t="shared" si="39"/>
        <v>1</v>
      </c>
      <c r="I495" s="182" t="str">
        <f t="shared" si="40"/>
        <v>00</v>
      </c>
    </row>
    <row r="496" spans="1:9" s="252" customFormat="1" ht="25.5" customHeight="1">
      <c r="A496" s="252" t="s">
        <v>4020</v>
      </c>
      <c r="B496" s="254" t="s">
        <v>4020</v>
      </c>
      <c r="C496" s="111">
        <v>0</v>
      </c>
      <c r="D496" s="112"/>
      <c r="E496" s="112">
        <f>E497</f>
        <v>0</v>
      </c>
      <c r="F496" s="112">
        <f>F497</f>
        <v>0</v>
      </c>
      <c r="H496" s="252" t="b">
        <f t="shared" si="39"/>
        <v>1</v>
      </c>
      <c r="I496" s="252" t="str">
        <f t="shared" si="40"/>
        <v>00</v>
      </c>
    </row>
    <row r="497" spans="1:9" s="252" customFormat="1" ht="25.5" customHeight="1">
      <c r="A497" s="252" t="s">
        <v>4021</v>
      </c>
      <c r="B497" s="255" t="s">
        <v>4021</v>
      </c>
      <c r="C497" s="110">
        <v>0</v>
      </c>
      <c r="D497" s="112"/>
      <c r="E497" s="112">
        <f t="shared" ref="E497" si="41">SUMIF(A497:B497,"*intra*",C497:D497)+SUMIF(A497:B497,"*inter*",C497:D497)</f>
        <v>0</v>
      </c>
      <c r="F497" s="112">
        <f t="shared" ref="F497" si="42">SUMIF(A497:B497,"*consolidação*",C497:D497)</f>
        <v>0</v>
      </c>
      <c r="H497" s="252" t="b">
        <f t="shared" si="39"/>
        <v>1</v>
      </c>
      <c r="I497" s="252" t="str">
        <f t="shared" si="40"/>
        <v>00</v>
      </c>
    </row>
    <row r="498" spans="1:9" ht="12.75" customHeight="1">
      <c r="A498" s="182" t="s">
        <v>1565</v>
      </c>
      <c r="B498" s="108" t="s">
        <v>872</v>
      </c>
      <c r="C498" s="111">
        <v>5294373688.3000002</v>
      </c>
      <c r="D498" s="112">
        <v>0</v>
      </c>
      <c r="E498" s="112">
        <f>E499</f>
        <v>0</v>
      </c>
      <c r="F498" s="112">
        <f>F499</f>
        <v>5294373688.3000002</v>
      </c>
      <c r="G498" s="182">
        <f>G519</f>
        <v>0</v>
      </c>
      <c r="H498" s="182" t="b">
        <f t="shared" si="39"/>
        <v>1</v>
      </c>
      <c r="I498" s="182" t="str">
        <f t="shared" si="40"/>
        <v>00</v>
      </c>
    </row>
    <row r="499" spans="1:9" ht="12.75" customHeight="1">
      <c r="A499" s="182" t="s">
        <v>1566</v>
      </c>
      <c r="B499" s="106" t="s">
        <v>873</v>
      </c>
      <c r="C499" s="110">
        <v>5294373688.3000002</v>
      </c>
      <c r="D499" s="112">
        <v>0</v>
      </c>
      <c r="E499" s="112">
        <f>SUMIF(A499:B499,"*intra*",C499:D499)+SUMIF(A499:B499,"*inter*",C499:D499)</f>
        <v>0</v>
      </c>
      <c r="F499" s="112">
        <f>SUMIF(A499:B499,"*consolidação*",C499:D499)</f>
        <v>5294373688.3000002</v>
      </c>
      <c r="H499" s="182" t="b">
        <f t="shared" si="39"/>
        <v>1</v>
      </c>
      <c r="I499" s="182" t="str">
        <f t="shared" si="40"/>
        <v>00</v>
      </c>
    </row>
    <row r="500" spans="1:9" ht="12.75" customHeight="1">
      <c r="A500" s="182" t="s">
        <v>1567</v>
      </c>
      <c r="B500" s="108" t="s">
        <v>874</v>
      </c>
      <c r="C500" s="111">
        <v>15663433202.969999</v>
      </c>
      <c r="D500" s="112">
        <v>0</v>
      </c>
      <c r="E500" s="112">
        <f>E501+E503+E505+E507+E509+E511+E513</f>
        <v>0</v>
      </c>
      <c r="F500" s="112">
        <f>F501+F503+F505+F507+F509+F511+F513</f>
        <v>15663433202.969999</v>
      </c>
      <c r="G500" s="182">
        <f>G521+G523+G525+G527+G529+G531</f>
        <v>0</v>
      </c>
      <c r="H500" s="182" t="b">
        <f t="shared" si="39"/>
        <v>1</v>
      </c>
      <c r="I500" s="182" t="str">
        <f t="shared" si="40"/>
        <v>00</v>
      </c>
    </row>
    <row r="501" spans="1:9" ht="12.75" customHeight="1">
      <c r="A501" s="182" t="s">
        <v>1568</v>
      </c>
      <c r="B501" s="106" t="s">
        <v>875</v>
      </c>
      <c r="C501" s="110">
        <v>129999750.70999999</v>
      </c>
      <c r="D501" s="112">
        <v>0</v>
      </c>
      <c r="E501" s="112">
        <f>E502</f>
        <v>0</v>
      </c>
      <c r="F501" s="112">
        <f>F502</f>
        <v>129999750.70999999</v>
      </c>
      <c r="G501" s="182">
        <f>G522</f>
        <v>0</v>
      </c>
      <c r="H501" s="182" t="b">
        <f t="shared" si="39"/>
        <v>1</v>
      </c>
      <c r="I501" s="182" t="str">
        <f t="shared" si="40"/>
        <v>00</v>
      </c>
    </row>
    <row r="502" spans="1:9" ht="25.5" customHeight="1">
      <c r="A502" s="182" t="s">
        <v>1569</v>
      </c>
      <c r="B502" s="108" t="s">
        <v>876</v>
      </c>
      <c r="C502" s="111">
        <v>129999750.70999999</v>
      </c>
      <c r="D502" s="112">
        <v>0</v>
      </c>
      <c r="E502" s="112">
        <f>SUMIF(A502:B502,"*intra*",C502:D502)+SUMIF(A502:B502,"*inter*",C502:D502)</f>
        <v>0</v>
      </c>
      <c r="F502" s="112">
        <f>SUMIF(A502:B502,"*consolidação*",C502:D502)</f>
        <v>129999750.70999999</v>
      </c>
      <c r="H502" s="182" t="b">
        <f t="shared" si="39"/>
        <v>1</v>
      </c>
      <c r="I502" s="182" t="str">
        <f t="shared" si="40"/>
        <v>00</v>
      </c>
    </row>
    <row r="503" spans="1:9" ht="12.75" customHeight="1">
      <c r="A503" s="182" t="s">
        <v>1570</v>
      </c>
      <c r="B503" s="106" t="s">
        <v>877</v>
      </c>
      <c r="C503" s="110">
        <v>99645169.540000007</v>
      </c>
      <c r="D503" s="112">
        <v>0</v>
      </c>
      <c r="E503" s="112">
        <f>E504</f>
        <v>0</v>
      </c>
      <c r="F503" s="112">
        <f>F504</f>
        <v>99645169.540000007</v>
      </c>
      <c r="G503" s="182">
        <f>G524</f>
        <v>0</v>
      </c>
      <c r="H503" s="182" t="b">
        <f t="shared" si="39"/>
        <v>1</v>
      </c>
      <c r="I503" s="182" t="str">
        <f t="shared" si="40"/>
        <v>00</v>
      </c>
    </row>
    <row r="504" spans="1:9" ht="25.5" customHeight="1">
      <c r="A504" s="182" t="s">
        <v>1571</v>
      </c>
      <c r="B504" s="108" t="s">
        <v>878</v>
      </c>
      <c r="C504" s="111">
        <v>99645169.540000007</v>
      </c>
      <c r="D504" s="112">
        <v>0</v>
      </c>
      <c r="E504" s="112">
        <f>SUMIF(A504:B504,"*intra*",C504:D504)+SUMIF(A504:B504,"*inter*",C504:D504)</f>
        <v>0</v>
      </c>
      <c r="F504" s="112">
        <f>SUMIF(A504:B504,"*consolidação*",C504:D504)</f>
        <v>99645169.540000007</v>
      </c>
      <c r="H504" s="182" t="b">
        <f t="shared" si="39"/>
        <v>1</v>
      </c>
      <c r="I504" s="182" t="str">
        <f t="shared" si="40"/>
        <v>00</v>
      </c>
    </row>
    <row r="505" spans="1:9" ht="12.75" customHeight="1">
      <c r="A505" s="182" t="s">
        <v>1572</v>
      </c>
      <c r="B505" s="106" t="s">
        <v>879</v>
      </c>
      <c r="C505" s="110">
        <v>3799121.59</v>
      </c>
      <c r="D505" s="112">
        <v>0</v>
      </c>
      <c r="E505" s="112">
        <f>E506</f>
        <v>0</v>
      </c>
      <c r="F505" s="112">
        <f>F506</f>
        <v>3799121.59</v>
      </c>
      <c r="G505" s="182">
        <f>G526</f>
        <v>0</v>
      </c>
      <c r="H505" s="182" t="b">
        <f t="shared" si="39"/>
        <v>1</v>
      </c>
      <c r="I505" s="182" t="str">
        <f t="shared" si="40"/>
        <v>00</v>
      </c>
    </row>
    <row r="506" spans="1:9" ht="25.5" customHeight="1">
      <c r="A506" s="182" t="s">
        <v>1573</v>
      </c>
      <c r="B506" s="108" t="s">
        <v>880</v>
      </c>
      <c r="C506" s="111">
        <v>3799121.59</v>
      </c>
      <c r="D506" s="112">
        <v>0</v>
      </c>
      <c r="E506" s="112">
        <f>SUMIF(A506:B506,"*intra*",C506:D506)+SUMIF(A506:B506,"*inter*",C506:D506)</f>
        <v>0</v>
      </c>
      <c r="F506" s="112">
        <f>SUMIF(A506:B506,"*consolidação*",C506:D506)</f>
        <v>3799121.59</v>
      </c>
      <c r="H506" s="182" t="b">
        <f t="shared" si="39"/>
        <v>1</v>
      </c>
      <c r="I506" s="182" t="str">
        <f t="shared" si="40"/>
        <v>00</v>
      </c>
    </row>
    <row r="507" spans="1:9" ht="12.75" customHeight="1">
      <c r="A507" s="182" t="s">
        <v>1574</v>
      </c>
      <c r="B507" s="106" t="s">
        <v>881</v>
      </c>
      <c r="C507" s="110">
        <v>1306090.2</v>
      </c>
      <c r="D507" s="112">
        <v>0</v>
      </c>
      <c r="E507" s="112">
        <f>E508</f>
        <v>0</v>
      </c>
      <c r="F507" s="112">
        <f>F508</f>
        <v>1306090.2</v>
      </c>
      <c r="G507" s="182">
        <f>G528</f>
        <v>0</v>
      </c>
      <c r="H507" s="182" t="b">
        <f t="shared" si="39"/>
        <v>1</v>
      </c>
      <c r="I507" s="182" t="str">
        <f t="shared" si="40"/>
        <v>00</v>
      </c>
    </row>
    <row r="508" spans="1:9" ht="25.5" customHeight="1">
      <c r="A508" s="182" t="s">
        <v>1575</v>
      </c>
      <c r="B508" s="108" t="s">
        <v>882</v>
      </c>
      <c r="C508" s="111">
        <v>1306090.2</v>
      </c>
      <c r="D508" s="112">
        <v>0</v>
      </c>
      <c r="E508" s="112">
        <f>SUMIF(A508:B508,"*intra*",C508:D508)+SUMIF(A508:B508,"*inter*",C508:D508)</f>
        <v>0</v>
      </c>
      <c r="F508" s="112">
        <f>SUMIF(A508:B508,"*consolidação*",C508:D508)</f>
        <v>1306090.2</v>
      </c>
      <c r="H508" s="182" t="b">
        <f t="shared" si="39"/>
        <v>1</v>
      </c>
      <c r="I508" s="182" t="str">
        <f t="shared" si="40"/>
        <v>00</v>
      </c>
    </row>
    <row r="509" spans="1:9" s="252" customFormat="1" ht="25.5" customHeight="1">
      <c r="A509" s="252" t="s">
        <v>4090</v>
      </c>
      <c r="B509" s="254" t="s">
        <v>4022</v>
      </c>
      <c r="C509" s="110">
        <v>0</v>
      </c>
      <c r="D509" s="112"/>
      <c r="E509" s="112">
        <f>E510</f>
        <v>0</v>
      </c>
      <c r="F509" s="112">
        <f>F510</f>
        <v>0</v>
      </c>
      <c r="H509" s="252" t="b">
        <f t="shared" ref="H509:H510" si="43">IF(I509="00",C509=E509+F509,TRUE)</f>
        <v>1</v>
      </c>
      <c r="I509" s="252" t="str">
        <f t="shared" ref="I509:I510" si="44">MID(A509,11,2)</f>
        <v>00</v>
      </c>
    </row>
    <row r="510" spans="1:9" s="252" customFormat="1" ht="25.5" customHeight="1">
      <c r="A510" s="252" t="s">
        <v>4023</v>
      </c>
      <c r="B510" s="255" t="s">
        <v>4023</v>
      </c>
      <c r="C510" s="111">
        <v>0</v>
      </c>
      <c r="D510" s="112"/>
      <c r="E510" s="112">
        <f t="shared" ref="E510" si="45">SUMIF(A510:B510,"*intra*",C510:D510)+SUMIF(A510:B510,"*inter*",C510:D510)</f>
        <v>0</v>
      </c>
      <c r="F510" s="112">
        <f t="shared" ref="F510" si="46">SUMIF(A510:B510,"*consolidação*",C510:D510)</f>
        <v>0</v>
      </c>
      <c r="H510" s="252" t="b">
        <f t="shared" si="43"/>
        <v>1</v>
      </c>
      <c r="I510" s="252" t="str">
        <f t="shared" si="44"/>
        <v>00</v>
      </c>
    </row>
    <row r="511" spans="1:9" ht="12.75" customHeight="1">
      <c r="A511" s="182" t="s">
        <v>1576</v>
      </c>
      <c r="B511" s="106" t="s">
        <v>883</v>
      </c>
      <c r="C511" s="110">
        <v>6740185047.8000002</v>
      </c>
      <c r="D511" s="112">
        <v>0</v>
      </c>
      <c r="E511" s="112">
        <f>E512</f>
        <v>0</v>
      </c>
      <c r="F511" s="112">
        <f>F512</f>
        <v>6740185047.8000002</v>
      </c>
      <c r="G511" s="182">
        <f>G530</f>
        <v>0</v>
      </c>
      <c r="H511" s="182" t="b">
        <f t="shared" si="39"/>
        <v>1</v>
      </c>
      <c r="I511" s="182" t="str">
        <f t="shared" si="40"/>
        <v>00</v>
      </c>
    </row>
    <row r="512" spans="1:9" ht="12.75" customHeight="1">
      <c r="A512" s="182" t="s">
        <v>1577</v>
      </c>
      <c r="B512" s="108" t="s">
        <v>884</v>
      </c>
      <c r="C512" s="111">
        <v>6740185047.8000002</v>
      </c>
      <c r="D512" s="112">
        <v>0</v>
      </c>
      <c r="E512" s="112">
        <f>SUMIF(A512:B512,"*intra*",C512:D512)+SUMIF(A512:B512,"*inter*",C512:D512)</f>
        <v>0</v>
      </c>
      <c r="F512" s="112">
        <f>SUMIF(A512:B512,"*consolidação*",C512:D512)</f>
        <v>6740185047.8000002</v>
      </c>
      <c r="H512" s="182" t="b">
        <f t="shared" si="39"/>
        <v>1</v>
      </c>
      <c r="I512" s="182" t="str">
        <f t="shared" si="40"/>
        <v>00</v>
      </c>
    </row>
    <row r="513" spans="1:9" ht="12.75" customHeight="1">
      <c r="A513" s="182" t="s">
        <v>1578</v>
      </c>
      <c r="B513" s="106" t="s">
        <v>885</v>
      </c>
      <c r="C513" s="110">
        <v>8688498023.1299992</v>
      </c>
      <c r="D513" s="112">
        <v>0</v>
      </c>
      <c r="E513" s="112">
        <f>E514</f>
        <v>0</v>
      </c>
      <c r="F513" s="112">
        <f>F514</f>
        <v>8688498023.1299992</v>
      </c>
      <c r="G513" s="182">
        <f>G532</f>
        <v>0</v>
      </c>
      <c r="H513" s="182" t="b">
        <f t="shared" si="39"/>
        <v>1</v>
      </c>
      <c r="I513" s="182" t="str">
        <f t="shared" si="40"/>
        <v>00</v>
      </c>
    </row>
    <row r="514" spans="1:9" ht="12.75" customHeight="1">
      <c r="A514" s="182" t="s">
        <v>1579</v>
      </c>
      <c r="B514" s="108" t="s">
        <v>886</v>
      </c>
      <c r="C514" s="111">
        <v>8688498023.1299992</v>
      </c>
      <c r="D514" s="112">
        <v>0</v>
      </c>
      <c r="E514" s="112">
        <f>SUMIF(A514:B514,"*intra*",C514:D514)+SUMIF(A514:B514,"*inter*",C514:D514)</f>
        <v>0</v>
      </c>
      <c r="F514" s="112">
        <f>SUMIF(A514:B514,"*consolidação*",C514:D514)</f>
        <v>8688498023.1299992</v>
      </c>
      <c r="H514" s="182" t="b">
        <f t="shared" si="39"/>
        <v>1</v>
      </c>
      <c r="I514" s="182" t="str">
        <f t="shared" si="40"/>
        <v>00</v>
      </c>
    </row>
    <row r="515" spans="1:9" ht="12.75" customHeight="1">
      <c r="A515" s="182" t="s">
        <v>1580</v>
      </c>
      <c r="B515" s="106" t="s">
        <v>887</v>
      </c>
      <c r="C515" s="110">
        <v>2028564187.46</v>
      </c>
      <c r="D515" s="112">
        <v>0</v>
      </c>
      <c r="E515" s="112">
        <f>E516-E518</f>
        <v>0</v>
      </c>
      <c r="F515" s="112">
        <f>F516-F518</f>
        <v>2028564187.46</v>
      </c>
      <c r="G515" s="182">
        <f>G534-G536</f>
        <v>0</v>
      </c>
      <c r="H515" s="182" t="b">
        <f t="shared" si="39"/>
        <v>1</v>
      </c>
      <c r="I515" s="182" t="str">
        <f t="shared" si="40"/>
        <v>00</v>
      </c>
    </row>
    <row r="516" spans="1:9" ht="12.75" customHeight="1">
      <c r="A516" s="182" t="s">
        <v>1581</v>
      </c>
      <c r="B516" s="108" t="s">
        <v>888</v>
      </c>
      <c r="C516" s="111">
        <v>2064657560.5</v>
      </c>
      <c r="D516" s="112">
        <v>0</v>
      </c>
      <c r="E516" s="112">
        <f>E517</f>
        <v>0</v>
      </c>
      <c r="F516" s="112">
        <f>F517</f>
        <v>2064657560.5</v>
      </c>
      <c r="G516" s="182">
        <f>G535</f>
        <v>0</v>
      </c>
      <c r="H516" s="182" t="b">
        <f t="shared" si="39"/>
        <v>1</v>
      </c>
      <c r="I516" s="182" t="str">
        <f t="shared" si="40"/>
        <v>00</v>
      </c>
    </row>
    <row r="517" spans="1:9" ht="25.5" customHeight="1">
      <c r="A517" s="182" t="s">
        <v>1582</v>
      </c>
      <c r="B517" s="106" t="s">
        <v>889</v>
      </c>
      <c r="C517" s="110">
        <v>2064657560.5</v>
      </c>
      <c r="D517" s="112">
        <v>0</v>
      </c>
      <c r="E517" s="112">
        <f>SUMIF(A517:B517,"*intra*",C517:D517)+SUMIF(A517:B517,"*inter*",C517:D517)</f>
        <v>0</v>
      </c>
      <c r="F517" s="112">
        <f>SUMIF(A517:B517,"*consolidação*",C517:D517)</f>
        <v>2064657560.5</v>
      </c>
      <c r="H517" s="182" t="b">
        <f t="shared" si="39"/>
        <v>1</v>
      </c>
      <c r="I517" s="182" t="str">
        <f t="shared" si="40"/>
        <v>00</v>
      </c>
    </row>
    <row r="518" spans="1:9" ht="12.75" customHeight="1">
      <c r="A518" s="182" t="s">
        <v>1583</v>
      </c>
      <c r="B518" s="108" t="s">
        <v>890</v>
      </c>
      <c r="C518" s="111">
        <v>36093373.039999999</v>
      </c>
      <c r="D518" s="112">
        <v>0</v>
      </c>
      <c r="E518" s="112">
        <f>E519</f>
        <v>0</v>
      </c>
      <c r="F518" s="112">
        <f>F519</f>
        <v>36093373.039999999</v>
      </c>
      <c r="G518" s="182">
        <f>G537</f>
        <v>0</v>
      </c>
      <c r="H518" s="182" t="b">
        <f t="shared" si="39"/>
        <v>1</v>
      </c>
      <c r="I518" s="182" t="str">
        <f t="shared" si="40"/>
        <v>00</v>
      </c>
    </row>
    <row r="519" spans="1:9" ht="12.75" customHeight="1">
      <c r="A519" s="182" t="s">
        <v>1584</v>
      </c>
      <c r="B519" s="106" t="s">
        <v>891</v>
      </c>
      <c r="C519" s="110">
        <v>36093373.039999999</v>
      </c>
      <c r="D519" s="112">
        <v>0</v>
      </c>
      <c r="E519" s="112">
        <f>SUMIF(A519:B519,"*intra*",C519:D519)+SUMIF(A519:B519,"*inter*",C519:D519)</f>
        <v>0</v>
      </c>
      <c r="F519" s="112">
        <f>SUMIF(A519:B519,"*consolidação*",C519:D519)</f>
        <v>36093373.039999999</v>
      </c>
      <c r="H519" s="182" t="b">
        <f t="shared" si="39"/>
        <v>1</v>
      </c>
      <c r="I519" s="182" t="str">
        <f t="shared" si="40"/>
        <v>00</v>
      </c>
    </row>
    <row r="520" spans="1:9" ht="12.75" customHeight="1">
      <c r="A520" s="182" t="s">
        <v>1585</v>
      </c>
      <c r="B520" s="108" t="s">
        <v>892</v>
      </c>
      <c r="C520" s="111">
        <v>255865273459.28</v>
      </c>
      <c r="D520" s="112">
        <v>0</v>
      </c>
      <c r="E520" s="112">
        <f>E521+E530+E536+E567+E572+E627+E640-E703</f>
        <v>377228527742.44</v>
      </c>
      <c r="F520" s="112">
        <f>F521+F530+F536+F567+F572+F627+F640-F703</f>
        <v>-121363254283.15997</v>
      </c>
      <c r="G520" s="182">
        <f>G539+G548+G554+G585+G590+G645+G658-G725</f>
        <v>0</v>
      </c>
      <c r="H520" s="182" t="b">
        <f t="shared" si="39"/>
        <v>1</v>
      </c>
      <c r="I520" s="182" t="str">
        <f t="shared" si="40"/>
        <v>00</v>
      </c>
    </row>
    <row r="521" spans="1:9" ht="12.75" customHeight="1">
      <c r="A521" s="182" t="s">
        <v>1586</v>
      </c>
      <c r="B521" s="106" t="s">
        <v>893</v>
      </c>
      <c r="C521" s="110">
        <v>52552789891.279999</v>
      </c>
      <c r="D521" s="112">
        <v>0</v>
      </c>
      <c r="E521" s="112">
        <f>E522+E524</f>
        <v>591588397.43000007</v>
      </c>
      <c r="F521" s="112">
        <f>F522+F524</f>
        <v>51961201493.850006</v>
      </c>
      <c r="G521" s="182">
        <f>G540+G542</f>
        <v>0</v>
      </c>
      <c r="H521" s="182" t="b">
        <f t="shared" si="39"/>
        <v>1</v>
      </c>
      <c r="I521" s="182" t="str">
        <f t="shared" si="40"/>
        <v>00</v>
      </c>
    </row>
    <row r="522" spans="1:9" ht="12.75" customHeight="1">
      <c r="A522" s="182" t="s">
        <v>1587</v>
      </c>
      <c r="B522" s="108" t="s">
        <v>894</v>
      </c>
      <c r="C522" s="111">
        <v>50842604729.940002</v>
      </c>
      <c r="D522" s="112">
        <v>0</v>
      </c>
      <c r="E522" s="112">
        <f>E523</f>
        <v>0</v>
      </c>
      <c r="F522" s="112">
        <f>F523</f>
        <v>50842604729.940002</v>
      </c>
      <c r="G522" s="182">
        <f>G541</f>
        <v>0</v>
      </c>
      <c r="H522" s="182" t="b">
        <f t="shared" si="39"/>
        <v>1</v>
      </c>
      <c r="I522" s="182" t="str">
        <f t="shared" si="40"/>
        <v>00</v>
      </c>
    </row>
    <row r="523" spans="1:9" ht="12.75" customHeight="1">
      <c r="A523" s="182" t="s">
        <v>1588</v>
      </c>
      <c r="B523" s="106" t="s">
        <v>895</v>
      </c>
      <c r="C523" s="110">
        <v>50842604729.940002</v>
      </c>
      <c r="D523" s="112">
        <v>0</v>
      </c>
      <c r="E523" s="112">
        <f>SUMIF(A523:B523,"*intra*",C523:D523)+SUMIF(A523:B523,"*inter*",C523:D523)</f>
        <v>0</v>
      </c>
      <c r="F523" s="112">
        <f>SUMIF(A523:B523,"*consolidação*",C523:D523)</f>
        <v>50842604729.940002</v>
      </c>
      <c r="H523" s="182" t="b">
        <f t="shared" si="39"/>
        <v>1</v>
      </c>
      <c r="I523" s="182" t="str">
        <f t="shared" si="40"/>
        <v>00</v>
      </c>
    </row>
    <row r="524" spans="1:9" ht="12.75" customHeight="1">
      <c r="A524" s="182" t="s">
        <v>1589</v>
      </c>
      <c r="B524" s="108" t="s">
        <v>896</v>
      </c>
      <c r="C524" s="111">
        <v>1710185161.3399999</v>
      </c>
      <c r="D524" s="112">
        <v>0</v>
      </c>
      <c r="E524" s="112">
        <f>E525+E526+E527+E528+E529</f>
        <v>591588397.43000007</v>
      </c>
      <c r="F524" s="112">
        <f>F525+F526+F527+F528+F529</f>
        <v>1118596763.9100001</v>
      </c>
      <c r="G524" s="182">
        <f>G543+G544+G545+G546+G547</f>
        <v>0</v>
      </c>
      <c r="H524" s="182" t="b">
        <f>IF(I524="00",C524=E524+F524,TRUE)</f>
        <v>1</v>
      </c>
      <c r="I524" s="182" t="str">
        <f t="shared" si="40"/>
        <v>00</v>
      </c>
    </row>
    <row r="525" spans="1:9" ht="12.75" customHeight="1">
      <c r="A525" s="182" t="s">
        <v>1590</v>
      </c>
      <c r="B525" s="106" t="s">
        <v>897</v>
      </c>
      <c r="C525" s="110">
        <v>1118596763.9100001</v>
      </c>
      <c r="D525" s="112">
        <v>0</v>
      </c>
      <c r="E525" s="112">
        <f>SUMIF(A525:B525,"*intra*",C525:D525)+SUMIF(A525:B525,"*inter*",C525:D525)</f>
        <v>0</v>
      </c>
      <c r="F525" s="112">
        <f>SUMIF(A525:B525,"*consolidação*",C525:D525)</f>
        <v>1118596763.9100001</v>
      </c>
      <c r="H525" s="182" t="b">
        <f t="shared" si="39"/>
        <v>1</v>
      </c>
      <c r="I525" s="182" t="str">
        <f t="shared" si="40"/>
        <v>00</v>
      </c>
    </row>
    <row r="526" spans="1:9" ht="12.75" customHeight="1">
      <c r="A526" s="182" t="s">
        <v>1591</v>
      </c>
      <c r="B526" s="108" t="s">
        <v>898</v>
      </c>
      <c r="C526" s="111">
        <v>517419885.35000002</v>
      </c>
      <c r="D526" s="112">
        <v>0</v>
      </c>
      <c r="E526" s="112">
        <f>SUMIF(A526:B526,"*intra*",C526:D526)+SUMIF(A526:B526,"*inter*",C526:D526)</f>
        <v>517419885.35000002</v>
      </c>
      <c r="F526" s="112">
        <f>SUMIF(A526:B526,"*consolidação*",C526:D526)</f>
        <v>0</v>
      </c>
      <c r="H526" s="182" t="b">
        <f t="shared" si="39"/>
        <v>1</v>
      </c>
      <c r="I526" s="182" t="str">
        <f t="shared" si="40"/>
        <v>00</v>
      </c>
    </row>
    <row r="527" spans="1:9" ht="12.75" customHeight="1">
      <c r="A527" s="182" t="s">
        <v>1592</v>
      </c>
      <c r="B527" s="106" t="s">
        <v>899</v>
      </c>
      <c r="C527" s="110">
        <v>0</v>
      </c>
      <c r="D527" s="112">
        <v>0</v>
      </c>
      <c r="E527" s="112">
        <f>SUMIF(A527:B527,"*intra*",C527:D527)+SUMIF(A527:B527,"*inter*",C527:D527)</f>
        <v>0</v>
      </c>
      <c r="F527" s="112">
        <f>SUMIF(A527:B527,"*consolidação*",C527:D527)</f>
        <v>0</v>
      </c>
      <c r="H527" s="182" t="b">
        <f t="shared" si="39"/>
        <v>1</v>
      </c>
      <c r="I527" s="182" t="str">
        <f t="shared" si="40"/>
        <v>00</v>
      </c>
    </row>
    <row r="528" spans="1:9" ht="12.75" customHeight="1">
      <c r="A528" s="182" t="s">
        <v>1593</v>
      </c>
      <c r="B528" s="108" t="s">
        <v>900</v>
      </c>
      <c r="C528" s="111">
        <v>0</v>
      </c>
      <c r="D528" s="112">
        <v>0</v>
      </c>
      <c r="E528" s="112">
        <f>SUMIF(A528:B528,"*intra*",C528:D528)+SUMIF(A528:B528,"*inter*",C528:D528)</f>
        <v>0</v>
      </c>
      <c r="F528" s="112">
        <f>SUMIF(A528:B528,"*consolidação*",C528:D528)</f>
        <v>0</v>
      </c>
      <c r="H528" s="182" t="b">
        <f t="shared" si="39"/>
        <v>1</v>
      </c>
      <c r="I528" s="182" t="str">
        <f t="shared" si="40"/>
        <v>00</v>
      </c>
    </row>
    <row r="529" spans="1:9" ht="12.75" customHeight="1">
      <c r="A529" s="182" t="s">
        <v>1594</v>
      </c>
      <c r="B529" s="106" t="s">
        <v>901</v>
      </c>
      <c r="C529" s="110">
        <v>74168512.079999998</v>
      </c>
      <c r="D529" s="112">
        <v>0</v>
      </c>
      <c r="E529" s="112">
        <f>SUMIF(A529:B529,"*intra*",C529:D529)+SUMIF(A529:B529,"*inter*",C529:D529)</f>
        <v>74168512.079999998</v>
      </c>
      <c r="F529" s="112">
        <f>SUMIF(A529:B529,"*consolidação*",C529:D529)</f>
        <v>0</v>
      </c>
      <c r="H529" s="182" t="b">
        <f t="shared" si="39"/>
        <v>1</v>
      </c>
      <c r="I529" s="182" t="str">
        <f t="shared" si="40"/>
        <v>00</v>
      </c>
    </row>
    <row r="530" spans="1:9" ht="12.75" customHeight="1">
      <c r="A530" s="182" t="s">
        <v>1595</v>
      </c>
      <c r="B530" s="108" t="s">
        <v>902</v>
      </c>
      <c r="C530" s="111">
        <v>793341863.48000002</v>
      </c>
      <c r="D530" s="112">
        <v>0</v>
      </c>
      <c r="E530" s="112">
        <f>E531+E532+E533+E534+E535</f>
        <v>630756400.11000001</v>
      </c>
      <c r="F530" s="112">
        <f>F531+F532+F533+F534+F535</f>
        <v>162585463.37</v>
      </c>
      <c r="G530" s="182">
        <f>G549+G550+G551+G552+G553</f>
        <v>0</v>
      </c>
      <c r="H530" s="182" t="b">
        <f t="shared" si="39"/>
        <v>1</v>
      </c>
      <c r="I530" s="182" t="str">
        <f t="shared" si="40"/>
        <v>00</v>
      </c>
    </row>
    <row r="531" spans="1:9" ht="25.5" customHeight="1">
      <c r="A531" s="182" t="s">
        <v>1596</v>
      </c>
      <c r="B531" s="106" t="s">
        <v>903</v>
      </c>
      <c r="C531" s="110">
        <v>162585463.37</v>
      </c>
      <c r="D531" s="112">
        <v>0</v>
      </c>
      <c r="E531" s="112">
        <f>SUMIF(A531:B531,"*intra*",C531:D531)+SUMIF(A531:B531,"*inter*",C531:D531)</f>
        <v>0</v>
      </c>
      <c r="F531" s="112">
        <f>SUMIF(A531:B531,"*consolidação*",C531:D531)</f>
        <v>162585463.37</v>
      </c>
      <c r="H531" s="182" t="b">
        <f>IF(I531="00",C531=E531+F531,TRUE)</f>
        <v>1</v>
      </c>
      <c r="I531" s="182" t="str">
        <f t="shared" si="40"/>
        <v>00</v>
      </c>
    </row>
    <row r="532" spans="1:9" ht="25.5" customHeight="1">
      <c r="A532" s="182" t="s">
        <v>1597</v>
      </c>
      <c r="B532" s="108" t="s">
        <v>904</v>
      </c>
      <c r="C532" s="111">
        <v>630756400.11000001</v>
      </c>
      <c r="D532" s="112">
        <v>0</v>
      </c>
      <c r="E532" s="112">
        <f>SUMIF(A532:B532,"*intra*",C532:D532)+SUMIF(A532:B532,"*inter*",C532:D532)</f>
        <v>630756400.11000001</v>
      </c>
      <c r="F532" s="112">
        <f>SUMIF(A532:B532,"*consolidação*",C532:D532)</f>
        <v>0</v>
      </c>
      <c r="H532" s="182" t="b">
        <f t="shared" si="39"/>
        <v>1</v>
      </c>
      <c r="I532" s="182" t="str">
        <f t="shared" si="40"/>
        <v>00</v>
      </c>
    </row>
    <row r="533" spans="1:9" ht="25.5" customHeight="1">
      <c r="A533" s="182" t="s">
        <v>1598</v>
      </c>
      <c r="B533" s="106" t="s">
        <v>905</v>
      </c>
      <c r="C533" s="110">
        <v>0</v>
      </c>
      <c r="D533" s="112">
        <v>0</v>
      </c>
      <c r="E533" s="112">
        <f>SUMIF(A533:B533,"*intra*",C533:D533)+SUMIF(A533:B533,"*inter*",C533:D533)</f>
        <v>0</v>
      </c>
      <c r="F533" s="112">
        <f>SUMIF(A533:B533,"*consolidação*",C533:D533)</f>
        <v>0</v>
      </c>
      <c r="H533" s="182" t="b">
        <f t="shared" si="39"/>
        <v>1</v>
      </c>
      <c r="I533" s="182" t="str">
        <f t="shared" si="40"/>
        <v>00</v>
      </c>
    </row>
    <row r="534" spans="1:9" ht="25.5" customHeight="1">
      <c r="A534" s="182" t="s">
        <v>1599</v>
      </c>
      <c r="B534" s="108" t="s">
        <v>906</v>
      </c>
      <c r="C534" s="111">
        <v>0</v>
      </c>
      <c r="D534" s="112">
        <v>0</v>
      </c>
      <c r="E534" s="112">
        <f>SUMIF(A534:B534,"*intra*",C534:D534)+SUMIF(A534:B534,"*inter*",C534:D534)</f>
        <v>0</v>
      </c>
      <c r="F534" s="112">
        <f>SUMIF(A534:B534,"*consolidação*",C534:D534)</f>
        <v>0</v>
      </c>
      <c r="H534" s="182" t="b">
        <f t="shared" si="39"/>
        <v>1</v>
      </c>
      <c r="I534" s="182" t="str">
        <f t="shared" si="40"/>
        <v>00</v>
      </c>
    </row>
    <row r="535" spans="1:9" ht="25.5" customHeight="1">
      <c r="A535" s="182" t="s">
        <v>1600</v>
      </c>
      <c r="B535" s="106" t="s">
        <v>907</v>
      </c>
      <c r="C535" s="110">
        <v>0</v>
      </c>
      <c r="D535" s="112">
        <v>0</v>
      </c>
      <c r="E535" s="112">
        <f>SUMIF(A535:B535,"*intra*",C535:D535)+SUMIF(A535:B535,"*inter*",C535:D535)</f>
        <v>0</v>
      </c>
      <c r="F535" s="112">
        <f>SUMIF(A535:B535,"*consolidação*",C535:D535)</f>
        <v>0</v>
      </c>
      <c r="H535" s="182" t="b">
        <f t="shared" si="39"/>
        <v>1</v>
      </c>
      <c r="I535" s="182" t="str">
        <f t="shared" si="40"/>
        <v>00</v>
      </c>
    </row>
    <row r="536" spans="1:9" ht="12.75" customHeight="1">
      <c r="A536" s="182" t="s">
        <v>1601</v>
      </c>
      <c r="B536" s="108" t="s">
        <v>908</v>
      </c>
      <c r="C536" s="111">
        <v>172934290.97999999</v>
      </c>
      <c r="D536" s="112">
        <v>0</v>
      </c>
      <c r="E536" s="112">
        <f>E537+E543+E549+E555+E561</f>
        <v>17446641.77</v>
      </c>
      <c r="F536" s="112">
        <f>F537+F543+F549+F555+F561</f>
        <v>155487649.20999998</v>
      </c>
      <c r="G536" s="182">
        <f>G555+G561+G567+G573+G579</f>
        <v>0</v>
      </c>
      <c r="H536" s="182" t="b">
        <f t="shared" si="39"/>
        <v>1</v>
      </c>
      <c r="I536" s="182" t="str">
        <f t="shared" si="40"/>
        <v>00</v>
      </c>
    </row>
    <row r="537" spans="1:9" ht="12.75" customHeight="1">
      <c r="A537" s="182" t="s">
        <v>1602</v>
      </c>
      <c r="B537" s="106" t="s">
        <v>909</v>
      </c>
      <c r="C537" s="110">
        <v>20571992.149999999</v>
      </c>
      <c r="D537" s="112">
        <v>0</v>
      </c>
      <c r="E537" s="112">
        <f>E538+E539+E540+E541+E542</f>
        <v>0</v>
      </c>
      <c r="F537" s="112">
        <f>F538+F539+F540+F541+F542</f>
        <v>20571992.149999999</v>
      </c>
      <c r="G537" s="182">
        <f>G556+G557+G558+G559+G560</f>
        <v>0</v>
      </c>
      <c r="H537" s="182" t="b">
        <f t="shared" si="39"/>
        <v>1</v>
      </c>
      <c r="I537" s="182" t="str">
        <f t="shared" si="40"/>
        <v>00</v>
      </c>
    </row>
    <row r="538" spans="1:9" ht="12.75" customHeight="1">
      <c r="A538" s="182" t="s">
        <v>1603</v>
      </c>
      <c r="B538" s="108" t="s">
        <v>910</v>
      </c>
      <c r="C538" s="111">
        <v>20571992.149999999</v>
      </c>
      <c r="D538" s="112">
        <v>0</v>
      </c>
      <c r="E538" s="112">
        <f>SUMIF(A538:B538,"*intra*",C538:D538)+SUMIF(A538:B538,"*inter*",C538:D538)</f>
        <v>0</v>
      </c>
      <c r="F538" s="112">
        <f>SUMIF(A538:B538,"*consolidação*",C538:D538)</f>
        <v>20571992.149999999</v>
      </c>
      <c r="H538" s="182" t="b">
        <f t="shared" si="39"/>
        <v>1</v>
      </c>
      <c r="I538" s="182" t="str">
        <f t="shared" si="40"/>
        <v>00</v>
      </c>
    </row>
    <row r="539" spans="1:9" ht="12.75" customHeight="1">
      <c r="A539" s="182" t="s">
        <v>1604</v>
      </c>
      <c r="B539" s="106" t="s">
        <v>911</v>
      </c>
      <c r="C539" s="110">
        <v>0</v>
      </c>
      <c r="D539" s="112">
        <v>0</v>
      </c>
      <c r="E539" s="112">
        <f>SUMIF(A539:B539,"*intra*",C539:D539)+SUMIF(A539:B539,"*inter*",C539:D539)</f>
        <v>0</v>
      </c>
      <c r="F539" s="112">
        <f>SUMIF(A539:B539,"*consolidação*",C539:D539)</f>
        <v>0</v>
      </c>
      <c r="H539" s="182" t="b">
        <f t="shared" si="39"/>
        <v>1</v>
      </c>
      <c r="I539" s="182" t="str">
        <f t="shared" si="40"/>
        <v>00</v>
      </c>
    </row>
    <row r="540" spans="1:9" ht="12.75" customHeight="1">
      <c r="A540" s="182" t="s">
        <v>1605</v>
      </c>
      <c r="B540" s="108" t="s">
        <v>912</v>
      </c>
      <c r="C540" s="111">
        <v>0</v>
      </c>
      <c r="D540" s="112">
        <v>0</v>
      </c>
      <c r="E540" s="112">
        <f>SUMIF(A540:B540,"*intra*",C540:D540)+SUMIF(A540:B540,"*inter*",C540:D540)</f>
        <v>0</v>
      </c>
      <c r="F540" s="112">
        <f>SUMIF(A540:B540,"*consolidação*",C540:D540)</f>
        <v>0</v>
      </c>
      <c r="H540" s="182" t="b">
        <f t="shared" si="39"/>
        <v>1</v>
      </c>
      <c r="I540" s="182" t="str">
        <f t="shared" si="40"/>
        <v>00</v>
      </c>
    </row>
    <row r="541" spans="1:9" ht="12.75" customHeight="1">
      <c r="A541" s="182" t="s">
        <v>1606</v>
      </c>
      <c r="B541" s="106" t="s">
        <v>913</v>
      </c>
      <c r="C541" s="110">
        <v>0</v>
      </c>
      <c r="D541" s="112">
        <v>0</v>
      </c>
      <c r="E541" s="112">
        <f>SUMIF(A541:B541,"*intra*",C541:D541)+SUMIF(A541:B541,"*inter*",C541:D541)</f>
        <v>0</v>
      </c>
      <c r="F541" s="112">
        <f>SUMIF(A541:B541,"*consolidação*",C541:D541)</f>
        <v>0</v>
      </c>
      <c r="H541" s="182" t="b">
        <f t="shared" si="39"/>
        <v>1</v>
      </c>
      <c r="I541" s="182" t="str">
        <f t="shared" si="40"/>
        <v>00</v>
      </c>
    </row>
    <row r="542" spans="1:9" ht="12.75" customHeight="1">
      <c r="A542" s="182" t="s">
        <v>1607</v>
      </c>
      <c r="B542" s="108" t="s">
        <v>914</v>
      </c>
      <c r="C542" s="111">
        <v>0</v>
      </c>
      <c r="D542" s="112">
        <v>0</v>
      </c>
      <c r="E542" s="112">
        <f>SUMIF(A542:B542,"*intra*",C542:D542)+SUMIF(A542:B542,"*inter*",C542:D542)</f>
        <v>0</v>
      </c>
      <c r="F542" s="112">
        <f>SUMIF(A542:B542,"*consolidação*",C542:D542)</f>
        <v>0</v>
      </c>
      <c r="H542" s="182" t="b">
        <f t="shared" si="39"/>
        <v>1</v>
      </c>
      <c r="I542" s="182" t="str">
        <f t="shared" si="40"/>
        <v>00</v>
      </c>
    </row>
    <row r="543" spans="1:9" ht="12.75" customHeight="1">
      <c r="A543" s="182" t="s">
        <v>1608</v>
      </c>
      <c r="B543" s="106" t="s">
        <v>915</v>
      </c>
      <c r="C543" s="110">
        <v>2125724.71</v>
      </c>
      <c r="D543" s="112">
        <v>0</v>
      </c>
      <c r="E543" s="112">
        <f>E544+E545+E546+E547+E548</f>
        <v>0</v>
      </c>
      <c r="F543" s="112">
        <f>F544+F545+F546+F547+F548</f>
        <v>2125724.71</v>
      </c>
      <c r="G543" s="182">
        <f>G562+G563+G564+G565+G566</f>
        <v>0</v>
      </c>
      <c r="H543" s="182" t="b">
        <f t="shared" si="39"/>
        <v>1</v>
      </c>
      <c r="I543" s="182" t="str">
        <f t="shared" si="40"/>
        <v>00</v>
      </c>
    </row>
    <row r="544" spans="1:9" ht="12.75" customHeight="1">
      <c r="A544" s="182" t="s">
        <v>1609</v>
      </c>
      <c r="B544" s="108" t="s">
        <v>916</v>
      </c>
      <c r="C544" s="111">
        <v>2125724.71</v>
      </c>
      <c r="D544" s="112">
        <v>0</v>
      </c>
      <c r="E544" s="112">
        <f>SUMIF(A544:B544,"*intra*",C544:D544)+SUMIF(A544:B544,"*inter*",C544:D544)</f>
        <v>0</v>
      </c>
      <c r="F544" s="112">
        <f>SUMIF(A544:B544,"*consolidação*",C544:D544)</f>
        <v>2125724.71</v>
      </c>
      <c r="H544" s="182" t="b">
        <f t="shared" si="39"/>
        <v>1</v>
      </c>
      <c r="I544" s="182" t="str">
        <f t="shared" si="40"/>
        <v>00</v>
      </c>
    </row>
    <row r="545" spans="1:9" ht="12.75" customHeight="1">
      <c r="A545" s="182" t="s">
        <v>1610</v>
      </c>
      <c r="B545" s="106" t="s">
        <v>917</v>
      </c>
      <c r="C545" s="110">
        <v>0</v>
      </c>
      <c r="D545" s="112">
        <v>0</v>
      </c>
      <c r="E545" s="112">
        <f>SUMIF(A545:B545,"*intra*",C545:D545)+SUMIF(A545:B545,"*inter*",C545:D545)</f>
        <v>0</v>
      </c>
      <c r="F545" s="112">
        <f>SUMIF(A545:B545,"*consolidação*",C545:D545)</f>
        <v>0</v>
      </c>
      <c r="H545" s="182" t="b">
        <f t="shared" si="39"/>
        <v>1</v>
      </c>
      <c r="I545" s="182" t="str">
        <f t="shared" si="40"/>
        <v>00</v>
      </c>
    </row>
    <row r="546" spans="1:9" ht="25.5" customHeight="1">
      <c r="A546" s="182" t="s">
        <v>1611</v>
      </c>
      <c r="B546" s="108" t="s">
        <v>918</v>
      </c>
      <c r="C546" s="111">
        <v>0</v>
      </c>
      <c r="D546" s="112">
        <v>0</v>
      </c>
      <c r="E546" s="112">
        <f>SUMIF(A546:B546,"*intra*",C546:D546)+SUMIF(A546:B546,"*inter*",C546:D546)</f>
        <v>0</v>
      </c>
      <c r="F546" s="112">
        <f>SUMIF(A546:B546,"*consolidação*",C546:D546)</f>
        <v>0</v>
      </c>
      <c r="H546" s="182" t="b">
        <f t="shared" si="39"/>
        <v>1</v>
      </c>
      <c r="I546" s="182" t="str">
        <f t="shared" si="40"/>
        <v>00</v>
      </c>
    </row>
    <row r="547" spans="1:9" ht="25.5" customHeight="1">
      <c r="A547" s="182" t="s">
        <v>1612</v>
      </c>
      <c r="B547" s="106" t="s">
        <v>919</v>
      </c>
      <c r="C547" s="110">
        <v>0</v>
      </c>
      <c r="D547" s="112">
        <v>0</v>
      </c>
      <c r="E547" s="112">
        <f>SUMIF(A547:B547,"*intra*",C547:D547)+SUMIF(A547:B547,"*inter*",C547:D547)</f>
        <v>0</v>
      </c>
      <c r="F547" s="112">
        <f>SUMIF(A547:B547,"*consolidação*",C547:D547)</f>
        <v>0</v>
      </c>
      <c r="H547" s="182" t="b">
        <f t="shared" si="39"/>
        <v>1</v>
      </c>
      <c r="I547" s="182" t="str">
        <f t="shared" si="40"/>
        <v>00</v>
      </c>
    </row>
    <row r="548" spans="1:9" ht="25.5" customHeight="1">
      <c r="A548" s="182" t="s">
        <v>1613</v>
      </c>
      <c r="B548" s="108" t="s">
        <v>920</v>
      </c>
      <c r="C548" s="111">
        <v>0</v>
      </c>
      <c r="D548" s="112">
        <v>0</v>
      </c>
      <c r="E548" s="112">
        <f>SUMIF(A548:B548,"*intra*",C548:D548)+SUMIF(A548:B548,"*inter*",C548:D548)</f>
        <v>0</v>
      </c>
      <c r="F548" s="112">
        <f>SUMIF(A548:B548,"*consolidação*",C548:D548)</f>
        <v>0</v>
      </c>
      <c r="H548" s="182" t="b">
        <f t="shared" si="39"/>
        <v>1</v>
      </c>
      <c r="I548" s="182" t="str">
        <f t="shared" si="40"/>
        <v>00</v>
      </c>
    </row>
    <row r="549" spans="1:9" ht="12.75" customHeight="1">
      <c r="A549" s="182" t="s">
        <v>1614</v>
      </c>
      <c r="B549" s="106" t="s">
        <v>921</v>
      </c>
      <c r="C549" s="110">
        <v>12606.96</v>
      </c>
      <c r="D549" s="112">
        <v>0</v>
      </c>
      <c r="E549" s="112">
        <f>E550+E551+E552+E553+E554</f>
        <v>12606.96</v>
      </c>
      <c r="F549" s="112">
        <f>F550+F551+F552+F553+F554</f>
        <v>0</v>
      </c>
      <c r="G549" s="182">
        <f>G568+G569+G570+G571+G572</f>
        <v>0</v>
      </c>
      <c r="H549" s="182" t="b">
        <f t="shared" si="39"/>
        <v>1</v>
      </c>
      <c r="I549" s="182" t="str">
        <f t="shared" si="40"/>
        <v>00</v>
      </c>
    </row>
    <row r="550" spans="1:9" ht="12.75" customHeight="1">
      <c r="A550" s="182" t="s">
        <v>1615</v>
      </c>
      <c r="B550" s="108" t="s">
        <v>922</v>
      </c>
      <c r="C550" s="111">
        <v>0</v>
      </c>
      <c r="D550" s="112">
        <v>0</v>
      </c>
      <c r="E550" s="112">
        <f>SUMIF(A550:B550,"*intra*",C550:D550)+SUMIF(A550:B550,"*inter*",C550:D550)</f>
        <v>0</v>
      </c>
      <c r="F550" s="112">
        <f>SUMIF(A550:B550,"*consolidação*",C550:D550)</f>
        <v>0</v>
      </c>
      <c r="H550" s="182" t="b">
        <f t="shared" si="39"/>
        <v>1</v>
      </c>
      <c r="I550" s="182" t="str">
        <f t="shared" si="40"/>
        <v>00</v>
      </c>
    </row>
    <row r="551" spans="1:9" ht="12.75" customHeight="1">
      <c r="A551" s="182" t="s">
        <v>1616</v>
      </c>
      <c r="B551" s="106" t="s">
        <v>923</v>
      </c>
      <c r="C551" s="110">
        <v>0</v>
      </c>
      <c r="D551" s="112">
        <v>0</v>
      </c>
      <c r="E551" s="112">
        <f>SUMIF(A551:B551,"*intra*",C551:D551)+SUMIF(A551:B551,"*inter*",C551:D551)</f>
        <v>0</v>
      </c>
      <c r="F551" s="112">
        <f>SUMIF(A551:B551,"*consolidação*",C551:D551)</f>
        <v>0</v>
      </c>
      <c r="H551" s="182" t="b">
        <f t="shared" ref="H551:H614" si="47">IF(I551="00",C551=E551+F551,TRUE)</f>
        <v>1</v>
      </c>
      <c r="I551" s="182" t="str">
        <f t="shared" si="40"/>
        <v>00</v>
      </c>
    </row>
    <row r="552" spans="1:9" ht="25.5" customHeight="1">
      <c r="A552" s="182" t="s">
        <v>1617</v>
      </c>
      <c r="B552" s="108" t="s">
        <v>924</v>
      </c>
      <c r="C552" s="111">
        <v>0</v>
      </c>
      <c r="D552" s="112">
        <v>0</v>
      </c>
      <c r="E552" s="112">
        <f>SUMIF(A552:B552,"*intra*",C552:D552)+SUMIF(A552:B552,"*inter*",C552:D552)</f>
        <v>0</v>
      </c>
      <c r="F552" s="112">
        <f>SUMIF(A552:B552,"*consolidação*",C552:D552)</f>
        <v>0</v>
      </c>
      <c r="H552" s="182" t="b">
        <f t="shared" si="47"/>
        <v>1</v>
      </c>
      <c r="I552" s="182" t="str">
        <f t="shared" ref="I552:I615" si="48">MID(A552,11,2)</f>
        <v>00</v>
      </c>
    </row>
    <row r="553" spans="1:9" ht="25.5" customHeight="1">
      <c r="A553" s="182" t="s">
        <v>1618</v>
      </c>
      <c r="B553" s="106" t="s">
        <v>925</v>
      </c>
      <c r="C553" s="110">
        <v>12606.96</v>
      </c>
      <c r="D553" s="112">
        <v>0</v>
      </c>
      <c r="E553" s="112">
        <f>SUMIF(A553:B553,"*intra*",C553:D553)+SUMIF(A553:B553,"*inter*",C553:D553)</f>
        <v>12606.96</v>
      </c>
      <c r="F553" s="112">
        <f>SUMIF(A553:B553,"*consolidação*",C553:D553)</f>
        <v>0</v>
      </c>
      <c r="H553" s="182" t="b">
        <f t="shared" si="47"/>
        <v>1</v>
      </c>
      <c r="I553" s="182" t="str">
        <f t="shared" si="48"/>
        <v>00</v>
      </c>
    </row>
    <row r="554" spans="1:9" ht="25.5" customHeight="1">
      <c r="A554" s="182" t="s">
        <v>1619</v>
      </c>
      <c r="B554" s="108" t="s">
        <v>926</v>
      </c>
      <c r="C554" s="111">
        <v>0</v>
      </c>
      <c r="D554" s="112">
        <v>0</v>
      </c>
      <c r="E554" s="112">
        <f>SUMIF(A554:B554,"*intra*",C554:D554)+SUMIF(A554:B554,"*inter*",C554:D554)</f>
        <v>0</v>
      </c>
      <c r="F554" s="112">
        <f>SUMIF(A554:B554,"*consolidação*",C554:D554)</f>
        <v>0</v>
      </c>
      <c r="H554" s="182" t="b">
        <f t="shared" si="47"/>
        <v>1</v>
      </c>
      <c r="I554" s="182" t="str">
        <f t="shared" si="48"/>
        <v>00</v>
      </c>
    </row>
    <row r="555" spans="1:9" ht="12.75" customHeight="1">
      <c r="A555" s="182" t="s">
        <v>1620</v>
      </c>
      <c r="B555" s="106" t="s">
        <v>927</v>
      </c>
      <c r="C555" s="110">
        <v>39229113.920000002</v>
      </c>
      <c r="D555" s="112">
        <v>0</v>
      </c>
      <c r="E555" s="112">
        <f>E556+E557+E558+E559+E560</f>
        <v>9194590.1999999993</v>
      </c>
      <c r="F555" s="112">
        <f>F556+F557+F558+F559+F560</f>
        <v>30034523.719999999</v>
      </c>
      <c r="G555" s="182">
        <f>G574+G575+G576+G577+G578</f>
        <v>0</v>
      </c>
      <c r="H555" s="182" t="b">
        <f t="shared" si="47"/>
        <v>1</v>
      </c>
      <c r="I555" s="182" t="str">
        <f t="shared" si="48"/>
        <v>00</v>
      </c>
    </row>
    <row r="556" spans="1:9" ht="25.5" customHeight="1">
      <c r="A556" s="182" t="s">
        <v>1621</v>
      </c>
      <c r="B556" s="108" t="s">
        <v>928</v>
      </c>
      <c r="C556" s="111">
        <v>30034523.719999999</v>
      </c>
      <c r="D556" s="112">
        <v>0</v>
      </c>
      <c r="E556" s="112">
        <f>SUMIF(A556:B556,"*intra*",C556:D556)+SUMIF(A556:B556,"*inter*",C556:D556)</f>
        <v>0</v>
      </c>
      <c r="F556" s="112">
        <f>SUMIF(A556:B556,"*consolidação*",C556:D556)</f>
        <v>30034523.719999999</v>
      </c>
      <c r="H556" s="182" t="b">
        <f t="shared" si="47"/>
        <v>1</v>
      </c>
      <c r="I556" s="182" t="str">
        <f t="shared" si="48"/>
        <v>00</v>
      </c>
    </row>
    <row r="557" spans="1:9" ht="25.5" customHeight="1">
      <c r="A557" s="182" t="s">
        <v>1622</v>
      </c>
      <c r="B557" s="106" t="s">
        <v>929</v>
      </c>
      <c r="C557" s="110">
        <v>9194590.1999999993</v>
      </c>
      <c r="D557" s="112">
        <v>0</v>
      </c>
      <c r="E557" s="112">
        <f>SUMIF(A557:B557,"*intra*",C557:D557)+SUMIF(A557:B557,"*inter*",C557:D557)</f>
        <v>9194590.1999999993</v>
      </c>
      <c r="F557" s="112">
        <f>SUMIF(A557:B557,"*consolidação*",C557:D557)</f>
        <v>0</v>
      </c>
      <c r="H557" s="182" t="b">
        <f t="shared" si="47"/>
        <v>1</v>
      </c>
      <c r="I557" s="182" t="str">
        <f t="shared" si="48"/>
        <v>00</v>
      </c>
    </row>
    <row r="558" spans="1:9" ht="25.5" customHeight="1">
      <c r="A558" s="182" t="s">
        <v>1623</v>
      </c>
      <c r="B558" s="108" t="s">
        <v>930</v>
      </c>
      <c r="C558" s="111">
        <v>0</v>
      </c>
      <c r="D558" s="112">
        <v>0</v>
      </c>
      <c r="E558" s="112">
        <f>SUMIF(A558:B558,"*intra*",C558:D558)+SUMIF(A558:B558,"*inter*",C558:D558)</f>
        <v>0</v>
      </c>
      <c r="F558" s="112">
        <f>SUMIF(A558:B558,"*consolidação*",C558:D558)</f>
        <v>0</v>
      </c>
      <c r="H558" s="182" t="b">
        <f t="shared" si="47"/>
        <v>1</v>
      </c>
      <c r="I558" s="182" t="str">
        <f t="shared" si="48"/>
        <v>00</v>
      </c>
    </row>
    <row r="559" spans="1:9" ht="25.5" customHeight="1">
      <c r="A559" s="182" t="s">
        <v>1624</v>
      </c>
      <c r="B559" s="106" t="s">
        <v>931</v>
      </c>
      <c r="C559" s="110">
        <v>0</v>
      </c>
      <c r="D559" s="112">
        <v>0</v>
      </c>
      <c r="E559" s="112">
        <f>SUMIF(A559:B559,"*intra*",C559:D559)+SUMIF(A559:B559,"*inter*",C559:D559)</f>
        <v>0</v>
      </c>
      <c r="F559" s="112">
        <f>SUMIF(A559:B559,"*consolidação*",C559:D559)</f>
        <v>0</v>
      </c>
      <c r="H559" s="182" t="b">
        <f t="shared" si="47"/>
        <v>1</v>
      </c>
      <c r="I559" s="182" t="str">
        <f t="shared" si="48"/>
        <v>00</v>
      </c>
    </row>
    <row r="560" spans="1:9" ht="25.5" customHeight="1">
      <c r="A560" s="182" t="s">
        <v>1625</v>
      </c>
      <c r="B560" s="108" t="s">
        <v>932</v>
      </c>
      <c r="C560" s="111">
        <v>0</v>
      </c>
      <c r="D560" s="112">
        <v>0</v>
      </c>
      <c r="E560" s="112">
        <f>SUMIF(A560:B560,"*intra*",C560:D560)+SUMIF(A560:B560,"*inter*",C560:D560)</f>
        <v>0</v>
      </c>
      <c r="F560" s="112">
        <f>SUMIF(A560:B560,"*consolidação*",C560:D560)</f>
        <v>0</v>
      </c>
      <c r="H560" s="182" t="b">
        <f t="shared" si="47"/>
        <v>1</v>
      </c>
      <c r="I560" s="182" t="str">
        <f t="shared" si="48"/>
        <v>00</v>
      </c>
    </row>
    <row r="561" spans="1:9" ht="12.75" customHeight="1">
      <c r="A561" s="182" t="s">
        <v>1626</v>
      </c>
      <c r="B561" s="106" t="s">
        <v>933</v>
      </c>
      <c r="C561" s="110">
        <v>110994853.23999999</v>
      </c>
      <c r="D561" s="112">
        <v>0</v>
      </c>
      <c r="E561" s="112">
        <f>E562+E563+E564+E565+E566</f>
        <v>8239444.6100000003</v>
      </c>
      <c r="F561" s="112">
        <f>F562+F563+F564+F565+F566</f>
        <v>102755408.63</v>
      </c>
      <c r="G561" s="182">
        <f>G580+G581+G582+G583+G584</f>
        <v>0</v>
      </c>
      <c r="H561" s="182" t="b">
        <f t="shared" si="47"/>
        <v>1</v>
      </c>
      <c r="I561" s="182" t="str">
        <f t="shared" si="48"/>
        <v>00</v>
      </c>
    </row>
    <row r="562" spans="1:9" ht="12.75" customHeight="1">
      <c r="A562" s="182" t="s">
        <v>1627</v>
      </c>
      <c r="B562" s="108" t="s">
        <v>934</v>
      </c>
      <c r="C562" s="111">
        <v>102755408.63</v>
      </c>
      <c r="D562" s="112">
        <v>0</v>
      </c>
      <c r="E562" s="112">
        <f>SUMIF(A562:B562,"*intra*",C562:D562)+SUMIF(A562:B562,"*inter*",C562:D562)</f>
        <v>0</v>
      </c>
      <c r="F562" s="112">
        <f>SUMIF(A562:B562,"*consolidação*",C562:D562)</f>
        <v>102755408.63</v>
      </c>
      <c r="H562" s="182" t="b">
        <f t="shared" si="47"/>
        <v>1</v>
      </c>
      <c r="I562" s="182" t="str">
        <f t="shared" si="48"/>
        <v>00</v>
      </c>
    </row>
    <row r="563" spans="1:9" ht="12.75" customHeight="1">
      <c r="A563" s="182" t="s">
        <v>1628</v>
      </c>
      <c r="B563" s="106" t="s">
        <v>935</v>
      </c>
      <c r="C563" s="110">
        <v>0</v>
      </c>
      <c r="D563" s="112">
        <v>0</v>
      </c>
      <c r="E563" s="112">
        <f>SUMIF(A563:B563,"*intra*",C563:D563)+SUMIF(A563:B563,"*inter*",C563:D563)</f>
        <v>0</v>
      </c>
      <c r="F563" s="112">
        <f>SUMIF(A563:B563,"*consolidação*",C563:D563)</f>
        <v>0</v>
      </c>
      <c r="H563" s="182" t="b">
        <f t="shared" si="47"/>
        <v>1</v>
      </c>
      <c r="I563" s="182" t="str">
        <f t="shared" si="48"/>
        <v>00</v>
      </c>
    </row>
    <row r="564" spans="1:9" ht="12.75" customHeight="1">
      <c r="A564" s="182" t="s">
        <v>1629</v>
      </c>
      <c r="B564" s="108" t="s">
        <v>936</v>
      </c>
      <c r="C564" s="111">
        <v>1409561.96</v>
      </c>
      <c r="D564" s="112">
        <v>0</v>
      </c>
      <c r="E564" s="112">
        <f>SUMIF(A564:B564,"*intra*",C564:D564)+SUMIF(A564:B564,"*inter*",C564:D564)</f>
        <v>1409561.96</v>
      </c>
      <c r="F564" s="112">
        <f>SUMIF(A564:B564,"*consolidação*",C564:D564)</f>
        <v>0</v>
      </c>
      <c r="H564" s="182" t="b">
        <f t="shared" si="47"/>
        <v>1</v>
      </c>
      <c r="I564" s="182" t="str">
        <f t="shared" si="48"/>
        <v>00</v>
      </c>
    </row>
    <row r="565" spans="1:9" ht="12.75" customHeight="1">
      <c r="A565" s="182" t="s">
        <v>1630</v>
      </c>
      <c r="B565" s="106" t="s">
        <v>937</v>
      </c>
      <c r="C565" s="110">
        <v>0</v>
      </c>
      <c r="D565" s="112">
        <v>0</v>
      </c>
      <c r="E565" s="112">
        <f>SUMIF(A565:B565,"*intra*",C565:D565)+SUMIF(A565:B565,"*inter*",C565:D565)</f>
        <v>0</v>
      </c>
      <c r="F565" s="112">
        <f>SUMIF(A565:B565,"*consolidação*",C565:D565)</f>
        <v>0</v>
      </c>
      <c r="H565" s="182" t="b">
        <f t="shared" si="47"/>
        <v>1</v>
      </c>
      <c r="I565" s="182" t="str">
        <f t="shared" si="48"/>
        <v>00</v>
      </c>
    </row>
    <row r="566" spans="1:9" ht="25.5" customHeight="1">
      <c r="A566" s="182" t="s">
        <v>1631</v>
      </c>
      <c r="B566" s="108" t="s">
        <v>938</v>
      </c>
      <c r="C566" s="111">
        <v>6829882.6500000004</v>
      </c>
      <c r="D566" s="112">
        <v>0</v>
      </c>
      <c r="E566" s="112">
        <f>SUMIF(A566:B566,"*intra*",C566:D566)+SUMIF(A566:B566,"*inter*",C566:D566)</f>
        <v>6829882.6500000004</v>
      </c>
      <c r="F566" s="112">
        <f>SUMIF(A566:B566,"*consolidação*",C566:D566)</f>
        <v>0</v>
      </c>
      <c r="H566" s="182" t="b">
        <f t="shared" si="47"/>
        <v>1</v>
      </c>
      <c r="I566" s="182" t="str">
        <f t="shared" si="48"/>
        <v>00</v>
      </c>
    </row>
    <row r="567" spans="1:9" ht="12.75" customHeight="1">
      <c r="A567" s="182" t="s">
        <v>1632</v>
      </c>
      <c r="B567" s="106" t="s">
        <v>939</v>
      </c>
      <c r="C567" s="110">
        <v>3331932711.1199999</v>
      </c>
      <c r="D567" s="112">
        <v>0</v>
      </c>
      <c r="E567" s="112">
        <f>E568+E570</f>
        <v>0</v>
      </c>
      <c r="F567" s="112">
        <f>F568+F570</f>
        <v>3331932711.1200004</v>
      </c>
      <c r="G567" s="182">
        <f>G586+G588</f>
        <v>0</v>
      </c>
      <c r="H567" s="182" t="b">
        <f t="shared" si="47"/>
        <v>1</v>
      </c>
      <c r="I567" s="182" t="str">
        <f t="shared" si="48"/>
        <v>00</v>
      </c>
    </row>
    <row r="568" spans="1:9" ht="12.75" customHeight="1">
      <c r="A568" s="182" t="s">
        <v>1633</v>
      </c>
      <c r="B568" s="108" t="s">
        <v>940</v>
      </c>
      <c r="C568" s="111">
        <v>3386909079.2600002</v>
      </c>
      <c r="D568" s="112">
        <v>0</v>
      </c>
      <c r="E568" s="112">
        <f>E569</f>
        <v>0</v>
      </c>
      <c r="F568" s="112">
        <f>F569</f>
        <v>3386909079.2600002</v>
      </c>
      <c r="G568" s="182">
        <f>G587</f>
        <v>0</v>
      </c>
      <c r="H568" s="182" t="b">
        <f t="shared" si="47"/>
        <v>1</v>
      </c>
      <c r="I568" s="182" t="str">
        <f t="shared" si="48"/>
        <v>00</v>
      </c>
    </row>
    <row r="569" spans="1:9" ht="25.5" customHeight="1">
      <c r="A569" s="182" t="s">
        <v>1634</v>
      </c>
      <c r="B569" s="106" t="s">
        <v>941</v>
      </c>
      <c r="C569" s="110">
        <v>3386909079.2600002</v>
      </c>
      <c r="D569" s="112">
        <v>0</v>
      </c>
      <c r="E569" s="112">
        <f>SUMIF(A569:B569,"*intra*",C569:D569)+SUMIF(A569:B569,"*inter*",C569:D569)</f>
        <v>0</v>
      </c>
      <c r="F569" s="112">
        <f>SUMIF(A569:B569,"*consolidação*",C569:D569)</f>
        <v>3386909079.2600002</v>
      </c>
      <c r="H569" s="182" t="b">
        <f t="shared" si="47"/>
        <v>1</v>
      </c>
      <c r="I569" s="182" t="str">
        <f t="shared" si="48"/>
        <v>00</v>
      </c>
    </row>
    <row r="570" spans="1:9" ht="12.75" customHeight="1">
      <c r="A570" s="182" t="s">
        <v>1635</v>
      </c>
      <c r="B570" s="108" t="s">
        <v>942</v>
      </c>
      <c r="C570" s="111">
        <v>-54976368.140000001</v>
      </c>
      <c r="D570" s="112">
        <v>0</v>
      </c>
      <c r="E570" s="112">
        <f>E571</f>
        <v>0</v>
      </c>
      <c r="F570" s="112">
        <f>F571</f>
        <v>-54976368.140000001</v>
      </c>
      <c r="G570" s="182">
        <f>G589</f>
        <v>0</v>
      </c>
      <c r="H570" s="182" t="b">
        <f t="shared" si="47"/>
        <v>1</v>
      </c>
      <c r="I570" s="182" t="str">
        <f t="shared" si="48"/>
        <v>00</v>
      </c>
    </row>
    <row r="571" spans="1:9" ht="25.5" customHeight="1">
      <c r="A571" s="182" t="s">
        <v>1636</v>
      </c>
      <c r="B571" s="106" t="s">
        <v>943</v>
      </c>
      <c r="C571" s="110">
        <v>-54976368.140000001</v>
      </c>
      <c r="D571" s="112">
        <v>0</v>
      </c>
      <c r="E571" s="112">
        <f>SUMIF(A571:B571,"*intra*",C571:D571)+SUMIF(A571:B571,"*inter*",C571:D571)</f>
        <v>0</v>
      </c>
      <c r="F571" s="112">
        <f>SUMIF(A571:B571,"*consolidação*",C571:D571)</f>
        <v>-54976368.140000001</v>
      </c>
      <c r="H571" s="182" t="b">
        <f t="shared" si="47"/>
        <v>1</v>
      </c>
      <c r="I571" s="182" t="str">
        <f t="shared" si="48"/>
        <v>00</v>
      </c>
    </row>
    <row r="572" spans="1:9" ht="12.75" customHeight="1">
      <c r="A572" s="182" t="s">
        <v>1637</v>
      </c>
      <c r="B572" s="108" t="s">
        <v>944</v>
      </c>
      <c r="C572" s="111">
        <v>123375262.62</v>
      </c>
      <c r="D572" s="112">
        <v>0</v>
      </c>
      <c r="E572" s="112">
        <f>E573+E579+E585+E591+E597+E603+E609+E621+E615</f>
        <v>125323199.82000001</v>
      </c>
      <c r="F572" s="112">
        <f>F573+F579+F585+F591+F597+F603+F609+F621+F615</f>
        <v>-1947937.200000002</v>
      </c>
      <c r="G572" s="182">
        <f>G591+G597+G603+G609+G615+G621+G627+G639+G633</f>
        <v>0</v>
      </c>
      <c r="H572" s="182" t="b">
        <f t="shared" si="47"/>
        <v>1</v>
      </c>
      <c r="I572" s="182" t="str">
        <f t="shared" si="48"/>
        <v>00</v>
      </c>
    </row>
    <row r="573" spans="1:9" ht="12.75" customHeight="1">
      <c r="A573" s="182" t="s">
        <v>1638</v>
      </c>
      <c r="B573" s="106" t="s">
        <v>945</v>
      </c>
      <c r="C573" s="110">
        <v>-26176839.870000001</v>
      </c>
      <c r="D573" s="112">
        <v>0</v>
      </c>
      <c r="E573" s="112">
        <f>E574+E575+E576+E577+E578</f>
        <v>69216.05</v>
      </c>
      <c r="F573" s="112">
        <f>F574+F575+F576+F577+F578</f>
        <v>-26246055.920000002</v>
      </c>
      <c r="G573" s="182">
        <f>G592+G593+G594+G595+G596</f>
        <v>0</v>
      </c>
      <c r="H573" s="182" t="b">
        <f t="shared" si="47"/>
        <v>1</v>
      </c>
      <c r="I573" s="182" t="str">
        <f t="shared" si="48"/>
        <v>00</v>
      </c>
    </row>
    <row r="574" spans="1:9" ht="12.75" customHeight="1">
      <c r="A574" s="182" t="s">
        <v>1639</v>
      </c>
      <c r="B574" s="108" t="s">
        <v>946</v>
      </c>
      <c r="C574" s="111">
        <v>-26246055.920000002</v>
      </c>
      <c r="D574" s="112">
        <v>0</v>
      </c>
      <c r="E574" s="112">
        <f>SUMIF(A574:B574,"*intra*",C574:D574)+SUMIF(A574:B574,"*inter*",C574:D574)</f>
        <v>0</v>
      </c>
      <c r="F574" s="112">
        <f>SUMIF(A574:B574,"*consolidação*",C574:D574)</f>
        <v>-26246055.920000002</v>
      </c>
      <c r="H574" s="182" t="b">
        <f t="shared" si="47"/>
        <v>1</v>
      </c>
      <c r="I574" s="182" t="str">
        <f t="shared" si="48"/>
        <v>00</v>
      </c>
    </row>
    <row r="575" spans="1:9" ht="12.75" customHeight="1">
      <c r="A575" s="182" t="s">
        <v>1640</v>
      </c>
      <c r="B575" s="106" t="s">
        <v>947</v>
      </c>
      <c r="C575" s="110">
        <v>69216.05</v>
      </c>
      <c r="D575" s="112">
        <v>0</v>
      </c>
      <c r="E575" s="112">
        <f>SUMIF(A575:B575,"*intra*",C575:D575)+SUMIF(A575:B575,"*inter*",C575:D575)</f>
        <v>69216.05</v>
      </c>
      <c r="F575" s="112">
        <f>SUMIF(A575:B575,"*consolidação*",C575:D575)</f>
        <v>0</v>
      </c>
      <c r="H575" s="182" t="b">
        <f t="shared" si="47"/>
        <v>1</v>
      </c>
      <c r="I575" s="182" t="str">
        <f t="shared" si="48"/>
        <v>00</v>
      </c>
    </row>
    <row r="576" spans="1:9" ht="12.75" customHeight="1">
      <c r="A576" s="182" t="s">
        <v>1641</v>
      </c>
      <c r="B576" s="108" t="s">
        <v>948</v>
      </c>
      <c r="C576" s="111">
        <v>0</v>
      </c>
      <c r="D576" s="112">
        <v>0</v>
      </c>
      <c r="E576" s="112">
        <f>SUMIF(A576:B576,"*intra*",C576:D576)+SUMIF(A576:B576,"*inter*",C576:D576)</f>
        <v>0</v>
      </c>
      <c r="F576" s="112">
        <f>SUMIF(A576:B576,"*consolidação*",C576:D576)</f>
        <v>0</v>
      </c>
      <c r="H576" s="182" t="b">
        <f t="shared" si="47"/>
        <v>1</v>
      </c>
      <c r="I576" s="182" t="str">
        <f t="shared" si="48"/>
        <v>00</v>
      </c>
    </row>
    <row r="577" spans="1:9" ht="12.75" customHeight="1">
      <c r="A577" s="182" t="s">
        <v>1642</v>
      </c>
      <c r="B577" s="106" t="s">
        <v>949</v>
      </c>
      <c r="C577" s="110">
        <v>0</v>
      </c>
      <c r="D577" s="112">
        <v>0</v>
      </c>
      <c r="E577" s="112">
        <f>SUMIF(A577:B577,"*intra*",C577:D577)+SUMIF(A577:B577,"*inter*",C577:D577)</f>
        <v>0</v>
      </c>
      <c r="F577" s="112">
        <f>SUMIF(A577:B577,"*consolidação*",C577:D577)</f>
        <v>0</v>
      </c>
      <c r="H577" s="182" t="b">
        <f t="shared" si="47"/>
        <v>1</v>
      </c>
      <c r="I577" s="182" t="str">
        <f t="shared" si="48"/>
        <v>00</v>
      </c>
    </row>
    <row r="578" spans="1:9" ht="12.75" customHeight="1">
      <c r="A578" s="182" t="s">
        <v>1643</v>
      </c>
      <c r="B578" s="108" t="s">
        <v>950</v>
      </c>
      <c r="C578" s="111">
        <v>0</v>
      </c>
      <c r="D578" s="112">
        <v>0</v>
      </c>
      <c r="E578" s="112">
        <f>SUMIF(A578:B578,"*intra*",C578:D578)+SUMIF(A578:B578,"*inter*",C578:D578)</f>
        <v>0</v>
      </c>
      <c r="F578" s="112">
        <f>SUMIF(A578:B578,"*consolidação*",C578:D578)</f>
        <v>0</v>
      </c>
      <c r="H578" s="182" t="b">
        <f t="shared" si="47"/>
        <v>1</v>
      </c>
      <c r="I578" s="182" t="str">
        <f t="shared" si="48"/>
        <v>00</v>
      </c>
    </row>
    <row r="579" spans="1:9" ht="12.75" customHeight="1">
      <c r="A579" s="182" t="s">
        <v>1644</v>
      </c>
      <c r="B579" s="106" t="s">
        <v>951</v>
      </c>
      <c r="C579" s="110">
        <v>0</v>
      </c>
      <c r="D579" s="112">
        <v>0</v>
      </c>
      <c r="E579" s="112">
        <f>E580+E581+E582+E583+E584</f>
        <v>0</v>
      </c>
      <c r="F579" s="112">
        <f>F580+F581+F582+F583+F584</f>
        <v>0</v>
      </c>
      <c r="G579" s="182">
        <f>G598+G599+G600+G601+G602</f>
        <v>0</v>
      </c>
      <c r="H579" s="182" t="b">
        <f t="shared" si="47"/>
        <v>1</v>
      </c>
      <c r="I579" s="182" t="str">
        <f t="shared" si="48"/>
        <v>00</v>
      </c>
    </row>
    <row r="580" spans="1:9" ht="12.75" customHeight="1">
      <c r="A580" s="182" t="s">
        <v>1645</v>
      </c>
      <c r="B580" s="108" t="s">
        <v>952</v>
      </c>
      <c r="C580" s="111">
        <v>0</v>
      </c>
      <c r="D580" s="112">
        <v>0</v>
      </c>
      <c r="E580" s="112">
        <f>SUMIF(A580:B580,"*intra*",C580:D580)+SUMIF(A580:B580,"*inter*",C580:D580)</f>
        <v>0</v>
      </c>
      <c r="F580" s="112">
        <f>SUMIF(A580:B580,"*consolidação*",C580:D580)</f>
        <v>0</v>
      </c>
      <c r="H580" s="182" t="b">
        <f t="shared" si="47"/>
        <v>1</v>
      </c>
      <c r="I580" s="182" t="str">
        <f t="shared" si="48"/>
        <v>00</v>
      </c>
    </row>
    <row r="581" spans="1:9" ht="12.75" customHeight="1">
      <c r="A581" s="182" t="s">
        <v>1646</v>
      </c>
      <c r="B581" s="106" t="s">
        <v>953</v>
      </c>
      <c r="C581" s="110">
        <v>0</v>
      </c>
      <c r="D581" s="112">
        <v>0</v>
      </c>
      <c r="E581" s="112">
        <f>SUMIF(A581:B581,"*intra*",C581:D581)+SUMIF(A581:B581,"*inter*",C581:D581)</f>
        <v>0</v>
      </c>
      <c r="F581" s="112">
        <f>SUMIF(A581:B581,"*consolidação*",C581:D581)</f>
        <v>0</v>
      </c>
      <c r="H581" s="182" t="b">
        <f t="shared" si="47"/>
        <v>1</v>
      </c>
      <c r="I581" s="182" t="str">
        <f t="shared" si="48"/>
        <v>00</v>
      </c>
    </row>
    <row r="582" spans="1:9" ht="12.75" customHeight="1">
      <c r="A582" s="182" t="s">
        <v>1647</v>
      </c>
      <c r="B582" s="108" t="s">
        <v>954</v>
      </c>
      <c r="C582" s="111">
        <v>0</v>
      </c>
      <c r="D582" s="112">
        <v>0</v>
      </c>
      <c r="E582" s="112">
        <f>SUMIF(A582:B582,"*intra*",C582:D582)+SUMIF(A582:B582,"*inter*",C582:D582)</f>
        <v>0</v>
      </c>
      <c r="F582" s="112">
        <f>SUMIF(A582:B582,"*consolidação*",C582:D582)</f>
        <v>0</v>
      </c>
      <c r="H582" s="182" t="b">
        <f t="shared" si="47"/>
        <v>1</v>
      </c>
      <c r="I582" s="182" t="str">
        <f t="shared" si="48"/>
        <v>00</v>
      </c>
    </row>
    <row r="583" spans="1:9" ht="12.75" customHeight="1">
      <c r="A583" s="182" t="s">
        <v>1648</v>
      </c>
      <c r="B583" s="106" t="s">
        <v>955</v>
      </c>
      <c r="C583" s="110">
        <v>0</v>
      </c>
      <c r="D583" s="112">
        <v>0</v>
      </c>
      <c r="E583" s="112">
        <f>SUMIF(A583:B583,"*intra*",C583:D583)+SUMIF(A583:B583,"*inter*",C583:D583)</f>
        <v>0</v>
      </c>
      <c r="F583" s="112">
        <f>SUMIF(A583:B583,"*consolidação*",C583:D583)</f>
        <v>0</v>
      </c>
      <c r="H583" s="182" t="b">
        <f t="shared" si="47"/>
        <v>1</v>
      </c>
      <c r="I583" s="182" t="str">
        <f t="shared" si="48"/>
        <v>00</v>
      </c>
    </row>
    <row r="584" spans="1:9" ht="12.75" customHeight="1">
      <c r="A584" s="182" t="s">
        <v>1649</v>
      </c>
      <c r="B584" s="108" t="s">
        <v>956</v>
      </c>
      <c r="C584" s="111">
        <v>0</v>
      </c>
      <c r="D584" s="112">
        <v>0</v>
      </c>
      <c r="E584" s="112">
        <f>SUMIF(A584:B584,"*intra*",C584:D584)+SUMIF(A584:B584,"*inter*",C584:D584)</f>
        <v>0</v>
      </c>
      <c r="F584" s="112">
        <f>SUMIF(A584:B584,"*consolidação*",C584:D584)</f>
        <v>0</v>
      </c>
      <c r="H584" s="182" t="b">
        <f t="shared" si="47"/>
        <v>1</v>
      </c>
      <c r="I584" s="182" t="str">
        <f t="shared" si="48"/>
        <v>00</v>
      </c>
    </row>
    <row r="585" spans="1:9" ht="12.75" customHeight="1">
      <c r="A585" s="182" t="s">
        <v>1650</v>
      </c>
      <c r="B585" s="106" t="s">
        <v>957</v>
      </c>
      <c r="C585" s="110">
        <v>0</v>
      </c>
      <c r="D585" s="112">
        <v>0</v>
      </c>
      <c r="E585" s="112">
        <f>E586+E587+E588+E589+E590</f>
        <v>0</v>
      </c>
      <c r="F585" s="112">
        <f>F586+F587+F588+F589+F590</f>
        <v>0</v>
      </c>
      <c r="G585" s="182">
        <f>G604+G605+G606+G607+G608</f>
        <v>0</v>
      </c>
      <c r="H585" s="182" t="b">
        <f t="shared" si="47"/>
        <v>1</v>
      </c>
      <c r="I585" s="182" t="str">
        <f t="shared" si="48"/>
        <v>00</v>
      </c>
    </row>
    <row r="586" spans="1:9" ht="12.75" customHeight="1">
      <c r="A586" s="182" t="s">
        <v>1651</v>
      </c>
      <c r="B586" s="108" t="s">
        <v>958</v>
      </c>
      <c r="C586" s="111">
        <v>0</v>
      </c>
      <c r="D586" s="112">
        <v>0</v>
      </c>
      <c r="E586" s="112">
        <f>SUMIF(A586:B586,"*intra*",C586:D586)+SUMIF(A586:B586,"*inter*",C586:D586)</f>
        <v>0</v>
      </c>
      <c r="F586" s="112">
        <f>SUMIF(A586:B586,"*consolidação*",C586:D586)</f>
        <v>0</v>
      </c>
      <c r="H586" s="182" t="b">
        <f t="shared" si="47"/>
        <v>1</v>
      </c>
      <c r="I586" s="182" t="str">
        <f t="shared" si="48"/>
        <v>00</v>
      </c>
    </row>
    <row r="587" spans="1:9" ht="12.75" customHeight="1">
      <c r="A587" s="182" t="s">
        <v>1652</v>
      </c>
      <c r="B587" s="106" t="s">
        <v>959</v>
      </c>
      <c r="C587" s="110">
        <v>0</v>
      </c>
      <c r="D587" s="112">
        <v>0</v>
      </c>
      <c r="E587" s="112">
        <f>SUMIF(A587:B587,"*intra*",C587:D587)+SUMIF(A587:B587,"*inter*",C587:D587)</f>
        <v>0</v>
      </c>
      <c r="F587" s="112">
        <f>SUMIF(A587:B587,"*consolidação*",C587:D587)</f>
        <v>0</v>
      </c>
      <c r="H587" s="182" t="b">
        <f t="shared" si="47"/>
        <v>1</v>
      </c>
      <c r="I587" s="182" t="str">
        <f t="shared" si="48"/>
        <v>00</v>
      </c>
    </row>
    <row r="588" spans="1:9" ht="12.75" customHeight="1">
      <c r="A588" s="182" t="s">
        <v>1653</v>
      </c>
      <c r="B588" s="108" t="s">
        <v>960</v>
      </c>
      <c r="C588" s="111">
        <v>0</v>
      </c>
      <c r="D588" s="112">
        <v>0</v>
      </c>
      <c r="E588" s="112">
        <f>SUMIF(A588:B588,"*intra*",C588:D588)+SUMIF(A588:B588,"*inter*",C588:D588)</f>
        <v>0</v>
      </c>
      <c r="F588" s="112">
        <f>SUMIF(A588:B588,"*consolidação*",C588:D588)</f>
        <v>0</v>
      </c>
      <c r="H588" s="182" t="b">
        <f t="shared" si="47"/>
        <v>1</v>
      </c>
      <c r="I588" s="182" t="str">
        <f t="shared" si="48"/>
        <v>00</v>
      </c>
    </row>
    <row r="589" spans="1:9" ht="12.75" customHeight="1">
      <c r="A589" s="182" t="s">
        <v>1654</v>
      </c>
      <c r="B589" s="106" t="s">
        <v>961</v>
      </c>
      <c r="C589" s="110">
        <v>0</v>
      </c>
      <c r="D589" s="112">
        <v>0</v>
      </c>
      <c r="E589" s="112">
        <f>SUMIF(A589:B589,"*intra*",C589:D589)+SUMIF(A589:B589,"*inter*",C589:D589)</f>
        <v>0</v>
      </c>
      <c r="F589" s="112">
        <f>SUMIF(A589:B589,"*consolidação*",C589:D589)</f>
        <v>0</v>
      </c>
      <c r="H589" s="182" t="b">
        <f t="shared" si="47"/>
        <v>1</v>
      </c>
      <c r="I589" s="182" t="str">
        <f t="shared" si="48"/>
        <v>00</v>
      </c>
    </row>
    <row r="590" spans="1:9" ht="25.5" customHeight="1">
      <c r="A590" s="182" t="s">
        <v>1655</v>
      </c>
      <c r="B590" s="108" t="s">
        <v>962</v>
      </c>
      <c r="C590" s="111">
        <v>0</v>
      </c>
      <c r="D590" s="112">
        <v>0</v>
      </c>
      <c r="E590" s="112">
        <f>SUMIF(A590:B590,"*intra*",C590:D590)+SUMIF(A590:B590,"*inter*",C590:D590)</f>
        <v>0</v>
      </c>
      <c r="F590" s="112">
        <f>SUMIF(A590:B590,"*consolidação*",C590:D590)</f>
        <v>0</v>
      </c>
      <c r="H590" s="182" t="b">
        <f t="shared" si="47"/>
        <v>1</v>
      </c>
      <c r="I590" s="182" t="str">
        <f t="shared" si="48"/>
        <v>00</v>
      </c>
    </row>
    <row r="591" spans="1:9" ht="12.75" customHeight="1">
      <c r="A591" s="182" t="s">
        <v>1656</v>
      </c>
      <c r="B591" s="106" t="s">
        <v>963</v>
      </c>
      <c r="C591" s="110">
        <v>0</v>
      </c>
      <c r="D591" s="112">
        <v>0</v>
      </c>
      <c r="E591" s="112">
        <f>E592+E593+E594+E595+E596</f>
        <v>0</v>
      </c>
      <c r="F591" s="112">
        <f>F592+F593+F594+F595+F596</f>
        <v>0</v>
      </c>
      <c r="G591" s="182">
        <f>G610+G611+G612+G613+G614</f>
        <v>0</v>
      </c>
      <c r="H591" s="182" t="b">
        <f t="shared" si="47"/>
        <v>1</v>
      </c>
      <c r="I591" s="182" t="str">
        <f t="shared" si="48"/>
        <v>00</v>
      </c>
    </row>
    <row r="592" spans="1:9" ht="12.75" customHeight="1">
      <c r="A592" s="182" t="s">
        <v>1657</v>
      </c>
      <c r="B592" s="108" t="s">
        <v>964</v>
      </c>
      <c r="C592" s="111">
        <v>0</v>
      </c>
      <c r="D592" s="112">
        <v>0</v>
      </c>
      <c r="E592" s="112">
        <f>SUMIF(A592:B592,"*intra*",C592:D592)+SUMIF(A592:B592,"*inter*",C592:D592)</f>
        <v>0</v>
      </c>
      <c r="F592" s="112">
        <f>SUMIF(A592:B592,"*consolidação*",C592:D592)</f>
        <v>0</v>
      </c>
      <c r="H592" s="182" t="b">
        <f t="shared" si="47"/>
        <v>1</v>
      </c>
      <c r="I592" s="182" t="str">
        <f t="shared" si="48"/>
        <v>00</v>
      </c>
    </row>
    <row r="593" spans="1:9" ht="12.75" customHeight="1">
      <c r="A593" s="182" t="s">
        <v>1658</v>
      </c>
      <c r="B593" s="106" t="s">
        <v>965</v>
      </c>
      <c r="C593" s="110">
        <v>0</v>
      </c>
      <c r="D593" s="112">
        <v>0</v>
      </c>
      <c r="E593" s="112">
        <f>SUMIF(A593:B593,"*intra*",C593:D593)+SUMIF(A593:B593,"*inter*",C593:D593)</f>
        <v>0</v>
      </c>
      <c r="F593" s="112">
        <f>SUMIF(A593:B593,"*consolidação*",C593:D593)</f>
        <v>0</v>
      </c>
      <c r="H593" s="182" t="b">
        <f t="shared" si="47"/>
        <v>1</v>
      </c>
      <c r="I593" s="182" t="str">
        <f t="shared" si="48"/>
        <v>00</v>
      </c>
    </row>
    <row r="594" spans="1:9" ht="12.75" customHeight="1">
      <c r="A594" s="182" t="s">
        <v>1659</v>
      </c>
      <c r="B594" s="108" t="s">
        <v>966</v>
      </c>
      <c r="C594" s="111">
        <v>0</v>
      </c>
      <c r="D594" s="112">
        <v>0</v>
      </c>
      <c r="E594" s="112">
        <f>SUMIF(A594:B594,"*intra*",C594:D594)+SUMIF(A594:B594,"*inter*",C594:D594)</f>
        <v>0</v>
      </c>
      <c r="F594" s="112">
        <f>SUMIF(A594:B594,"*consolidação*",C594:D594)</f>
        <v>0</v>
      </c>
      <c r="H594" s="182" t="b">
        <f t="shared" si="47"/>
        <v>1</v>
      </c>
      <c r="I594" s="182" t="str">
        <f t="shared" si="48"/>
        <v>00</v>
      </c>
    </row>
    <row r="595" spans="1:9" ht="25.5" customHeight="1">
      <c r="A595" s="182" t="s">
        <v>1660</v>
      </c>
      <c r="B595" s="106" t="s">
        <v>967</v>
      </c>
      <c r="C595" s="110">
        <v>0</v>
      </c>
      <c r="D595" s="112">
        <v>0</v>
      </c>
      <c r="E595" s="112">
        <f>SUMIF(A595:B595,"*intra*",C595:D595)+SUMIF(A595:B595,"*inter*",C595:D595)</f>
        <v>0</v>
      </c>
      <c r="F595" s="112">
        <f>SUMIF(A595:B595,"*consolidação*",C595:D595)</f>
        <v>0</v>
      </c>
      <c r="H595" s="182" t="b">
        <f t="shared" si="47"/>
        <v>1</v>
      </c>
      <c r="I595" s="182" t="str">
        <f t="shared" si="48"/>
        <v>00</v>
      </c>
    </row>
    <row r="596" spans="1:9" ht="25.5" customHeight="1">
      <c r="A596" s="182" t="s">
        <v>1661</v>
      </c>
      <c r="B596" s="108" t="s">
        <v>968</v>
      </c>
      <c r="C596" s="111">
        <v>0</v>
      </c>
      <c r="D596" s="112">
        <v>0</v>
      </c>
      <c r="E596" s="112">
        <f>SUMIF(A596:B596,"*intra*",C596:D596)+SUMIF(A596:B596,"*inter*",C596:D596)</f>
        <v>0</v>
      </c>
      <c r="F596" s="112">
        <f>SUMIF(A596:B596,"*consolidação*",C596:D596)</f>
        <v>0</v>
      </c>
      <c r="H596" s="182" t="b">
        <f t="shared" si="47"/>
        <v>1</v>
      </c>
      <c r="I596" s="182" t="str">
        <f t="shared" si="48"/>
        <v>00</v>
      </c>
    </row>
    <row r="597" spans="1:9" ht="12.75" customHeight="1">
      <c r="A597" s="182" t="s">
        <v>1662</v>
      </c>
      <c r="B597" s="106" t="s">
        <v>969</v>
      </c>
      <c r="C597" s="110">
        <v>1328949.5900000001</v>
      </c>
      <c r="D597" s="112">
        <v>0</v>
      </c>
      <c r="E597" s="112">
        <f>E598+E599+E600+E601+E602</f>
        <v>1328949.5900000001</v>
      </c>
      <c r="F597" s="112">
        <f>F598+F599+F600+F601+F602</f>
        <v>0</v>
      </c>
      <c r="G597" s="182">
        <f>G616+G617+G618+G619+G620</f>
        <v>0</v>
      </c>
      <c r="H597" s="182" t="b">
        <f t="shared" si="47"/>
        <v>1</v>
      </c>
      <c r="I597" s="182" t="str">
        <f t="shared" si="48"/>
        <v>00</v>
      </c>
    </row>
    <row r="598" spans="1:9" ht="12.75" customHeight="1">
      <c r="A598" s="182" t="s">
        <v>1663</v>
      </c>
      <c r="B598" s="108" t="s">
        <v>970</v>
      </c>
      <c r="C598" s="111">
        <v>0</v>
      </c>
      <c r="D598" s="112">
        <v>0</v>
      </c>
      <c r="E598" s="112">
        <f>SUMIF(A598:B598,"*intra*",C598:D598)+SUMIF(A598:B598,"*inter*",C598:D598)</f>
        <v>0</v>
      </c>
      <c r="F598" s="112">
        <f>SUMIF(A598:B598,"*consolidação*",C598:D598)</f>
        <v>0</v>
      </c>
      <c r="H598" s="182" t="b">
        <f t="shared" si="47"/>
        <v>1</v>
      </c>
      <c r="I598" s="182" t="str">
        <f t="shared" si="48"/>
        <v>00</v>
      </c>
    </row>
    <row r="599" spans="1:9" ht="12.75" customHeight="1">
      <c r="A599" s="182" t="s">
        <v>1664</v>
      </c>
      <c r="B599" s="106" t="s">
        <v>971</v>
      </c>
      <c r="C599" s="110">
        <v>1328949.5900000001</v>
      </c>
      <c r="D599" s="112">
        <v>0</v>
      </c>
      <c r="E599" s="112">
        <f>SUMIF(A599:B599,"*intra*",C599:D599)+SUMIF(A599:B599,"*inter*",C599:D599)</f>
        <v>1328949.5900000001</v>
      </c>
      <c r="F599" s="112">
        <f>SUMIF(A599:B599,"*consolidação*",C599:D599)</f>
        <v>0</v>
      </c>
      <c r="H599" s="182" t="b">
        <f t="shared" si="47"/>
        <v>1</v>
      </c>
      <c r="I599" s="182" t="str">
        <f t="shared" si="48"/>
        <v>00</v>
      </c>
    </row>
    <row r="600" spans="1:9" ht="25.5" customHeight="1">
      <c r="A600" s="182" t="s">
        <v>1665</v>
      </c>
      <c r="B600" s="108" t="s">
        <v>972</v>
      </c>
      <c r="C600" s="111">
        <v>0</v>
      </c>
      <c r="D600" s="112">
        <v>0</v>
      </c>
      <c r="E600" s="112">
        <f>SUMIF(A600:B600,"*intra*",C600:D600)+SUMIF(A600:B600,"*inter*",C600:D600)</f>
        <v>0</v>
      </c>
      <c r="F600" s="112">
        <f>SUMIF(A600:B600,"*consolidação*",C600:D600)</f>
        <v>0</v>
      </c>
      <c r="H600" s="182" t="b">
        <f t="shared" si="47"/>
        <v>1</v>
      </c>
      <c r="I600" s="182" t="str">
        <f t="shared" si="48"/>
        <v>00</v>
      </c>
    </row>
    <row r="601" spans="1:9" ht="25.5" customHeight="1">
      <c r="A601" s="182" t="s">
        <v>1666</v>
      </c>
      <c r="B601" s="106" t="s">
        <v>973</v>
      </c>
      <c r="C601" s="110">
        <v>0</v>
      </c>
      <c r="D601" s="112">
        <v>0</v>
      </c>
      <c r="E601" s="112">
        <f>SUMIF(A601:B601,"*intra*",C601:D601)+SUMIF(A601:B601,"*inter*",C601:D601)</f>
        <v>0</v>
      </c>
      <c r="F601" s="112">
        <f>SUMIF(A601:B601,"*consolidação*",C601:D601)</f>
        <v>0</v>
      </c>
      <c r="H601" s="182" t="b">
        <f t="shared" si="47"/>
        <v>1</v>
      </c>
      <c r="I601" s="182" t="str">
        <f t="shared" si="48"/>
        <v>00</v>
      </c>
    </row>
    <row r="602" spans="1:9" ht="25.5" customHeight="1">
      <c r="A602" s="182" t="s">
        <v>1667</v>
      </c>
      <c r="B602" s="108" t="s">
        <v>974</v>
      </c>
      <c r="C602" s="111">
        <v>0</v>
      </c>
      <c r="D602" s="112">
        <v>0</v>
      </c>
      <c r="E602" s="112">
        <f>SUMIF(A602:B602,"*intra*",C602:D602)+SUMIF(A602:B602,"*inter*",C602:D602)</f>
        <v>0</v>
      </c>
      <c r="F602" s="112">
        <f>SUMIF(A602:B602,"*consolidação*",C602:D602)</f>
        <v>0</v>
      </c>
      <c r="H602" s="182" t="b">
        <f t="shared" si="47"/>
        <v>1</v>
      </c>
      <c r="I602" s="182" t="str">
        <f t="shared" si="48"/>
        <v>00</v>
      </c>
    </row>
    <row r="603" spans="1:9" ht="12.75" customHeight="1">
      <c r="A603" s="182" t="s">
        <v>1668</v>
      </c>
      <c r="B603" s="106" t="s">
        <v>975</v>
      </c>
      <c r="C603" s="110">
        <v>137096963.27000001</v>
      </c>
      <c r="D603" s="112">
        <v>0</v>
      </c>
      <c r="E603" s="112">
        <f>E604+E605+E606+E607+E608</f>
        <v>120955986.77000001</v>
      </c>
      <c r="F603" s="112">
        <f>F604+F605+F606+F607+F608</f>
        <v>16140976.5</v>
      </c>
      <c r="G603" s="182">
        <f>G622+G623+G624+G625+G626</f>
        <v>0</v>
      </c>
      <c r="H603" s="182" t="b">
        <f t="shared" si="47"/>
        <v>1</v>
      </c>
      <c r="I603" s="182" t="str">
        <f t="shared" si="48"/>
        <v>00</v>
      </c>
    </row>
    <row r="604" spans="1:9" ht="12.75" customHeight="1">
      <c r="A604" s="182" t="s">
        <v>1669</v>
      </c>
      <c r="B604" s="108" t="s">
        <v>976</v>
      </c>
      <c r="C604" s="111">
        <v>16140976.5</v>
      </c>
      <c r="D604" s="112">
        <v>0</v>
      </c>
      <c r="E604" s="112">
        <f>SUMIF(A604:B604,"*intra*",C604:D604)+SUMIF(A604:B604,"*inter*",C604:D604)</f>
        <v>0</v>
      </c>
      <c r="F604" s="112">
        <f>SUMIF(A604:B604,"*consolidação*",C604:D604)</f>
        <v>16140976.5</v>
      </c>
      <c r="H604" s="182" t="b">
        <f t="shared" si="47"/>
        <v>1</v>
      </c>
      <c r="I604" s="182" t="str">
        <f t="shared" si="48"/>
        <v>00</v>
      </c>
    </row>
    <row r="605" spans="1:9" ht="12.75" customHeight="1">
      <c r="A605" s="182" t="s">
        <v>1670</v>
      </c>
      <c r="B605" s="106" t="s">
        <v>977</v>
      </c>
      <c r="C605" s="110">
        <v>-10834481.24</v>
      </c>
      <c r="D605" s="112">
        <v>0</v>
      </c>
      <c r="E605" s="112">
        <f>SUMIF(A605:B605,"*intra*",C605:D605)+SUMIF(A605:B605,"*inter*",C605:D605)</f>
        <v>-10834481.24</v>
      </c>
      <c r="F605" s="112">
        <f>SUMIF(A605:B605,"*consolidação*",C605:D605)</f>
        <v>0</v>
      </c>
      <c r="H605" s="182" t="b">
        <f t="shared" si="47"/>
        <v>1</v>
      </c>
      <c r="I605" s="182" t="str">
        <f t="shared" si="48"/>
        <v>00</v>
      </c>
    </row>
    <row r="606" spans="1:9" ht="12.75" customHeight="1">
      <c r="A606" s="182" t="s">
        <v>1671</v>
      </c>
      <c r="B606" s="108" t="s">
        <v>978</v>
      </c>
      <c r="C606" s="111">
        <v>3995994.52</v>
      </c>
      <c r="D606" s="112">
        <v>0</v>
      </c>
      <c r="E606" s="112">
        <f>SUMIF(A606:B606,"*intra*",C606:D606)+SUMIF(A606:B606,"*inter*",C606:D606)</f>
        <v>3995994.52</v>
      </c>
      <c r="F606" s="112">
        <f>SUMIF(A606:B606,"*consolidação*",C606:D606)</f>
        <v>0</v>
      </c>
      <c r="H606" s="182" t="b">
        <f t="shared" si="47"/>
        <v>1</v>
      </c>
      <c r="I606" s="182" t="str">
        <f t="shared" si="48"/>
        <v>00</v>
      </c>
    </row>
    <row r="607" spans="1:9" ht="12.75" customHeight="1">
      <c r="A607" s="182" t="s">
        <v>1672</v>
      </c>
      <c r="B607" s="106" t="s">
        <v>979</v>
      </c>
      <c r="C607" s="110">
        <v>12661311.199999999</v>
      </c>
      <c r="D607" s="112">
        <v>0</v>
      </c>
      <c r="E607" s="112">
        <f>SUMIF(A607:B607,"*intra*",C607:D607)+SUMIF(A607:B607,"*inter*",C607:D607)</f>
        <v>12661311.199999999</v>
      </c>
      <c r="F607" s="112">
        <f>SUMIF(A607:B607,"*consolidação*",C607:D607)</f>
        <v>0</v>
      </c>
      <c r="H607" s="182" t="b">
        <f t="shared" si="47"/>
        <v>1</v>
      </c>
      <c r="I607" s="182" t="str">
        <f t="shared" si="48"/>
        <v>00</v>
      </c>
    </row>
    <row r="608" spans="1:9" ht="25.5" customHeight="1">
      <c r="A608" s="182" t="s">
        <v>1673</v>
      </c>
      <c r="B608" s="108" t="s">
        <v>980</v>
      </c>
      <c r="C608" s="111">
        <v>115133162.29000001</v>
      </c>
      <c r="D608" s="112">
        <v>0</v>
      </c>
      <c r="E608" s="112">
        <f>SUMIF(A608:B608,"*intra*",C608:D608)+SUMIF(A608:B608,"*inter*",C608:D608)</f>
        <v>115133162.29000001</v>
      </c>
      <c r="F608" s="112">
        <f>SUMIF(A608:B608,"*consolidação*",C608:D608)</f>
        <v>0</v>
      </c>
      <c r="H608" s="182" t="b">
        <f t="shared" si="47"/>
        <v>1</v>
      </c>
      <c r="I608" s="182" t="str">
        <f t="shared" si="48"/>
        <v>00</v>
      </c>
    </row>
    <row r="609" spans="1:9" ht="25.5" customHeight="1">
      <c r="A609" s="182" t="s">
        <v>1674</v>
      </c>
      <c r="B609" s="106" t="s">
        <v>981</v>
      </c>
      <c r="C609" s="110">
        <v>7542412.9500000002</v>
      </c>
      <c r="D609" s="112">
        <v>0</v>
      </c>
      <c r="E609" s="112">
        <f>E610+E611+E612+E613+E614</f>
        <v>2968834.52</v>
      </c>
      <c r="F609" s="112">
        <f>F610+F611+F612+F613+F614</f>
        <v>4573578.43</v>
      </c>
      <c r="G609" s="182">
        <f>G628+G629+G630+G631+G632</f>
        <v>0</v>
      </c>
      <c r="H609" s="182" t="b">
        <f t="shared" si="47"/>
        <v>1</v>
      </c>
      <c r="I609" s="182" t="str">
        <f t="shared" si="48"/>
        <v>00</v>
      </c>
    </row>
    <row r="610" spans="1:9" ht="25.5" customHeight="1">
      <c r="A610" s="182" t="s">
        <v>1675</v>
      </c>
      <c r="B610" s="108" t="s">
        <v>982</v>
      </c>
      <c r="C610" s="111">
        <v>4573578.43</v>
      </c>
      <c r="D610" s="112">
        <v>0</v>
      </c>
      <c r="E610" s="112">
        <f>SUMIF(A610:B610,"*intra*",C610:D610)+SUMIF(A610:B610,"*inter*",C610:D610)</f>
        <v>0</v>
      </c>
      <c r="F610" s="112">
        <f>SUMIF(A610:B610,"*consolidação*",C610:D610)</f>
        <v>4573578.43</v>
      </c>
      <c r="H610" s="182" t="b">
        <f t="shared" si="47"/>
        <v>1</v>
      </c>
      <c r="I610" s="182" t="str">
        <f t="shared" si="48"/>
        <v>00</v>
      </c>
    </row>
    <row r="611" spans="1:9" ht="25.5" customHeight="1">
      <c r="A611" s="182" t="s">
        <v>1676</v>
      </c>
      <c r="B611" s="106" t="s">
        <v>983</v>
      </c>
      <c r="C611" s="110">
        <v>1484417.26</v>
      </c>
      <c r="D611" s="112">
        <v>0</v>
      </c>
      <c r="E611" s="112">
        <f>SUMIF(A611:B611,"*intra*",C611:D611)+SUMIF(A611:B611,"*inter*",C611:D611)</f>
        <v>1484417.26</v>
      </c>
      <c r="F611" s="112">
        <f>SUMIF(A611:B611,"*consolidação*",C611:D611)</f>
        <v>0</v>
      </c>
      <c r="H611" s="182" t="b">
        <f t="shared" si="47"/>
        <v>1</v>
      </c>
      <c r="I611" s="182" t="str">
        <f t="shared" si="48"/>
        <v>00</v>
      </c>
    </row>
    <row r="612" spans="1:9" ht="25.5" customHeight="1">
      <c r="A612" s="182" t="s">
        <v>1677</v>
      </c>
      <c r="B612" s="108" t="s">
        <v>984</v>
      </c>
      <c r="C612" s="111">
        <v>0</v>
      </c>
      <c r="D612" s="112">
        <v>0</v>
      </c>
      <c r="E612" s="112">
        <f>SUMIF(A612:B612,"*intra*",C612:D612)+SUMIF(A612:B612,"*inter*",C612:D612)</f>
        <v>0</v>
      </c>
      <c r="F612" s="112">
        <f>SUMIF(A612:B612,"*consolidação*",C612:D612)</f>
        <v>0</v>
      </c>
      <c r="H612" s="182" t="b">
        <f t="shared" si="47"/>
        <v>1</v>
      </c>
      <c r="I612" s="182" t="str">
        <f t="shared" si="48"/>
        <v>00</v>
      </c>
    </row>
    <row r="613" spans="1:9" ht="25.5" customHeight="1">
      <c r="A613" s="182" t="s">
        <v>1678</v>
      </c>
      <c r="B613" s="106" t="s">
        <v>985</v>
      </c>
      <c r="C613" s="110">
        <v>1484417.26</v>
      </c>
      <c r="D613" s="112">
        <v>0</v>
      </c>
      <c r="E613" s="112">
        <f>SUMIF(A613:B613,"*intra*",C613:D613)+SUMIF(A613:B613,"*inter*",C613:D613)</f>
        <v>1484417.26</v>
      </c>
      <c r="F613" s="112">
        <f>SUMIF(A613:B613,"*consolidação*",C613:D613)</f>
        <v>0</v>
      </c>
      <c r="H613" s="182" t="b">
        <f t="shared" si="47"/>
        <v>1</v>
      </c>
      <c r="I613" s="182" t="str">
        <f t="shared" si="48"/>
        <v>00</v>
      </c>
    </row>
    <row r="614" spans="1:9" ht="25.5" customHeight="1">
      <c r="A614" s="182" t="s">
        <v>1679</v>
      </c>
      <c r="B614" s="108" t="s">
        <v>986</v>
      </c>
      <c r="C614" s="111">
        <v>0</v>
      </c>
      <c r="D614" s="112">
        <v>0</v>
      </c>
      <c r="E614" s="112">
        <f>SUMIF(A614:B614,"*intra*",C614:D614)+SUMIF(A614:B614,"*inter*",C614:D614)</f>
        <v>0</v>
      </c>
      <c r="F614" s="112">
        <f>SUMIF(A614:B614,"*consolidação*",C614:D614)</f>
        <v>0</v>
      </c>
      <c r="H614" s="182" t="b">
        <f t="shared" si="47"/>
        <v>1</v>
      </c>
      <c r="I614" s="182" t="str">
        <f t="shared" si="48"/>
        <v>00</v>
      </c>
    </row>
    <row r="615" spans="1:9" ht="25.5" customHeight="1">
      <c r="A615" s="182" t="s">
        <v>1680</v>
      </c>
      <c r="B615" s="106" t="s">
        <v>987</v>
      </c>
      <c r="C615" s="110">
        <v>24.89</v>
      </c>
      <c r="D615" s="112">
        <v>0</v>
      </c>
      <c r="E615" s="112">
        <f>E616+E617+E619+E618+E620</f>
        <v>24.89</v>
      </c>
      <c r="F615" s="112">
        <f>F616+F617+F619+F618+F620</f>
        <v>0</v>
      </c>
      <c r="G615" s="182">
        <f>G634+G635+G637+G636+G638</f>
        <v>0</v>
      </c>
      <c r="H615" s="182" t="b">
        <f t="shared" ref="H615:H678" si="49">IF(I615="00",C615=E615+F615,TRUE)</f>
        <v>1</v>
      </c>
      <c r="I615" s="182" t="str">
        <f t="shared" si="48"/>
        <v>00</v>
      </c>
    </row>
    <row r="616" spans="1:9" ht="25.5" customHeight="1">
      <c r="A616" s="182" t="s">
        <v>1681</v>
      </c>
      <c r="B616" s="108" t="s">
        <v>988</v>
      </c>
      <c r="C616" s="111">
        <v>0</v>
      </c>
      <c r="D616" s="112">
        <v>0</v>
      </c>
      <c r="E616" s="112">
        <f>SUMIF(A616:B616,"*intra*",C616:D616)+SUMIF(A616:B616,"*inter*",C616:D616)</f>
        <v>0</v>
      </c>
      <c r="F616" s="112">
        <f>SUMIF(A616:B616,"*consolidação*",C616:D616)</f>
        <v>0</v>
      </c>
      <c r="H616" s="182" t="b">
        <f t="shared" si="49"/>
        <v>1</v>
      </c>
      <c r="I616" s="182" t="str">
        <f t="shared" ref="I616:I679" si="50">MID(A616,11,2)</f>
        <v>00</v>
      </c>
    </row>
    <row r="617" spans="1:9" ht="25.5" customHeight="1">
      <c r="A617" s="182" t="s">
        <v>1682</v>
      </c>
      <c r="B617" s="106" t="s">
        <v>989</v>
      </c>
      <c r="C617" s="110">
        <v>0</v>
      </c>
      <c r="D617" s="112">
        <v>0</v>
      </c>
      <c r="E617" s="112">
        <f>SUMIF(A617:B617,"*intra*",C617:D617)+SUMIF(A617:B617,"*inter*",C617:D617)</f>
        <v>0</v>
      </c>
      <c r="F617" s="112">
        <f>SUMIF(A617:B617,"*consolidação*",C617:D617)</f>
        <v>0</v>
      </c>
      <c r="H617" s="182" t="b">
        <f t="shared" si="49"/>
        <v>1</v>
      </c>
      <c r="I617" s="182" t="str">
        <f t="shared" si="50"/>
        <v>00</v>
      </c>
    </row>
    <row r="618" spans="1:9" ht="25.5" customHeight="1">
      <c r="A618" s="182" t="s">
        <v>1683</v>
      </c>
      <c r="B618" s="108" t="s">
        <v>990</v>
      </c>
      <c r="C618" s="111">
        <v>0</v>
      </c>
      <c r="D618" s="112">
        <v>0</v>
      </c>
      <c r="E618" s="112">
        <f>SUMIF(A618:B618,"*intra*",C618:D618)+SUMIF(A618:B618,"*inter*",C618:D618)</f>
        <v>0</v>
      </c>
      <c r="F618" s="112">
        <f>SUMIF(A618:B618,"*consolidação*",C618:D618)</f>
        <v>0</v>
      </c>
      <c r="H618" s="182" t="b">
        <f t="shared" si="49"/>
        <v>1</v>
      </c>
      <c r="I618" s="182" t="str">
        <f t="shared" si="50"/>
        <v>00</v>
      </c>
    </row>
    <row r="619" spans="1:9" ht="25.5" customHeight="1">
      <c r="A619" s="182" t="s">
        <v>1684</v>
      </c>
      <c r="B619" s="106" t="s">
        <v>991</v>
      </c>
      <c r="C619" s="110">
        <v>24.89</v>
      </c>
      <c r="D619" s="112">
        <v>0</v>
      </c>
      <c r="E619" s="112">
        <f>SUMIF(A619:B619,"*intra*",C619:D619)+SUMIF(A619:B619,"*inter*",C619:D619)</f>
        <v>24.89</v>
      </c>
      <c r="F619" s="112">
        <f>SUMIF(A619:B619,"*consolidação*",C619:D619)</f>
        <v>0</v>
      </c>
      <c r="H619" s="182" t="b">
        <f t="shared" si="49"/>
        <v>1</v>
      </c>
      <c r="I619" s="182" t="str">
        <f t="shared" si="50"/>
        <v>00</v>
      </c>
    </row>
    <row r="620" spans="1:9" ht="25.5" customHeight="1">
      <c r="A620" s="182" t="s">
        <v>1685</v>
      </c>
      <c r="B620" s="108" t="s">
        <v>992</v>
      </c>
      <c r="C620" s="111">
        <v>0</v>
      </c>
      <c r="D620" s="112">
        <v>0</v>
      </c>
      <c r="E620" s="112">
        <f>SUMIF(A620:B620,"*intra*",C620:D620)+SUMIF(A620:B620,"*inter*",C620:D620)</f>
        <v>0</v>
      </c>
      <c r="F620" s="112">
        <f>SUMIF(A620:B620,"*consolidação*",C620:D620)</f>
        <v>0</v>
      </c>
      <c r="H620" s="182" t="b">
        <f t="shared" si="49"/>
        <v>1</v>
      </c>
      <c r="I620" s="182" t="str">
        <f t="shared" si="50"/>
        <v>00</v>
      </c>
    </row>
    <row r="621" spans="1:9" ht="12.75" customHeight="1">
      <c r="A621" s="182" t="s">
        <v>1686</v>
      </c>
      <c r="B621" s="106" t="s">
        <v>993</v>
      </c>
      <c r="C621" s="110">
        <v>3583751.79</v>
      </c>
      <c r="D621" s="112">
        <v>0</v>
      </c>
      <c r="E621" s="112">
        <f>E622+E623+E624+E625+E626</f>
        <v>188</v>
      </c>
      <c r="F621" s="112">
        <f>F622+F623+F624+F625+F626</f>
        <v>3583563.79</v>
      </c>
      <c r="G621" s="182">
        <f>G640+G641+G642+G643+G644</f>
        <v>0</v>
      </c>
      <c r="H621" s="182" t="b">
        <f t="shared" si="49"/>
        <v>1</v>
      </c>
      <c r="I621" s="182" t="str">
        <f t="shared" si="50"/>
        <v>00</v>
      </c>
    </row>
    <row r="622" spans="1:9" ht="12.75" customHeight="1">
      <c r="A622" s="182" t="s">
        <v>1687</v>
      </c>
      <c r="B622" s="108" t="s">
        <v>994</v>
      </c>
      <c r="C622" s="111">
        <v>3583563.79</v>
      </c>
      <c r="D622" s="112">
        <v>0</v>
      </c>
      <c r="E622" s="112">
        <f>SUMIF(A622:B622,"*intra*",C622:D622)+SUMIF(A622:B622,"*inter*",C622:D622)</f>
        <v>0</v>
      </c>
      <c r="F622" s="112">
        <f>SUMIF(A622:B622,"*consolidação*",C622:D622)</f>
        <v>3583563.79</v>
      </c>
      <c r="H622" s="182" t="b">
        <f t="shared" si="49"/>
        <v>1</v>
      </c>
      <c r="I622" s="182" t="str">
        <f t="shared" si="50"/>
        <v>00</v>
      </c>
    </row>
    <row r="623" spans="1:9" ht="12.75" customHeight="1">
      <c r="A623" s="182" t="s">
        <v>1688</v>
      </c>
      <c r="B623" s="106" t="s">
        <v>995</v>
      </c>
      <c r="C623" s="110">
        <v>0</v>
      </c>
      <c r="D623" s="112">
        <v>0</v>
      </c>
      <c r="E623" s="112">
        <f>SUMIF(A623:B623,"*intra*",C623:D623)+SUMIF(A623:B623,"*inter*",C623:D623)</f>
        <v>0</v>
      </c>
      <c r="F623" s="112">
        <f>SUMIF(A623:B623,"*consolidação*",C623:D623)</f>
        <v>0</v>
      </c>
      <c r="H623" s="182" t="b">
        <f t="shared" si="49"/>
        <v>1</v>
      </c>
      <c r="I623" s="182" t="str">
        <f t="shared" si="50"/>
        <v>00</v>
      </c>
    </row>
    <row r="624" spans="1:9" ht="12.75" customHeight="1">
      <c r="A624" s="182" t="s">
        <v>1689</v>
      </c>
      <c r="B624" s="108" t="s">
        <v>996</v>
      </c>
      <c r="C624" s="111">
        <v>0</v>
      </c>
      <c r="D624" s="112">
        <v>0</v>
      </c>
      <c r="E624" s="112">
        <f>SUMIF(A624:B624,"*intra*",C624:D624)+SUMIF(A624:B624,"*inter*",C624:D624)</f>
        <v>0</v>
      </c>
      <c r="F624" s="112">
        <f>SUMIF(A624:B624,"*consolidação*",C624:D624)</f>
        <v>0</v>
      </c>
      <c r="H624" s="182" t="b">
        <f t="shared" si="49"/>
        <v>1</v>
      </c>
      <c r="I624" s="182" t="str">
        <f t="shared" si="50"/>
        <v>00</v>
      </c>
    </row>
    <row r="625" spans="1:9" ht="12.75" customHeight="1">
      <c r="A625" s="182" t="s">
        <v>1690</v>
      </c>
      <c r="B625" s="106" t="s">
        <v>997</v>
      </c>
      <c r="C625" s="110">
        <v>0</v>
      </c>
      <c r="D625" s="112">
        <v>0</v>
      </c>
      <c r="E625" s="112">
        <f>SUMIF(A625:B625,"*intra*",C625:D625)+SUMIF(A625:B625,"*inter*",C625:D625)</f>
        <v>0</v>
      </c>
      <c r="F625" s="112">
        <f>SUMIF(A625:B625,"*consolidação*",C625:D625)</f>
        <v>0</v>
      </c>
      <c r="H625" s="182" t="b">
        <f t="shared" si="49"/>
        <v>1</v>
      </c>
      <c r="I625" s="182" t="str">
        <f t="shared" si="50"/>
        <v>00</v>
      </c>
    </row>
    <row r="626" spans="1:9" ht="12.75" customHeight="1">
      <c r="A626" s="182" t="s">
        <v>1691</v>
      </c>
      <c r="B626" s="108" t="s">
        <v>998</v>
      </c>
      <c r="C626" s="111">
        <v>188</v>
      </c>
      <c r="D626" s="112">
        <v>0</v>
      </c>
      <c r="E626" s="112">
        <f>SUMIF(A626:B626,"*intra*",C626:D626)+SUMIF(A626:B626,"*inter*",C626:D626)</f>
        <v>188</v>
      </c>
      <c r="F626" s="112">
        <f>SUMIF(A626:B626,"*consolidação*",C626:D626)</f>
        <v>0</v>
      </c>
      <c r="H626" s="182" t="b">
        <f t="shared" si="49"/>
        <v>1</v>
      </c>
      <c r="I626" s="182" t="str">
        <f t="shared" si="50"/>
        <v>00</v>
      </c>
    </row>
    <row r="627" spans="1:9" ht="12.75" customHeight="1">
      <c r="A627" s="182" t="s">
        <v>1692</v>
      </c>
      <c r="B627" s="106" t="s">
        <v>999</v>
      </c>
      <c r="C627" s="110">
        <v>1232326048.53</v>
      </c>
      <c r="D627" s="112">
        <v>0</v>
      </c>
      <c r="E627" s="112">
        <f>E628+E634</f>
        <v>143488456.07999998</v>
      </c>
      <c r="F627" s="112">
        <f>F628+F634</f>
        <v>1088837592.4499998</v>
      </c>
      <c r="G627" s="182">
        <f>G646+G652</f>
        <v>0</v>
      </c>
      <c r="H627" s="182" t="b">
        <f t="shared" si="49"/>
        <v>1</v>
      </c>
      <c r="I627" s="182" t="str">
        <f t="shared" si="50"/>
        <v>00</v>
      </c>
    </row>
    <row r="628" spans="1:9" ht="12.75" customHeight="1">
      <c r="A628" s="182" t="s">
        <v>1693</v>
      </c>
      <c r="B628" s="108" t="s">
        <v>1000</v>
      </c>
      <c r="C628" s="111">
        <v>391058996.81</v>
      </c>
      <c r="D628" s="112">
        <v>0</v>
      </c>
      <c r="E628" s="112">
        <f>E629+E630+E631+E632+E633</f>
        <v>12395176.279999999</v>
      </c>
      <c r="F628" s="112">
        <f>F629+F630+F631+F632+F633</f>
        <v>378663820.52999997</v>
      </c>
      <c r="G628" s="182">
        <f>G647+G648+G649+G650+G651</f>
        <v>0</v>
      </c>
      <c r="H628" s="182" t="b">
        <f t="shared" si="49"/>
        <v>1</v>
      </c>
      <c r="I628" s="182" t="str">
        <f t="shared" si="50"/>
        <v>00</v>
      </c>
    </row>
    <row r="629" spans="1:9" ht="12.75" customHeight="1">
      <c r="A629" s="182" t="s">
        <v>1694</v>
      </c>
      <c r="B629" s="106" t="s">
        <v>1001</v>
      </c>
      <c r="C629" s="110">
        <v>378663820.52999997</v>
      </c>
      <c r="D629" s="112">
        <v>0</v>
      </c>
      <c r="E629" s="112">
        <f>SUMIF(A629:B629,"*intra*",C629:D629)+SUMIF(A629:B629,"*inter*",C629:D629)</f>
        <v>0</v>
      </c>
      <c r="F629" s="112">
        <f>SUMIF(A629:B629,"*consolidação*",C629:D629)</f>
        <v>378663820.52999997</v>
      </c>
      <c r="H629" s="182" t="b">
        <f t="shared" si="49"/>
        <v>1</v>
      </c>
      <c r="I629" s="182" t="str">
        <f t="shared" si="50"/>
        <v>00</v>
      </c>
    </row>
    <row r="630" spans="1:9" ht="12.75" customHeight="1">
      <c r="A630" s="182" t="s">
        <v>1695</v>
      </c>
      <c r="B630" s="108" t="s">
        <v>1002</v>
      </c>
      <c r="C630" s="111">
        <v>12391682.67</v>
      </c>
      <c r="D630" s="112">
        <v>0</v>
      </c>
      <c r="E630" s="112">
        <f>SUMIF(A630:B630,"*intra*",C630:D630)+SUMIF(A630:B630,"*inter*",C630:D630)</f>
        <v>12391682.67</v>
      </c>
      <c r="F630" s="112">
        <f>SUMIF(A630:B630,"*consolidação*",C630:D630)</f>
        <v>0</v>
      </c>
      <c r="H630" s="182" t="b">
        <f t="shared" si="49"/>
        <v>1</v>
      </c>
      <c r="I630" s="182" t="str">
        <f t="shared" si="50"/>
        <v>00</v>
      </c>
    </row>
    <row r="631" spans="1:9" ht="12.75" customHeight="1">
      <c r="A631" s="182" t="s">
        <v>1696</v>
      </c>
      <c r="B631" s="106" t="s">
        <v>1003</v>
      </c>
      <c r="C631" s="110">
        <v>0</v>
      </c>
      <c r="D631" s="112">
        <v>0</v>
      </c>
      <c r="E631" s="112">
        <f>SUMIF(A631:B631,"*intra*",C631:D631)+SUMIF(A631:B631,"*inter*",C631:D631)</f>
        <v>0</v>
      </c>
      <c r="F631" s="112">
        <f>SUMIF(A631:B631,"*consolidação*",C631:D631)</f>
        <v>0</v>
      </c>
      <c r="H631" s="182" t="b">
        <f t="shared" si="49"/>
        <v>1</v>
      </c>
      <c r="I631" s="182" t="str">
        <f t="shared" si="50"/>
        <v>00</v>
      </c>
    </row>
    <row r="632" spans="1:9" ht="12.75" customHeight="1">
      <c r="A632" s="182" t="s">
        <v>1697</v>
      </c>
      <c r="B632" s="108" t="s">
        <v>1004</v>
      </c>
      <c r="C632" s="111">
        <v>0</v>
      </c>
      <c r="D632" s="112">
        <v>0</v>
      </c>
      <c r="E632" s="112">
        <f>SUMIF(A632:B632,"*intra*",C632:D632)+SUMIF(A632:B632,"*inter*",C632:D632)</f>
        <v>0</v>
      </c>
      <c r="F632" s="112">
        <f>SUMIF(A632:B632,"*consolidação*",C632:D632)</f>
        <v>0</v>
      </c>
      <c r="H632" s="182" t="b">
        <f t="shared" si="49"/>
        <v>1</v>
      </c>
      <c r="I632" s="182" t="str">
        <f t="shared" si="50"/>
        <v>00</v>
      </c>
    </row>
    <row r="633" spans="1:9" ht="12.75" customHeight="1">
      <c r="A633" s="182" t="s">
        <v>1698</v>
      </c>
      <c r="B633" s="106" t="s">
        <v>1005</v>
      </c>
      <c r="C633" s="110">
        <v>3493.61</v>
      </c>
      <c r="D633" s="112">
        <v>0</v>
      </c>
      <c r="E633" s="112">
        <f>SUMIF(A633:B633,"*intra*",C633:D633)+SUMIF(A633:B633,"*inter*",C633:D633)</f>
        <v>3493.61</v>
      </c>
      <c r="F633" s="112">
        <f>SUMIF(A633:B633,"*consolidação*",C633:D633)</f>
        <v>0</v>
      </c>
      <c r="H633" s="182" t="b">
        <f t="shared" si="49"/>
        <v>1</v>
      </c>
      <c r="I633" s="182" t="str">
        <f t="shared" si="50"/>
        <v>00</v>
      </c>
    </row>
    <row r="634" spans="1:9" ht="12.75" customHeight="1">
      <c r="A634" s="182" t="s">
        <v>1699</v>
      </c>
      <c r="B634" s="108" t="s">
        <v>1006</v>
      </c>
      <c r="C634" s="111">
        <v>841267051.72000003</v>
      </c>
      <c r="D634" s="112">
        <v>0</v>
      </c>
      <c r="E634" s="112">
        <f>E635+E636+E637+E638+E639</f>
        <v>131093279.8</v>
      </c>
      <c r="F634" s="112">
        <f>F635+F636+F637+F638+F639</f>
        <v>710173771.91999996</v>
      </c>
      <c r="G634" s="182">
        <f>G653+G654+G655+G656+G657</f>
        <v>0</v>
      </c>
      <c r="H634" s="182" t="b">
        <f t="shared" si="49"/>
        <v>1</v>
      </c>
      <c r="I634" s="182" t="str">
        <f t="shared" si="50"/>
        <v>00</v>
      </c>
    </row>
    <row r="635" spans="1:9" ht="12.75" customHeight="1">
      <c r="A635" s="182" t="s">
        <v>1700</v>
      </c>
      <c r="B635" s="106" t="s">
        <v>1007</v>
      </c>
      <c r="C635" s="110">
        <v>710173771.91999996</v>
      </c>
      <c r="D635" s="112">
        <v>0</v>
      </c>
      <c r="E635" s="112">
        <f>SUMIF(A635:B635,"*intra*",C635:D635)+SUMIF(A635:B635,"*inter*",C635:D635)</f>
        <v>0</v>
      </c>
      <c r="F635" s="112">
        <f>SUMIF(A635:B635,"*consolidação*",C635:D635)</f>
        <v>710173771.91999996</v>
      </c>
      <c r="H635" s="182" t="b">
        <f t="shared" si="49"/>
        <v>1</v>
      </c>
      <c r="I635" s="182" t="str">
        <f t="shared" si="50"/>
        <v>00</v>
      </c>
    </row>
    <row r="636" spans="1:9" ht="12.75" customHeight="1">
      <c r="A636" s="182" t="s">
        <v>1701</v>
      </c>
      <c r="B636" s="108" t="s">
        <v>1008</v>
      </c>
      <c r="C636" s="111">
        <v>100325471.38</v>
      </c>
      <c r="D636" s="112">
        <v>0</v>
      </c>
      <c r="E636" s="112">
        <f>SUMIF(A636:B636,"*intra*",C636:D636)+SUMIF(A636:B636,"*inter*",C636:D636)</f>
        <v>100325471.38</v>
      </c>
      <c r="F636" s="112">
        <f>SUMIF(A636:B636,"*consolidação*",C636:D636)</f>
        <v>0</v>
      </c>
      <c r="H636" s="182" t="b">
        <f t="shared" si="49"/>
        <v>1</v>
      </c>
      <c r="I636" s="182" t="str">
        <f t="shared" si="50"/>
        <v>00</v>
      </c>
    </row>
    <row r="637" spans="1:9" ht="12.75" customHeight="1">
      <c r="A637" s="182" t="s">
        <v>1702</v>
      </c>
      <c r="B637" s="106" t="s">
        <v>1009</v>
      </c>
      <c r="C637" s="110">
        <v>0</v>
      </c>
      <c r="D637" s="112">
        <v>0</v>
      </c>
      <c r="E637" s="112">
        <f>SUMIF(A637:B637,"*intra*",C637:D637)+SUMIF(A637:B637,"*inter*",C637:D637)</f>
        <v>0</v>
      </c>
      <c r="F637" s="112">
        <f>SUMIF(A637:B637,"*consolidação*",C637:D637)</f>
        <v>0</v>
      </c>
      <c r="H637" s="182" t="b">
        <f t="shared" si="49"/>
        <v>1</v>
      </c>
      <c r="I637" s="182" t="str">
        <f t="shared" si="50"/>
        <v>00</v>
      </c>
    </row>
    <row r="638" spans="1:9" ht="12.75" customHeight="1">
      <c r="A638" s="182" t="s">
        <v>1703</v>
      </c>
      <c r="B638" s="108" t="s">
        <v>1010</v>
      </c>
      <c r="C638" s="111">
        <v>0</v>
      </c>
      <c r="D638" s="112">
        <v>0</v>
      </c>
      <c r="E638" s="112">
        <f>SUMIF(A638:B638,"*intra*",C638:D638)+SUMIF(A638:B638,"*inter*",C638:D638)</f>
        <v>0</v>
      </c>
      <c r="F638" s="112">
        <f>SUMIF(A638:B638,"*consolidação*",C638:D638)</f>
        <v>0</v>
      </c>
      <c r="H638" s="182" t="b">
        <f t="shared" si="49"/>
        <v>1</v>
      </c>
      <c r="I638" s="182" t="str">
        <f t="shared" si="50"/>
        <v>00</v>
      </c>
    </row>
    <row r="639" spans="1:9" ht="12.75" customHeight="1">
      <c r="A639" s="182" t="s">
        <v>1704</v>
      </c>
      <c r="B639" s="106" t="s">
        <v>1011</v>
      </c>
      <c r="C639" s="110">
        <v>30767808.420000002</v>
      </c>
      <c r="D639" s="112">
        <v>0</v>
      </c>
      <c r="E639" s="112">
        <f>SUMIF(A639:B639,"*intra*",C639:D639)+SUMIF(A639:B639,"*inter*",C639:D639)</f>
        <v>30767808.420000002</v>
      </c>
      <c r="F639" s="112">
        <f>SUMIF(A639:B639,"*consolidação*",C639:D639)</f>
        <v>0</v>
      </c>
      <c r="H639" s="182" t="b">
        <f t="shared" si="49"/>
        <v>1</v>
      </c>
      <c r="I639" s="182" t="str">
        <f t="shared" si="50"/>
        <v>00</v>
      </c>
    </row>
    <row r="640" spans="1:9" ht="12.75" customHeight="1">
      <c r="A640" s="182" t="s">
        <v>1705</v>
      </c>
      <c r="B640" s="108" t="s">
        <v>1012</v>
      </c>
      <c r="C640" s="111">
        <v>197747497015.14999</v>
      </c>
      <c r="D640" s="112">
        <v>0</v>
      </c>
      <c r="E640" s="112">
        <f>E641+E667</f>
        <v>375719971535.20996</v>
      </c>
      <c r="F640" s="112">
        <f>F641+F667</f>
        <v>-177972474520.06</v>
      </c>
      <c r="G640" s="182">
        <f>G659+G685</f>
        <v>0</v>
      </c>
      <c r="H640" s="182" t="b">
        <f t="shared" si="49"/>
        <v>1</v>
      </c>
      <c r="I640" s="182" t="str">
        <f t="shared" si="50"/>
        <v>00</v>
      </c>
    </row>
    <row r="641" spans="1:9" ht="12.75" customHeight="1">
      <c r="A641" s="182" t="s">
        <v>1706</v>
      </c>
      <c r="B641" s="106" t="s">
        <v>1013</v>
      </c>
      <c r="C641" s="110">
        <v>198574208669.60001</v>
      </c>
      <c r="D641" s="112">
        <v>0</v>
      </c>
      <c r="E641" s="112">
        <f>E642+E647+E652+E657+E662</f>
        <v>363809278020.39996</v>
      </c>
      <c r="F641" s="112">
        <f>F642+F647+F652+F657+F662</f>
        <v>-165235069350.79999</v>
      </c>
      <c r="G641" s="182">
        <f>G660+G665+G670+G675+G680</f>
        <v>0</v>
      </c>
      <c r="H641" s="182" t="b">
        <f t="shared" si="49"/>
        <v>1</v>
      </c>
      <c r="I641" s="182" t="str">
        <f t="shared" si="50"/>
        <v>00</v>
      </c>
    </row>
    <row r="642" spans="1:9" ht="12.75" customHeight="1">
      <c r="A642" s="182" t="s">
        <v>1707</v>
      </c>
      <c r="B642" s="108" t="s">
        <v>1014</v>
      </c>
      <c r="C642" s="111">
        <v>-165235069350.79999</v>
      </c>
      <c r="D642" s="112">
        <v>0</v>
      </c>
      <c r="E642" s="112">
        <f t="shared" ref="E642:E666" si="51">SUMIF(A642:B642,"*intra*",C642:D642)+SUMIF(A642:B642,"*inter*",C642:D642)</f>
        <v>0</v>
      </c>
      <c r="F642" s="112">
        <f t="shared" ref="F642:F666" si="52">SUMIF(A642:B642,"*consolidação*",C642:D642)</f>
        <v>-165235069350.79999</v>
      </c>
      <c r="G642" s="113">
        <f>G661+G662+G663+G664</f>
        <v>0</v>
      </c>
      <c r="H642" s="182" t="b">
        <f t="shared" si="49"/>
        <v>1</v>
      </c>
      <c r="I642" s="182" t="str">
        <f t="shared" si="50"/>
        <v>00</v>
      </c>
    </row>
    <row r="643" spans="1:9" ht="12.75" customHeight="1">
      <c r="A643" s="182" t="s">
        <v>1708</v>
      </c>
      <c r="B643" s="106" t="s">
        <v>1015</v>
      </c>
      <c r="C643" s="110">
        <v>-157554529370.92999</v>
      </c>
      <c r="D643" s="112">
        <v>0</v>
      </c>
      <c r="E643" s="112">
        <f t="shared" si="51"/>
        <v>0</v>
      </c>
      <c r="F643" s="112">
        <f t="shared" si="52"/>
        <v>0</v>
      </c>
      <c r="H643" s="182" t="b">
        <f t="shared" si="49"/>
        <v>1</v>
      </c>
      <c r="I643" s="182" t="str">
        <f t="shared" si="50"/>
        <v>01</v>
      </c>
    </row>
    <row r="644" spans="1:9" ht="12.75" customHeight="1">
      <c r="A644" s="182" t="s">
        <v>1709</v>
      </c>
      <c r="B644" s="108" t="s">
        <v>1016</v>
      </c>
      <c r="C644" s="111">
        <v>-12653913704.51</v>
      </c>
      <c r="D644" s="112">
        <v>0</v>
      </c>
      <c r="E644" s="112">
        <f t="shared" si="51"/>
        <v>0</v>
      </c>
      <c r="F644" s="112">
        <f t="shared" si="52"/>
        <v>0</v>
      </c>
      <c r="H644" s="182" t="b">
        <f t="shared" si="49"/>
        <v>1</v>
      </c>
      <c r="I644" s="182" t="str">
        <f t="shared" si="50"/>
        <v>02</v>
      </c>
    </row>
    <row r="645" spans="1:9" ht="12.75" customHeight="1">
      <c r="A645" s="182" t="s">
        <v>1710</v>
      </c>
      <c r="B645" s="106" t="s">
        <v>1017</v>
      </c>
      <c r="C645" s="110">
        <v>4596052869.6099997</v>
      </c>
      <c r="D645" s="112">
        <v>0</v>
      </c>
      <c r="E645" s="112">
        <f t="shared" si="51"/>
        <v>0</v>
      </c>
      <c r="F645" s="112">
        <f t="shared" si="52"/>
        <v>0</v>
      </c>
      <c r="H645" s="182" t="b">
        <f t="shared" si="49"/>
        <v>1</v>
      </c>
      <c r="I645" s="182" t="str">
        <f t="shared" si="50"/>
        <v>03</v>
      </c>
    </row>
    <row r="646" spans="1:9" ht="25.5" customHeight="1">
      <c r="A646" s="182" t="s">
        <v>1711</v>
      </c>
      <c r="B646" s="108" t="s">
        <v>1018</v>
      </c>
      <c r="C646" s="111">
        <v>377320855.02999997</v>
      </c>
      <c r="D646" s="112">
        <v>0</v>
      </c>
      <c r="E646" s="112">
        <f t="shared" si="51"/>
        <v>0</v>
      </c>
      <c r="F646" s="112">
        <f t="shared" si="52"/>
        <v>0</v>
      </c>
      <c r="H646" s="182" t="b">
        <f t="shared" si="49"/>
        <v>1</v>
      </c>
      <c r="I646" s="182" t="str">
        <f t="shared" si="50"/>
        <v>04</v>
      </c>
    </row>
    <row r="647" spans="1:9" ht="12.75" customHeight="1">
      <c r="A647" s="182" t="s">
        <v>1712</v>
      </c>
      <c r="B647" s="106" t="s">
        <v>1019</v>
      </c>
      <c r="C647" s="110">
        <v>-20605185129.360001</v>
      </c>
      <c r="D647" s="112">
        <v>0</v>
      </c>
      <c r="E647" s="112">
        <f t="shared" si="51"/>
        <v>-20605185129.360001</v>
      </c>
      <c r="F647" s="112">
        <f t="shared" si="52"/>
        <v>0</v>
      </c>
      <c r="G647" s="113">
        <f>G666+G667+G668+G669</f>
        <v>0</v>
      </c>
      <c r="H647" s="182" t="b">
        <f t="shared" si="49"/>
        <v>1</v>
      </c>
      <c r="I647" s="182" t="str">
        <f t="shared" si="50"/>
        <v>00</v>
      </c>
    </row>
    <row r="648" spans="1:9" ht="12.75" customHeight="1">
      <c r="A648" s="182" t="s">
        <v>1713</v>
      </c>
      <c r="B648" s="108" t="s">
        <v>1020</v>
      </c>
      <c r="C648" s="111">
        <v>-8156437479.3800001</v>
      </c>
      <c r="D648" s="112">
        <v>0</v>
      </c>
      <c r="E648" s="112">
        <f t="shared" si="51"/>
        <v>0</v>
      </c>
      <c r="F648" s="112">
        <f t="shared" si="52"/>
        <v>0</v>
      </c>
      <c r="H648" s="182" t="b">
        <f t="shared" si="49"/>
        <v>1</v>
      </c>
      <c r="I648" s="182" t="str">
        <f t="shared" si="50"/>
        <v>01</v>
      </c>
    </row>
    <row r="649" spans="1:9" ht="12.75" customHeight="1">
      <c r="A649" s="182" t="s">
        <v>1714</v>
      </c>
      <c r="B649" s="106" t="s">
        <v>1021</v>
      </c>
      <c r="C649" s="110">
        <v>-12728170399.309999</v>
      </c>
      <c r="D649" s="112">
        <v>0</v>
      </c>
      <c r="E649" s="112">
        <f t="shared" si="51"/>
        <v>0</v>
      </c>
      <c r="F649" s="112">
        <f t="shared" si="52"/>
        <v>0</v>
      </c>
      <c r="H649" s="182" t="b">
        <f t="shared" si="49"/>
        <v>1</v>
      </c>
      <c r="I649" s="182" t="str">
        <f t="shared" si="50"/>
        <v>02</v>
      </c>
    </row>
    <row r="650" spans="1:9" ht="12.75" customHeight="1">
      <c r="A650" s="182" t="s">
        <v>1715</v>
      </c>
      <c r="B650" s="108" t="s">
        <v>1022</v>
      </c>
      <c r="C650" s="111">
        <v>259698268.46000001</v>
      </c>
      <c r="D650" s="112">
        <v>0</v>
      </c>
      <c r="E650" s="112">
        <f t="shared" si="51"/>
        <v>0</v>
      </c>
      <c r="F650" s="112">
        <f t="shared" si="52"/>
        <v>0</v>
      </c>
      <c r="H650" s="182" t="b">
        <f t="shared" si="49"/>
        <v>1</v>
      </c>
      <c r="I650" s="182" t="str">
        <f t="shared" si="50"/>
        <v>03</v>
      </c>
    </row>
    <row r="651" spans="1:9" ht="25.5" customHeight="1">
      <c r="A651" s="182" t="s">
        <v>1716</v>
      </c>
      <c r="B651" s="106" t="s">
        <v>1023</v>
      </c>
      <c r="C651" s="110">
        <v>19724480.870000001</v>
      </c>
      <c r="D651" s="112">
        <v>0</v>
      </c>
      <c r="E651" s="112">
        <f t="shared" si="51"/>
        <v>0</v>
      </c>
      <c r="F651" s="112">
        <f t="shared" si="52"/>
        <v>0</v>
      </c>
      <c r="H651" s="182" t="b">
        <f t="shared" si="49"/>
        <v>1</v>
      </c>
      <c r="I651" s="182" t="str">
        <f t="shared" si="50"/>
        <v>04</v>
      </c>
    </row>
    <row r="652" spans="1:9" ht="25.5" customHeight="1">
      <c r="A652" s="182" t="s">
        <v>1717</v>
      </c>
      <c r="B652" s="108" t="s">
        <v>1024</v>
      </c>
      <c r="C652" s="111">
        <v>189505520992.59</v>
      </c>
      <c r="D652" s="112">
        <v>0</v>
      </c>
      <c r="E652" s="112">
        <f t="shared" si="51"/>
        <v>189505520992.59</v>
      </c>
      <c r="F652" s="112">
        <f t="shared" si="52"/>
        <v>0</v>
      </c>
      <c r="G652" s="113">
        <f>G671+G672+G673+G674</f>
        <v>0</v>
      </c>
      <c r="H652" s="182" t="b">
        <f t="shared" si="49"/>
        <v>1</v>
      </c>
      <c r="I652" s="182" t="str">
        <f t="shared" si="50"/>
        <v>00</v>
      </c>
    </row>
    <row r="653" spans="1:9" ht="12.75" customHeight="1">
      <c r="A653" s="182" t="s">
        <v>1718</v>
      </c>
      <c r="B653" s="106" t="s">
        <v>1025</v>
      </c>
      <c r="C653" s="110">
        <v>56702660166.669998</v>
      </c>
      <c r="D653" s="112">
        <v>0</v>
      </c>
      <c r="E653" s="112">
        <f t="shared" si="51"/>
        <v>0</v>
      </c>
      <c r="F653" s="112">
        <f t="shared" si="52"/>
        <v>0</v>
      </c>
      <c r="H653" s="182" t="b">
        <f t="shared" si="49"/>
        <v>1</v>
      </c>
      <c r="I653" s="182" t="str">
        <f t="shared" si="50"/>
        <v>01</v>
      </c>
    </row>
    <row r="654" spans="1:9" ht="12.75" customHeight="1">
      <c r="A654" s="182" t="s">
        <v>1719</v>
      </c>
      <c r="B654" s="108" t="s">
        <v>1026</v>
      </c>
      <c r="C654" s="111">
        <v>132535298216.7</v>
      </c>
      <c r="D654" s="112">
        <v>0</v>
      </c>
      <c r="E654" s="112">
        <f t="shared" si="51"/>
        <v>0</v>
      </c>
      <c r="F654" s="112">
        <f t="shared" si="52"/>
        <v>0</v>
      </c>
      <c r="H654" s="182" t="b">
        <f t="shared" si="49"/>
        <v>1</v>
      </c>
      <c r="I654" s="182" t="str">
        <f t="shared" si="50"/>
        <v>02</v>
      </c>
    </row>
    <row r="655" spans="1:9" ht="12.75" customHeight="1">
      <c r="A655" s="182" t="s">
        <v>1720</v>
      </c>
      <c r="B655" s="106" t="s">
        <v>1027</v>
      </c>
      <c r="C655" s="110">
        <v>267562609.22</v>
      </c>
      <c r="D655" s="112">
        <v>0</v>
      </c>
      <c r="E655" s="112">
        <f t="shared" si="51"/>
        <v>0</v>
      </c>
      <c r="F655" s="112">
        <f t="shared" si="52"/>
        <v>0</v>
      </c>
      <c r="H655" s="182" t="b">
        <f t="shared" si="49"/>
        <v>1</v>
      </c>
      <c r="I655" s="182" t="str">
        <f t="shared" si="50"/>
        <v>03</v>
      </c>
    </row>
    <row r="656" spans="1:9" ht="25.5" customHeight="1">
      <c r="A656" s="182" t="s">
        <v>1721</v>
      </c>
      <c r="B656" s="108" t="s">
        <v>1028</v>
      </c>
      <c r="C656" s="111">
        <v>0</v>
      </c>
      <c r="D656" s="112">
        <v>0</v>
      </c>
      <c r="E656" s="112">
        <f t="shared" si="51"/>
        <v>0</v>
      </c>
      <c r="F656" s="112">
        <f t="shared" si="52"/>
        <v>0</v>
      </c>
      <c r="H656" s="182" t="b">
        <f t="shared" si="49"/>
        <v>1</v>
      </c>
      <c r="I656" s="182" t="str">
        <f t="shared" si="50"/>
        <v>04</v>
      </c>
    </row>
    <row r="657" spans="1:9" ht="25.5" customHeight="1">
      <c r="A657" s="182" t="s">
        <v>1722</v>
      </c>
      <c r="B657" s="106" t="s">
        <v>1029</v>
      </c>
      <c r="C657" s="110">
        <v>185353351224.73001</v>
      </c>
      <c r="D657" s="112">
        <v>0</v>
      </c>
      <c r="E657" s="112">
        <f t="shared" si="51"/>
        <v>185353351224.73001</v>
      </c>
      <c r="F657" s="112">
        <f t="shared" si="52"/>
        <v>0</v>
      </c>
      <c r="G657" s="113">
        <f>G676+G677+G678+G679</f>
        <v>0</v>
      </c>
      <c r="H657" s="182" t="b">
        <f t="shared" si="49"/>
        <v>1</v>
      </c>
      <c r="I657" s="182" t="str">
        <f t="shared" si="50"/>
        <v>00</v>
      </c>
    </row>
    <row r="658" spans="1:9" ht="12.75" customHeight="1">
      <c r="A658" s="182" t="s">
        <v>1723</v>
      </c>
      <c r="B658" s="108" t="s">
        <v>1030</v>
      </c>
      <c r="C658" s="111">
        <v>55188534214.629997</v>
      </c>
      <c r="D658" s="112">
        <v>0</v>
      </c>
      <c r="E658" s="112">
        <f t="shared" si="51"/>
        <v>0</v>
      </c>
      <c r="F658" s="112">
        <f t="shared" si="52"/>
        <v>0</v>
      </c>
      <c r="H658" s="182" t="b">
        <f t="shared" si="49"/>
        <v>1</v>
      </c>
      <c r="I658" s="182" t="str">
        <f t="shared" si="50"/>
        <v>01</v>
      </c>
    </row>
    <row r="659" spans="1:9" ht="12.75" customHeight="1">
      <c r="A659" s="182" t="s">
        <v>1724</v>
      </c>
      <c r="B659" s="106" t="s">
        <v>1031</v>
      </c>
      <c r="C659" s="110">
        <v>129501705687.13</v>
      </c>
      <c r="D659" s="112">
        <v>0</v>
      </c>
      <c r="E659" s="112">
        <f t="shared" si="51"/>
        <v>0</v>
      </c>
      <c r="F659" s="112">
        <f t="shared" si="52"/>
        <v>0</v>
      </c>
      <c r="H659" s="182" t="b">
        <f t="shared" si="49"/>
        <v>1</v>
      </c>
      <c r="I659" s="182" t="str">
        <f t="shared" si="50"/>
        <v>02</v>
      </c>
    </row>
    <row r="660" spans="1:9" ht="12.75" customHeight="1">
      <c r="A660" s="182" t="s">
        <v>1725</v>
      </c>
      <c r="B660" s="108" t="s">
        <v>1032</v>
      </c>
      <c r="C660" s="111">
        <v>-46416756.75</v>
      </c>
      <c r="D660" s="112">
        <v>0</v>
      </c>
      <c r="E660" s="112">
        <f t="shared" si="51"/>
        <v>0</v>
      </c>
      <c r="F660" s="112">
        <f t="shared" si="52"/>
        <v>0</v>
      </c>
      <c r="H660" s="182" t="b">
        <f t="shared" si="49"/>
        <v>1</v>
      </c>
      <c r="I660" s="182" t="str">
        <f t="shared" si="50"/>
        <v>03</v>
      </c>
    </row>
    <row r="661" spans="1:9" ht="25.5" customHeight="1">
      <c r="A661" s="182" t="s">
        <v>1726</v>
      </c>
      <c r="B661" s="106" t="s">
        <v>1033</v>
      </c>
      <c r="C661" s="110">
        <v>709528079.72000003</v>
      </c>
      <c r="D661" s="112">
        <v>0</v>
      </c>
      <c r="E661" s="112">
        <f t="shared" si="51"/>
        <v>0</v>
      </c>
      <c r="F661" s="112">
        <f t="shared" si="52"/>
        <v>0</v>
      </c>
      <c r="H661" s="182" t="b">
        <f t="shared" si="49"/>
        <v>1</v>
      </c>
      <c r="I661" s="182" t="str">
        <f t="shared" si="50"/>
        <v>04</v>
      </c>
    </row>
    <row r="662" spans="1:9" ht="25.5" customHeight="1">
      <c r="A662" s="182" t="s">
        <v>1727</v>
      </c>
      <c r="B662" s="108" t="s">
        <v>1034</v>
      </c>
      <c r="C662" s="111">
        <v>9555590932.4400005</v>
      </c>
      <c r="D662" s="112">
        <v>0</v>
      </c>
      <c r="E662" s="112">
        <f t="shared" si="51"/>
        <v>9555590932.4400005</v>
      </c>
      <c r="F662" s="112">
        <f t="shared" si="52"/>
        <v>0</v>
      </c>
      <c r="G662" s="113">
        <f>G681+G682+G683+G684</f>
        <v>0</v>
      </c>
      <c r="H662" s="182" t="b">
        <f t="shared" si="49"/>
        <v>1</v>
      </c>
      <c r="I662" s="182" t="str">
        <f t="shared" si="50"/>
        <v>00</v>
      </c>
    </row>
    <row r="663" spans="1:9" ht="12.75" customHeight="1">
      <c r="A663" s="182" t="s">
        <v>1728</v>
      </c>
      <c r="B663" s="106" t="s">
        <v>1035</v>
      </c>
      <c r="C663" s="110">
        <v>-738467205.12</v>
      </c>
      <c r="D663" s="112">
        <v>0</v>
      </c>
      <c r="E663" s="112">
        <f t="shared" si="51"/>
        <v>0</v>
      </c>
      <c r="F663" s="112">
        <f t="shared" si="52"/>
        <v>0</v>
      </c>
      <c r="H663" s="182" t="b">
        <f t="shared" si="49"/>
        <v>1</v>
      </c>
      <c r="I663" s="182" t="str">
        <f t="shared" si="50"/>
        <v>01</v>
      </c>
    </row>
    <row r="664" spans="1:9" ht="12.75" customHeight="1">
      <c r="A664" s="182" t="s">
        <v>1729</v>
      </c>
      <c r="B664" s="108" t="s">
        <v>1036</v>
      </c>
      <c r="C664" s="111">
        <v>10595638075.360001</v>
      </c>
      <c r="D664" s="112">
        <v>0</v>
      </c>
      <c r="E664" s="112">
        <f t="shared" si="51"/>
        <v>0</v>
      </c>
      <c r="F664" s="112">
        <f t="shared" si="52"/>
        <v>0</v>
      </c>
      <c r="H664" s="182" t="b">
        <f t="shared" si="49"/>
        <v>1</v>
      </c>
      <c r="I664" s="182" t="str">
        <f t="shared" si="50"/>
        <v>02</v>
      </c>
    </row>
    <row r="665" spans="1:9" ht="12.75" customHeight="1">
      <c r="A665" s="182" t="s">
        <v>1730</v>
      </c>
      <c r="B665" s="106" t="s">
        <v>1037</v>
      </c>
      <c r="C665" s="110">
        <v>-332597110.99000001</v>
      </c>
      <c r="D665" s="112">
        <v>0</v>
      </c>
      <c r="E665" s="112">
        <f t="shared" si="51"/>
        <v>0</v>
      </c>
      <c r="F665" s="112">
        <f t="shared" si="52"/>
        <v>0</v>
      </c>
      <c r="H665" s="182" t="b">
        <f t="shared" si="49"/>
        <v>1</v>
      </c>
      <c r="I665" s="182" t="str">
        <f t="shared" si="50"/>
        <v>03</v>
      </c>
    </row>
    <row r="666" spans="1:9" ht="25.5" customHeight="1">
      <c r="A666" s="182" t="s">
        <v>1731</v>
      </c>
      <c r="B666" s="108" t="s">
        <v>1038</v>
      </c>
      <c r="C666" s="111">
        <v>31017173.190000001</v>
      </c>
      <c r="D666" s="112">
        <v>0</v>
      </c>
      <c r="E666" s="112">
        <f t="shared" si="51"/>
        <v>0</v>
      </c>
      <c r="F666" s="112">
        <f t="shared" si="52"/>
        <v>0</v>
      </c>
      <c r="H666" s="182" t="b">
        <f t="shared" si="49"/>
        <v>1</v>
      </c>
      <c r="I666" s="182" t="str">
        <f t="shared" si="50"/>
        <v>04</v>
      </c>
    </row>
    <row r="667" spans="1:9" ht="12.75" customHeight="1">
      <c r="A667" s="182" t="s">
        <v>1732</v>
      </c>
      <c r="B667" s="106" t="s">
        <v>1039</v>
      </c>
      <c r="C667" s="110">
        <v>-826711654.45000005</v>
      </c>
      <c r="D667" s="112">
        <v>0</v>
      </c>
      <c r="E667" s="112">
        <f>E668+E675+E682+E689+E696</f>
        <v>11910693514.810001</v>
      </c>
      <c r="F667" s="112">
        <f>F668+F675+F682+F689+F696</f>
        <v>-12737405169.26</v>
      </c>
      <c r="G667" s="182">
        <f>G686+G693+G700+G707+G714</f>
        <v>0</v>
      </c>
      <c r="H667" s="182" t="b">
        <f t="shared" si="49"/>
        <v>0</v>
      </c>
      <c r="I667" s="182" t="str">
        <f t="shared" si="50"/>
        <v>00</v>
      </c>
    </row>
    <row r="668" spans="1:9" ht="12.75" customHeight="1">
      <c r="A668" s="182" t="s">
        <v>1733</v>
      </c>
      <c r="B668" s="108" t="s">
        <v>1040</v>
      </c>
      <c r="C668" s="111">
        <v>-12737405169.26</v>
      </c>
      <c r="D668" s="112">
        <v>0</v>
      </c>
      <c r="E668" s="112">
        <f t="shared" ref="E668:E702" si="53">SUMIF(A668:B668,"*intra*",C668:D668)+SUMIF(A668:B668,"*inter*",C668:D668)</f>
        <v>0</v>
      </c>
      <c r="F668" s="112">
        <f t="shared" ref="F668:F702" si="54">SUMIF(A668:B668,"*consolidação*",C668:D668)</f>
        <v>-12737405169.26</v>
      </c>
      <c r="G668" s="113">
        <f>G687+G688+G689+G690+G691+G692</f>
        <v>0</v>
      </c>
      <c r="H668" s="182" t="b">
        <f t="shared" si="49"/>
        <v>1</v>
      </c>
      <c r="I668" s="182" t="str">
        <f t="shared" si="50"/>
        <v>00</v>
      </c>
    </row>
    <row r="669" spans="1:9" ht="12.75" customHeight="1">
      <c r="A669" s="182" t="s">
        <v>1734</v>
      </c>
      <c r="B669" s="106" t="s">
        <v>1041</v>
      </c>
      <c r="C669" s="110">
        <v>-2358862426.27</v>
      </c>
      <c r="D669" s="112">
        <v>0</v>
      </c>
      <c r="E669" s="112">
        <f t="shared" si="53"/>
        <v>0</v>
      </c>
      <c r="F669" s="112">
        <f t="shared" si="54"/>
        <v>0</v>
      </c>
      <c r="H669" s="182" t="b">
        <f t="shared" si="49"/>
        <v>1</v>
      </c>
      <c r="I669" s="182" t="str">
        <f t="shared" si="50"/>
        <v>01</v>
      </c>
    </row>
    <row r="670" spans="1:9" ht="25.5" customHeight="1">
      <c r="A670" s="182" t="s">
        <v>1735</v>
      </c>
      <c r="B670" s="108" t="s">
        <v>1042</v>
      </c>
      <c r="C670" s="111">
        <v>-9872673054.7800007</v>
      </c>
      <c r="D670" s="112">
        <v>0</v>
      </c>
      <c r="E670" s="112">
        <f t="shared" si="53"/>
        <v>0</v>
      </c>
      <c r="F670" s="112">
        <f t="shared" si="54"/>
        <v>0</v>
      </c>
      <c r="H670" s="182" t="b">
        <f t="shared" si="49"/>
        <v>1</v>
      </c>
      <c r="I670" s="182" t="str">
        <f t="shared" si="50"/>
        <v>02</v>
      </c>
    </row>
    <row r="671" spans="1:9" ht="12.75" customHeight="1">
      <c r="A671" s="182" t="s">
        <v>1736</v>
      </c>
      <c r="B671" s="106" t="s">
        <v>1043</v>
      </c>
      <c r="C671" s="110">
        <v>-47722219.530000001</v>
      </c>
      <c r="D671" s="112">
        <v>0</v>
      </c>
      <c r="E671" s="112">
        <f t="shared" si="53"/>
        <v>0</v>
      </c>
      <c r="F671" s="112">
        <f t="shared" si="54"/>
        <v>0</v>
      </c>
      <c r="H671" s="182" t="b">
        <f t="shared" si="49"/>
        <v>1</v>
      </c>
      <c r="I671" s="182" t="str">
        <f t="shared" si="50"/>
        <v>03</v>
      </c>
    </row>
    <row r="672" spans="1:9" ht="12.75" customHeight="1">
      <c r="A672" s="182" t="s">
        <v>1737</v>
      </c>
      <c r="B672" s="108" t="s">
        <v>1044</v>
      </c>
      <c r="C672" s="111">
        <v>8701486.0700000003</v>
      </c>
      <c r="D672" s="112">
        <v>0</v>
      </c>
      <c r="E672" s="112">
        <f t="shared" si="53"/>
        <v>0</v>
      </c>
      <c r="F672" s="112">
        <f t="shared" si="54"/>
        <v>0</v>
      </c>
      <c r="H672" s="182" t="b">
        <f t="shared" si="49"/>
        <v>1</v>
      </c>
      <c r="I672" s="182" t="str">
        <f t="shared" si="50"/>
        <v>04</v>
      </c>
    </row>
    <row r="673" spans="1:9" ht="12.75" customHeight="1">
      <c r="A673" s="182" t="s">
        <v>1738</v>
      </c>
      <c r="B673" s="106" t="s">
        <v>1045</v>
      </c>
      <c r="C673" s="110">
        <v>5449738.1600000001</v>
      </c>
      <c r="D673" s="112">
        <v>0</v>
      </c>
      <c r="E673" s="112">
        <f t="shared" si="53"/>
        <v>0</v>
      </c>
      <c r="F673" s="112">
        <f t="shared" si="54"/>
        <v>0</v>
      </c>
      <c r="H673" s="182" t="b">
        <f t="shared" si="49"/>
        <v>1</v>
      </c>
      <c r="I673" s="182" t="str">
        <f t="shared" si="50"/>
        <v>05</v>
      </c>
    </row>
    <row r="674" spans="1:9" ht="12.75" customHeight="1">
      <c r="A674" s="182" t="s">
        <v>1739</v>
      </c>
      <c r="B674" s="108" t="s">
        <v>1046</v>
      </c>
      <c r="C674" s="111">
        <v>-472298692.91000003</v>
      </c>
      <c r="D674" s="112">
        <v>0</v>
      </c>
      <c r="E674" s="112">
        <f t="shared" si="53"/>
        <v>0</v>
      </c>
      <c r="F674" s="112">
        <f t="shared" si="54"/>
        <v>0</v>
      </c>
      <c r="H674" s="182" t="b">
        <f t="shared" si="49"/>
        <v>1</v>
      </c>
      <c r="I674" s="182" t="str">
        <f t="shared" si="50"/>
        <v>06</v>
      </c>
    </row>
    <row r="675" spans="1:9" ht="12.75" customHeight="1">
      <c r="A675" s="182" t="s">
        <v>1740</v>
      </c>
      <c r="B675" s="106" t="s">
        <v>1047</v>
      </c>
      <c r="C675" s="110">
        <v>10553881152.27</v>
      </c>
      <c r="D675" s="112">
        <v>0</v>
      </c>
      <c r="E675" s="112">
        <f t="shared" si="53"/>
        <v>10553881152.27</v>
      </c>
      <c r="F675" s="112">
        <f t="shared" si="54"/>
        <v>0</v>
      </c>
      <c r="G675" s="113">
        <f>G694+G695+G696+G697+G698+G699</f>
        <v>0</v>
      </c>
      <c r="H675" s="182" t="b">
        <f t="shared" si="49"/>
        <v>1</v>
      </c>
      <c r="I675" s="182" t="str">
        <f t="shared" si="50"/>
        <v>00</v>
      </c>
    </row>
    <row r="676" spans="1:9" ht="12.75" customHeight="1">
      <c r="A676" s="182" t="s">
        <v>1741</v>
      </c>
      <c r="B676" s="108" t="s">
        <v>1048</v>
      </c>
      <c r="C676" s="111">
        <v>2982313917.7399998</v>
      </c>
      <c r="D676" s="112">
        <v>0</v>
      </c>
      <c r="E676" s="112">
        <f t="shared" si="53"/>
        <v>0</v>
      </c>
      <c r="F676" s="112">
        <f t="shared" si="54"/>
        <v>0</v>
      </c>
      <c r="H676" s="182" t="b">
        <f t="shared" si="49"/>
        <v>1</v>
      </c>
      <c r="I676" s="182" t="str">
        <f t="shared" si="50"/>
        <v>01</v>
      </c>
    </row>
    <row r="677" spans="1:9" ht="25.5" customHeight="1">
      <c r="A677" s="182" t="s">
        <v>1742</v>
      </c>
      <c r="B677" s="106" t="s">
        <v>1049</v>
      </c>
      <c r="C677" s="110">
        <v>7420137967.5100002</v>
      </c>
      <c r="D677" s="112">
        <v>0</v>
      </c>
      <c r="E677" s="112">
        <f t="shared" si="53"/>
        <v>0</v>
      </c>
      <c r="F677" s="112">
        <f t="shared" si="54"/>
        <v>0</v>
      </c>
      <c r="H677" s="182" t="b">
        <f t="shared" si="49"/>
        <v>1</v>
      </c>
      <c r="I677" s="182" t="str">
        <f t="shared" si="50"/>
        <v>02</v>
      </c>
    </row>
    <row r="678" spans="1:9" ht="12.75" customHeight="1">
      <c r="A678" s="182" t="s">
        <v>1743</v>
      </c>
      <c r="B678" s="108" t="s">
        <v>1050</v>
      </c>
      <c r="C678" s="111">
        <v>151123274.09999999</v>
      </c>
      <c r="D678" s="112">
        <v>0</v>
      </c>
      <c r="E678" s="112">
        <f t="shared" si="53"/>
        <v>0</v>
      </c>
      <c r="F678" s="112">
        <f t="shared" si="54"/>
        <v>0</v>
      </c>
      <c r="H678" s="182" t="b">
        <f t="shared" si="49"/>
        <v>1</v>
      </c>
      <c r="I678" s="182" t="str">
        <f t="shared" si="50"/>
        <v>03</v>
      </c>
    </row>
    <row r="679" spans="1:9" ht="12.75" customHeight="1">
      <c r="A679" s="182" t="s">
        <v>1744</v>
      </c>
      <c r="B679" s="106" t="s">
        <v>1051</v>
      </c>
      <c r="C679" s="110">
        <v>305992.92</v>
      </c>
      <c r="D679" s="112">
        <v>0</v>
      </c>
      <c r="E679" s="112">
        <f t="shared" si="53"/>
        <v>0</v>
      </c>
      <c r="F679" s="112">
        <f t="shared" si="54"/>
        <v>0</v>
      </c>
      <c r="H679" s="182" t="b">
        <f t="shared" ref="H679:H726" si="55">IF(I679="00",C679=E679+F679,TRUE)</f>
        <v>1</v>
      </c>
      <c r="I679" s="182" t="str">
        <f t="shared" si="50"/>
        <v>04</v>
      </c>
    </row>
    <row r="680" spans="1:9" ht="12.75" customHeight="1">
      <c r="A680" s="182" t="s">
        <v>1745</v>
      </c>
      <c r="B680" s="108" t="s">
        <v>1052</v>
      </c>
      <c r="C680" s="111">
        <v>0</v>
      </c>
      <c r="D680" s="112">
        <v>0</v>
      </c>
      <c r="E680" s="112">
        <f t="shared" si="53"/>
        <v>0</v>
      </c>
      <c r="F680" s="112">
        <f t="shared" si="54"/>
        <v>0</v>
      </c>
      <c r="H680" s="182" t="b">
        <f t="shared" si="55"/>
        <v>1</v>
      </c>
      <c r="I680" s="182" t="str">
        <f t="shared" ref="I680:I726" si="56">MID(A680,11,2)</f>
        <v>05</v>
      </c>
    </row>
    <row r="681" spans="1:9" ht="12.75" customHeight="1">
      <c r="A681" s="182" t="s">
        <v>1746</v>
      </c>
      <c r="B681" s="106" t="s">
        <v>1053</v>
      </c>
      <c r="C681" s="110">
        <v>0</v>
      </c>
      <c r="D681" s="112">
        <v>0</v>
      </c>
      <c r="E681" s="112">
        <f t="shared" si="53"/>
        <v>0</v>
      </c>
      <c r="F681" s="112">
        <f t="shared" si="54"/>
        <v>0</v>
      </c>
      <c r="H681" s="182" t="b">
        <f t="shared" si="55"/>
        <v>1</v>
      </c>
      <c r="I681" s="182" t="str">
        <f t="shared" si="56"/>
        <v>06</v>
      </c>
    </row>
    <row r="682" spans="1:9" ht="12.75" customHeight="1">
      <c r="A682" s="182" t="s">
        <v>1747</v>
      </c>
      <c r="B682" s="108" t="s">
        <v>1054</v>
      </c>
      <c r="C682" s="111">
        <v>-93632540.629999995</v>
      </c>
      <c r="D682" s="112">
        <v>0</v>
      </c>
      <c r="E682" s="112">
        <f t="shared" si="53"/>
        <v>-93632540.629999995</v>
      </c>
      <c r="F682" s="112">
        <f t="shared" si="54"/>
        <v>0</v>
      </c>
      <c r="G682" s="113">
        <f>G701+G702+G703+G704+G705+G706</f>
        <v>0</v>
      </c>
      <c r="H682" s="182" t="b">
        <f t="shared" si="55"/>
        <v>1</v>
      </c>
      <c r="I682" s="182" t="str">
        <f t="shared" si="56"/>
        <v>00</v>
      </c>
    </row>
    <row r="683" spans="1:9" ht="12.75" customHeight="1">
      <c r="A683" s="182" t="s">
        <v>1748</v>
      </c>
      <c r="B683" s="106" t="s">
        <v>1055</v>
      </c>
      <c r="C683" s="110">
        <v>-92937639.269999996</v>
      </c>
      <c r="D683" s="112">
        <v>0</v>
      </c>
      <c r="E683" s="112">
        <f t="shared" si="53"/>
        <v>0</v>
      </c>
      <c r="F683" s="112">
        <f t="shared" si="54"/>
        <v>0</v>
      </c>
      <c r="H683" s="182" t="b">
        <f t="shared" si="55"/>
        <v>1</v>
      </c>
      <c r="I683" s="182" t="str">
        <f t="shared" si="56"/>
        <v>01</v>
      </c>
    </row>
    <row r="684" spans="1:9" ht="25.5" customHeight="1">
      <c r="A684" s="182" t="s">
        <v>1749</v>
      </c>
      <c r="B684" s="108" t="s">
        <v>1056</v>
      </c>
      <c r="C684" s="111">
        <v>-29260003.879999999</v>
      </c>
      <c r="D684" s="112">
        <v>0</v>
      </c>
      <c r="E684" s="112">
        <f t="shared" si="53"/>
        <v>0</v>
      </c>
      <c r="F684" s="112">
        <f t="shared" si="54"/>
        <v>0</v>
      </c>
      <c r="H684" s="182" t="b">
        <f t="shared" si="55"/>
        <v>1</v>
      </c>
      <c r="I684" s="182" t="str">
        <f t="shared" si="56"/>
        <v>02</v>
      </c>
    </row>
    <row r="685" spans="1:9" ht="12.75" customHeight="1">
      <c r="A685" s="182" t="s">
        <v>1750</v>
      </c>
      <c r="B685" s="106" t="s">
        <v>1057</v>
      </c>
      <c r="C685" s="110">
        <v>28695395.370000001</v>
      </c>
      <c r="D685" s="112">
        <v>0</v>
      </c>
      <c r="E685" s="112">
        <f t="shared" si="53"/>
        <v>0</v>
      </c>
      <c r="F685" s="112">
        <f t="shared" si="54"/>
        <v>0</v>
      </c>
      <c r="H685" s="182" t="b">
        <f t="shared" si="55"/>
        <v>1</v>
      </c>
      <c r="I685" s="182" t="str">
        <f t="shared" si="56"/>
        <v>03</v>
      </c>
    </row>
    <row r="686" spans="1:9" ht="12.75" customHeight="1">
      <c r="A686" s="182" t="s">
        <v>1751</v>
      </c>
      <c r="B686" s="108" t="s">
        <v>1058</v>
      </c>
      <c r="C686" s="111">
        <v>0</v>
      </c>
      <c r="D686" s="112">
        <v>0</v>
      </c>
      <c r="E686" s="112">
        <f t="shared" si="53"/>
        <v>0</v>
      </c>
      <c r="F686" s="112">
        <f t="shared" si="54"/>
        <v>0</v>
      </c>
      <c r="H686" s="182" t="b">
        <f t="shared" si="55"/>
        <v>1</v>
      </c>
      <c r="I686" s="182" t="str">
        <f t="shared" si="56"/>
        <v>04</v>
      </c>
    </row>
    <row r="687" spans="1:9" ht="12.75" customHeight="1">
      <c r="A687" s="182" t="s">
        <v>1752</v>
      </c>
      <c r="B687" s="106" t="s">
        <v>1059</v>
      </c>
      <c r="C687" s="110">
        <v>4587.1499999999996</v>
      </c>
      <c r="D687" s="112">
        <v>0</v>
      </c>
      <c r="E687" s="112">
        <f t="shared" si="53"/>
        <v>0</v>
      </c>
      <c r="F687" s="112">
        <f t="shared" si="54"/>
        <v>0</v>
      </c>
      <c r="H687" s="182" t="b">
        <f t="shared" si="55"/>
        <v>1</v>
      </c>
      <c r="I687" s="182" t="str">
        <f t="shared" si="56"/>
        <v>05</v>
      </c>
    </row>
    <row r="688" spans="1:9" ht="12.75" customHeight="1">
      <c r="A688" s="182" t="s">
        <v>1753</v>
      </c>
      <c r="B688" s="108" t="s">
        <v>1060</v>
      </c>
      <c r="C688" s="111">
        <v>-134880</v>
      </c>
      <c r="D688" s="112">
        <v>0</v>
      </c>
      <c r="E688" s="112">
        <f t="shared" si="53"/>
        <v>0</v>
      </c>
      <c r="F688" s="112">
        <f t="shared" si="54"/>
        <v>0</v>
      </c>
      <c r="H688" s="182" t="b">
        <f t="shared" si="55"/>
        <v>1</v>
      </c>
      <c r="I688" s="182" t="str">
        <f t="shared" si="56"/>
        <v>06</v>
      </c>
    </row>
    <row r="689" spans="1:9" ht="25.5" customHeight="1">
      <c r="A689" s="182" t="s">
        <v>1754</v>
      </c>
      <c r="B689" s="106" t="s">
        <v>1061</v>
      </c>
      <c r="C689" s="110">
        <v>381107140.10000002</v>
      </c>
      <c r="D689" s="112">
        <v>0</v>
      </c>
      <c r="E689" s="112">
        <f t="shared" si="53"/>
        <v>381107140.10000002</v>
      </c>
      <c r="F689" s="112">
        <f t="shared" si="54"/>
        <v>0</v>
      </c>
      <c r="G689" s="113">
        <f>G708+G709+G710+G711+G712+G713</f>
        <v>0</v>
      </c>
      <c r="H689" s="182" t="b">
        <f t="shared" si="55"/>
        <v>1</v>
      </c>
      <c r="I689" s="182" t="str">
        <f t="shared" si="56"/>
        <v>00</v>
      </c>
    </row>
    <row r="690" spans="1:9" ht="12.75" customHeight="1">
      <c r="A690" s="182" t="s">
        <v>1755</v>
      </c>
      <c r="B690" s="108" t="s">
        <v>1062</v>
      </c>
      <c r="C690" s="111">
        <v>14303802.6</v>
      </c>
      <c r="D690" s="112">
        <v>0</v>
      </c>
      <c r="E690" s="112">
        <f t="shared" si="53"/>
        <v>0</v>
      </c>
      <c r="F690" s="112">
        <f t="shared" si="54"/>
        <v>0</v>
      </c>
      <c r="H690" s="182" t="b">
        <f t="shared" si="55"/>
        <v>1</v>
      </c>
      <c r="I690" s="182" t="str">
        <f t="shared" si="56"/>
        <v>01</v>
      </c>
    </row>
    <row r="691" spans="1:9" ht="25.5" customHeight="1">
      <c r="A691" s="182" t="s">
        <v>1756</v>
      </c>
      <c r="B691" s="106" t="s">
        <v>1063</v>
      </c>
      <c r="C691" s="110">
        <v>120640032.15000001</v>
      </c>
      <c r="D691" s="112">
        <v>0</v>
      </c>
      <c r="E691" s="112">
        <f t="shared" si="53"/>
        <v>0</v>
      </c>
      <c r="F691" s="112">
        <f t="shared" si="54"/>
        <v>0</v>
      </c>
      <c r="H691" s="182" t="b">
        <f t="shared" si="55"/>
        <v>1</v>
      </c>
      <c r="I691" s="182" t="str">
        <f t="shared" si="56"/>
        <v>02</v>
      </c>
    </row>
    <row r="692" spans="1:9" ht="12.75" customHeight="1">
      <c r="A692" s="182" t="s">
        <v>1757</v>
      </c>
      <c r="B692" s="108" t="s">
        <v>1064</v>
      </c>
      <c r="C692" s="111">
        <v>246537424.63999999</v>
      </c>
      <c r="D692" s="112">
        <v>0</v>
      </c>
      <c r="E692" s="112">
        <f t="shared" si="53"/>
        <v>0</v>
      </c>
      <c r="F692" s="112">
        <f t="shared" si="54"/>
        <v>0</v>
      </c>
      <c r="H692" s="182" t="b">
        <f t="shared" si="55"/>
        <v>1</v>
      </c>
      <c r="I692" s="182" t="str">
        <f t="shared" si="56"/>
        <v>03</v>
      </c>
    </row>
    <row r="693" spans="1:9" ht="12.75" customHeight="1">
      <c r="A693" s="182" t="s">
        <v>1758</v>
      </c>
      <c r="B693" s="106" t="s">
        <v>1065</v>
      </c>
      <c r="C693" s="110">
        <v>0</v>
      </c>
      <c r="D693" s="112">
        <v>0</v>
      </c>
      <c r="E693" s="112">
        <f t="shared" si="53"/>
        <v>0</v>
      </c>
      <c r="F693" s="112">
        <f t="shared" si="54"/>
        <v>0</v>
      </c>
      <c r="H693" s="182" t="b">
        <f t="shared" si="55"/>
        <v>1</v>
      </c>
      <c r="I693" s="182" t="str">
        <f t="shared" si="56"/>
        <v>04</v>
      </c>
    </row>
    <row r="694" spans="1:9" ht="12.75" customHeight="1">
      <c r="A694" s="182" t="s">
        <v>1759</v>
      </c>
      <c r="B694" s="108" t="s">
        <v>1066</v>
      </c>
      <c r="C694" s="111">
        <v>0</v>
      </c>
      <c r="D694" s="112">
        <v>0</v>
      </c>
      <c r="E694" s="112">
        <f t="shared" si="53"/>
        <v>0</v>
      </c>
      <c r="F694" s="112">
        <f t="shared" si="54"/>
        <v>0</v>
      </c>
      <c r="H694" s="182" t="b">
        <f t="shared" si="55"/>
        <v>1</v>
      </c>
      <c r="I694" s="182" t="str">
        <f t="shared" si="56"/>
        <v>05</v>
      </c>
    </row>
    <row r="695" spans="1:9" ht="12.75" customHeight="1">
      <c r="A695" s="182" t="s">
        <v>1760</v>
      </c>
      <c r="B695" s="106" t="s">
        <v>1067</v>
      </c>
      <c r="C695" s="110">
        <v>-374119.29</v>
      </c>
      <c r="D695" s="112">
        <v>0</v>
      </c>
      <c r="E695" s="112">
        <f t="shared" si="53"/>
        <v>0</v>
      </c>
      <c r="F695" s="112">
        <f t="shared" si="54"/>
        <v>0</v>
      </c>
      <c r="H695" s="182" t="b">
        <f t="shared" si="55"/>
        <v>1</v>
      </c>
      <c r="I695" s="182" t="str">
        <f t="shared" si="56"/>
        <v>06</v>
      </c>
    </row>
    <row r="696" spans="1:9" ht="25.5" customHeight="1">
      <c r="A696" s="182" t="s">
        <v>1761</v>
      </c>
      <c r="B696" s="108" t="s">
        <v>1068</v>
      </c>
      <c r="C696" s="111">
        <v>1069337763.0700001</v>
      </c>
      <c r="D696" s="112">
        <v>0</v>
      </c>
      <c r="E696" s="112">
        <f t="shared" si="53"/>
        <v>1069337763.0700001</v>
      </c>
      <c r="F696" s="112">
        <f t="shared" si="54"/>
        <v>0</v>
      </c>
      <c r="G696" s="113">
        <f>G715+G716+G717+G718+G719+G720</f>
        <v>0</v>
      </c>
      <c r="H696" s="182" t="b">
        <f t="shared" si="55"/>
        <v>1</v>
      </c>
      <c r="I696" s="182" t="str">
        <f t="shared" si="56"/>
        <v>00</v>
      </c>
    </row>
    <row r="697" spans="1:9" ht="12.75" customHeight="1">
      <c r="A697" s="182" t="s">
        <v>1762</v>
      </c>
      <c r="B697" s="106" t="s">
        <v>1069</v>
      </c>
      <c r="C697" s="110">
        <v>158434158.88999999</v>
      </c>
      <c r="D697" s="112">
        <v>0</v>
      </c>
      <c r="E697" s="112">
        <f t="shared" si="53"/>
        <v>0</v>
      </c>
      <c r="F697" s="112">
        <f t="shared" si="54"/>
        <v>0</v>
      </c>
      <c r="H697" s="182" t="b">
        <f t="shared" si="55"/>
        <v>1</v>
      </c>
      <c r="I697" s="182" t="str">
        <f t="shared" si="56"/>
        <v>01</v>
      </c>
    </row>
    <row r="698" spans="1:9" ht="25.5" customHeight="1">
      <c r="A698" s="182" t="s">
        <v>1763</v>
      </c>
      <c r="B698" s="108" t="s">
        <v>1070</v>
      </c>
      <c r="C698" s="111">
        <v>715026424.73000002</v>
      </c>
      <c r="D698" s="112">
        <v>0</v>
      </c>
      <c r="E698" s="112">
        <f t="shared" si="53"/>
        <v>0</v>
      </c>
      <c r="F698" s="112">
        <f t="shared" si="54"/>
        <v>0</v>
      </c>
      <c r="H698" s="182" t="b">
        <f t="shared" si="55"/>
        <v>1</v>
      </c>
      <c r="I698" s="182" t="str">
        <f t="shared" si="56"/>
        <v>02</v>
      </c>
    </row>
    <row r="699" spans="1:9" ht="12.75" customHeight="1">
      <c r="A699" s="182" t="s">
        <v>1764</v>
      </c>
      <c r="B699" s="106" t="s">
        <v>1071</v>
      </c>
      <c r="C699" s="110">
        <v>177768118.69</v>
      </c>
      <c r="D699" s="112">
        <v>0</v>
      </c>
      <c r="E699" s="112">
        <f t="shared" si="53"/>
        <v>0</v>
      </c>
      <c r="F699" s="112">
        <f t="shared" si="54"/>
        <v>0</v>
      </c>
      <c r="H699" s="182" t="b">
        <f t="shared" si="55"/>
        <v>1</v>
      </c>
      <c r="I699" s="182" t="str">
        <f t="shared" si="56"/>
        <v>03</v>
      </c>
    </row>
    <row r="700" spans="1:9" ht="12.75" customHeight="1">
      <c r="A700" s="182" t="s">
        <v>1765</v>
      </c>
      <c r="B700" s="108" t="s">
        <v>1072</v>
      </c>
      <c r="C700" s="111">
        <v>0</v>
      </c>
      <c r="D700" s="112">
        <v>0</v>
      </c>
      <c r="E700" s="112">
        <f t="shared" si="53"/>
        <v>0</v>
      </c>
      <c r="F700" s="112">
        <f t="shared" si="54"/>
        <v>0</v>
      </c>
      <c r="H700" s="182" t="b">
        <f t="shared" si="55"/>
        <v>1</v>
      </c>
      <c r="I700" s="182" t="str">
        <f t="shared" si="56"/>
        <v>04</v>
      </c>
    </row>
    <row r="701" spans="1:9" ht="12.75" customHeight="1">
      <c r="A701" s="182" t="s">
        <v>1766</v>
      </c>
      <c r="B701" s="106" t="s">
        <v>1073</v>
      </c>
      <c r="C701" s="110">
        <v>18107436.68</v>
      </c>
      <c r="D701" s="112">
        <v>0</v>
      </c>
      <c r="E701" s="112">
        <f t="shared" si="53"/>
        <v>0</v>
      </c>
      <c r="F701" s="112">
        <f t="shared" si="54"/>
        <v>0</v>
      </c>
      <c r="H701" s="182" t="b">
        <f t="shared" si="55"/>
        <v>1</v>
      </c>
      <c r="I701" s="182" t="str">
        <f t="shared" si="56"/>
        <v>05</v>
      </c>
    </row>
    <row r="702" spans="1:9" ht="12.75" customHeight="1">
      <c r="A702" s="182" t="s">
        <v>1767</v>
      </c>
      <c r="B702" s="108" t="s">
        <v>1074</v>
      </c>
      <c r="C702" s="111">
        <v>1624.08</v>
      </c>
      <c r="D702" s="112">
        <v>0</v>
      </c>
      <c r="E702" s="112">
        <f t="shared" si="53"/>
        <v>0</v>
      </c>
      <c r="F702" s="112">
        <f t="shared" si="54"/>
        <v>0</v>
      </c>
      <c r="H702" s="182" t="b">
        <f t="shared" si="55"/>
        <v>1</v>
      </c>
      <c r="I702" s="182" t="str">
        <f t="shared" si="56"/>
        <v>06</v>
      </c>
    </row>
    <row r="703" spans="1:9" ht="12.75" customHeight="1">
      <c r="A703" s="182" t="s">
        <v>1768</v>
      </c>
      <c r="B703" s="106" t="s">
        <v>1075</v>
      </c>
      <c r="C703" s="110">
        <v>88923623.879999995</v>
      </c>
      <c r="D703" s="112">
        <v>0</v>
      </c>
      <c r="E703" s="112">
        <f>E704+E710</f>
        <v>46887.979999999996</v>
      </c>
      <c r="F703" s="112">
        <f>F704+F710</f>
        <v>88876735.899999991</v>
      </c>
      <c r="G703" s="182">
        <f>G726+G732</f>
        <v>0</v>
      </c>
      <c r="H703" s="182" t="b">
        <f t="shared" si="55"/>
        <v>1</v>
      </c>
      <c r="I703" s="182" t="str">
        <f t="shared" si="56"/>
        <v>00</v>
      </c>
    </row>
    <row r="704" spans="1:9" ht="12.75" customHeight="1">
      <c r="A704" s="182" t="s">
        <v>1769</v>
      </c>
      <c r="B704" s="108" t="s">
        <v>1076</v>
      </c>
      <c r="C704" s="111">
        <v>88879899.799999997</v>
      </c>
      <c r="D704" s="112">
        <v>0</v>
      </c>
      <c r="E704" s="112">
        <f>E705+E706+E707+E708+E709</f>
        <v>5395.23</v>
      </c>
      <c r="F704" s="112">
        <f>F705+F706+F707+F708+F709</f>
        <v>88874504.569999993</v>
      </c>
      <c r="G704" s="182">
        <f>G727+G728+G729+G730+G731</f>
        <v>0</v>
      </c>
      <c r="H704" s="182" t="b">
        <f t="shared" si="55"/>
        <v>1</v>
      </c>
      <c r="I704" s="182" t="str">
        <f t="shared" si="56"/>
        <v>00</v>
      </c>
    </row>
    <row r="705" spans="1:9" ht="12.75" customHeight="1">
      <c r="A705" s="182" t="s">
        <v>1770</v>
      </c>
      <c r="B705" s="106" t="s">
        <v>1077</v>
      </c>
      <c r="C705" s="110">
        <v>88874504.569999993</v>
      </c>
      <c r="D705" s="112">
        <v>0</v>
      </c>
      <c r="E705" s="112">
        <f>SUMIF(A705:B705,"*intra*",C705:D705)+SUMIF(A705:B705,"*inter*",C705:D705)</f>
        <v>0</v>
      </c>
      <c r="F705" s="112">
        <f>SUMIF(A705:B705,"*consolidação*",C705:D705)</f>
        <v>88874504.569999993</v>
      </c>
      <c r="H705" s="182" t="b">
        <f t="shared" si="55"/>
        <v>1</v>
      </c>
      <c r="I705" s="182" t="str">
        <f t="shared" si="56"/>
        <v>00</v>
      </c>
    </row>
    <row r="706" spans="1:9" ht="12.75" customHeight="1">
      <c r="A706" s="182" t="s">
        <v>1771</v>
      </c>
      <c r="B706" s="108" t="s">
        <v>1078</v>
      </c>
      <c r="C706" s="111">
        <v>0</v>
      </c>
      <c r="D706" s="112">
        <v>0</v>
      </c>
      <c r="E706" s="112">
        <f>SUMIF(A706:B706,"*intra*",C706:D706)+SUMIF(A706:B706,"*inter*",C706:D706)</f>
        <v>0</v>
      </c>
      <c r="F706" s="112">
        <f>SUMIF(A706:B706,"*consolidação*",C706:D706)</f>
        <v>0</v>
      </c>
      <c r="H706" s="182" t="b">
        <f t="shared" si="55"/>
        <v>1</v>
      </c>
      <c r="I706" s="182" t="str">
        <f t="shared" si="56"/>
        <v>00</v>
      </c>
    </row>
    <row r="707" spans="1:9" ht="12.75" customHeight="1">
      <c r="A707" s="182" t="s">
        <v>1772</v>
      </c>
      <c r="B707" s="106" t="s">
        <v>1079</v>
      </c>
      <c r="C707" s="110">
        <v>5395.23</v>
      </c>
      <c r="D707" s="112">
        <v>0</v>
      </c>
      <c r="E707" s="112">
        <f>SUMIF(A707:B707,"*intra*",C707:D707)+SUMIF(A707:B707,"*inter*",C707:D707)</f>
        <v>5395.23</v>
      </c>
      <c r="F707" s="112">
        <f>SUMIF(A707:B707,"*consolidação*",C707:D707)</f>
        <v>0</v>
      </c>
      <c r="H707" s="182" t="b">
        <f t="shared" si="55"/>
        <v>1</v>
      </c>
      <c r="I707" s="182" t="str">
        <f t="shared" si="56"/>
        <v>00</v>
      </c>
    </row>
    <row r="708" spans="1:9" ht="12.75" customHeight="1">
      <c r="A708" s="182" t="s">
        <v>1773</v>
      </c>
      <c r="B708" s="108" t="s">
        <v>1080</v>
      </c>
      <c r="C708" s="111"/>
      <c r="D708" s="112">
        <v>0</v>
      </c>
      <c r="E708" s="112">
        <f>SUMIF(A708:B708,"*intra*",C708:D708)+SUMIF(A708:B708,"*inter*",C708:D708)</f>
        <v>0</v>
      </c>
      <c r="F708" s="112">
        <f>SUMIF(A708:B708,"*consolidação*",C708:D708)</f>
        <v>0</v>
      </c>
      <c r="H708" s="182" t="b">
        <f t="shared" si="55"/>
        <v>1</v>
      </c>
      <c r="I708" s="182" t="str">
        <f t="shared" si="56"/>
        <v>00</v>
      </c>
    </row>
    <row r="709" spans="1:9" ht="12.75" customHeight="1">
      <c r="A709" s="182" t="s">
        <v>1774</v>
      </c>
      <c r="B709" s="106" t="s">
        <v>1081</v>
      </c>
      <c r="C709" s="110">
        <v>0</v>
      </c>
      <c r="D709" s="112">
        <v>0</v>
      </c>
      <c r="E709" s="112">
        <f>SUMIF(A709:B709,"*intra*",C709:D709)+SUMIF(A709:B709,"*inter*",C709:D709)</f>
        <v>0</v>
      </c>
      <c r="F709" s="112">
        <f>SUMIF(A709:B709,"*consolidação*",C709:D709)</f>
        <v>0</v>
      </c>
      <c r="H709" s="182" t="b">
        <f t="shared" si="55"/>
        <v>1</v>
      </c>
      <c r="I709" s="182" t="str">
        <f t="shared" si="56"/>
        <v>00</v>
      </c>
    </row>
    <row r="710" spans="1:9" ht="12.75" customHeight="1">
      <c r="A710" s="182" t="s">
        <v>1775</v>
      </c>
      <c r="B710" s="108" t="s">
        <v>1082</v>
      </c>
      <c r="C710" s="111">
        <v>43724.08</v>
      </c>
      <c r="D710" s="112">
        <v>0</v>
      </c>
      <c r="E710" s="112">
        <f>E711+E712+E713+E714+E715</f>
        <v>41492.75</v>
      </c>
      <c r="F710" s="112">
        <f>F711+F712+F713+F714+F715</f>
        <v>2231.33</v>
      </c>
      <c r="G710" s="182">
        <f>G733+G734+G735+G736+G737</f>
        <v>0</v>
      </c>
      <c r="H710" s="182" t="b">
        <f t="shared" si="55"/>
        <v>1</v>
      </c>
      <c r="I710" s="182" t="str">
        <f t="shared" si="56"/>
        <v>00</v>
      </c>
    </row>
    <row r="711" spans="1:9" ht="12.75" customHeight="1">
      <c r="A711" s="182" t="s">
        <v>1776</v>
      </c>
      <c r="B711" s="106" t="s">
        <v>1083</v>
      </c>
      <c r="C711" s="110">
        <v>2231.33</v>
      </c>
      <c r="D711" s="112">
        <v>0</v>
      </c>
      <c r="E711" s="112">
        <f t="shared" ref="E711:E725" si="57">SUMIF(A711:B711,"*intra*",C711:D711)+SUMIF(A711:B711,"*inter*",C711:D711)</f>
        <v>0</v>
      </c>
      <c r="F711" s="112">
        <f t="shared" ref="F711:F725" si="58">SUMIF(A711:B711,"*consolidação*",C711:D711)</f>
        <v>2231.33</v>
      </c>
      <c r="H711" s="182" t="b">
        <f t="shared" si="55"/>
        <v>1</v>
      </c>
      <c r="I711" s="182" t="str">
        <f t="shared" si="56"/>
        <v>00</v>
      </c>
    </row>
    <row r="712" spans="1:9" ht="12.75" customHeight="1">
      <c r="A712" s="182" t="s">
        <v>1777</v>
      </c>
      <c r="B712" s="108" t="s">
        <v>1084</v>
      </c>
      <c r="C712" s="111">
        <v>536.04</v>
      </c>
      <c r="D712" s="112">
        <v>0</v>
      </c>
      <c r="E712" s="112">
        <f t="shared" si="57"/>
        <v>536.04</v>
      </c>
      <c r="F712" s="112">
        <f t="shared" si="58"/>
        <v>0</v>
      </c>
      <c r="H712" s="182" t="b">
        <f t="shared" si="55"/>
        <v>1</v>
      </c>
      <c r="I712" s="182" t="str">
        <f t="shared" si="56"/>
        <v>00</v>
      </c>
    </row>
    <row r="713" spans="1:9" ht="12.75" customHeight="1">
      <c r="A713" s="182" t="s">
        <v>1778</v>
      </c>
      <c r="B713" s="106" t="s">
        <v>1085</v>
      </c>
      <c r="C713" s="110">
        <v>0</v>
      </c>
      <c r="D713" s="112">
        <v>0</v>
      </c>
      <c r="E713" s="112">
        <f t="shared" si="57"/>
        <v>0</v>
      </c>
      <c r="F713" s="112">
        <f t="shared" si="58"/>
        <v>0</v>
      </c>
      <c r="H713" s="182" t="b">
        <f t="shared" si="55"/>
        <v>1</v>
      </c>
      <c r="I713" s="182" t="str">
        <f t="shared" si="56"/>
        <v>00</v>
      </c>
    </row>
    <row r="714" spans="1:9" ht="12.75" customHeight="1">
      <c r="A714" s="182" t="s">
        <v>1779</v>
      </c>
      <c r="B714" s="108" t="s">
        <v>1086</v>
      </c>
      <c r="C714" s="111">
        <v>0</v>
      </c>
      <c r="D714" s="112">
        <v>0</v>
      </c>
      <c r="E714" s="112">
        <f t="shared" si="57"/>
        <v>0</v>
      </c>
      <c r="F714" s="112">
        <f t="shared" si="58"/>
        <v>0</v>
      </c>
      <c r="H714" s="182" t="b">
        <f t="shared" si="55"/>
        <v>1</v>
      </c>
      <c r="I714" s="182" t="str">
        <f t="shared" si="56"/>
        <v>00</v>
      </c>
    </row>
    <row r="715" spans="1:9" ht="12.75" customHeight="1">
      <c r="A715" s="182" t="s">
        <v>1780</v>
      </c>
      <c r="B715" s="106" t="s">
        <v>1087</v>
      </c>
      <c r="C715" s="110">
        <v>40956.71</v>
      </c>
      <c r="D715" s="112">
        <v>0</v>
      </c>
      <c r="E715" s="112">
        <f t="shared" si="57"/>
        <v>40956.71</v>
      </c>
      <c r="F715" s="112">
        <f t="shared" si="58"/>
        <v>0</v>
      </c>
      <c r="H715" s="182" t="b">
        <f t="shared" si="55"/>
        <v>1</v>
      </c>
      <c r="I715" s="182" t="str">
        <f t="shared" si="56"/>
        <v>00</v>
      </c>
    </row>
    <row r="716" spans="1:9" ht="12.75" customHeight="1">
      <c r="A716" s="182" t="s">
        <v>1781</v>
      </c>
      <c r="B716" s="108" t="s">
        <v>1088</v>
      </c>
      <c r="C716" s="109"/>
      <c r="D716" s="112">
        <v>0</v>
      </c>
      <c r="E716" s="112">
        <f t="shared" si="57"/>
        <v>0</v>
      </c>
      <c r="F716" s="112">
        <f t="shared" si="58"/>
        <v>0</v>
      </c>
      <c r="H716" s="182" t="b">
        <f t="shared" si="55"/>
        <v>1</v>
      </c>
      <c r="I716" s="182" t="str">
        <f t="shared" si="56"/>
        <v xml:space="preserve">o </v>
      </c>
    </row>
    <row r="717" spans="1:9" ht="12.75" customHeight="1">
      <c r="A717" s="182" t="s">
        <v>1781</v>
      </c>
      <c r="B717" s="106" t="s">
        <v>1089</v>
      </c>
      <c r="C717" s="107"/>
      <c r="D717" s="112">
        <v>0</v>
      </c>
      <c r="E717" s="112">
        <f t="shared" si="57"/>
        <v>0</v>
      </c>
      <c r="F717" s="112">
        <f t="shared" si="58"/>
        <v>0</v>
      </c>
      <c r="H717" s="182" t="b">
        <f t="shared" si="55"/>
        <v>1</v>
      </c>
      <c r="I717" s="182" t="str">
        <f t="shared" si="56"/>
        <v xml:space="preserve">o </v>
      </c>
    </row>
    <row r="718" spans="1:9" ht="12.75" customHeight="1">
      <c r="A718" s="182" t="s">
        <v>62</v>
      </c>
      <c r="B718" s="108" t="s">
        <v>1090</v>
      </c>
      <c r="C718" s="111">
        <v>155717293140.95999</v>
      </c>
      <c r="D718" s="112">
        <v>0</v>
      </c>
      <c r="E718" s="112">
        <f t="shared" si="57"/>
        <v>0</v>
      </c>
      <c r="F718" s="112">
        <f t="shared" si="58"/>
        <v>0</v>
      </c>
      <c r="H718" s="182" t="b">
        <f t="shared" si="55"/>
        <v>1</v>
      </c>
      <c r="I718" s="182" t="str">
        <f t="shared" si="56"/>
        <v>nc</v>
      </c>
    </row>
    <row r="719" spans="1:9" ht="12.75" customHeight="1">
      <c r="A719" s="182" t="s">
        <v>63</v>
      </c>
      <c r="B719" s="106" t="s">
        <v>1091</v>
      </c>
      <c r="C719" s="110">
        <v>623326536023.06995</v>
      </c>
      <c r="D719" s="112">
        <v>0</v>
      </c>
      <c r="E719" s="112">
        <f t="shared" si="57"/>
        <v>0</v>
      </c>
      <c r="F719" s="112">
        <f t="shared" si="58"/>
        <v>0</v>
      </c>
      <c r="H719" s="182" t="b">
        <f t="shared" si="55"/>
        <v>1</v>
      </c>
      <c r="I719" s="182" t="str">
        <f t="shared" si="56"/>
        <v>an</v>
      </c>
    </row>
    <row r="720" spans="1:9" ht="12.75" customHeight="1">
      <c r="A720" s="182" t="s">
        <v>66</v>
      </c>
      <c r="B720" s="108" t="s">
        <v>1092</v>
      </c>
      <c r="C720" s="111">
        <v>100921590049.48</v>
      </c>
      <c r="D720" s="112">
        <v>0</v>
      </c>
      <c r="E720" s="112">
        <f>E721+E722+E723+E724</f>
        <v>0</v>
      </c>
      <c r="F720" s="112">
        <f>F721+F722+F723+F724</f>
        <v>0</v>
      </c>
      <c r="H720" s="182" t="b">
        <f>IF(I720="00",C720=E720+F720,TRUE)</f>
        <v>1</v>
      </c>
      <c r="I720" s="182" t="str">
        <f>MID(A720,11,2)</f>
        <v>na</v>
      </c>
    </row>
    <row r="721" spans="1:9" s="252" customFormat="1" ht="12.75" customHeight="1">
      <c r="A721" s="252" t="s">
        <v>4024</v>
      </c>
      <c r="B721" s="259" t="s">
        <v>4024</v>
      </c>
      <c r="C721" s="110">
        <v>45063922656.339996</v>
      </c>
      <c r="D721" s="112"/>
      <c r="E721" s="112">
        <f t="shared" ref="E721:E724" si="59">SUMIF(A721:B721,"*intra*",C721:D721)+SUMIF(A721:B721,"*inter*",C721:D721)</f>
        <v>0</v>
      </c>
      <c r="F721" s="112">
        <f t="shared" ref="F721:F724" si="60">SUMIF(A721:B721,"*consolidação*",C721:D721)</f>
        <v>0</v>
      </c>
      <c r="H721" s="252" t="b">
        <f>IF(I721="00",C721=E721+F721,TRUE)</f>
        <v>0</v>
      </c>
      <c r="I721" s="252" t="str">
        <f t="shared" ref="I721:I724" si="61">MID(A721,11,2)</f>
        <v>00</v>
      </c>
    </row>
    <row r="722" spans="1:9" s="252" customFormat="1" ht="12.75" customHeight="1">
      <c r="A722" s="252" t="s">
        <v>4025</v>
      </c>
      <c r="B722" s="259" t="s">
        <v>4025</v>
      </c>
      <c r="C722" s="111">
        <v>40092891310.019997</v>
      </c>
      <c r="D722" s="112"/>
      <c r="E722" s="112">
        <f t="shared" si="59"/>
        <v>0</v>
      </c>
      <c r="F722" s="112">
        <f t="shared" si="60"/>
        <v>0</v>
      </c>
      <c r="H722" s="252" t="b">
        <f t="shared" ref="H722:H724" si="62">IF(I722="00",C722=E722+F722,TRUE)</f>
        <v>0</v>
      </c>
      <c r="I722" s="252" t="str">
        <f t="shared" si="61"/>
        <v>00</v>
      </c>
    </row>
    <row r="723" spans="1:9" s="252" customFormat="1" ht="12.75" customHeight="1">
      <c r="A723" s="252" t="s">
        <v>4026</v>
      </c>
      <c r="B723" s="259" t="s">
        <v>4026</v>
      </c>
      <c r="C723" s="110">
        <v>7547444691.04</v>
      </c>
      <c r="D723" s="112"/>
      <c r="E723" s="112">
        <f t="shared" si="59"/>
        <v>0</v>
      </c>
      <c r="F723" s="112">
        <f t="shared" si="60"/>
        <v>0</v>
      </c>
      <c r="H723" s="252" t="b">
        <f t="shared" si="62"/>
        <v>0</v>
      </c>
      <c r="I723" s="252" t="str">
        <f t="shared" si="61"/>
        <v>00</v>
      </c>
    </row>
    <row r="724" spans="1:9" s="252" customFormat="1" ht="12.75" customHeight="1">
      <c r="A724" s="252" t="s">
        <v>4027</v>
      </c>
      <c r="B724" s="259" t="s">
        <v>4027</v>
      </c>
      <c r="C724" s="111">
        <v>8217331392.0799999</v>
      </c>
      <c r="D724" s="112"/>
      <c r="E724" s="112">
        <f t="shared" si="59"/>
        <v>0</v>
      </c>
      <c r="F724" s="112">
        <f t="shared" si="60"/>
        <v>0</v>
      </c>
      <c r="H724" s="252" t="b">
        <f t="shared" si="62"/>
        <v>0</v>
      </c>
      <c r="I724" s="252" t="str">
        <f t="shared" si="61"/>
        <v>00</v>
      </c>
    </row>
    <row r="725" spans="1:9" ht="12.75" customHeight="1">
      <c r="A725" s="182" t="s">
        <v>67</v>
      </c>
      <c r="B725" s="106" t="s">
        <v>1093</v>
      </c>
      <c r="C725" s="110">
        <v>506454569757.58002</v>
      </c>
      <c r="D725" s="112">
        <v>0</v>
      </c>
      <c r="E725" s="112">
        <f t="shared" si="57"/>
        <v>0</v>
      </c>
      <c r="F725" s="112">
        <f t="shared" si="58"/>
        <v>0</v>
      </c>
      <c r="H725" s="182" t="b">
        <f t="shared" si="55"/>
        <v>1</v>
      </c>
      <c r="I725" s="182" t="str">
        <f t="shared" si="56"/>
        <v>rm</v>
      </c>
    </row>
    <row r="726" spans="1:9" ht="12.75" customHeight="1">
      <c r="A726" s="182" t="s">
        <v>1782</v>
      </c>
      <c r="B726" s="108" t="s">
        <v>1094</v>
      </c>
      <c r="C726" s="111">
        <v>171667669356.97</v>
      </c>
      <c r="D726" s="112">
        <v>0</v>
      </c>
      <c r="E726" s="112">
        <f>E718+E719-E720-E725</f>
        <v>0</v>
      </c>
      <c r="F726" s="112">
        <f>F718+F719-F720-F725</f>
        <v>0</v>
      </c>
      <c r="G726" s="182">
        <f>G740+G741-G742-G743</f>
        <v>0</v>
      </c>
      <c r="H726" s="182" t="b">
        <f t="shared" si="55"/>
        <v>1</v>
      </c>
      <c r="I726" s="182" t="str">
        <f t="shared" si="56"/>
        <v>im</v>
      </c>
    </row>
    <row r="727" spans="1:9" ht="12.75" customHeight="1">
      <c r="A727" s="182" t="s">
        <v>1783</v>
      </c>
      <c r="B727" s="106" t="s">
        <v>1095</v>
      </c>
      <c r="C727" s="107"/>
      <c r="D727" s="112">
        <v>0</v>
      </c>
      <c r="E727" s="112"/>
      <c r="F727" s="112"/>
    </row>
    <row r="728" spans="1:9" ht="12.75" customHeight="1">
      <c r="A728" s="182" t="s">
        <v>1783</v>
      </c>
      <c r="B728" s="108" t="s">
        <v>1096</v>
      </c>
      <c r="C728" s="109"/>
      <c r="D728" s="112">
        <v>0</v>
      </c>
      <c r="E728" s="112"/>
      <c r="F728" s="112"/>
    </row>
    <row r="729" spans="1:9" ht="12.75" customHeight="1">
      <c r="A729" s="182" t="s">
        <v>1784</v>
      </c>
      <c r="B729" s="106" t="s">
        <v>1097</v>
      </c>
      <c r="C729" s="110">
        <v>48043526317.470001</v>
      </c>
      <c r="D729" s="112">
        <v>0</v>
      </c>
      <c r="E729" s="112"/>
      <c r="F729" s="112"/>
    </row>
    <row r="730" spans="1:9" ht="12.75" customHeight="1">
      <c r="A730" s="182" t="s">
        <v>1785</v>
      </c>
      <c r="B730" s="108" t="s">
        <v>1098</v>
      </c>
      <c r="C730" s="111">
        <v>8499204945.5799999</v>
      </c>
      <c r="D730" s="112">
        <v>0</v>
      </c>
      <c r="E730" s="112"/>
      <c r="F730" s="112"/>
    </row>
    <row r="731" spans="1:9" ht="25.5" customHeight="1">
      <c r="A731" s="182" t="s">
        <v>1786</v>
      </c>
      <c r="B731" s="106" t="s">
        <v>1099</v>
      </c>
      <c r="C731" s="110">
        <v>10364422357.209999</v>
      </c>
      <c r="D731" s="112">
        <v>0</v>
      </c>
      <c r="E731" s="112"/>
      <c r="F731" s="112"/>
    </row>
    <row r="732" spans="1:9" ht="12.75" customHeight="1">
      <c r="A732" s="182" t="s">
        <v>1787</v>
      </c>
      <c r="B732" s="108" t="s">
        <v>1100</v>
      </c>
      <c r="C732" s="111">
        <v>4108978426.8099999</v>
      </c>
      <c r="D732" s="112">
        <v>0</v>
      </c>
      <c r="E732" s="112"/>
      <c r="F732" s="112"/>
    </row>
    <row r="733" spans="1:9" ht="12.75" customHeight="1">
      <c r="A733" s="182" t="s">
        <v>1788</v>
      </c>
      <c r="B733" s="106" t="s">
        <v>1101</v>
      </c>
      <c r="C733" s="110">
        <v>25070920587.869999</v>
      </c>
      <c r="D733" s="112">
        <v>0</v>
      </c>
      <c r="E733" s="112"/>
      <c r="F733" s="112"/>
    </row>
    <row r="734" spans="1:9" ht="12.75" customHeight="1">
      <c r="A734" s="182" t="s">
        <v>1789</v>
      </c>
      <c r="B734" s="108" t="s">
        <v>1102</v>
      </c>
      <c r="C734" s="111">
        <v>289093786342.64001</v>
      </c>
      <c r="D734" s="112">
        <v>0</v>
      </c>
      <c r="E734" s="112"/>
      <c r="F734" s="112"/>
    </row>
    <row r="735" spans="1:9" ht="12.75" customHeight="1">
      <c r="A735" s="182" t="s">
        <v>1790</v>
      </c>
      <c r="B735" s="106" t="s">
        <v>1103</v>
      </c>
      <c r="C735" s="110">
        <v>39067135124.870003</v>
      </c>
      <c r="D735" s="112">
        <v>0</v>
      </c>
      <c r="E735" s="112"/>
      <c r="F735" s="112"/>
    </row>
    <row r="736" spans="1:9" ht="25.5" customHeight="1">
      <c r="A736" s="182" t="s">
        <v>1791</v>
      </c>
      <c r="B736" s="108" t="s">
        <v>1104</v>
      </c>
      <c r="C736" s="111">
        <v>4504999828.6199999</v>
      </c>
      <c r="D736" s="112">
        <v>0</v>
      </c>
      <c r="E736" s="112"/>
      <c r="F736" s="112"/>
    </row>
    <row r="737" spans="1:9" ht="12.75" customHeight="1">
      <c r="A737" s="182" t="s">
        <v>1792</v>
      </c>
      <c r="B737" s="106" t="s">
        <v>1105</v>
      </c>
      <c r="C737" s="110">
        <v>238398731500.32999</v>
      </c>
      <c r="D737" s="112">
        <v>0</v>
      </c>
      <c r="E737" s="112"/>
      <c r="F737" s="112"/>
    </row>
    <row r="738" spans="1:9" ht="12.75" customHeight="1">
      <c r="A738" s="182" t="s">
        <v>1793</v>
      </c>
      <c r="B738" s="108" t="s">
        <v>1106</v>
      </c>
      <c r="C738" s="111">
        <v>7122919888.8199997</v>
      </c>
      <c r="D738" s="112">
        <v>0</v>
      </c>
      <c r="E738" s="112"/>
      <c r="F738" s="112"/>
    </row>
    <row r="739" spans="1:9">
      <c r="C739" s="112"/>
      <c r="D739" s="112"/>
      <c r="E739" s="112"/>
      <c r="F739" s="112"/>
    </row>
    <row r="745" spans="1:9">
      <c r="B745" s="320" t="s">
        <v>1798</v>
      </c>
      <c r="C745" s="320"/>
    </row>
    <row r="746" spans="1:9">
      <c r="A746" s="181"/>
      <c r="B746" s="181" t="s">
        <v>1800</v>
      </c>
      <c r="C746" s="181" t="s">
        <v>1798</v>
      </c>
      <c r="E746" s="181" t="s">
        <v>1794</v>
      </c>
      <c r="F746" s="181" t="s">
        <v>1795</v>
      </c>
      <c r="H746" s="181" t="s">
        <v>1796</v>
      </c>
    </row>
    <row r="747" spans="1:9">
      <c r="A747" s="182" t="s">
        <v>1107</v>
      </c>
      <c r="B747" s="106" t="s">
        <v>412</v>
      </c>
      <c r="C747" s="110">
        <v>1393970150773.3301</v>
      </c>
      <c r="D747" s="112">
        <v>0</v>
      </c>
      <c r="E747" s="112">
        <f>E748+E882</f>
        <v>52722560194.279999</v>
      </c>
      <c r="F747" s="112">
        <f>F748+F882</f>
        <v>1341247590579.0503</v>
      </c>
      <c r="G747" s="182">
        <f>G766+G900</f>
        <v>0</v>
      </c>
      <c r="H747" s="182" t="b">
        <f>IF(I747="00",C747=E747+F747,TRUE)</f>
        <v>1</v>
      </c>
      <c r="I747" s="182" t="str">
        <f>MID(A747,11,2)</f>
        <v>00</v>
      </c>
    </row>
    <row r="748" spans="1:9">
      <c r="A748" s="182" t="s">
        <v>1108</v>
      </c>
      <c r="B748" s="108" t="s">
        <v>413</v>
      </c>
      <c r="C748" s="111">
        <v>286045434781.14001</v>
      </c>
      <c r="D748" s="112">
        <v>0</v>
      </c>
      <c r="E748" s="112">
        <f>E749+E755+E797+E822+E831+E848+E865</f>
        <v>10207924148.01</v>
      </c>
      <c r="F748" s="112">
        <f>F749+F755+F797+F822+F831+F848+F865</f>
        <v>275837510633.13</v>
      </c>
      <c r="G748" s="182">
        <f>G767+G773+G825+G840+G866+G883</f>
        <v>0</v>
      </c>
      <c r="H748" s="182" t="b">
        <f t="shared" ref="H748:H820" si="63">IF(I748="00",C748=E748+F748,TRUE)</f>
        <v>1</v>
      </c>
      <c r="I748" s="182" t="str">
        <f t="shared" ref="I748:I821" si="64">MID(A748,11,2)</f>
        <v>00</v>
      </c>
    </row>
    <row r="749" spans="1:9">
      <c r="A749" s="182" t="s">
        <v>1109</v>
      </c>
      <c r="B749" s="106" t="s">
        <v>414</v>
      </c>
      <c r="C749" s="110">
        <v>116675725141.21001</v>
      </c>
      <c r="D749" s="112">
        <v>0</v>
      </c>
      <c r="E749" s="112">
        <f>E750+E753</f>
        <v>6314380911.7799997</v>
      </c>
      <c r="F749" s="112">
        <f>F750+F753</f>
        <v>110361344229.43001</v>
      </c>
      <c r="G749" s="182">
        <f>G768+G771</f>
        <v>0</v>
      </c>
      <c r="H749" s="182" t="b">
        <f t="shared" si="63"/>
        <v>1</v>
      </c>
      <c r="I749" s="182" t="str">
        <f t="shared" si="64"/>
        <v>00</v>
      </c>
    </row>
    <row r="750" spans="1:9">
      <c r="A750" s="182" t="s">
        <v>1110</v>
      </c>
      <c r="B750" s="108" t="s">
        <v>415</v>
      </c>
      <c r="C750" s="111">
        <v>116494728896.99001</v>
      </c>
      <c r="D750" s="112">
        <v>0</v>
      </c>
      <c r="E750" s="112">
        <f>E751+E752</f>
        <v>6314380911.7799997</v>
      </c>
      <c r="F750" s="112">
        <f>F751+F752</f>
        <v>110180347985.21001</v>
      </c>
      <c r="G750" s="182">
        <f>G769+G770</f>
        <v>0</v>
      </c>
      <c r="H750" s="182" t="b">
        <f t="shared" si="63"/>
        <v>1</v>
      </c>
      <c r="I750" s="182" t="str">
        <f t="shared" si="64"/>
        <v>00</v>
      </c>
    </row>
    <row r="751" spans="1:9" ht="25.5">
      <c r="A751" s="182" t="s">
        <v>1111</v>
      </c>
      <c r="B751" s="106" t="s">
        <v>416</v>
      </c>
      <c r="C751" s="110">
        <v>110180347985.21001</v>
      </c>
      <c r="D751" s="112">
        <v>0</v>
      </c>
      <c r="E751" s="112">
        <f>SUMIF(A751:B751,"*intra*",C751:D751)+SUMIF(A751:B751,"*inter*",C751:D751)</f>
        <v>0</v>
      </c>
      <c r="F751" s="112">
        <f>SUMIF(A751:B751,"*consolidação*",C751:D751)</f>
        <v>110180347985.21001</v>
      </c>
      <c r="H751" s="182" t="b">
        <f t="shared" si="63"/>
        <v>1</v>
      </c>
      <c r="I751" s="182" t="str">
        <f t="shared" si="64"/>
        <v>00</v>
      </c>
    </row>
    <row r="752" spans="1:9" ht="25.5">
      <c r="A752" s="182" t="s">
        <v>1112</v>
      </c>
      <c r="B752" s="108" t="s">
        <v>417</v>
      </c>
      <c r="C752" s="111">
        <v>6314380911.7799997</v>
      </c>
      <c r="D752" s="112">
        <v>0</v>
      </c>
      <c r="E752" s="112">
        <f>SUMIF(A752:B752,"*intra*",C752:D752)+SUMIF(A752:B752,"*inter*",C752:D752)</f>
        <v>6314380911.7799997</v>
      </c>
      <c r="F752" s="112">
        <f>SUMIF(A752:B752,"*consolidação*",C752:D752)</f>
        <v>0</v>
      </c>
      <c r="H752" s="182" t="b">
        <f t="shared" si="63"/>
        <v>1</v>
      </c>
      <c r="I752" s="182" t="str">
        <f t="shared" si="64"/>
        <v>00</v>
      </c>
    </row>
    <row r="753" spans="1:9">
      <c r="A753" s="182" t="s">
        <v>1113</v>
      </c>
      <c r="B753" s="106" t="s">
        <v>418</v>
      </c>
      <c r="C753" s="110">
        <v>180996244.22</v>
      </c>
      <c r="D753" s="112">
        <v>0</v>
      </c>
      <c r="E753" s="112">
        <f>E754</f>
        <v>0</v>
      </c>
      <c r="F753" s="112">
        <f>F754</f>
        <v>180996244.22</v>
      </c>
      <c r="G753" s="182">
        <f>G772</f>
        <v>0</v>
      </c>
      <c r="H753" s="182" t="b">
        <f t="shared" si="63"/>
        <v>1</v>
      </c>
      <c r="I753" s="182" t="str">
        <f t="shared" si="64"/>
        <v>00</v>
      </c>
    </row>
    <row r="754" spans="1:9" ht="25.5">
      <c r="A754" s="182" t="s">
        <v>1114</v>
      </c>
      <c r="B754" s="108" t="s">
        <v>419</v>
      </c>
      <c r="C754" s="111">
        <v>180996244.22</v>
      </c>
      <c r="D754" s="112">
        <v>0</v>
      </c>
      <c r="E754" s="112">
        <f>SUMIF(A754:B754,"*intra*",C754:D754)+SUMIF(A754:B754,"*inter*",C754:D754)</f>
        <v>0</v>
      </c>
      <c r="F754" s="112">
        <f>SUMIF(A754:B754,"*consolidação*",C754:D754)</f>
        <v>180996244.22</v>
      </c>
      <c r="H754" s="182" t="b">
        <f t="shared" si="63"/>
        <v>1</v>
      </c>
      <c r="I754" s="182" t="str">
        <f t="shared" si="64"/>
        <v>00</v>
      </c>
    </row>
    <row r="755" spans="1:9">
      <c r="A755" s="182" t="s">
        <v>1115</v>
      </c>
      <c r="B755" s="106" t="s">
        <v>420</v>
      </c>
      <c r="C755" s="110">
        <v>49671503556.669998</v>
      </c>
      <c r="D755" s="112">
        <v>0</v>
      </c>
      <c r="E755" s="112">
        <f>E756+E762+E768+E773+E779+E785-E791</f>
        <v>2403740195.0599999</v>
      </c>
      <c r="F755" s="112">
        <f>F756+F762+F768+F773+F779+F785-F791</f>
        <v>47267763361.610001</v>
      </c>
      <c r="G755" s="182">
        <f>G774+G780+G786+G791+G797+G807-G819</f>
        <v>0</v>
      </c>
      <c r="H755" s="182" t="b">
        <f t="shared" si="63"/>
        <v>1</v>
      </c>
      <c r="I755" s="182" t="str">
        <f t="shared" si="64"/>
        <v>00</v>
      </c>
    </row>
    <row r="756" spans="1:9">
      <c r="A756" s="182" t="s">
        <v>1116</v>
      </c>
      <c r="B756" s="108" t="s">
        <v>421</v>
      </c>
      <c r="C756" s="111">
        <v>27811114649.32</v>
      </c>
      <c r="D756" s="112">
        <v>0</v>
      </c>
      <c r="E756" s="112">
        <f>E757+E758+E759+E760+E761</f>
        <v>843859006.22000003</v>
      </c>
      <c r="F756" s="112">
        <f>F757+F758+F759+F760+F761</f>
        <v>26967255643.099998</v>
      </c>
      <c r="G756" s="182" t="e">
        <f>G775+G776+G777+G778+G779</f>
        <v>#REF!</v>
      </c>
      <c r="H756" s="182" t="b">
        <f t="shared" si="63"/>
        <v>1</v>
      </c>
      <c r="I756" s="182" t="str">
        <f t="shared" si="64"/>
        <v>00</v>
      </c>
    </row>
    <row r="757" spans="1:9">
      <c r="A757" s="182" t="s">
        <v>1117</v>
      </c>
      <c r="B757" s="106" t="s">
        <v>422</v>
      </c>
      <c r="C757" s="110">
        <v>26967255643.099998</v>
      </c>
      <c r="D757" s="112">
        <v>0</v>
      </c>
      <c r="E757" s="112">
        <f>SUMIF(A757:B757,"*intra*",C757:D757)+SUMIF(A757:B757,"*inter*",C757:D757)</f>
        <v>0</v>
      </c>
      <c r="F757" s="112">
        <f>SUMIF(A757:B757,"*consolidação*",C757:D757)</f>
        <v>26967255643.099998</v>
      </c>
      <c r="H757" s="182" t="b">
        <f t="shared" si="63"/>
        <v>1</v>
      </c>
      <c r="I757" s="182" t="str">
        <f t="shared" si="64"/>
        <v>00</v>
      </c>
    </row>
    <row r="758" spans="1:9">
      <c r="A758" s="182" t="s">
        <v>1118</v>
      </c>
      <c r="B758" s="108" t="s">
        <v>423</v>
      </c>
      <c r="C758" s="111">
        <v>742173861.61000001</v>
      </c>
      <c r="D758" s="112">
        <v>0</v>
      </c>
      <c r="E758" s="112">
        <f>SUMIF(A758:B758,"*intra*",C758:D758)+SUMIF(A758:B758,"*inter*",C758:D758)</f>
        <v>742173861.61000001</v>
      </c>
      <c r="F758" s="112">
        <f>SUMIF(A758:B758,"*consolidação*",C758:D758)</f>
        <v>0</v>
      </c>
      <c r="H758" s="182" t="b">
        <f t="shared" si="63"/>
        <v>1</v>
      </c>
      <c r="I758" s="182" t="str">
        <f t="shared" si="64"/>
        <v>00</v>
      </c>
    </row>
    <row r="759" spans="1:9" ht="25.5">
      <c r="A759" s="182" t="s">
        <v>1119</v>
      </c>
      <c r="B759" s="106" t="s">
        <v>424</v>
      </c>
      <c r="C759" s="110">
        <v>95789587.010000005</v>
      </c>
      <c r="D759" s="112">
        <v>0</v>
      </c>
      <c r="E759" s="112">
        <f>SUMIF(A759:B759,"*intra*",C759:D759)+SUMIF(A759:B759,"*inter*",C759:D759)</f>
        <v>95789587.010000005</v>
      </c>
      <c r="F759" s="112">
        <f>SUMIF(A759:B759,"*consolidação*",C759:D759)</f>
        <v>0</v>
      </c>
      <c r="H759" s="182" t="b">
        <f t="shared" si="63"/>
        <v>1</v>
      </c>
      <c r="I759" s="182" t="str">
        <f t="shared" si="64"/>
        <v>00</v>
      </c>
    </row>
    <row r="760" spans="1:9" ht="25.5">
      <c r="A760" s="182" t="s">
        <v>1120</v>
      </c>
      <c r="B760" s="108" t="s">
        <v>425</v>
      </c>
      <c r="C760" s="111">
        <v>5540491.5099999998</v>
      </c>
      <c r="D760" s="112">
        <v>0</v>
      </c>
      <c r="E760" s="112">
        <f>SUMIF(A760:B760,"*intra*",C760:D760)+SUMIF(A760:B760,"*inter*",C760:D760)</f>
        <v>5540491.5099999998</v>
      </c>
      <c r="F760" s="112">
        <f>SUMIF(A760:B760,"*consolidação*",C760:D760)</f>
        <v>0</v>
      </c>
      <c r="H760" s="182" t="b">
        <f t="shared" si="63"/>
        <v>1</v>
      </c>
      <c r="I760" s="182" t="str">
        <f t="shared" si="64"/>
        <v>00</v>
      </c>
    </row>
    <row r="761" spans="1:9" ht="25.5">
      <c r="A761" s="182" t="s">
        <v>1121</v>
      </c>
      <c r="B761" s="106" t="s">
        <v>426</v>
      </c>
      <c r="C761" s="110">
        <v>355066.09</v>
      </c>
      <c r="D761" s="112">
        <v>0</v>
      </c>
      <c r="E761" s="112">
        <f>SUMIF(A761:B761,"*intra*",C761:D761)+SUMIF(A761:B761,"*inter*",C761:D761)</f>
        <v>355066.09</v>
      </c>
      <c r="F761" s="112">
        <f>SUMIF(A761:B761,"*consolidação*",C761:D761)</f>
        <v>0</v>
      </c>
      <c r="H761" s="182" t="b">
        <f t="shared" si="63"/>
        <v>1</v>
      </c>
      <c r="I761" s="182" t="str">
        <f t="shared" si="64"/>
        <v>00</v>
      </c>
    </row>
    <row r="762" spans="1:9">
      <c r="A762" s="182" t="s">
        <v>1122</v>
      </c>
      <c r="B762" s="108" t="s">
        <v>427</v>
      </c>
      <c r="C762" s="111">
        <v>1994238559.03</v>
      </c>
      <c r="D762" s="112">
        <v>0</v>
      </c>
      <c r="E762" s="112">
        <f>E763+E764+E765+E766+E767</f>
        <v>597606909.16999996</v>
      </c>
      <c r="F762" s="112">
        <f>F763+F764+F765+F766+F767</f>
        <v>1396631649.8599999</v>
      </c>
      <c r="G762" s="182">
        <f>G781+G782+G783+G784+G785</f>
        <v>0</v>
      </c>
      <c r="H762" s="182" t="b">
        <f t="shared" si="63"/>
        <v>1</v>
      </c>
      <c r="I762" s="182" t="str">
        <f t="shared" si="64"/>
        <v>00</v>
      </c>
    </row>
    <row r="763" spans="1:9">
      <c r="A763" s="182" t="s">
        <v>1123</v>
      </c>
      <c r="B763" s="106" t="s">
        <v>428</v>
      </c>
      <c r="C763" s="110">
        <v>1396631649.8599999</v>
      </c>
      <c r="D763" s="112">
        <v>0</v>
      </c>
      <c r="E763" s="112">
        <f>SUMIF(A763:B763,"*intra*",C763:D763)+SUMIF(A763:B763,"*inter*",C763:D763)</f>
        <v>0</v>
      </c>
      <c r="F763" s="112">
        <f>SUMIF(A763:B763,"*consolidação*",C763:D763)</f>
        <v>1396631649.8599999</v>
      </c>
      <c r="H763" s="182" t="b">
        <f t="shared" si="63"/>
        <v>1</v>
      </c>
      <c r="I763" s="182" t="str">
        <f t="shared" si="64"/>
        <v>00</v>
      </c>
    </row>
    <row r="764" spans="1:9">
      <c r="A764" s="182" t="s">
        <v>1124</v>
      </c>
      <c r="B764" s="108" t="s">
        <v>429</v>
      </c>
      <c r="C764" s="111">
        <v>593722716.01999998</v>
      </c>
      <c r="D764" s="112">
        <v>0</v>
      </c>
      <c r="E764" s="112">
        <f>SUMIF(A764:B764,"*intra*",C764:D764)+SUMIF(A764:B764,"*inter*",C764:D764)</f>
        <v>593722716.01999998</v>
      </c>
      <c r="F764" s="112">
        <f>SUMIF(A764:B764,"*consolidação*",C764:D764)</f>
        <v>0</v>
      </c>
      <c r="H764" s="182" t="b">
        <f t="shared" si="63"/>
        <v>1</v>
      </c>
      <c r="I764" s="182" t="str">
        <f t="shared" si="64"/>
        <v>00</v>
      </c>
    </row>
    <row r="765" spans="1:9">
      <c r="A765" s="182" t="s">
        <v>1125</v>
      </c>
      <c r="B765" s="106" t="s">
        <v>430</v>
      </c>
      <c r="C765" s="110">
        <v>2416333.63</v>
      </c>
      <c r="D765" s="112">
        <v>0</v>
      </c>
      <c r="E765" s="112">
        <f>SUMIF(A765:B765,"*intra*",C765:D765)+SUMIF(A765:B765,"*inter*",C765:D765)</f>
        <v>2416333.63</v>
      </c>
      <c r="F765" s="112">
        <f>SUMIF(A765:B765,"*consolidação*",C765:D765)</f>
        <v>0</v>
      </c>
      <c r="H765" s="182" t="b">
        <f t="shared" si="63"/>
        <v>1</v>
      </c>
      <c r="I765" s="182" t="str">
        <f t="shared" si="64"/>
        <v>00</v>
      </c>
    </row>
    <row r="766" spans="1:9">
      <c r="A766" s="182" t="s">
        <v>1126</v>
      </c>
      <c r="B766" s="108" t="s">
        <v>431</v>
      </c>
      <c r="C766" s="111">
        <v>734178.97</v>
      </c>
      <c r="D766" s="112">
        <v>0</v>
      </c>
      <c r="E766" s="112">
        <f>SUMIF(A766:B766,"*intra*",C766:D766)+SUMIF(A766:B766,"*inter*",C766:D766)</f>
        <v>734178.97</v>
      </c>
      <c r="F766" s="112">
        <f>SUMIF(A766:B766,"*consolidação*",C766:D766)</f>
        <v>0</v>
      </c>
      <c r="H766" s="182" t="b">
        <f t="shared" si="63"/>
        <v>1</v>
      </c>
      <c r="I766" s="182" t="str">
        <f t="shared" si="64"/>
        <v>00</v>
      </c>
    </row>
    <row r="767" spans="1:9">
      <c r="A767" s="182" t="s">
        <v>1127</v>
      </c>
      <c r="B767" s="106" t="s">
        <v>432</v>
      </c>
      <c r="C767" s="110">
        <v>733680.55</v>
      </c>
      <c r="D767" s="112">
        <v>0</v>
      </c>
      <c r="E767" s="112">
        <f>SUMIF(A767:B767,"*intra*",C767:D767)+SUMIF(A767:B767,"*inter*",C767:D767)</f>
        <v>733680.55</v>
      </c>
      <c r="F767" s="112">
        <f>SUMIF(A767:B767,"*consolidação*",C767:D767)</f>
        <v>0</v>
      </c>
      <c r="H767" s="182" t="b">
        <f t="shared" si="63"/>
        <v>1</v>
      </c>
      <c r="I767" s="182" t="str">
        <f t="shared" si="64"/>
        <v>00</v>
      </c>
    </row>
    <row r="768" spans="1:9">
      <c r="A768" s="182" t="s">
        <v>1128</v>
      </c>
      <c r="B768" s="108" t="s">
        <v>433</v>
      </c>
      <c r="C768" s="111">
        <v>4183972249.54</v>
      </c>
      <c r="D768" s="112">
        <v>0</v>
      </c>
      <c r="E768" s="112">
        <f>E769+E770+E771+E772</f>
        <v>692306176.66999996</v>
      </c>
      <c r="F768" s="112">
        <f>F769+F770+F771+F772</f>
        <v>3491666072.8699999</v>
      </c>
      <c r="G768" s="182">
        <f>G787+G788+G789+G790</f>
        <v>0</v>
      </c>
      <c r="H768" s="182" t="b">
        <f t="shared" si="63"/>
        <v>1</v>
      </c>
      <c r="I768" s="182" t="str">
        <f t="shared" si="64"/>
        <v>00</v>
      </c>
    </row>
    <row r="769" spans="1:9" ht="25.5">
      <c r="A769" s="182" t="s">
        <v>1129</v>
      </c>
      <c r="B769" s="106" t="s">
        <v>434</v>
      </c>
      <c r="C769" s="110">
        <v>3491666072.8699999</v>
      </c>
      <c r="D769" s="112">
        <v>0</v>
      </c>
      <c r="E769" s="112">
        <f>SUMIF(A769:B769,"*intra*",C769:D769)+SUMIF(A769:B769,"*inter*",C769:D769)</f>
        <v>0</v>
      </c>
      <c r="F769" s="112">
        <f>SUMIF(A769:B769,"*consolidação*",C769:D769)</f>
        <v>3491666072.8699999</v>
      </c>
      <c r="H769" s="182" t="b">
        <f t="shared" si="63"/>
        <v>1</v>
      </c>
      <c r="I769" s="182" t="str">
        <f t="shared" si="64"/>
        <v>00</v>
      </c>
    </row>
    <row r="770" spans="1:9" ht="25.5">
      <c r="A770" s="182" t="s">
        <v>1130</v>
      </c>
      <c r="B770" s="108" t="s">
        <v>435</v>
      </c>
      <c r="C770" s="111">
        <v>462205336.47000003</v>
      </c>
      <c r="D770" s="112">
        <v>0</v>
      </c>
      <c r="E770" s="112">
        <f>SUMIF(A770:B770,"*intra*",C770:D770)+SUMIF(A770:B770,"*inter*",C770:D770)</f>
        <v>462205336.47000003</v>
      </c>
      <c r="F770" s="112">
        <f>SUMIF(A770:B770,"*consolidação*",C770:D770)</f>
        <v>0</v>
      </c>
      <c r="H770" s="182" t="b">
        <f t="shared" si="63"/>
        <v>1</v>
      </c>
      <c r="I770" s="182" t="str">
        <f t="shared" si="64"/>
        <v>00</v>
      </c>
    </row>
    <row r="771" spans="1:9" ht="25.5">
      <c r="A771" s="182" t="s">
        <v>1131</v>
      </c>
      <c r="B771" s="106" t="s">
        <v>436</v>
      </c>
      <c r="C771" s="110">
        <v>76460794.319999993</v>
      </c>
      <c r="D771" s="112">
        <v>0</v>
      </c>
      <c r="E771" s="112">
        <f>SUMIF(A771:B771,"*intra*",C771:D771)+SUMIF(A771:B771,"*inter*",C771:D771)</f>
        <v>76460794.319999993</v>
      </c>
      <c r="F771" s="112">
        <f>SUMIF(A771:B771,"*consolidação*",C771:D771)</f>
        <v>0</v>
      </c>
      <c r="H771" s="182" t="b">
        <f t="shared" si="63"/>
        <v>1</v>
      </c>
      <c r="I771" s="182" t="str">
        <f t="shared" si="64"/>
        <v>00</v>
      </c>
    </row>
    <row r="772" spans="1:9" ht="25.5">
      <c r="A772" s="182" t="s">
        <v>1132</v>
      </c>
      <c r="B772" s="108" t="s">
        <v>437</v>
      </c>
      <c r="C772" s="111">
        <v>153640045.88</v>
      </c>
      <c r="D772" s="112">
        <v>0</v>
      </c>
      <c r="E772" s="112">
        <f>SUMIF(A772:B772,"*intra*",C772:D772)+SUMIF(A772:B772,"*inter*",C772:D772)</f>
        <v>153640045.88</v>
      </c>
      <c r="F772" s="112">
        <f>SUMIF(A772:B772,"*consolidação*",C772:D772)</f>
        <v>0</v>
      </c>
      <c r="H772" s="182" t="b">
        <f t="shared" si="63"/>
        <v>1</v>
      </c>
      <c r="I772" s="182" t="str">
        <f t="shared" si="64"/>
        <v>00</v>
      </c>
    </row>
    <row r="773" spans="1:9">
      <c r="A773" s="182" t="s">
        <v>1133</v>
      </c>
      <c r="B773" s="106" t="s">
        <v>438</v>
      </c>
      <c r="C773" s="110">
        <v>4794325368.0100002</v>
      </c>
      <c r="D773" s="112">
        <v>0</v>
      </c>
      <c r="E773" s="112">
        <f>E774+E775+E776+E777+E778</f>
        <v>198083167.44999999</v>
      </c>
      <c r="F773" s="112">
        <f>F774+F775+F776+F777+F778</f>
        <v>4596242200.5600004</v>
      </c>
      <c r="G773" s="182">
        <f>G792+G793+G794+G795+G796</f>
        <v>0</v>
      </c>
      <c r="H773" s="182" t="b">
        <f t="shared" si="63"/>
        <v>1</v>
      </c>
      <c r="I773" s="182" t="str">
        <f t="shared" si="64"/>
        <v>00</v>
      </c>
    </row>
    <row r="774" spans="1:9" ht="25.5">
      <c r="A774" s="182" t="s">
        <v>1134</v>
      </c>
      <c r="B774" s="108" t="s">
        <v>439</v>
      </c>
      <c r="C774" s="111">
        <v>4596242200.5600004</v>
      </c>
      <c r="D774" s="112">
        <v>0</v>
      </c>
      <c r="E774" s="112">
        <f>SUMIF(A774:B774,"*intra*",C774:D774)+SUMIF(A774:B774,"*inter*",C774:D774)</f>
        <v>0</v>
      </c>
      <c r="F774" s="112">
        <f>SUMIF(A774:B774,"*consolidação*",C774:D774)</f>
        <v>4596242200.5600004</v>
      </c>
      <c r="H774" s="182" t="b">
        <f t="shared" si="63"/>
        <v>1</v>
      </c>
      <c r="I774" s="182" t="str">
        <f t="shared" si="64"/>
        <v>00</v>
      </c>
    </row>
    <row r="775" spans="1:9" ht="25.5">
      <c r="A775" s="182" t="s">
        <v>1135</v>
      </c>
      <c r="B775" s="106" t="s">
        <v>440</v>
      </c>
      <c r="C775" s="110">
        <v>198047307.25</v>
      </c>
      <c r="D775" s="112">
        <v>0</v>
      </c>
      <c r="E775" s="112">
        <f>SUMIF(A775:B775,"*intra*",C775:D775)+SUMIF(A775:B775,"*inter*",C775:D775)</f>
        <v>198047307.25</v>
      </c>
      <c r="F775" s="112">
        <f>SUMIF(A775:B775,"*consolidação*",C775:D775)</f>
        <v>0</v>
      </c>
      <c r="H775" s="182" t="b">
        <f t="shared" si="63"/>
        <v>1</v>
      </c>
      <c r="I775" s="182" t="str">
        <f t="shared" si="64"/>
        <v>00</v>
      </c>
    </row>
    <row r="776" spans="1:9" ht="25.5">
      <c r="A776" s="182" t="s">
        <v>1136</v>
      </c>
      <c r="B776" s="108" t="s">
        <v>441</v>
      </c>
      <c r="C776" s="111"/>
      <c r="D776" s="112">
        <v>0</v>
      </c>
      <c r="E776" s="112">
        <f>SUMIF(A776:B776,"*intra*",C776:D776)+SUMIF(A776:B776,"*inter*",C776:D776)</f>
        <v>0</v>
      </c>
      <c r="F776" s="112">
        <f>SUMIF(A776:B776,"*consolidação*",C776:D776)</f>
        <v>0</v>
      </c>
      <c r="H776" s="182" t="b">
        <f t="shared" si="63"/>
        <v>1</v>
      </c>
      <c r="I776" s="182" t="str">
        <f t="shared" si="64"/>
        <v>00</v>
      </c>
    </row>
    <row r="777" spans="1:9" ht="25.5">
      <c r="A777" s="182" t="s">
        <v>1137</v>
      </c>
      <c r="B777" s="106" t="s">
        <v>442</v>
      </c>
      <c r="C777" s="110">
        <v>35860.199999999997</v>
      </c>
      <c r="D777" s="112">
        <v>0</v>
      </c>
      <c r="E777" s="112">
        <f>SUMIF(A777:B777,"*intra*",C777:D777)+SUMIF(A777:B777,"*inter*",C777:D777)</f>
        <v>35860.199999999997</v>
      </c>
      <c r="F777" s="112">
        <f>SUMIF(A777:B777,"*consolidação*",C777:D777)</f>
        <v>0</v>
      </c>
      <c r="H777" s="182" t="b">
        <f t="shared" si="63"/>
        <v>1</v>
      </c>
      <c r="I777" s="182" t="str">
        <f t="shared" si="64"/>
        <v>00</v>
      </c>
    </row>
    <row r="778" spans="1:9" ht="25.5">
      <c r="A778" s="182" t="s">
        <v>1138</v>
      </c>
      <c r="B778" s="108" t="s">
        <v>443</v>
      </c>
      <c r="C778" s="111"/>
      <c r="D778" s="112">
        <v>0</v>
      </c>
      <c r="E778" s="112">
        <f>SUMIF(A778:B778,"*intra*",C778:D778)+SUMIF(A778:B778,"*inter*",C778:D778)</f>
        <v>0</v>
      </c>
      <c r="F778" s="112">
        <f>SUMIF(A778:B778,"*consolidação*",C778:D778)</f>
        <v>0</v>
      </c>
      <c r="H778" s="182" t="b">
        <f t="shared" si="63"/>
        <v>1</v>
      </c>
      <c r="I778" s="182" t="str">
        <f t="shared" si="64"/>
        <v>00</v>
      </c>
    </row>
    <row r="779" spans="1:9">
      <c r="A779" s="182" t="s">
        <v>1139</v>
      </c>
      <c r="B779" s="106" t="s">
        <v>444</v>
      </c>
      <c r="C779" s="110">
        <v>12992076958.690001</v>
      </c>
      <c r="D779" s="112">
        <v>0</v>
      </c>
      <c r="E779" s="112">
        <f>E780+E781+E782+E783+E784</f>
        <v>0</v>
      </c>
      <c r="F779" s="112">
        <f>F780+F781+F782+F783+F784</f>
        <v>12992076958.690001</v>
      </c>
      <c r="G779" s="182" t="e">
        <f>G798+G799+G800+G801+G806</f>
        <v>#REF!</v>
      </c>
      <c r="H779" s="182" t="b">
        <f t="shared" si="63"/>
        <v>1</v>
      </c>
      <c r="I779" s="182" t="str">
        <f t="shared" si="64"/>
        <v>00</v>
      </c>
    </row>
    <row r="780" spans="1:9">
      <c r="A780" s="182" t="s">
        <v>1140</v>
      </c>
      <c r="B780" s="108" t="s">
        <v>445</v>
      </c>
      <c r="C780" s="111">
        <v>12992076958.690001</v>
      </c>
      <c r="D780" s="112">
        <v>0</v>
      </c>
      <c r="E780" s="112">
        <f>SUMIF(A780:B780,"*intra*",C780:D780)+SUMIF(A780:B780,"*inter*",C780:D780)</f>
        <v>0</v>
      </c>
      <c r="F780" s="112">
        <f>SUMIF(A780:B780,"*consolidação*",C780:D780)</f>
        <v>12992076958.690001</v>
      </c>
      <c r="H780" s="182" t="b">
        <f t="shared" si="63"/>
        <v>1</v>
      </c>
      <c r="I780" s="182" t="str">
        <f t="shared" si="64"/>
        <v>00</v>
      </c>
    </row>
    <row r="781" spans="1:9">
      <c r="A781" s="182" t="s">
        <v>1141</v>
      </c>
      <c r="B781" s="106" t="s">
        <v>446</v>
      </c>
      <c r="C781" s="110"/>
      <c r="D781" s="112">
        <v>0</v>
      </c>
      <c r="E781" s="112">
        <f>SUMIF(A781:B781,"*intra*",C781:D781)+SUMIF(A781:B781,"*inter*",C781:D781)</f>
        <v>0</v>
      </c>
      <c r="F781" s="112">
        <f>SUMIF(A781:B781,"*consolidação*",C781:D781)</f>
        <v>0</v>
      </c>
      <c r="H781" s="182" t="b">
        <f t="shared" si="63"/>
        <v>1</v>
      </c>
      <c r="I781" s="182" t="str">
        <f t="shared" si="64"/>
        <v>00</v>
      </c>
    </row>
    <row r="782" spans="1:9">
      <c r="A782" s="182" t="s">
        <v>1142</v>
      </c>
      <c r="B782" s="108" t="s">
        <v>447</v>
      </c>
      <c r="C782" s="111"/>
      <c r="D782" s="112">
        <v>0</v>
      </c>
      <c r="E782" s="112">
        <f>SUMIF(A782:B782,"*intra*",C782:D782)+SUMIF(A782:B782,"*inter*",C782:D782)</f>
        <v>0</v>
      </c>
      <c r="F782" s="112">
        <f>SUMIF(A782:B782,"*consolidação*",C782:D782)</f>
        <v>0</v>
      </c>
      <c r="H782" s="182" t="b">
        <f t="shared" si="63"/>
        <v>1</v>
      </c>
      <c r="I782" s="182" t="str">
        <f t="shared" si="64"/>
        <v>00</v>
      </c>
    </row>
    <row r="783" spans="1:9">
      <c r="A783" s="182" t="s">
        <v>1143</v>
      </c>
      <c r="B783" s="106" t="s">
        <v>448</v>
      </c>
      <c r="C783" s="110"/>
      <c r="D783" s="112">
        <v>0</v>
      </c>
      <c r="E783" s="112">
        <f>SUMIF(A783:B783,"*intra*",C783:D783)+SUMIF(A783:B783,"*inter*",C783:D783)</f>
        <v>0</v>
      </c>
      <c r="F783" s="112">
        <f>SUMIF(A783:B783,"*consolidação*",C783:D783)</f>
        <v>0</v>
      </c>
      <c r="H783" s="182" t="b">
        <f t="shared" si="63"/>
        <v>1</v>
      </c>
      <c r="I783" s="182" t="str">
        <f t="shared" si="64"/>
        <v>00</v>
      </c>
    </row>
    <row r="784" spans="1:9">
      <c r="A784" s="182" t="s">
        <v>1144</v>
      </c>
      <c r="B784" s="108" t="s">
        <v>449</v>
      </c>
      <c r="C784" s="111"/>
      <c r="D784" s="112">
        <v>0</v>
      </c>
      <c r="E784" s="112">
        <f>SUMIF(A784:B784,"*intra*",C784:D784)+SUMIF(A784:B784,"*inter*",C784:D784)</f>
        <v>0</v>
      </c>
      <c r="F784" s="112">
        <f>SUMIF(A784:B784,"*consolidação*",C784:D784)</f>
        <v>0</v>
      </c>
      <c r="H784" s="182" t="b">
        <f t="shared" si="63"/>
        <v>1</v>
      </c>
      <c r="I784" s="182" t="str">
        <f t="shared" si="64"/>
        <v>00</v>
      </c>
    </row>
    <row r="785" spans="1:9">
      <c r="A785" s="182" t="s">
        <v>1145</v>
      </c>
      <c r="B785" s="106" t="s">
        <v>450</v>
      </c>
      <c r="C785" s="110">
        <v>1317125415.8800001</v>
      </c>
      <c r="D785" s="112">
        <v>0</v>
      </c>
      <c r="E785" s="112">
        <f>E786+E787+E788+E789+E790</f>
        <v>71884935.549999997</v>
      </c>
      <c r="F785" s="112">
        <f>F786+F787+F788+F789+F790</f>
        <v>1245240480.3299999</v>
      </c>
      <c r="G785" s="182">
        <f>G808+G809+G810+G811+G818</f>
        <v>0</v>
      </c>
      <c r="H785" s="182" t="b">
        <f t="shared" si="63"/>
        <v>1</v>
      </c>
      <c r="I785" s="182" t="str">
        <f t="shared" si="64"/>
        <v>00</v>
      </c>
    </row>
    <row r="786" spans="1:9">
      <c r="A786" s="182" t="s">
        <v>1146</v>
      </c>
      <c r="B786" s="108" t="s">
        <v>451</v>
      </c>
      <c r="C786" s="111">
        <v>1245240480.3299999</v>
      </c>
      <c r="D786" s="112">
        <v>0</v>
      </c>
      <c r="E786" s="112">
        <f>SUMIF(A786:B786,"*intra*",C786:D786)+SUMIF(A786:B786,"*inter*",C786:D786)</f>
        <v>0</v>
      </c>
      <c r="F786" s="112">
        <f>SUMIF(A786:B786,"*consolidação*",C786:D786)</f>
        <v>1245240480.3299999</v>
      </c>
      <c r="H786" s="182" t="b">
        <f t="shared" si="63"/>
        <v>1</v>
      </c>
      <c r="I786" s="182" t="str">
        <f t="shared" si="64"/>
        <v>00</v>
      </c>
    </row>
    <row r="787" spans="1:9">
      <c r="A787" s="182" t="s">
        <v>1147</v>
      </c>
      <c r="B787" s="106" t="s">
        <v>452</v>
      </c>
      <c r="C787" s="110">
        <v>71884935.549999997</v>
      </c>
      <c r="D787" s="112">
        <v>0</v>
      </c>
      <c r="E787" s="112">
        <f>SUMIF(A787:B787,"*intra*",C787:D787)+SUMIF(A787:B787,"*inter*",C787:D787)</f>
        <v>71884935.549999997</v>
      </c>
      <c r="F787" s="112">
        <f>SUMIF(A787:B787,"*consolidação*",C787:D787)</f>
        <v>0</v>
      </c>
      <c r="H787" s="182" t="b">
        <f t="shared" si="63"/>
        <v>1</v>
      </c>
      <c r="I787" s="182" t="str">
        <f t="shared" si="64"/>
        <v>00</v>
      </c>
    </row>
    <row r="788" spans="1:9">
      <c r="A788" s="182" t="s">
        <v>1148</v>
      </c>
      <c r="B788" s="108" t="s">
        <v>453</v>
      </c>
      <c r="C788" s="111"/>
      <c r="D788" s="112">
        <v>0</v>
      </c>
      <c r="E788" s="112">
        <f>SUMIF(A788:B788,"*intra*",C788:D788)+SUMIF(A788:B788,"*inter*",C788:D788)</f>
        <v>0</v>
      </c>
      <c r="F788" s="112">
        <f>SUMIF(A788:B788,"*consolidação*",C788:D788)</f>
        <v>0</v>
      </c>
      <c r="H788" s="182" t="b">
        <f t="shared" si="63"/>
        <v>1</v>
      </c>
      <c r="I788" s="182" t="str">
        <f t="shared" si="64"/>
        <v>00</v>
      </c>
    </row>
    <row r="789" spans="1:9">
      <c r="A789" s="182" t="s">
        <v>1149</v>
      </c>
      <c r="B789" s="106" t="s">
        <v>454</v>
      </c>
      <c r="C789" s="110"/>
      <c r="D789" s="112">
        <v>0</v>
      </c>
      <c r="E789" s="112">
        <f>SUMIF(A789:B789,"*intra*",C789:D789)+SUMIF(A789:B789,"*inter*",C789:D789)</f>
        <v>0</v>
      </c>
      <c r="F789" s="112">
        <f>SUMIF(A789:B789,"*consolidação*",C789:D789)</f>
        <v>0</v>
      </c>
      <c r="H789" s="182" t="b">
        <f t="shared" si="63"/>
        <v>1</v>
      </c>
      <c r="I789" s="182" t="str">
        <f t="shared" si="64"/>
        <v>00</v>
      </c>
    </row>
    <row r="790" spans="1:9" ht="25.5">
      <c r="A790" s="182" t="s">
        <v>1150</v>
      </c>
      <c r="B790" s="108" t="s">
        <v>455</v>
      </c>
      <c r="C790" s="111"/>
      <c r="D790" s="112">
        <v>0</v>
      </c>
      <c r="E790" s="112">
        <f>SUMIF(A790:B790,"*intra*",C790:D790)+SUMIF(A790:B790,"*inter*",C790:D790)</f>
        <v>0</v>
      </c>
      <c r="F790" s="112">
        <f>SUMIF(A790:B790,"*consolidação*",C790:D790)</f>
        <v>0</v>
      </c>
      <c r="H790" s="182" t="b">
        <f t="shared" si="63"/>
        <v>1</v>
      </c>
      <c r="I790" s="182" t="str">
        <f t="shared" si="64"/>
        <v>00</v>
      </c>
    </row>
    <row r="791" spans="1:9">
      <c r="A791" s="182" t="s">
        <v>1151</v>
      </c>
      <c r="B791" s="106" t="s">
        <v>456</v>
      </c>
      <c r="C791" s="110">
        <v>3421349643.8000002</v>
      </c>
      <c r="D791" s="112">
        <v>0</v>
      </c>
      <c r="E791" s="112">
        <f>E792+E793+E794+E795+E796</f>
        <v>0</v>
      </c>
      <c r="F791" s="112">
        <f>F792+F793+F794+F795+F796</f>
        <v>3421349643.8000002</v>
      </c>
      <c r="G791" s="182">
        <f>G820+G821+G822+G823+G824</f>
        <v>0</v>
      </c>
      <c r="H791" s="182" t="b">
        <f t="shared" si="63"/>
        <v>1</v>
      </c>
      <c r="I791" s="182" t="str">
        <f t="shared" si="64"/>
        <v>00</v>
      </c>
    </row>
    <row r="792" spans="1:9" ht="25.5">
      <c r="A792" s="182" t="s">
        <v>1152</v>
      </c>
      <c r="B792" s="108" t="s">
        <v>457</v>
      </c>
      <c r="C792" s="111">
        <v>3421349643.8000002</v>
      </c>
      <c r="D792" s="112">
        <v>0</v>
      </c>
      <c r="E792" s="112">
        <f>SUMIF(A792:B792,"*intra*",C792:D792)+SUMIF(A792:B792,"*inter*",C792:D792)</f>
        <v>0</v>
      </c>
      <c r="F792" s="112">
        <f>SUMIF(A792:B792,"*consolidação*",C792:D792)</f>
        <v>3421349643.8000002</v>
      </c>
      <c r="H792" s="182" t="b">
        <f t="shared" si="63"/>
        <v>1</v>
      </c>
      <c r="I792" s="182" t="str">
        <f t="shared" si="64"/>
        <v>00</v>
      </c>
    </row>
    <row r="793" spans="1:9" ht="25.5">
      <c r="A793" s="182" t="s">
        <v>1153</v>
      </c>
      <c r="B793" s="106" t="s">
        <v>458</v>
      </c>
      <c r="C793" s="110"/>
      <c r="D793" s="112">
        <v>0</v>
      </c>
      <c r="E793" s="112">
        <f>SUMIF(A793:B793,"*intra*",C793:D793)+SUMIF(A793:B793,"*inter*",C793:D793)</f>
        <v>0</v>
      </c>
      <c r="F793" s="112">
        <f>SUMIF(A793:B793,"*consolidação*",C793:D793)</f>
        <v>0</v>
      </c>
      <c r="H793" s="182" t="b">
        <f t="shared" si="63"/>
        <v>1</v>
      </c>
      <c r="I793" s="182" t="str">
        <f t="shared" si="64"/>
        <v>00</v>
      </c>
    </row>
    <row r="794" spans="1:9" ht="25.5">
      <c r="A794" s="182" t="s">
        <v>1154</v>
      </c>
      <c r="B794" s="108" t="s">
        <v>459</v>
      </c>
      <c r="C794" s="111"/>
      <c r="D794" s="112">
        <v>0</v>
      </c>
      <c r="E794" s="112">
        <f>SUMIF(A794:B794,"*intra*",C794:D794)+SUMIF(A794:B794,"*inter*",C794:D794)</f>
        <v>0</v>
      </c>
      <c r="F794" s="112">
        <f>SUMIF(A794:B794,"*consolidação*",C794:D794)</f>
        <v>0</v>
      </c>
      <c r="H794" s="182" t="b">
        <f t="shared" si="63"/>
        <v>1</v>
      </c>
      <c r="I794" s="182" t="str">
        <f t="shared" si="64"/>
        <v>00</v>
      </c>
    </row>
    <row r="795" spans="1:9" ht="25.5">
      <c r="A795" s="182" t="s">
        <v>1155</v>
      </c>
      <c r="B795" s="106" t="s">
        <v>460</v>
      </c>
      <c r="C795" s="110"/>
      <c r="D795" s="112">
        <v>0</v>
      </c>
      <c r="E795" s="112">
        <f>SUMIF(A795:B795,"*intra*",C795:D795)+SUMIF(A795:B795,"*inter*",C795:D795)</f>
        <v>0</v>
      </c>
      <c r="F795" s="112">
        <f>SUMIF(A795:B795,"*consolidação*",C795:D795)</f>
        <v>0</v>
      </c>
      <c r="H795" s="182" t="b">
        <f t="shared" si="63"/>
        <v>1</v>
      </c>
      <c r="I795" s="182" t="str">
        <f t="shared" si="64"/>
        <v>00</v>
      </c>
    </row>
    <row r="796" spans="1:9" ht="25.5">
      <c r="A796" s="182" t="s">
        <v>1156</v>
      </c>
      <c r="B796" s="108" t="s">
        <v>461</v>
      </c>
      <c r="C796" s="111"/>
      <c r="D796" s="112">
        <v>0</v>
      </c>
      <c r="E796" s="112">
        <f>SUMIF(A796:B796,"*intra*",C796:D796)+SUMIF(A796:B796,"*inter*",C796:D796)</f>
        <v>0</v>
      </c>
      <c r="F796" s="112">
        <f>SUMIF(A796:B796,"*consolidação*",C796:D796)</f>
        <v>0</v>
      </c>
      <c r="H796" s="182" t="b">
        <f t="shared" si="63"/>
        <v>1</v>
      </c>
      <c r="I796" s="182" t="str">
        <f t="shared" si="64"/>
        <v>00</v>
      </c>
    </row>
    <row r="797" spans="1:9">
      <c r="A797" s="182" t="s">
        <v>1157</v>
      </c>
      <c r="B797" s="106" t="s">
        <v>462</v>
      </c>
      <c r="C797" s="110">
        <v>81660235251.970001</v>
      </c>
      <c r="D797" s="112">
        <v>0</v>
      </c>
      <c r="E797" s="112">
        <f>E798+E800+E806+E808+E810+E812+E818-E820</f>
        <v>1489803041.1700001</v>
      </c>
      <c r="F797" s="112">
        <f>F798+F800+F806+F808+F810+F812+F818-F820</f>
        <v>80170432210.800003</v>
      </c>
      <c r="G797" s="182">
        <f>G826+G828+G830+G832+G834+G836-G838</f>
        <v>0</v>
      </c>
      <c r="H797" s="182" t="b">
        <f t="shared" si="63"/>
        <v>1</v>
      </c>
      <c r="I797" s="182" t="str">
        <f t="shared" si="64"/>
        <v>00</v>
      </c>
    </row>
    <row r="798" spans="1:9">
      <c r="A798" s="182" t="s">
        <v>1158</v>
      </c>
      <c r="B798" s="108" t="s">
        <v>463</v>
      </c>
      <c r="C798" s="111">
        <v>8509333622.7700005</v>
      </c>
      <c r="D798" s="112">
        <v>0</v>
      </c>
      <c r="E798" s="112">
        <f>E799</f>
        <v>0</v>
      </c>
      <c r="F798" s="112">
        <f>F799</f>
        <v>8509333622.7700005</v>
      </c>
      <c r="G798" s="182">
        <f>G827</f>
        <v>0</v>
      </c>
      <c r="H798" s="182" t="b">
        <f t="shared" si="63"/>
        <v>1</v>
      </c>
      <c r="I798" s="182" t="str">
        <f t="shared" si="64"/>
        <v>00</v>
      </c>
    </row>
    <row r="799" spans="1:9" ht="25.5">
      <c r="A799" s="182" t="s">
        <v>1159</v>
      </c>
      <c r="B799" s="106" t="s">
        <v>464</v>
      </c>
      <c r="C799" s="110">
        <v>8509333622.7700005</v>
      </c>
      <c r="D799" s="112">
        <v>0</v>
      </c>
      <c r="E799" s="112">
        <f>SUMIF(A799:B799,"*intra*",C799:D799)+SUMIF(A799:B799,"*inter*",C799:D799)</f>
        <v>0</v>
      </c>
      <c r="F799" s="112">
        <f>SUMIF(A799:B799,"*consolidação*",C799:D799)</f>
        <v>8509333622.7700005</v>
      </c>
      <c r="H799" s="182" t="b">
        <f t="shared" si="63"/>
        <v>1</v>
      </c>
      <c r="I799" s="182" t="str">
        <f t="shared" si="64"/>
        <v>00</v>
      </c>
    </row>
    <row r="800" spans="1:9">
      <c r="A800" s="182" t="s">
        <v>1160</v>
      </c>
      <c r="B800" s="108" t="s">
        <v>465</v>
      </c>
      <c r="C800" s="111">
        <v>117298977.20999999</v>
      </c>
      <c r="D800" s="112">
        <v>0</v>
      </c>
      <c r="E800" s="112">
        <f>E801+E802+E803+E804+E805</f>
        <v>63733685.490000002</v>
      </c>
      <c r="F800" s="112">
        <f>F801+F802+F803+F804+F805</f>
        <v>53565291.719999999</v>
      </c>
      <c r="G800" s="182" t="e">
        <f>G829</f>
        <v>#REF!</v>
      </c>
      <c r="H800" s="182" t="b">
        <f t="shared" si="63"/>
        <v>1</v>
      </c>
      <c r="I800" s="182" t="str">
        <f t="shared" si="64"/>
        <v>00</v>
      </c>
    </row>
    <row r="801" spans="1:9">
      <c r="A801" s="182" t="s">
        <v>1161</v>
      </c>
      <c r="B801" s="106" t="s">
        <v>466</v>
      </c>
      <c r="C801" s="110">
        <v>53565291.719999999</v>
      </c>
      <c r="D801" s="112">
        <v>0</v>
      </c>
      <c r="E801" s="112">
        <f>SUMIF(A801:B801,"*intra*",C801:D801)+SUMIF(A801:B801,"*inter*",C801:D801)</f>
        <v>0</v>
      </c>
      <c r="F801" s="112">
        <f>SUMIF(A801:B801,"*consolidação*",C801:D801)</f>
        <v>53565291.719999999</v>
      </c>
      <c r="H801" s="182" t="b">
        <f t="shared" si="63"/>
        <v>1</v>
      </c>
      <c r="I801" s="182" t="str">
        <f t="shared" si="64"/>
        <v>00</v>
      </c>
    </row>
    <row r="802" spans="1:9" s="252" customFormat="1">
      <c r="A802" s="252" t="s">
        <v>3981</v>
      </c>
      <c r="B802" s="255" t="s">
        <v>3981</v>
      </c>
      <c r="C802" s="111">
        <v>321387.99</v>
      </c>
      <c r="D802" s="112"/>
      <c r="E802" s="112">
        <f t="shared" ref="E802:E805" si="65">SUMIF(A802:B802,"*intra*",C802:D802)+SUMIF(A802:B802,"*inter*",C802:D802)</f>
        <v>321387.99</v>
      </c>
      <c r="F802" s="112">
        <f t="shared" ref="F802:F805" si="66">SUMIF(A802:B802,"*consolidação*",C802:D802)</f>
        <v>0</v>
      </c>
      <c r="H802" s="252" t="b">
        <f t="shared" ref="H802:H805" si="67">IF(I802="00",C802=E802+F802,TRUE)</f>
        <v>1</v>
      </c>
      <c r="I802" s="252" t="str">
        <f t="shared" ref="I802:I805" si="68">MID(A802,11,2)</f>
        <v>00</v>
      </c>
    </row>
    <row r="803" spans="1:9" s="252" customFormat="1" ht="25.5">
      <c r="A803" s="252" t="s">
        <v>3982</v>
      </c>
      <c r="B803" s="255" t="s">
        <v>3985</v>
      </c>
      <c r="C803" s="110">
        <v>62304056.049999997</v>
      </c>
      <c r="D803" s="112"/>
      <c r="E803" s="112">
        <f t="shared" si="65"/>
        <v>62304056.049999997</v>
      </c>
      <c r="F803" s="112">
        <f t="shared" si="66"/>
        <v>0</v>
      </c>
      <c r="H803" s="252" t="b">
        <f t="shared" si="67"/>
        <v>1</v>
      </c>
      <c r="I803" s="252" t="str">
        <f t="shared" si="68"/>
        <v>00</v>
      </c>
    </row>
    <row r="804" spans="1:9" s="252" customFormat="1" ht="25.5">
      <c r="A804" s="252" t="s">
        <v>3983</v>
      </c>
      <c r="B804" s="255" t="s">
        <v>3986</v>
      </c>
      <c r="C804" s="111"/>
      <c r="D804" s="112"/>
      <c r="E804" s="112">
        <f t="shared" si="65"/>
        <v>0</v>
      </c>
      <c r="F804" s="112">
        <f t="shared" si="66"/>
        <v>0</v>
      </c>
      <c r="H804" s="252" t="b">
        <f t="shared" si="67"/>
        <v>1</v>
      </c>
      <c r="I804" s="252" t="str">
        <f t="shared" si="68"/>
        <v>00</v>
      </c>
    </row>
    <row r="805" spans="1:9" s="252" customFormat="1" ht="25.5">
      <c r="A805" s="252" t="s">
        <v>3984</v>
      </c>
      <c r="B805" s="255" t="s">
        <v>3987</v>
      </c>
      <c r="C805" s="110">
        <v>1108241.45</v>
      </c>
      <c r="D805" s="112"/>
      <c r="E805" s="112">
        <f t="shared" si="65"/>
        <v>1108241.45</v>
      </c>
      <c r="F805" s="112">
        <f t="shared" si="66"/>
        <v>0</v>
      </c>
      <c r="H805" s="252" t="b">
        <f t="shared" si="67"/>
        <v>1</v>
      </c>
      <c r="I805" s="252" t="str">
        <f t="shared" si="68"/>
        <v>00</v>
      </c>
    </row>
    <row r="806" spans="1:9" ht="25.5">
      <c r="A806" s="182" t="s">
        <v>1162</v>
      </c>
      <c r="B806" s="108" t="s">
        <v>467</v>
      </c>
      <c r="C806" s="111">
        <v>97372501.930000007</v>
      </c>
      <c r="D806" s="112">
        <v>0</v>
      </c>
      <c r="E806" s="112">
        <f>E807</f>
        <v>0</v>
      </c>
      <c r="F806" s="112">
        <f>F807</f>
        <v>97372501.930000007</v>
      </c>
      <c r="G806" s="182">
        <f>G831</f>
        <v>0</v>
      </c>
      <c r="H806" s="182" t="b">
        <f t="shared" si="63"/>
        <v>1</v>
      </c>
      <c r="I806" s="182" t="str">
        <f t="shared" si="64"/>
        <v>00</v>
      </c>
    </row>
    <row r="807" spans="1:9" ht="25.5">
      <c r="A807" s="182" t="s">
        <v>1163</v>
      </c>
      <c r="B807" s="106" t="s">
        <v>468</v>
      </c>
      <c r="C807" s="110">
        <v>97372501.930000007</v>
      </c>
      <c r="D807" s="112">
        <v>0</v>
      </c>
      <c r="E807" s="112">
        <f>SUMIF(A807:B807,"*intra*",C807:D807)+SUMIF(A807:B807,"*inter*",C807:D807)</f>
        <v>0</v>
      </c>
      <c r="F807" s="112">
        <f>SUMIF(A807:B807,"*consolidação*",C807:D807)</f>
        <v>97372501.930000007</v>
      </c>
      <c r="H807" s="182" t="b">
        <f t="shared" si="63"/>
        <v>1</v>
      </c>
      <c r="I807" s="182" t="str">
        <f t="shared" si="64"/>
        <v>00</v>
      </c>
    </row>
    <row r="808" spans="1:9">
      <c r="A808" s="182" t="s">
        <v>1164</v>
      </c>
      <c r="B808" s="108" t="s">
        <v>469</v>
      </c>
      <c r="C808" s="111">
        <v>3627632048.5100002</v>
      </c>
      <c r="D808" s="112">
        <v>0</v>
      </c>
      <c r="E808" s="112">
        <f>E809</f>
        <v>0</v>
      </c>
      <c r="F808" s="112">
        <f>F809</f>
        <v>3627632048.5100002</v>
      </c>
      <c r="G808" s="182">
        <f>G833</f>
        <v>0</v>
      </c>
      <c r="H808" s="182" t="b">
        <f t="shared" si="63"/>
        <v>1</v>
      </c>
      <c r="I808" s="182" t="str">
        <f t="shared" si="64"/>
        <v>00</v>
      </c>
    </row>
    <row r="809" spans="1:9">
      <c r="A809" s="182" t="s">
        <v>1165</v>
      </c>
      <c r="B809" s="106" t="s">
        <v>470</v>
      </c>
      <c r="C809" s="110">
        <v>3627632048.5100002</v>
      </c>
      <c r="D809" s="112">
        <v>0</v>
      </c>
      <c r="E809" s="112">
        <f>SUMIF(A809:B809,"*intra*",C809:D809)+SUMIF(A809:B809,"*inter*",C809:D809)</f>
        <v>0</v>
      </c>
      <c r="F809" s="112">
        <f>SUMIF(A809:B809,"*consolidação*",C809:D809)</f>
        <v>3627632048.5100002</v>
      </c>
      <c r="H809" s="182" t="b">
        <f t="shared" si="63"/>
        <v>1</v>
      </c>
      <c r="I809" s="182" t="str">
        <f t="shared" si="64"/>
        <v>00</v>
      </c>
    </row>
    <row r="810" spans="1:9">
      <c r="A810" s="182" t="s">
        <v>1166</v>
      </c>
      <c r="B810" s="108" t="s">
        <v>471</v>
      </c>
      <c r="C810" s="111">
        <v>29163983201.5</v>
      </c>
      <c r="D810" s="112">
        <v>0</v>
      </c>
      <c r="E810" s="112">
        <f>E811</f>
        <v>0</v>
      </c>
      <c r="F810" s="112">
        <f>F811</f>
        <v>29163983201.5</v>
      </c>
      <c r="G810" s="182">
        <f>G835</f>
        <v>0</v>
      </c>
      <c r="H810" s="182" t="b">
        <f t="shared" si="63"/>
        <v>1</v>
      </c>
      <c r="I810" s="182" t="str">
        <f t="shared" si="64"/>
        <v>00</v>
      </c>
    </row>
    <row r="811" spans="1:9" ht="25.5">
      <c r="A811" s="182" t="s">
        <v>1167</v>
      </c>
      <c r="B811" s="106" t="s">
        <v>472</v>
      </c>
      <c r="C811" s="110">
        <v>29163983201.5</v>
      </c>
      <c r="D811" s="112">
        <v>0</v>
      </c>
      <c r="E811" s="112">
        <f>SUMIF(A811:B811,"*intra*",C811:D811)+SUMIF(A811:B811,"*inter*",C811:D811)</f>
        <v>0</v>
      </c>
      <c r="F811" s="112">
        <f>SUMIF(A811:B811,"*consolidação*",C811:D811)</f>
        <v>29163983201.5</v>
      </c>
      <c r="H811" s="182" t="b">
        <f t="shared" si="63"/>
        <v>1</v>
      </c>
      <c r="I811" s="182" t="str">
        <f t="shared" si="64"/>
        <v>00</v>
      </c>
    </row>
    <row r="812" spans="1:9" s="252" customFormat="1">
      <c r="A812" s="252" t="s">
        <v>4081</v>
      </c>
      <c r="B812" s="254" t="s">
        <v>4081</v>
      </c>
      <c r="C812" s="111">
        <v>2487102569.2199998</v>
      </c>
      <c r="D812" s="112"/>
      <c r="E812" s="112">
        <f>E813+E814+E815+E816+E817</f>
        <v>1426069355.6800001</v>
      </c>
      <c r="F812" s="112">
        <f>F813+F814+F815+F816+F817</f>
        <v>1061033213.54</v>
      </c>
      <c r="H812" s="252" t="b">
        <f t="shared" ref="H812:H817" si="69">IF(I812="00",C812=E812+F812,TRUE)</f>
        <v>1</v>
      </c>
      <c r="I812" s="252" t="str">
        <f t="shared" ref="I812:I817" si="70">MID(A812,11,2)</f>
        <v>00</v>
      </c>
    </row>
    <row r="813" spans="1:9" s="252" customFormat="1" ht="25.5">
      <c r="A813" s="252" t="s">
        <v>3988</v>
      </c>
      <c r="B813" s="255" t="s">
        <v>3988</v>
      </c>
      <c r="C813" s="110">
        <v>1061033213.54</v>
      </c>
      <c r="D813" s="112"/>
      <c r="E813" s="112">
        <f t="shared" ref="E813:E817" si="71">SUMIF(A813:B813,"*intra*",C813:D813)+SUMIF(A813:B813,"*inter*",C813:D813)</f>
        <v>0</v>
      </c>
      <c r="F813" s="112">
        <f t="shared" ref="F813:F817" si="72">SUMIF(A813:B813,"*consolidação*",C813:D813)</f>
        <v>1061033213.54</v>
      </c>
      <c r="H813" s="252" t="b">
        <f t="shared" si="69"/>
        <v>1</v>
      </c>
      <c r="I813" s="252" t="str">
        <f t="shared" si="70"/>
        <v>00</v>
      </c>
    </row>
    <row r="814" spans="1:9" s="252" customFormat="1" ht="25.5">
      <c r="A814" s="252" t="s">
        <v>3989</v>
      </c>
      <c r="B814" s="255" t="s">
        <v>3989</v>
      </c>
      <c r="C814" s="111">
        <v>725938729.83000004</v>
      </c>
      <c r="D814" s="112"/>
      <c r="E814" s="112">
        <f t="shared" si="71"/>
        <v>725938729.83000004</v>
      </c>
      <c r="F814" s="112">
        <f t="shared" si="72"/>
        <v>0</v>
      </c>
      <c r="H814" s="252" t="b">
        <f t="shared" si="69"/>
        <v>1</v>
      </c>
      <c r="I814" s="252" t="str">
        <f t="shared" si="70"/>
        <v>00</v>
      </c>
    </row>
    <row r="815" spans="1:9" s="252" customFormat="1" ht="25.5">
      <c r="A815" s="252" t="s">
        <v>3990</v>
      </c>
      <c r="B815" s="255" t="s">
        <v>3990</v>
      </c>
      <c r="C815" s="110">
        <v>700130625.85000002</v>
      </c>
      <c r="D815" s="112"/>
      <c r="E815" s="112">
        <f t="shared" si="71"/>
        <v>700130625.85000002</v>
      </c>
      <c r="F815" s="112">
        <f t="shared" si="72"/>
        <v>0</v>
      </c>
      <c r="H815" s="252" t="b">
        <f t="shared" si="69"/>
        <v>1</v>
      </c>
      <c r="I815" s="252" t="str">
        <f t="shared" si="70"/>
        <v>00</v>
      </c>
    </row>
    <row r="816" spans="1:9" s="252" customFormat="1" ht="25.5">
      <c r="A816" s="252" t="s">
        <v>3991</v>
      </c>
      <c r="B816" s="255" t="s">
        <v>3991</v>
      </c>
      <c r="C816" s="111"/>
      <c r="D816" s="112"/>
      <c r="E816" s="112">
        <f t="shared" si="71"/>
        <v>0</v>
      </c>
      <c r="F816" s="112">
        <f t="shared" si="72"/>
        <v>0</v>
      </c>
      <c r="H816" s="252" t="b">
        <f t="shared" si="69"/>
        <v>1</v>
      </c>
      <c r="I816" s="252" t="str">
        <f t="shared" si="70"/>
        <v>00</v>
      </c>
    </row>
    <row r="817" spans="1:9" s="252" customFormat="1" ht="25.5">
      <c r="A817" s="252" t="s">
        <v>3992</v>
      </c>
      <c r="B817" s="255" t="s">
        <v>3992</v>
      </c>
      <c r="C817" s="110"/>
      <c r="D817" s="112"/>
      <c r="E817" s="112">
        <f t="shared" si="71"/>
        <v>0</v>
      </c>
      <c r="F817" s="112">
        <f t="shared" si="72"/>
        <v>0</v>
      </c>
      <c r="H817" s="252" t="b">
        <f t="shared" si="69"/>
        <v>1</v>
      </c>
      <c r="I817" s="252" t="str">
        <f t="shared" si="70"/>
        <v>00</v>
      </c>
    </row>
    <row r="818" spans="1:9">
      <c r="A818" s="182" t="s">
        <v>1168</v>
      </c>
      <c r="B818" s="108" t="s">
        <v>473</v>
      </c>
      <c r="C818" s="111">
        <v>41932003832.029999</v>
      </c>
      <c r="D818" s="112">
        <v>0</v>
      </c>
      <c r="E818" s="112">
        <f>E819</f>
        <v>0</v>
      </c>
      <c r="F818" s="112">
        <f>F819</f>
        <v>41932003832.029999</v>
      </c>
      <c r="G818" s="182">
        <f>G837</f>
        <v>0</v>
      </c>
      <c r="H818" s="182" t="b">
        <f t="shared" si="63"/>
        <v>1</v>
      </c>
      <c r="I818" s="182" t="str">
        <f t="shared" si="64"/>
        <v>00</v>
      </c>
    </row>
    <row r="819" spans="1:9" ht="25.5">
      <c r="A819" s="182" t="s">
        <v>1169</v>
      </c>
      <c r="B819" s="106" t="s">
        <v>474</v>
      </c>
      <c r="C819" s="110">
        <v>41932003832.029999</v>
      </c>
      <c r="D819" s="112">
        <v>0</v>
      </c>
      <c r="E819" s="112">
        <f>SUMIF(A819:B819,"*intra*",C819:D819)+SUMIF(A819:B819,"*inter*",C819:D819)</f>
        <v>0</v>
      </c>
      <c r="F819" s="112">
        <f>SUMIF(A819:B819,"*consolidação*",C819:D819)</f>
        <v>41932003832.029999</v>
      </c>
      <c r="H819" s="182" t="b">
        <f t="shared" si="63"/>
        <v>1</v>
      </c>
      <c r="I819" s="182" t="str">
        <f t="shared" si="64"/>
        <v>00</v>
      </c>
    </row>
    <row r="820" spans="1:9" ht="25.5">
      <c r="A820" s="182" t="s">
        <v>1170</v>
      </c>
      <c r="B820" s="108" t="s">
        <v>475</v>
      </c>
      <c r="C820" s="111">
        <v>4274491501.1999998</v>
      </c>
      <c r="D820" s="112">
        <v>0</v>
      </c>
      <c r="E820" s="112">
        <f>E821</f>
        <v>0</v>
      </c>
      <c r="F820" s="112">
        <f>F821</f>
        <v>4274491501.1999998</v>
      </c>
      <c r="G820" s="182">
        <f>G839</f>
        <v>0</v>
      </c>
      <c r="H820" s="182" t="b">
        <f t="shared" si="63"/>
        <v>1</v>
      </c>
      <c r="I820" s="182" t="str">
        <f t="shared" si="64"/>
        <v>00</v>
      </c>
    </row>
    <row r="821" spans="1:9" ht="25.5">
      <c r="A821" s="182" t="s">
        <v>1171</v>
      </c>
      <c r="B821" s="106" t="s">
        <v>476</v>
      </c>
      <c r="C821" s="110">
        <v>4274491501.1999998</v>
      </c>
      <c r="D821" s="112">
        <v>0</v>
      </c>
      <c r="E821" s="112">
        <f>SUMIF(A821:B821,"*intra*",C821:D821)+SUMIF(A821:B821,"*inter*",C821:D821)</f>
        <v>0</v>
      </c>
      <c r="F821" s="112">
        <f>SUMIF(A821:B821,"*consolidação*",C821:D821)</f>
        <v>4274491501.1999998</v>
      </c>
      <c r="H821" s="182" t="b">
        <f t="shared" ref="H821:H901" si="73">IF(I821="00",C821=E821+F821,TRUE)</f>
        <v>1</v>
      </c>
      <c r="I821" s="182" t="str">
        <f t="shared" si="64"/>
        <v>00</v>
      </c>
    </row>
    <row r="822" spans="1:9">
      <c r="A822" s="182" t="s">
        <v>1172</v>
      </c>
      <c r="B822" s="108" t="s">
        <v>477</v>
      </c>
      <c r="C822" s="111">
        <v>23995621628.709999</v>
      </c>
      <c r="D822" s="112">
        <v>0</v>
      </c>
      <c r="E822" s="112">
        <f>E823+E825+E827-E829</f>
        <v>0</v>
      </c>
      <c r="F822" s="112">
        <f>F823+F825+F827-F829</f>
        <v>23995621628.710003</v>
      </c>
      <c r="G822" s="182">
        <f>G841+G843+G845-G847</f>
        <v>0</v>
      </c>
      <c r="H822" s="182" t="b">
        <f t="shared" si="73"/>
        <v>1</v>
      </c>
      <c r="I822" s="182" t="str">
        <f t="shared" ref="I822:I902" si="74">MID(A822,11,2)</f>
        <v>00</v>
      </c>
    </row>
    <row r="823" spans="1:9">
      <c r="A823" s="182" t="s">
        <v>1173</v>
      </c>
      <c r="B823" s="106" t="s">
        <v>478</v>
      </c>
      <c r="C823" s="110">
        <v>23995673952.330002</v>
      </c>
      <c r="D823" s="112">
        <v>0</v>
      </c>
      <c r="E823" s="112">
        <f>E824</f>
        <v>0</v>
      </c>
      <c r="F823" s="112">
        <f>F824</f>
        <v>23995673952.330002</v>
      </c>
      <c r="G823" s="182">
        <f>G842</f>
        <v>0</v>
      </c>
      <c r="H823" s="182" t="b">
        <f t="shared" si="73"/>
        <v>1</v>
      </c>
      <c r="I823" s="182" t="str">
        <f t="shared" si="74"/>
        <v>00</v>
      </c>
    </row>
    <row r="824" spans="1:9">
      <c r="A824" s="182" t="s">
        <v>1174</v>
      </c>
      <c r="B824" s="108" t="s">
        <v>479</v>
      </c>
      <c r="C824" s="111">
        <v>23995673952.330002</v>
      </c>
      <c r="D824" s="112">
        <v>0</v>
      </c>
      <c r="E824" s="112">
        <f>SUMIF(A824:B824,"*intra*",C824:D824)+SUMIF(A824:B824,"*inter*",C824:D824)</f>
        <v>0</v>
      </c>
      <c r="F824" s="112">
        <f>SUMIF(A824:B824,"*consolidação*",C824:D824)</f>
        <v>23995673952.330002</v>
      </c>
      <c r="H824" s="182" t="b">
        <f t="shared" si="73"/>
        <v>1</v>
      </c>
      <c r="I824" s="182" t="str">
        <f t="shared" si="74"/>
        <v>00</v>
      </c>
    </row>
    <row r="825" spans="1:9">
      <c r="A825" s="182" t="s">
        <v>1175</v>
      </c>
      <c r="B825" s="106" t="s">
        <v>480</v>
      </c>
      <c r="C825" s="110"/>
      <c r="D825" s="112">
        <v>0</v>
      </c>
      <c r="E825" s="112">
        <f>E826</f>
        <v>0</v>
      </c>
      <c r="F825" s="112">
        <f>F826</f>
        <v>0</v>
      </c>
      <c r="G825" s="182">
        <f>G844</f>
        <v>0</v>
      </c>
      <c r="H825" s="182" t="b">
        <f t="shared" si="73"/>
        <v>1</v>
      </c>
      <c r="I825" s="182" t="str">
        <f t="shared" si="74"/>
        <v>00</v>
      </c>
    </row>
    <row r="826" spans="1:9" ht="25.5">
      <c r="A826" s="182" t="s">
        <v>1176</v>
      </c>
      <c r="B826" s="108" t="s">
        <v>481</v>
      </c>
      <c r="C826" s="111"/>
      <c r="D826" s="112">
        <v>0</v>
      </c>
      <c r="E826" s="112">
        <f>SUMIF(A826:B826,"*intra*",C826:D826)+SUMIF(A826:B826,"*inter*",C826:D826)</f>
        <v>0</v>
      </c>
      <c r="F826" s="112">
        <f>SUMIF(A826:B826,"*consolidação*",C826:D826)</f>
        <v>0</v>
      </c>
      <c r="H826" s="182" t="b">
        <f t="shared" si="73"/>
        <v>1</v>
      </c>
      <c r="I826" s="182" t="str">
        <f t="shared" si="74"/>
        <v>00</v>
      </c>
    </row>
    <row r="827" spans="1:9">
      <c r="A827" s="182" t="s">
        <v>1177</v>
      </c>
      <c r="B827" s="106" t="s">
        <v>482</v>
      </c>
      <c r="C827" s="110"/>
      <c r="D827" s="112">
        <v>0</v>
      </c>
      <c r="E827" s="112">
        <f>E828</f>
        <v>0</v>
      </c>
      <c r="F827" s="112">
        <f>F828</f>
        <v>0</v>
      </c>
      <c r="G827" s="182">
        <f>G846</f>
        <v>0</v>
      </c>
      <c r="H827" s="182" t="b">
        <f t="shared" si="73"/>
        <v>1</v>
      </c>
      <c r="I827" s="182" t="str">
        <f t="shared" si="74"/>
        <v>00</v>
      </c>
    </row>
    <row r="828" spans="1:9">
      <c r="A828" s="182" t="s">
        <v>1178</v>
      </c>
      <c r="B828" s="108" t="s">
        <v>483</v>
      </c>
      <c r="C828" s="111"/>
      <c r="D828" s="112">
        <v>0</v>
      </c>
      <c r="E828" s="112">
        <f>SUMIF(A828:B828,"*intra*",C828:D828)+SUMIF(A828:B828,"*inter*",C828:D828)</f>
        <v>0</v>
      </c>
      <c r="F828" s="112">
        <f>SUMIF(A828:B828,"*consolidação*",C828:D828)</f>
        <v>0</v>
      </c>
      <c r="H828" s="182" t="b">
        <f t="shared" si="73"/>
        <v>1</v>
      </c>
      <c r="I828" s="182" t="str">
        <f t="shared" si="74"/>
        <v>00</v>
      </c>
    </row>
    <row r="829" spans="1:9" ht="25.5">
      <c r="A829" s="182" t="s">
        <v>1179</v>
      </c>
      <c r="B829" s="106" t="s">
        <v>484</v>
      </c>
      <c r="C829" s="110">
        <v>52323.62</v>
      </c>
      <c r="D829" s="112">
        <v>0</v>
      </c>
      <c r="E829" s="112">
        <f>E830</f>
        <v>0</v>
      </c>
      <c r="F829" s="112">
        <f>F830</f>
        <v>52323.62</v>
      </c>
      <c r="G829" s="182" t="e">
        <f>G865</f>
        <v>#REF!</v>
      </c>
      <c r="H829" s="182" t="b">
        <f t="shared" si="73"/>
        <v>1</v>
      </c>
      <c r="I829" s="182" t="str">
        <f t="shared" si="74"/>
        <v>00</v>
      </c>
    </row>
    <row r="830" spans="1:9" ht="25.5">
      <c r="A830" s="182" t="s">
        <v>1180</v>
      </c>
      <c r="B830" s="108" t="s">
        <v>485</v>
      </c>
      <c r="C830" s="111">
        <v>52323.62</v>
      </c>
      <c r="D830" s="112">
        <v>0</v>
      </c>
      <c r="E830" s="112">
        <f>SUMIF(A830:B830,"*intra*",C830:D830)+SUMIF(A830:B830,"*inter*",C830:D830)</f>
        <v>0</v>
      </c>
      <c r="F830" s="112">
        <f>SUMIF(A830:B830,"*consolidação*",C830:D830)</f>
        <v>52323.62</v>
      </c>
      <c r="H830" s="182" t="b">
        <f t="shared" si="73"/>
        <v>1</v>
      </c>
      <c r="I830" s="182" t="str">
        <f t="shared" si="74"/>
        <v>00</v>
      </c>
    </row>
    <row r="831" spans="1:9">
      <c r="A831" s="182" t="s">
        <v>1181</v>
      </c>
      <c r="B831" s="106" t="s">
        <v>486</v>
      </c>
      <c r="C831" s="110">
        <v>11007506337.84</v>
      </c>
      <c r="D831" s="112">
        <v>0</v>
      </c>
      <c r="E831" s="112">
        <f>E832+E834+E836+E838+E840+E842+E844-E846</f>
        <v>0</v>
      </c>
      <c r="F831" s="112">
        <f>F832+F834+F836+F838+F840+F842+F844-F846</f>
        <v>11007506337.840002</v>
      </c>
      <c r="G831" s="182">
        <f>G867+G869+G871+G873+G875+G877+G879-G881</f>
        <v>0</v>
      </c>
      <c r="H831" s="182" t="b">
        <f t="shared" si="73"/>
        <v>1</v>
      </c>
      <c r="I831" s="182" t="str">
        <f t="shared" si="74"/>
        <v>00</v>
      </c>
    </row>
    <row r="832" spans="1:9">
      <c r="A832" s="182" t="s">
        <v>1182</v>
      </c>
      <c r="B832" s="108" t="s">
        <v>487</v>
      </c>
      <c r="C832" s="111">
        <v>22918143.25</v>
      </c>
      <c r="D832" s="112">
        <v>0</v>
      </c>
      <c r="E832" s="112">
        <f>E833</f>
        <v>0</v>
      </c>
      <c r="F832" s="112">
        <f>F833</f>
        <v>22918143.25</v>
      </c>
      <c r="G832" s="182">
        <f>G868</f>
        <v>0</v>
      </c>
      <c r="H832" s="182" t="b">
        <f t="shared" si="73"/>
        <v>1</v>
      </c>
      <c r="I832" s="182" t="str">
        <f t="shared" si="74"/>
        <v>00</v>
      </c>
    </row>
    <row r="833" spans="1:9">
      <c r="A833" s="182" t="s">
        <v>1183</v>
      </c>
      <c r="B833" s="106" t="s">
        <v>488</v>
      </c>
      <c r="C833" s="110">
        <v>22918143.25</v>
      </c>
      <c r="D833" s="112">
        <v>0</v>
      </c>
      <c r="E833" s="112">
        <f>SUMIF(A833:B833,"*intra*",C833:D833)+SUMIF(A833:B833,"*inter*",C833:D833)</f>
        <v>0</v>
      </c>
      <c r="F833" s="112">
        <f>SUMIF(A833:B833,"*consolidação*",C833:D833)</f>
        <v>22918143.25</v>
      </c>
      <c r="H833" s="182" t="b">
        <f t="shared" si="73"/>
        <v>1</v>
      </c>
      <c r="I833" s="182" t="str">
        <f t="shared" si="74"/>
        <v>00</v>
      </c>
    </row>
    <row r="834" spans="1:9">
      <c r="A834" s="182" t="s">
        <v>1184</v>
      </c>
      <c r="B834" s="108" t="s">
        <v>489</v>
      </c>
      <c r="C834" s="111">
        <v>72298985.349999994</v>
      </c>
      <c r="D834" s="112">
        <v>0</v>
      </c>
      <c r="E834" s="112">
        <f>E835</f>
        <v>0</v>
      </c>
      <c r="F834" s="112">
        <f>F835</f>
        <v>72298985.349999994</v>
      </c>
      <c r="G834" s="182">
        <f>G870</f>
        <v>0</v>
      </c>
      <c r="H834" s="182" t="b">
        <f t="shared" si="73"/>
        <v>1</v>
      </c>
      <c r="I834" s="182" t="str">
        <f t="shared" si="74"/>
        <v>00</v>
      </c>
    </row>
    <row r="835" spans="1:9">
      <c r="A835" s="182" t="s">
        <v>1185</v>
      </c>
      <c r="B835" s="106" t="s">
        <v>490</v>
      </c>
      <c r="C835" s="110">
        <v>72298985.349999994</v>
      </c>
      <c r="D835" s="112">
        <v>0</v>
      </c>
      <c r="E835" s="112">
        <f>SUMIF(A835:B835,"*intra*",C835:D835)+SUMIF(A835:B835,"*inter*",C835:D835)</f>
        <v>0</v>
      </c>
      <c r="F835" s="112">
        <f>SUMIF(A835:B835,"*consolidação*",C835:D835)</f>
        <v>72298985.349999994</v>
      </c>
      <c r="H835" s="182" t="b">
        <f t="shared" si="73"/>
        <v>1</v>
      </c>
      <c r="I835" s="182" t="str">
        <f t="shared" si="74"/>
        <v>00</v>
      </c>
    </row>
    <row r="836" spans="1:9">
      <c r="A836" s="182" t="s">
        <v>1186</v>
      </c>
      <c r="B836" s="108" t="s">
        <v>491</v>
      </c>
      <c r="C836" s="111">
        <v>6159575.0300000003</v>
      </c>
      <c r="D836" s="112">
        <v>0</v>
      </c>
      <c r="E836" s="112">
        <f>E837</f>
        <v>0</v>
      </c>
      <c r="F836" s="112">
        <f>F837</f>
        <v>6159575.0300000003</v>
      </c>
      <c r="G836" s="182">
        <f>G872</f>
        <v>0</v>
      </c>
      <c r="H836" s="182" t="b">
        <f t="shared" si="73"/>
        <v>1</v>
      </c>
      <c r="I836" s="182" t="str">
        <f t="shared" si="74"/>
        <v>00</v>
      </c>
    </row>
    <row r="837" spans="1:9">
      <c r="A837" s="182" t="s">
        <v>1187</v>
      </c>
      <c r="B837" s="106" t="s">
        <v>492</v>
      </c>
      <c r="C837" s="110">
        <v>6159575.0300000003</v>
      </c>
      <c r="D837" s="112">
        <v>0</v>
      </c>
      <c r="E837" s="112">
        <f>SUMIF(A837:B837,"*intra*",C837:D837)+SUMIF(A837:B837,"*inter*",C837:D837)</f>
        <v>0</v>
      </c>
      <c r="F837" s="112">
        <f>SUMIF(A837:B837,"*consolidação*",C837:D837)</f>
        <v>6159575.0300000003</v>
      </c>
      <c r="H837" s="182" t="b">
        <f t="shared" si="73"/>
        <v>1</v>
      </c>
      <c r="I837" s="182" t="str">
        <f t="shared" si="74"/>
        <v>00</v>
      </c>
    </row>
    <row r="838" spans="1:9">
      <c r="A838" s="182" t="s">
        <v>1188</v>
      </c>
      <c r="B838" s="108" t="s">
        <v>493</v>
      </c>
      <c r="C838" s="111">
        <v>20011641.219999999</v>
      </c>
      <c r="D838" s="112">
        <v>0</v>
      </c>
      <c r="E838" s="112">
        <f>E839</f>
        <v>0</v>
      </c>
      <c r="F838" s="112">
        <f>F839</f>
        <v>20011641.219999999</v>
      </c>
      <c r="G838" s="182">
        <f>G874</f>
        <v>0</v>
      </c>
      <c r="H838" s="182" t="b">
        <f t="shared" si="73"/>
        <v>1</v>
      </c>
      <c r="I838" s="182" t="str">
        <f t="shared" si="74"/>
        <v>00</v>
      </c>
    </row>
    <row r="839" spans="1:9">
      <c r="A839" s="182" t="s">
        <v>1189</v>
      </c>
      <c r="B839" s="106" t="s">
        <v>494</v>
      </c>
      <c r="C839" s="110">
        <v>20011641.219999999</v>
      </c>
      <c r="D839" s="112">
        <v>0</v>
      </c>
      <c r="E839" s="112">
        <f>SUMIF(A839:B839,"*intra*",C839:D839)+SUMIF(A839:B839,"*inter*",C839:D839)</f>
        <v>0</v>
      </c>
      <c r="F839" s="112">
        <f>SUMIF(A839:B839,"*consolidação*",C839:D839)</f>
        <v>20011641.219999999</v>
      </c>
      <c r="H839" s="182" t="b">
        <f t="shared" si="73"/>
        <v>1</v>
      </c>
      <c r="I839" s="182" t="str">
        <f t="shared" si="74"/>
        <v>00</v>
      </c>
    </row>
    <row r="840" spans="1:9">
      <c r="A840" s="182" t="s">
        <v>1190</v>
      </c>
      <c r="B840" s="108" t="s">
        <v>495</v>
      </c>
      <c r="C840" s="111">
        <v>18767145.52</v>
      </c>
      <c r="D840" s="112">
        <v>0</v>
      </c>
      <c r="E840" s="112">
        <f>E841</f>
        <v>0</v>
      </c>
      <c r="F840" s="112">
        <f>F841</f>
        <v>18767145.52</v>
      </c>
      <c r="G840" s="182">
        <f>G876</f>
        <v>0</v>
      </c>
      <c r="H840" s="182" t="b">
        <f t="shared" si="73"/>
        <v>1</v>
      </c>
      <c r="I840" s="182" t="str">
        <f t="shared" si="74"/>
        <v>00</v>
      </c>
    </row>
    <row r="841" spans="1:9">
      <c r="A841" s="182" t="s">
        <v>1191</v>
      </c>
      <c r="B841" s="106" t="s">
        <v>496</v>
      </c>
      <c r="C841" s="110">
        <v>18767145.52</v>
      </c>
      <c r="D841" s="112">
        <v>0</v>
      </c>
      <c r="E841" s="112">
        <f>SUMIF(A841:B841,"*intra*",C841:D841)+SUMIF(A841:B841,"*inter*",C841:D841)</f>
        <v>0</v>
      </c>
      <c r="F841" s="112">
        <f>SUMIF(A841:B841,"*consolidação*",C841:D841)</f>
        <v>18767145.52</v>
      </c>
      <c r="H841" s="182" t="b">
        <f t="shared" si="73"/>
        <v>1</v>
      </c>
      <c r="I841" s="182" t="str">
        <f t="shared" si="74"/>
        <v>00</v>
      </c>
    </row>
    <row r="842" spans="1:9">
      <c r="A842" s="182" t="s">
        <v>1192</v>
      </c>
      <c r="B842" s="108" t="s">
        <v>497</v>
      </c>
      <c r="C842" s="111">
        <v>10041439322.25</v>
      </c>
      <c r="D842" s="112">
        <v>0</v>
      </c>
      <c r="E842" s="112">
        <f>E843</f>
        <v>0</v>
      </c>
      <c r="F842" s="112">
        <f>F843</f>
        <v>10041439322.25</v>
      </c>
      <c r="G842" s="182">
        <f>G878</f>
        <v>0</v>
      </c>
      <c r="H842" s="182" t="b">
        <f t="shared" si="73"/>
        <v>1</v>
      </c>
      <c r="I842" s="182" t="str">
        <f t="shared" si="74"/>
        <v>00</v>
      </c>
    </row>
    <row r="843" spans="1:9">
      <c r="A843" s="182" t="s">
        <v>1193</v>
      </c>
      <c r="B843" s="106" t="s">
        <v>498</v>
      </c>
      <c r="C843" s="110">
        <v>10041439322.25</v>
      </c>
      <c r="D843" s="112">
        <v>0</v>
      </c>
      <c r="E843" s="112">
        <f>SUMIF(A843:B843,"*intra*",C843:D843)+SUMIF(A843:B843,"*inter*",C843:D843)</f>
        <v>0</v>
      </c>
      <c r="F843" s="112">
        <f>SUMIF(A843:B843,"*consolidação*",C843:D843)</f>
        <v>10041439322.25</v>
      </c>
      <c r="H843" s="182" t="b">
        <f t="shared" si="73"/>
        <v>1</v>
      </c>
      <c r="I843" s="182" t="str">
        <f t="shared" si="74"/>
        <v>00</v>
      </c>
    </row>
    <row r="844" spans="1:9">
      <c r="A844" s="182" t="s">
        <v>1194</v>
      </c>
      <c r="B844" s="108" t="s">
        <v>499</v>
      </c>
      <c r="C844" s="111">
        <v>826934972.01999998</v>
      </c>
      <c r="D844" s="112">
        <v>0</v>
      </c>
      <c r="E844" s="112">
        <f>E845</f>
        <v>0</v>
      </c>
      <c r="F844" s="112">
        <f>F845</f>
        <v>826934972.01999998</v>
      </c>
      <c r="G844" s="182">
        <f>G880</f>
        <v>0</v>
      </c>
      <c r="H844" s="182" t="b">
        <f t="shared" si="73"/>
        <v>1</v>
      </c>
      <c r="I844" s="182" t="str">
        <f t="shared" si="74"/>
        <v>00</v>
      </c>
    </row>
    <row r="845" spans="1:9">
      <c r="A845" s="182" t="s">
        <v>1195</v>
      </c>
      <c r="B845" s="106" t="s">
        <v>500</v>
      </c>
      <c r="C845" s="110">
        <v>826934972.01999998</v>
      </c>
      <c r="D845" s="112">
        <v>0</v>
      </c>
      <c r="E845" s="112">
        <f>SUMIF(A845:B845,"*intra*",C845:D845)+SUMIF(A845:B845,"*inter*",C845:D845)</f>
        <v>0</v>
      </c>
      <c r="F845" s="112">
        <f>SUMIF(A845:B845,"*consolidação*",C845:D845)</f>
        <v>826934972.01999998</v>
      </c>
      <c r="H845" s="182" t="b">
        <f t="shared" si="73"/>
        <v>1</v>
      </c>
      <c r="I845" s="182" t="str">
        <f t="shared" si="74"/>
        <v>00</v>
      </c>
    </row>
    <row r="846" spans="1:9">
      <c r="A846" s="182" t="s">
        <v>1196</v>
      </c>
      <c r="B846" s="108" t="s">
        <v>501</v>
      </c>
      <c r="C846" s="111">
        <v>1023446.8</v>
      </c>
      <c r="D846" s="112">
        <v>0</v>
      </c>
      <c r="E846" s="112">
        <f>E847</f>
        <v>0</v>
      </c>
      <c r="F846" s="112">
        <f>F847</f>
        <v>1023446.8</v>
      </c>
      <c r="G846" s="182">
        <f>G882</f>
        <v>0</v>
      </c>
      <c r="H846" s="182" t="b">
        <f t="shared" si="73"/>
        <v>1</v>
      </c>
      <c r="I846" s="182" t="str">
        <f t="shared" si="74"/>
        <v>00</v>
      </c>
    </row>
    <row r="847" spans="1:9">
      <c r="A847" s="182" t="s">
        <v>1197</v>
      </c>
      <c r="B847" s="106" t="s">
        <v>502</v>
      </c>
      <c r="C847" s="110">
        <v>1023446.8</v>
      </c>
      <c r="D847" s="112">
        <v>0</v>
      </c>
      <c r="E847" s="112">
        <f>SUMIF(A847:B847,"*intra*",C847:D847)+SUMIF(A847:B847,"*inter*",C847:D847)</f>
        <v>0</v>
      </c>
      <c r="F847" s="112">
        <f>SUMIF(A847:B847,"*consolidação*",C847:D847)</f>
        <v>1023446.8</v>
      </c>
      <c r="H847" s="182" t="b">
        <f t="shared" si="73"/>
        <v>1</v>
      </c>
      <c r="I847" s="182" t="str">
        <f t="shared" si="74"/>
        <v>00</v>
      </c>
    </row>
    <row r="848" spans="1:9" s="252" customFormat="1">
      <c r="A848" s="252" t="s">
        <v>3993</v>
      </c>
      <c r="B848" s="260" t="s">
        <v>3993</v>
      </c>
      <c r="C848" s="111">
        <v>7554000</v>
      </c>
      <c r="D848" s="112"/>
      <c r="E848" s="112">
        <f>E849+E855+E857-E859</f>
        <v>0</v>
      </c>
      <c r="F848" s="112">
        <f>F849+F855+F857-F859</f>
        <v>7554000</v>
      </c>
      <c r="H848" s="252" t="b">
        <f t="shared" ref="H848:H864" si="75">IF(I848="00",C848=E848+F848,TRUE)</f>
        <v>1</v>
      </c>
      <c r="I848" s="252" t="str">
        <f t="shared" ref="I848:I864" si="76">MID(A848,11,2)</f>
        <v>00</v>
      </c>
    </row>
    <row r="849" spans="1:9" s="252" customFormat="1">
      <c r="A849" s="252" t="s">
        <v>3994</v>
      </c>
      <c r="B849" s="260" t="s">
        <v>4010</v>
      </c>
      <c r="C849" s="110">
        <v>7554000</v>
      </c>
      <c r="D849" s="112"/>
      <c r="E849" s="112">
        <f>SUMIF(A849:B849,"*intra*",C849:D849)+SUMIF(A849:B849,"*inter*",C849:D849)</f>
        <v>0</v>
      </c>
      <c r="F849" s="112">
        <f>F850</f>
        <v>7554000</v>
      </c>
      <c r="H849" s="252" t="b">
        <f t="shared" si="75"/>
        <v>1</v>
      </c>
      <c r="I849" s="252" t="str">
        <f t="shared" si="76"/>
        <v>00</v>
      </c>
    </row>
    <row r="850" spans="1:9" s="252" customFormat="1">
      <c r="A850" s="252" t="s">
        <v>3995</v>
      </c>
      <c r="B850" s="255" t="s">
        <v>3995</v>
      </c>
      <c r="C850" s="111">
        <v>7554000</v>
      </c>
      <c r="D850" s="112"/>
      <c r="E850" s="112">
        <f t="shared" ref="E850:E864" si="77">SUMIF(A850:B850,"*intra*",C850:D850)+SUMIF(A850:B850,"*inter*",C850:D850)</f>
        <v>0</v>
      </c>
      <c r="F850" s="112">
        <f>SUMIF(A850:B850,"*consolidação*",C850:D850)</f>
        <v>7554000</v>
      </c>
      <c r="H850" s="252" t="b">
        <f t="shared" si="75"/>
        <v>1</v>
      </c>
      <c r="I850" s="252" t="str">
        <f t="shared" si="76"/>
        <v>00</v>
      </c>
    </row>
    <row r="851" spans="1:9" s="252" customFormat="1">
      <c r="A851" s="252" t="s">
        <v>3996</v>
      </c>
      <c r="B851" s="255" t="s">
        <v>3996</v>
      </c>
      <c r="C851" s="110"/>
      <c r="D851" s="112"/>
      <c r="E851" s="112">
        <f t="shared" si="77"/>
        <v>0</v>
      </c>
      <c r="F851" s="112">
        <f>SUMIF(A851:B851,"*consolidação*",C851:D851)</f>
        <v>0</v>
      </c>
      <c r="H851" s="252" t="b">
        <f t="shared" si="75"/>
        <v>1</v>
      </c>
      <c r="I851" s="252" t="str">
        <f t="shared" si="76"/>
        <v>00</v>
      </c>
    </row>
    <row r="852" spans="1:9" s="252" customFormat="1" ht="25.5">
      <c r="A852" s="252" t="s">
        <v>3997</v>
      </c>
      <c r="B852" s="255" t="s">
        <v>3997</v>
      </c>
      <c r="C852" s="111"/>
      <c r="D852" s="112"/>
      <c r="E852" s="112">
        <f t="shared" si="77"/>
        <v>0</v>
      </c>
      <c r="F852" s="112">
        <f>SUMIF(A852:B852,"*consolidação*",C852:D852)</f>
        <v>0</v>
      </c>
      <c r="H852" s="252" t="b">
        <f t="shared" si="75"/>
        <v>1</v>
      </c>
      <c r="I852" s="252" t="str">
        <f t="shared" si="76"/>
        <v>00</v>
      </c>
    </row>
    <row r="853" spans="1:9" s="252" customFormat="1" ht="25.5">
      <c r="A853" s="252" t="s">
        <v>3998</v>
      </c>
      <c r="B853" s="255" t="s">
        <v>3998</v>
      </c>
      <c r="C853" s="110"/>
      <c r="D853" s="112"/>
      <c r="E853" s="112">
        <f t="shared" si="77"/>
        <v>0</v>
      </c>
      <c r="F853" s="112">
        <f>SUMIF(A853:B853,"*consolidação*",C853:D853)</f>
        <v>0</v>
      </c>
      <c r="H853" s="252" t="b">
        <f t="shared" si="75"/>
        <v>1</v>
      </c>
      <c r="I853" s="252" t="str">
        <f t="shared" si="76"/>
        <v>00</v>
      </c>
    </row>
    <row r="854" spans="1:9" s="252" customFormat="1" ht="25.5">
      <c r="A854" s="252" t="s">
        <v>3999</v>
      </c>
      <c r="B854" s="255" t="s">
        <v>3999</v>
      </c>
      <c r="C854" s="111"/>
      <c r="D854" s="112"/>
      <c r="E854" s="112">
        <f t="shared" si="77"/>
        <v>0</v>
      </c>
      <c r="F854" s="112">
        <f t="shared" ref="F854:F864" si="78">SUMIF(A854:B854,"*consolidação*",C854:D854)</f>
        <v>0</v>
      </c>
      <c r="H854" s="252" t="b">
        <f t="shared" si="75"/>
        <v>1</v>
      </c>
      <c r="I854" s="252" t="str">
        <f t="shared" si="76"/>
        <v>00</v>
      </c>
    </row>
    <row r="855" spans="1:9" s="252" customFormat="1">
      <c r="A855" s="265" t="s">
        <v>4012</v>
      </c>
      <c r="B855" s="260" t="s">
        <v>4000</v>
      </c>
      <c r="C855" s="110"/>
      <c r="D855" s="112"/>
      <c r="E855" s="112">
        <f t="shared" si="77"/>
        <v>0</v>
      </c>
      <c r="F855" s="112">
        <f>F856</f>
        <v>0</v>
      </c>
      <c r="H855" s="252" t="b">
        <f t="shared" si="75"/>
        <v>1</v>
      </c>
      <c r="I855" s="252" t="str">
        <f t="shared" si="76"/>
        <v>00</v>
      </c>
    </row>
    <row r="856" spans="1:9" s="252" customFormat="1">
      <c r="A856" s="252" t="s">
        <v>4001</v>
      </c>
      <c r="B856" s="255" t="s">
        <v>4001</v>
      </c>
      <c r="C856" s="111"/>
      <c r="D856" s="112"/>
      <c r="E856" s="112">
        <f t="shared" si="77"/>
        <v>0</v>
      </c>
      <c r="F856" s="112">
        <f t="shared" si="78"/>
        <v>0</v>
      </c>
      <c r="H856" s="252" t="b">
        <f t="shared" si="75"/>
        <v>1</v>
      </c>
      <c r="I856" s="252" t="str">
        <f t="shared" si="76"/>
        <v>00</v>
      </c>
    </row>
    <row r="857" spans="1:9" s="252" customFormat="1">
      <c r="A857" s="265" t="s">
        <v>4011</v>
      </c>
      <c r="B857" s="260" t="s">
        <v>4002</v>
      </c>
      <c r="C857" s="110"/>
      <c r="D857" s="112"/>
      <c r="E857" s="112">
        <f t="shared" si="77"/>
        <v>0</v>
      </c>
      <c r="F857" s="112">
        <f>F858</f>
        <v>0</v>
      </c>
      <c r="H857" s="252" t="b">
        <f t="shared" si="75"/>
        <v>1</v>
      </c>
      <c r="I857" s="252" t="str">
        <f t="shared" si="76"/>
        <v>00</v>
      </c>
    </row>
    <row r="858" spans="1:9" s="252" customFormat="1">
      <c r="A858" s="252" t="s">
        <v>4003</v>
      </c>
      <c r="B858" s="255" t="s">
        <v>4003</v>
      </c>
      <c r="C858" s="111"/>
      <c r="D858" s="112"/>
      <c r="E858" s="112">
        <f t="shared" si="77"/>
        <v>0</v>
      </c>
      <c r="F858" s="112">
        <f>SUMIF(A858:B858,"*consolidação*",C858:D858)</f>
        <v>0</v>
      </c>
      <c r="H858" s="252" t="b">
        <f t="shared" si="75"/>
        <v>1</v>
      </c>
      <c r="I858" s="252" t="str">
        <f t="shared" si="76"/>
        <v>00</v>
      </c>
    </row>
    <row r="859" spans="1:9" s="252" customFormat="1" ht="30">
      <c r="A859" s="257" t="s">
        <v>4013</v>
      </c>
      <c r="B859" s="260" t="s">
        <v>4004</v>
      </c>
      <c r="C859" s="110"/>
      <c r="D859" s="112"/>
      <c r="E859" s="112">
        <f t="shared" si="77"/>
        <v>0</v>
      </c>
      <c r="F859" s="112">
        <f>F860</f>
        <v>0</v>
      </c>
      <c r="H859" s="252" t="b">
        <f t="shared" si="75"/>
        <v>1</v>
      </c>
      <c r="I859" s="252" t="str">
        <f t="shared" si="76"/>
        <v>00</v>
      </c>
    </row>
    <row r="860" spans="1:9" s="252" customFormat="1" ht="25.5">
      <c r="A860" s="252" t="s">
        <v>4005</v>
      </c>
      <c r="B860" s="255" t="s">
        <v>4005</v>
      </c>
      <c r="C860" s="111"/>
      <c r="D860" s="112"/>
      <c r="E860" s="112">
        <f t="shared" si="77"/>
        <v>0</v>
      </c>
      <c r="F860" s="112">
        <f t="shared" si="78"/>
        <v>0</v>
      </c>
      <c r="H860" s="252" t="b">
        <f t="shared" si="75"/>
        <v>1</v>
      </c>
      <c r="I860" s="252" t="str">
        <f t="shared" si="76"/>
        <v>00</v>
      </c>
    </row>
    <row r="861" spans="1:9" s="252" customFormat="1" ht="25.5">
      <c r="A861" s="252" t="s">
        <v>4006</v>
      </c>
      <c r="B861" s="255" t="s">
        <v>4006</v>
      </c>
      <c r="C861" s="110"/>
      <c r="D861" s="112"/>
      <c r="E861" s="112">
        <f t="shared" si="77"/>
        <v>0</v>
      </c>
      <c r="F861" s="112">
        <f t="shared" si="78"/>
        <v>0</v>
      </c>
      <c r="H861" s="252" t="b">
        <f t="shared" si="75"/>
        <v>1</v>
      </c>
      <c r="I861" s="252" t="str">
        <f t="shared" si="76"/>
        <v>00</v>
      </c>
    </row>
    <row r="862" spans="1:9" s="252" customFormat="1" ht="25.5">
      <c r="A862" s="252" t="s">
        <v>4007</v>
      </c>
      <c r="B862" s="255" t="s">
        <v>4007</v>
      </c>
      <c r="C862" s="111"/>
      <c r="D862" s="112"/>
      <c r="E862" s="112">
        <f t="shared" si="77"/>
        <v>0</v>
      </c>
      <c r="F862" s="112">
        <f t="shared" si="78"/>
        <v>0</v>
      </c>
      <c r="H862" s="252" t="b">
        <f t="shared" si="75"/>
        <v>1</v>
      </c>
      <c r="I862" s="252" t="str">
        <f t="shared" si="76"/>
        <v>00</v>
      </c>
    </row>
    <row r="863" spans="1:9" s="252" customFormat="1" ht="25.5">
      <c r="A863" s="252" t="s">
        <v>4008</v>
      </c>
      <c r="B863" s="255" t="s">
        <v>4008</v>
      </c>
      <c r="C863" s="110"/>
      <c r="D863" s="112"/>
      <c r="E863" s="112">
        <f t="shared" si="77"/>
        <v>0</v>
      </c>
      <c r="F863" s="112">
        <f t="shared" si="78"/>
        <v>0</v>
      </c>
      <c r="H863" s="252" t="b">
        <f t="shared" si="75"/>
        <v>1</v>
      </c>
      <c r="I863" s="252" t="str">
        <f t="shared" si="76"/>
        <v>00</v>
      </c>
    </row>
    <row r="864" spans="1:9" s="252" customFormat="1" ht="25.5">
      <c r="A864" s="252" t="s">
        <v>4009</v>
      </c>
      <c r="B864" s="255" t="s">
        <v>4009</v>
      </c>
      <c r="C864" s="111"/>
      <c r="D864" s="112"/>
      <c r="E864" s="112">
        <f t="shared" si="77"/>
        <v>0</v>
      </c>
      <c r="F864" s="112">
        <f t="shared" si="78"/>
        <v>0</v>
      </c>
      <c r="H864" s="252" t="b">
        <f t="shared" si="75"/>
        <v>1</v>
      </c>
      <c r="I864" s="252" t="str">
        <f t="shared" si="76"/>
        <v>00</v>
      </c>
    </row>
    <row r="865" spans="1:9" ht="25.5">
      <c r="A865" s="182" t="s">
        <v>1198</v>
      </c>
      <c r="B865" s="108" t="s">
        <v>503</v>
      </c>
      <c r="C865" s="110">
        <v>3027288864.7399998</v>
      </c>
      <c r="D865" s="112">
        <v>0</v>
      </c>
      <c r="E865" s="112">
        <f>E866+E868+E870+E872+E874+E876+E878+E880</f>
        <v>0</v>
      </c>
      <c r="F865" s="112">
        <f>F866+F868+F870+F872+F874+F876+F878+F880</f>
        <v>3027288864.7400002</v>
      </c>
      <c r="G865" s="182" t="e">
        <f>G884+G886+G888+G890+G892+G894+G896+G898</f>
        <v>#REF!</v>
      </c>
      <c r="H865" s="182" t="b">
        <f t="shared" si="73"/>
        <v>1</v>
      </c>
      <c r="I865" s="182" t="str">
        <f t="shared" si="74"/>
        <v>00</v>
      </c>
    </row>
    <row r="866" spans="1:9">
      <c r="A866" s="182" t="s">
        <v>1199</v>
      </c>
      <c r="B866" s="106" t="s">
        <v>504</v>
      </c>
      <c r="C866" s="111">
        <v>10217754.029999999</v>
      </c>
      <c r="D866" s="112">
        <v>0</v>
      </c>
      <c r="E866" s="112">
        <f>E867</f>
        <v>0</v>
      </c>
      <c r="F866" s="112">
        <f>F867</f>
        <v>10217754.029999999</v>
      </c>
      <c r="G866" s="182">
        <f>G885</f>
        <v>0</v>
      </c>
      <c r="H866" s="182" t="b">
        <f t="shared" si="73"/>
        <v>1</v>
      </c>
      <c r="I866" s="182" t="str">
        <f t="shared" si="74"/>
        <v>00</v>
      </c>
    </row>
    <row r="867" spans="1:9">
      <c r="A867" s="182" t="s">
        <v>1200</v>
      </c>
      <c r="B867" s="108" t="s">
        <v>505</v>
      </c>
      <c r="C867" s="110">
        <v>10217754.029999999</v>
      </c>
      <c r="D867" s="112">
        <v>0</v>
      </c>
      <c r="E867" s="112">
        <f>SUMIF(A867:B867,"*intra*",C867:D867)+SUMIF(A867:B867,"*inter*",C867:D867)</f>
        <v>0</v>
      </c>
      <c r="F867" s="112">
        <f>SUMIF(A867:B867,"*consolidação*",C867:D867)</f>
        <v>10217754.029999999</v>
      </c>
      <c r="H867" s="182" t="b">
        <f t="shared" si="73"/>
        <v>1</v>
      </c>
      <c r="I867" s="182" t="str">
        <f t="shared" si="74"/>
        <v>00</v>
      </c>
    </row>
    <row r="868" spans="1:9">
      <c r="A868" s="182" t="s">
        <v>1201</v>
      </c>
      <c r="B868" s="106" t="s">
        <v>506</v>
      </c>
      <c r="C868" s="111">
        <v>4059245.17</v>
      </c>
      <c r="D868" s="112">
        <v>0</v>
      </c>
      <c r="E868" s="112">
        <f>E869</f>
        <v>0</v>
      </c>
      <c r="F868" s="112">
        <f>F869</f>
        <v>4059245.17</v>
      </c>
      <c r="G868" s="182">
        <f>G887</f>
        <v>0</v>
      </c>
      <c r="H868" s="182" t="b">
        <f t="shared" si="73"/>
        <v>1</v>
      </c>
      <c r="I868" s="182" t="str">
        <f t="shared" si="74"/>
        <v>00</v>
      </c>
    </row>
    <row r="869" spans="1:9">
      <c r="A869" s="182" t="s">
        <v>1202</v>
      </c>
      <c r="B869" s="108" t="s">
        <v>507</v>
      </c>
      <c r="C869" s="110">
        <v>4059245.17</v>
      </c>
      <c r="D869" s="112">
        <v>0</v>
      </c>
      <c r="E869" s="112">
        <f>SUMIF(A869:B869,"*intra*",C869:D869)+SUMIF(A869:B869,"*inter*",C869:D869)</f>
        <v>0</v>
      </c>
      <c r="F869" s="112">
        <f>SUMIF(A869:B869,"*consolidação*",C869:D869)</f>
        <v>4059245.17</v>
      </c>
      <c r="H869" s="182" t="b">
        <f t="shared" si="73"/>
        <v>1</v>
      </c>
      <c r="I869" s="182" t="str">
        <f t="shared" si="74"/>
        <v>00</v>
      </c>
    </row>
    <row r="870" spans="1:9">
      <c r="A870" s="182" t="s">
        <v>1203</v>
      </c>
      <c r="B870" s="106" t="s">
        <v>508</v>
      </c>
      <c r="C870" s="111">
        <v>18251568.579999998</v>
      </c>
      <c r="D870" s="112">
        <v>0</v>
      </c>
      <c r="E870" s="112">
        <f>E871</f>
        <v>0</v>
      </c>
      <c r="F870" s="112">
        <f>F871</f>
        <v>18251568.579999998</v>
      </c>
      <c r="G870" s="182">
        <f>G889</f>
        <v>0</v>
      </c>
      <c r="H870" s="182" t="b">
        <f t="shared" si="73"/>
        <v>1</v>
      </c>
      <c r="I870" s="182" t="str">
        <f t="shared" si="74"/>
        <v>00</v>
      </c>
    </row>
    <row r="871" spans="1:9">
      <c r="A871" s="182" t="s">
        <v>1204</v>
      </c>
      <c r="B871" s="108" t="s">
        <v>509</v>
      </c>
      <c r="C871" s="110">
        <v>18251568.579999998</v>
      </c>
      <c r="D871" s="112">
        <v>0</v>
      </c>
      <c r="E871" s="112">
        <f>SUMIF(A871:B871,"*intra*",C871:D871)+SUMIF(A871:B871,"*inter*",C871:D871)</f>
        <v>0</v>
      </c>
      <c r="F871" s="112">
        <f>SUMIF(A871:B871,"*consolidação*",C871:D871)</f>
        <v>18251568.579999998</v>
      </c>
      <c r="H871" s="182" t="b">
        <f t="shared" si="73"/>
        <v>1</v>
      </c>
      <c r="I871" s="182" t="str">
        <f t="shared" si="74"/>
        <v>00</v>
      </c>
    </row>
    <row r="872" spans="1:9">
      <c r="A872" s="182" t="s">
        <v>1205</v>
      </c>
      <c r="B872" s="106" t="s">
        <v>510</v>
      </c>
      <c r="C872" s="111">
        <v>534878.06000000006</v>
      </c>
      <c r="D872" s="112">
        <v>0</v>
      </c>
      <c r="E872" s="112">
        <f>E873</f>
        <v>0</v>
      </c>
      <c r="F872" s="112">
        <f>F873</f>
        <v>534878.06000000006</v>
      </c>
      <c r="G872" s="182">
        <f>G891</f>
        <v>0</v>
      </c>
      <c r="H872" s="182" t="b">
        <f t="shared" si="73"/>
        <v>1</v>
      </c>
      <c r="I872" s="182" t="str">
        <f t="shared" si="74"/>
        <v>00</v>
      </c>
    </row>
    <row r="873" spans="1:9">
      <c r="A873" s="182" t="s">
        <v>1206</v>
      </c>
      <c r="B873" s="108" t="s">
        <v>511</v>
      </c>
      <c r="C873" s="110">
        <v>534878.06000000006</v>
      </c>
      <c r="D873" s="112">
        <v>0</v>
      </c>
      <c r="E873" s="112">
        <f>SUMIF(A873:B873,"*intra*",C873:D873)+SUMIF(A873:B873,"*inter*",C873:D873)</f>
        <v>0</v>
      </c>
      <c r="F873" s="112">
        <f>SUMIF(A873:B873,"*consolidação*",C873:D873)</f>
        <v>534878.06000000006</v>
      </c>
      <c r="H873" s="182" t="b">
        <f t="shared" si="73"/>
        <v>1</v>
      </c>
      <c r="I873" s="182" t="str">
        <f t="shared" si="74"/>
        <v>00</v>
      </c>
    </row>
    <row r="874" spans="1:9">
      <c r="A874" s="182" t="s">
        <v>1207</v>
      </c>
      <c r="B874" s="106" t="s">
        <v>512</v>
      </c>
      <c r="C874" s="111">
        <v>2037878.74</v>
      </c>
      <c r="D874" s="112">
        <v>0</v>
      </c>
      <c r="E874" s="112">
        <f>E875</f>
        <v>0</v>
      </c>
      <c r="F874" s="112">
        <f>F875</f>
        <v>2037878.74</v>
      </c>
      <c r="G874" s="182">
        <f>G893</f>
        <v>0</v>
      </c>
      <c r="H874" s="182" t="b">
        <f t="shared" si="73"/>
        <v>1</v>
      </c>
      <c r="I874" s="182" t="str">
        <f t="shared" si="74"/>
        <v>00</v>
      </c>
    </row>
    <row r="875" spans="1:9">
      <c r="A875" s="182" t="s">
        <v>1208</v>
      </c>
      <c r="B875" s="108" t="s">
        <v>513</v>
      </c>
      <c r="C875" s="110">
        <v>2037878.74</v>
      </c>
      <c r="D875" s="112">
        <v>0</v>
      </c>
      <c r="E875" s="112">
        <f>SUMIF(A875:B875,"*intra*",C875:D875)+SUMIF(A875:B875,"*inter*",C875:D875)</f>
        <v>0</v>
      </c>
      <c r="F875" s="112">
        <f>SUMIF(A875:B875,"*consolidação*",C875:D875)</f>
        <v>2037878.74</v>
      </c>
      <c r="H875" s="182" t="b">
        <f t="shared" si="73"/>
        <v>1</v>
      </c>
      <c r="I875" s="182" t="str">
        <f t="shared" si="74"/>
        <v>00</v>
      </c>
    </row>
    <row r="876" spans="1:9">
      <c r="A876" s="182" t="s">
        <v>1209</v>
      </c>
      <c r="B876" s="106" t="s">
        <v>514</v>
      </c>
      <c r="C876" s="111"/>
      <c r="D876" s="112">
        <v>0</v>
      </c>
      <c r="E876" s="112">
        <f>E877</f>
        <v>0</v>
      </c>
      <c r="F876" s="112">
        <f>F877</f>
        <v>0</v>
      </c>
      <c r="G876" s="182">
        <f>G895</f>
        <v>0</v>
      </c>
      <c r="H876" s="182" t="b">
        <f t="shared" si="73"/>
        <v>1</v>
      </c>
      <c r="I876" s="182" t="str">
        <f t="shared" si="74"/>
        <v>00</v>
      </c>
    </row>
    <row r="877" spans="1:9" ht="25.5">
      <c r="A877" s="182" t="s">
        <v>1210</v>
      </c>
      <c r="B877" s="108" t="s">
        <v>515</v>
      </c>
      <c r="C877" s="110"/>
      <c r="D877" s="112">
        <v>0</v>
      </c>
      <c r="E877" s="112">
        <f>SUMIF(A877:B877,"*intra*",C877:D877)+SUMIF(A877:B877,"*inter*",C877:D877)</f>
        <v>0</v>
      </c>
      <c r="F877" s="112">
        <f>SUMIF(A877:B877,"*consolidação*",C877:D877)</f>
        <v>0</v>
      </c>
      <c r="H877" s="182" t="b">
        <f t="shared" si="73"/>
        <v>1</v>
      </c>
      <c r="I877" s="182" t="str">
        <f t="shared" si="74"/>
        <v>00</v>
      </c>
    </row>
    <row r="878" spans="1:9">
      <c r="A878" s="182" t="s">
        <v>1211</v>
      </c>
      <c r="B878" s="106" t="s">
        <v>516</v>
      </c>
      <c r="C878" s="111">
        <v>232653.13</v>
      </c>
      <c r="D878" s="112">
        <v>0</v>
      </c>
      <c r="E878" s="112">
        <f>E879</f>
        <v>0</v>
      </c>
      <c r="F878" s="112">
        <f>F879</f>
        <v>232653.13</v>
      </c>
      <c r="G878" s="182">
        <f>G897</f>
        <v>0</v>
      </c>
      <c r="H878" s="182" t="b">
        <f t="shared" si="73"/>
        <v>1</v>
      </c>
      <c r="I878" s="182" t="str">
        <f t="shared" si="74"/>
        <v>00</v>
      </c>
    </row>
    <row r="879" spans="1:9">
      <c r="A879" s="182" t="s">
        <v>1212</v>
      </c>
      <c r="B879" s="108" t="s">
        <v>517</v>
      </c>
      <c r="C879" s="110">
        <v>232653.13</v>
      </c>
      <c r="D879" s="112">
        <v>0</v>
      </c>
      <c r="E879" s="112">
        <f>SUMIF(A879:B879,"*intra*",C879:D879)+SUMIF(A879:B879,"*inter*",C879:D879)</f>
        <v>0</v>
      </c>
      <c r="F879" s="112">
        <f>SUMIF(A879:B879,"*consolidação*",C879:D879)</f>
        <v>232653.13</v>
      </c>
      <c r="H879" s="182" t="b">
        <f t="shared" si="73"/>
        <v>1</v>
      </c>
      <c r="I879" s="182" t="str">
        <f t="shared" si="74"/>
        <v>00</v>
      </c>
    </row>
    <row r="880" spans="1:9">
      <c r="A880" s="182" t="s">
        <v>1213</v>
      </c>
      <c r="B880" s="106" t="s">
        <v>518</v>
      </c>
      <c r="C880" s="111">
        <v>2991954887.0300002</v>
      </c>
      <c r="D880" s="112">
        <v>0</v>
      </c>
      <c r="E880" s="112">
        <f>E881</f>
        <v>0</v>
      </c>
      <c r="F880" s="112">
        <f>F881</f>
        <v>2991954887.0300002</v>
      </c>
      <c r="G880" s="182">
        <f>G899</f>
        <v>0</v>
      </c>
      <c r="H880" s="182" t="b">
        <f t="shared" si="73"/>
        <v>1</v>
      </c>
      <c r="I880" s="182" t="str">
        <f t="shared" si="74"/>
        <v>00</v>
      </c>
    </row>
    <row r="881" spans="1:9">
      <c r="A881" s="182" t="s">
        <v>1214</v>
      </c>
      <c r="B881" s="108" t="s">
        <v>519</v>
      </c>
      <c r="C881" s="110">
        <v>2991954887.0300002</v>
      </c>
      <c r="D881" s="112">
        <v>0</v>
      </c>
      <c r="E881" s="112">
        <f>SUMIF(A881:B881,"*intra*",C881:D881)+SUMIF(A881:B881,"*inter*",C881:D881)</f>
        <v>0</v>
      </c>
      <c r="F881" s="112">
        <f>SUMIF(A881:B881,"*consolidação*",C881:D881)</f>
        <v>2991954887.0300002</v>
      </c>
      <c r="H881" s="182" t="b">
        <f t="shared" si="73"/>
        <v>1</v>
      </c>
      <c r="I881" s="182" t="str">
        <f t="shared" si="74"/>
        <v>00</v>
      </c>
    </row>
    <row r="882" spans="1:9">
      <c r="A882" s="182" t="s">
        <v>1215</v>
      </c>
      <c r="B882" s="106" t="s">
        <v>520</v>
      </c>
      <c r="C882" s="111">
        <v>1107924715992.1899</v>
      </c>
      <c r="D882" s="112">
        <v>0</v>
      </c>
      <c r="E882" s="112">
        <f>E883+E958+E1002+E1019+E1036</f>
        <v>42514636046.269997</v>
      </c>
      <c r="F882" s="112">
        <f>F883+F958+F1002+F1019+F1036</f>
        <v>1065410079945.9202</v>
      </c>
      <c r="G882" s="182">
        <f>G901+G976+G1020+G1037+G1054</f>
        <v>0</v>
      </c>
      <c r="H882" s="182" t="b">
        <f t="shared" si="73"/>
        <v>1</v>
      </c>
      <c r="I882" s="182" t="str">
        <f t="shared" si="74"/>
        <v>00</v>
      </c>
    </row>
    <row r="883" spans="1:9">
      <c r="A883" s="182" t="s">
        <v>1216</v>
      </c>
      <c r="B883" s="108" t="s">
        <v>521</v>
      </c>
      <c r="C883" s="110">
        <v>520594738725.16998</v>
      </c>
      <c r="D883" s="112">
        <v>0</v>
      </c>
      <c r="E883" s="112">
        <f>E884+E920+E930+E937+E948</f>
        <v>41602872639.75</v>
      </c>
      <c r="F883" s="112">
        <f>F884+F920+F930+F937+F948</f>
        <v>478991866085.41998</v>
      </c>
      <c r="G883" s="182">
        <f>G902+G939+G949+G955+G966</f>
        <v>0</v>
      </c>
      <c r="H883" s="182" t="b">
        <f t="shared" si="73"/>
        <v>1</v>
      </c>
      <c r="I883" s="182" t="str">
        <f t="shared" si="74"/>
        <v>00</v>
      </c>
    </row>
    <row r="884" spans="1:9">
      <c r="A884" s="182" t="s">
        <v>1217</v>
      </c>
      <c r="B884" s="106" t="s">
        <v>522</v>
      </c>
      <c r="C884" s="111">
        <v>372800210985.87</v>
      </c>
      <c r="D884" s="112">
        <v>0</v>
      </c>
      <c r="E884" s="112">
        <f>E885+E892+E899+E906+E913</f>
        <v>41602872639.75</v>
      </c>
      <c r="F884" s="112">
        <f>F885+F892+F899+F906+F913</f>
        <v>331197338346.12</v>
      </c>
      <c r="G884" s="182">
        <f>G903+G910+G917+G924+G931</f>
        <v>0</v>
      </c>
      <c r="H884" s="182" t="b">
        <f t="shared" si="73"/>
        <v>1</v>
      </c>
      <c r="I884" s="182" t="str">
        <f t="shared" si="74"/>
        <v>00</v>
      </c>
    </row>
    <row r="885" spans="1:9">
      <c r="A885" s="182" t="s">
        <v>1218</v>
      </c>
      <c r="B885" s="108" t="s">
        <v>523</v>
      </c>
      <c r="C885" s="110">
        <v>331197338346.12</v>
      </c>
      <c r="D885" s="112">
        <v>0</v>
      </c>
      <c r="E885" s="112">
        <f t="shared" ref="E885:E919" si="79">SUMIF(A885:B885,"*intra*",C885:D885)+SUMIF(A885:B885,"*inter*",C885:D885)</f>
        <v>0</v>
      </c>
      <c r="F885" s="112">
        <f t="shared" ref="F885:F919" si="80">SUMIF(A885:B885,"*consolidação*",C885:D885)</f>
        <v>331197338346.12</v>
      </c>
      <c r="G885" s="113">
        <f>G904+G905+G906+G907+G908-G909</f>
        <v>0</v>
      </c>
      <c r="H885" s="182" t="b">
        <f t="shared" si="73"/>
        <v>1</v>
      </c>
      <c r="I885" s="182" t="str">
        <f t="shared" si="74"/>
        <v>00</v>
      </c>
    </row>
    <row r="886" spans="1:9">
      <c r="A886" s="182" t="s">
        <v>1219</v>
      </c>
      <c r="B886" s="106" t="s">
        <v>524</v>
      </c>
      <c r="C886" s="111">
        <v>12995422346.059999</v>
      </c>
      <c r="D886" s="112">
        <v>0</v>
      </c>
      <c r="E886" s="112">
        <f t="shared" si="79"/>
        <v>0</v>
      </c>
      <c r="F886" s="112">
        <f t="shared" si="80"/>
        <v>0</v>
      </c>
      <c r="H886" s="182" t="b">
        <f t="shared" si="73"/>
        <v>1</v>
      </c>
      <c r="I886" s="182" t="str">
        <f t="shared" si="74"/>
        <v>01</v>
      </c>
    </row>
    <row r="887" spans="1:9">
      <c r="A887" s="182" t="s">
        <v>1220</v>
      </c>
      <c r="B887" s="108" t="s">
        <v>525</v>
      </c>
      <c r="C887" s="110">
        <v>333244034.31999999</v>
      </c>
      <c r="D887" s="112">
        <v>0</v>
      </c>
      <c r="E887" s="112">
        <f t="shared" si="79"/>
        <v>0</v>
      </c>
      <c r="F887" s="112">
        <f t="shared" si="80"/>
        <v>0</v>
      </c>
      <c r="H887" s="182" t="b">
        <f t="shared" si="73"/>
        <v>1</v>
      </c>
      <c r="I887" s="182" t="str">
        <f t="shared" si="74"/>
        <v>02</v>
      </c>
    </row>
    <row r="888" spans="1:9">
      <c r="A888" s="182" t="s">
        <v>1221</v>
      </c>
      <c r="B888" s="106" t="s">
        <v>526</v>
      </c>
      <c r="C888" s="111">
        <v>7708352991.4899998</v>
      </c>
      <c r="D888" s="112">
        <v>0</v>
      </c>
      <c r="E888" s="112">
        <f t="shared" si="79"/>
        <v>0</v>
      </c>
      <c r="F888" s="112">
        <f t="shared" si="80"/>
        <v>0</v>
      </c>
      <c r="H888" s="182" t="b">
        <f t="shared" si="73"/>
        <v>1</v>
      </c>
      <c r="I888" s="182" t="str">
        <f t="shared" si="74"/>
        <v>03</v>
      </c>
    </row>
    <row r="889" spans="1:9">
      <c r="A889" s="182" t="s">
        <v>1222</v>
      </c>
      <c r="B889" s="108" t="s">
        <v>527</v>
      </c>
      <c r="C889" s="110">
        <v>776581646922.08997</v>
      </c>
      <c r="D889" s="112">
        <v>0</v>
      </c>
      <c r="E889" s="112">
        <f t="shared" si="79"/>
        <v>0</v>
      </c>
      <c r="F889" s="112">
        <f t="shared" si="80"/>
        <v>0</v>
      </c>
      <c r="H889" s="182" t="b">
        <f t="shared" si="73"/>
        <v>1</v>
      </c>
      <c r="I889" s="182" t="str">
        <f t="shared" si="74"/>
        <v>04</v>
      </c>
    </row>
    <row r="890" spans="1:9">
      <c r="A890" s="182" t="s">
        <v>1223</v>
      </c>
      <c r="B890" s="106" t="s">
        <v>528</v>
      </c>
      <c r="C890" s="111">
        <v>23939320926.939999</v>
      </c>
      <c r="D890" s="112">
        <v>0</v>
      </c>
      <c r="E890" s="112">
        <f t="shared" si="79"/>
        <v>0</v>
      </c>
      <c r="F890" s="112">
        <f t="shared" si="80"/>
        <v>0</v>
      </c>
      <c r="H890" s="182" t="b">
        <f t="shared" si="73"/>
        <v>1</v>
      </c>
      <c r="I890" s="182" t="str">
        <f t="shared" si="74"/>
        <v>05</v>
      </c>
    </row>
    <row r="891" spans="1:9">
      <c r="A891" s="182" t="s">
        <v>1224</v>
      </c>
      <c r="B891" s="108" t="s">
        <v>529</v>
      </c>
      <c r="C891" s="110">
        <v>490360648874.78003</v>
      </c>
      <c r="D891" s="112">
        <v>0</v>
      </c>
      <c r="E891" s="112">
        <f t="shared" si="79"/>
        <v>0</v>
      </c>
      <c r="F891" s="112">
        <f t="shared" si="80"/>
        <v>0</v>
      </c>
      <c r="H891" s="182" t="b">
        <f t="shared" si="73"/>
        <v>1</v>
      </c>
      <c r="I891" s="182" t="str">
        <f t="shared" si="74"/>
        <v>99</v>
      </c>
    </row>
    <row r="892" spans="1:9">
      <c r="A892" s="182" t="s">
        <v>1225</v>
      </c>
      <c r="B892" s="106" t="s">
        <v>530</v>
      </c>
      <c r="C892" s="111">
        <v>41593589998.169998</v>
      </c>
      <c r="D892" s="112">
        <v>0</v>
      </c>
      <c r="E892" s="112">
        <f t="shared" si="79"/>
        <v>41593589998.169998</v>
      </c>
      <c r="F892" s="112">
        <f t="shared" si="80"/>
        <v>0</v>
      </c>
      <c r="G892" s="113" t="e">
        <f>G911+G912+G913+G914+G915-G916</f>
        <v>#REF!</v>
      </c>
      <c r="H892" s="182" t="b">
        <f t="shared" si="73"/>
        <v>1</v>
      </c>
      <c r="I892" s="182" t="str">
        <f t="shared" si="74"/>
        <v>00</v>
      </c>
    </row>
    <row r="893" spans="1:9">
      <c r="A893" s="182" t="s">
        <v>1226</v>
      </c>
      <c r="B893" s="108" t="s">
        <v>531</v>
      </c>
      <c r="C893" s="110">
        <v>28212295.129999999</v>
      </c>
      <c r="D893" s="112">
        <v>0</v>
      </c>
      <c r="E893" s="112">
        <f t="shared" si="79"/>
        <v>0</v>
      </c>
      <c r="F893" s="112">
        <f t="shared" si="80"/>
        <v>0</v>
      </c>
      <c r="H893" s="182" t="b">
        <f t="shared" si="73"/>
        <v>1</v>
      </c>
      <c r="I893" s="182" t="str">
        <f t="shared" si="74"/>
        <v>01</v>
      </c>
    </row>
    <row r="894" spans="1:9">
      <c r="A894" s="182" t="s">
        <v>1227</v>
      </c>
      <c r="B894" s="106" t="s">
        <v>532</v>
      </c>
      <c r="C894" s="111"/>
      <c r="D894" s="112">
        <v>0</v>
      </c>
      <c r="E894" s="112">
        <f t="shared" si="79"/>
        <v>0</v>
      </c>
      <c r="F894" s="112">
        <f t="shared" si="80"/>
        <v>0</v>
      </c>
      <c r="H894" s="182" t="b">
        <f t="shared" si="73"/>
        <v>1</v>
      </c>
      <c r="I894" s="182" t="str">
        <f t="shared" si="74"/>
        <v>02</v>
      </c>
    </row>
    <row r="895" spans="1:9">
      <c r="A895" s="182" t="s">
        <v>1228</v>
      </c>
      <c r="B895" s="108" t="s">
        <v>533</v>
      </c>
      <c r="C895" s="110">
        <v>626767224.87</v>
      </c>
      <c r="D895" s="112">
        <v>0</v>
      </c>
      <c r="E895" s="112">
        <f t="shared" si="79"/>
        <v>0</v>
      </c>
      <c r="F895" s="112">
        <f t="shared" si="80"/>
        <v>0</v>
      </c>
      <c r="H895" s="182" t="b">
        <f t="shared" si="73"/>
        <v>1</v>
      </c>
      <c r="I895" s="182" t="str">
        <f t="shared" si="74"/>
        <v>03</v>
      </c>
    </row>
    <row r="896" spans="1:9">
      <c r="A896" s="182" t="s">
        <v>1229</v>
      </c>
      <c r="B896" s="106" t="s">
        <v>534</v>
      </c>
      <c r="C896" s="111">
        <v>41219963560.230003</v>
      </c>
      <c r="D896" s="112">
        <v>0</v>
      </c>
      <c r="E896" s="112">
        <f t="shared" si="79"/>
        <v>0</v>
      </c>
      <c r="F896" s="112">
        <f t="shared" si="80"/>
        <v>0</v>
      </c>
      <c r="H896" s="182" t="b">
        <f t="shared" si="73"/>
        <v>1</v>
      </c>
      <c r="I896" s="182" t="str">
        <f t="shared" si="74"/>
        <v>04</v>
      </c>
    </row>
    <row r="897" spans="1:9">
      <c r="A897" s="182" t="s">
        <v>1230</v>
      </c>
      <c r="B897" s="108" t="s">
        <v>535</v>
      </c>
      <c r="C897" s="110">
        <v>2556172082.48</v>
      </c>
      <c r="D897" s="112">
        <v>0</v>
      </c>
      <c r="E897" s="112">
        <f t="shared" si="79"/>
        <v>0</v>
      </c>
      <c r="F897" s="112">
        <f t="shared" si="80"/>
        <v>0</v>
      </c>
      <c r="H897" s="182" t="b">
        <f t="shared" si="73"/>
        <v>1</v>
      </c>
      <c r="I897" s="182" t="str">
        <f t="shared" si="74"/>
        <v>05</v>
      </c>
    </row>
    <row r="898" spans="1:9">
      <c r="A898" s="182" t="s">
        <v>1231</v>
      </c>
      <c r="B898" s="106" t="s">
        <v>536</v>
      </c>
      <c r="C898" s="111">
        <v>2837525164.54</v>
      </c>
      <c r="D898" s="112">
        <v>0</v>
      </c>
      <c r="E898" s="112">
        <f t="shared" si="79"/>
        <v>0</v>
      </c>
      <c r="F898" s="112">
        <f t="shared" si="80"/>
        <v>0</v>
      </c>
      <c r="H898" s="182" t="b">
        <f t="shared" si="73"/>
        <v>1</v>
      </c>
      <c r="I898" s="182" t="str">
        <f t="shared" si="74"/>
        <v>99</v>
      </c>
    </row>
    <row r="899" spans="1:9">
      <c r="A899" s="182" t="s">
        <v>1232</v>
      </c>
      <c r="B899" s="108" t="s">
        <v>537</v>
      </c>
      <c r="C899" s="110">
        <v>4090749.37</v>
      </c>
      <c r="D899" s="112">
        <v>0</v>
      </c>
      <c r="E899" s="112">
        <f t="shared" si="79"/>
        <v>4090749.37</v>
      </c>
      <c r="F899" s="112">
        <f t="shared" si="80"/>
        <v>0</v>
      </c>
      <c r="G899" s="113">
        <f>G918+G919+G920+G921+G922-G923</f>
        <v>0</v>
      </c>
      <c r="H899" s="182" t="b">
        <f t="shared" si="73"/>
        <v>1</v>
      </c>
      <c r="I899" s="182" t="str">
        <f t="shared" si="74"/>
        <v>00</v>
      </c>
    </row>
    <row r="900" spans="1:9">
      <c r="A900" s="182" t="s">
        <v>1233</v>
      </c>
      <c r="B900" s="106" t="s">
        <v>538</v>
      </c>
      <c r="C900" s="111">
        <v>3675935.61</v>
      </c>
      <c r="D900" s="112">
        <v>0</v>
      </c>
      <c r="E900" s="112">
        <f t="shared" si="79"/>
        <v>0</v>
      </c>
      <c r="F900" s="112">
        <f t="shared" si="80"/>
        <v>0</v>
      </c>
      <c r="H900" s="182" t="b">
        <f t="shared" si="73"/>
        <v>1</v>
      </c>
      <c r="I900" s="182" t="str">
        <f t="shared" si="74"/>
        <v>01</v>
      </c>
    </row>
    <row r="901" spans="1:9">
      <c r="A901" s="182" t="s">
        <v>1234</v>
      </c>
      <c r="B901" s="108" t="s">
        <v>539</v>
      </c>
      <c r="C901" s="110"/>
      <c r="D901" s="112">
        <v>0</v>
      </c>
      <c r="E901" s="112">
        <f t="shared" si="79"/>
        <v>0</v>
      </c>
      <c r="F901" s="112">
        <f t="shared" si="80"/>
        <v>0</v>
      </c>
      <c r="H901" s="182" t="b">
        <f t="shared" si="73"/>
        <v>1</v>
      </c>
      <c r="I901" s="182" t="str">
        <f t="shared" si="74"/>
        <v>02</v>
      </c>
    </row>
    <row r="902" spans="1:9">
      <c r="A902" s="182" t="s">
        <v>1235</v>
      </c>
      <c r="B902" s="106" t="s">
        <v>540</v>
      </c>
      <c r="C902" s="111"/>
      <c r="D902" s="112">
        <v>0</v>
      </c>
      <c r="E902" s="112">
        <f t="shared" si="79"/>
        <v>0</v>
      </c>
      <c r="F902" s="112">
        <f t="shared" si="80"/>
        <v>0</v>
      </c>
      <c r="H902" s="182" t="b">
        <f t="shared" ref="H902:H966" si="81">IF(I902="00",C902=E902+F902,TRUE)</f>
        <v>1</v>
      </c>
      <c r="I902" s="182" t="str">
        <f t="shared" si="74"/>
        <v>03</v>
      </c>
    </row>
    <row r="903" spans="1:9">
      <c r="A903" s="182" t="s">
        <v>1236</v>
      </c>
      <c r="B903" s="108" t="s">
        <v>541</v>
      </c>
      <c r="C903" s="110"/>
      <c r="D903" s="112">
        <v>0</v>
      </c>
      <c r="E903" s="112">
        <f t="shared" si="79"/>
        <v>0</v>
      </c>
      <c r="F903" s="112">
        <f t="shared" si="80"/>
        <v>0</v>
      </c>
      <c r="H903" s="182" t="b">
        <f t="shared" si="81"/>
        <v>1</v>
      </c>
      <c r="I903" s="182" t="str">
        <f t="shared" ref="I903:I967" si="82">MID(A903,11,2)</f>
        <v>04</v>
      </c>
    </row>
    <row r="904" spans="1:9">
      <c r="A904" s="182" t="s">
        <v>1237</v>
      </c>
      <c r="B904" s="106" t="s">
        <v>542</v>
      </c>
      <c r="C904" s="111">
        <v>414813.76</v>
      </c>
      <c r="D904" s="112">
        <v>0</v>
      </c>
      <c r="E904" s="112">
        <f t="shared" si="79"/>
        <v>0</v>
      </c>
      <c r="F904" s="112">
        <f t="shared" si="80"/>
        <v>0</v>
      </c>
      <c r="H904" s="182" t="b">
        <f t="shared" si="81"/>
        <v>1</v>
      </c>
      <c r="I904" s="182" t="str">
        <f t="shared" si="82"/>
        <v>05</v>
      </c>
    </row>
    <row r="905" spans="1:9">
      <c r="A905" s="182" t="s">
        <v>1238</v>
      </c>
      <c r="B905" s="108" t="s">
        <v>543</v>
      </c>
      <c r="C905" s="110"/>
      <c r="D905" s="112">
        <v>0</v>
      </c>
      <c r="E905" s="112">
        <f t="shared" si="79"/>
        <v>0</v>
      </c>
      <c r="F905" s="112">
        <f t="shared" si="80"/>
        <v>0</v>
      </c>
      <c r="H905" s="182" t="b">
        <f t="shared" si="81"/>
        <v>1</v>
      </c>
      <c r="I905" s="182" t="str">
        <f t="shared" si="82"/>
        <v>99</v>
      </c>
    </row>
    <row r="906" spans="1:9">
      <c r="A906" s="182" t="s">
        <v>1239</v>
      </c>
      <c r="B906" s="106" t="s">
        <v>544</v>
      </c>
      <c r="C906" s="111"/>
      <c r="D906" s="112">
        <v>0</v>
      </c>
      <c r="E906" s="112">
        <f t="shared" si="79"/>
        <v>0</v>
      </c>
      <c r="F906" s="112">
        <f t="shared" si="80"/>
        <v>0</v>
      </c>
      <c r="G906" s="113">
        <f>G925+G926+G927+G928+G929-G930</f>
        <v>0</v>
      </c>
      <c r="H906" s="182" t="b">
        <f t="shared" si="81"/>
        <v>1</v>
      </c>
      <c r="I906" s="182" t="str">
        <f t="shared" si="82"/>
        <v>00</v>
      </c>
    </row>
    <row r="907" spans="1:9">
      <c r="A907" s="182" t="s">
        <v>1240</v>
      </c>
      <c r="B907" s="108" t="s">
        <v>545</v>
      </c>
      <c r="C907" s="110"/>
      <c r="D907" s="112">
        <v>0</v>
      </c>
      <c r="E907" s="112">
        <f t="shared" si="79"/>
        <v>0</v>
      </c>
      <c r="F907" s="112">
        <f t="shared" si="80"/>
        <v>0</v>
      </c>
      <c r="H907" s="182" t="b">
        <f t="shared" si="81"/>
        <v>1</v>
      </c>
      <c r="I907" s="182" t="str">
        <f t="shared" si="82"/>
        <v>01</v>
      </c>
    </row>
    <row r="908" spans="1:9">
      <c r="A908" s="182" t="s">
        <v>1241</v>
      </c>
      <c r="B908" s="106" t="s">
        <v>546</v>
      </c>
      <c r="C908" s="111"/>
      <c r="D908" s="112">
        <v>0</v>
      </c>
      <c r="E908" s="112">
        <f t="shared" si="79"/>
        <v>0</v>
      </c>
      <c r="F908" s="112">
        <f t="shared" si="80"/>
        <v>0</v>
      </c>
      <c r="H908" s="182" t="b">
        <f t="shared" si="81"/>
        <v>1</v>
      </c>
      <c r="I908" s="182" t="str">
        <f t="shared" si="82"/>
        <v>02</v>
      </c>
    </row>
    <row r="909" spans="1:9">
      <c r="A909" s="182" t="s">
        <v>1242</v>
      </c>
      <c r="B909" s="108" t="s">
        <v>547</v>
      </c>
      <c r="C909" s="110"/>
      <c r="D909" s="112">
        <v>0</v>
      </c>
      <c r="E909" s="112">
        <f t="shared" si="79"/>
        <v>0</v>
      </c>
      <c r="F909" s="112">
        <f t="shared" si="80"/>
        <v>0</v>
      </c>
      <c r="H909" s="182" t="b">
        <f t="shared" si="81"/>
        <v>1</v>
      </c>
      <c r="I909" s="182" t="str">
        <f t="shared" si="82"/>
        <v>03</v>
      </c>
    </row>
    <row r="910" spans="1:9">
      <c r="A910" s="182" t="s">
        <v>1243</v>
      </c>
      <c r="B910" s="106" t="s">
        <v>548</v>
      </c>
      <c r="C910" s="111"/>
      <c r="D910" s="112">
        <v>0</v>
      </c>
      <c r="E910" s="112">
        <f t="shared" si="79"/>
        <v>0</v>
      </c>
      <c r="F910" s="112">
        <f t="shared" si="80"/>
        <v>0</v>
      </c>
      <c r="H910" s="182" t="b">
        <f t="shared" si="81"/>
        <v>1</v>
      </c>
      <c r="I910" s="182" t="str">
        <f t="shared" si="82"/>
        <v>04</v>
      </c>
    </row>
    <row r="911" spans="1:9">
      <c r="A911" s="182" t="s">
        <v>1244</v>
      </c>
      <c r="B911" s="108" t="s">
        <v>549</v>
      </c>
      <c r="C911" s="110"/>
      <c r="D911" s="112">
        <v>0</v>
      </c>
      <c r="E911" s="112">
        <f t="shared" si="79"/>
        <v>0</v>
      </c>
      <c r="F911" s="112">
        <f t="shared" si="80"/>
        <v>0</v>
      </c>
      <c r="H911" s="182" t="b">
        <f t="shared" si="81"/>
        <v>1</v>
      </c>
      <c r="I911" s="182" t="str">
        <f t="shared" si="82"/>
        <v>05</v>
      </c>
    </row>
    <row r="912" spans="1:9">
      <c r="A912" s="182" t="s">
        <v>1245</v>
      </c>
      <c r="B912" s="106" t="s">
        <v>550</v>
      </c>
      <c r="C912" s="111"/>
      <c r="D912" s="112">
        <v>0</v>
      </c>
      <c r="E912" s="112">
        <f t="shared" si="79"/>
        <v>0</v>
      </c>
      <c r="F912" s="112">
        <f t="shared" si="80"/>
        <v>0</v>
      </c>
      <c r="H912" s="182" t="b">
        <f t="shared" si="81"/>
        <v>1</v>
      </c>
      <c r="I912" s="182" t="str">
        <f t="shared" si="82"/>
        <v>99</v>
      </c>
    </row>
    <row r="913" spans="1:9">
      <c r="A913" s="182" t="s">
        <v>1246</v>
      </c>
      <c r="B913" s="108" t="s">
        <v>551</v>
      </c>
      <c r="C913" s="110">
        <v>5191892.21</v>
      </c>
      <c r="D913" s="112">
        <v>0</v>
      </c>
      <c r="E913" s="112">
        <f t="shared" si="79"/>
        <v>5191892.21</v>
      </c>
      <c r="F913" s="112">
        <f t="shared" si="80"/>
        <v>0</v>
      </c>
      <c r="G913" s="113" t="e">
        <f>G932+G933+G934+G936+G937-G938</f>
        <v>#REF!</v>
      </c>
      <c r="H913" s="182" t="b">
        <f t="shared" si="81"/>
        <v>1</v>
      </c>
      <c r="I913" s="182" t="str">
        <f t="shared" si="82"/>
        <v>00</v>
      </c>
    </row>
    <row r="914" spans="1:9">
      <c r="A914" s="182" t="s">
        <v>1247</v>
      </c>
      <c r="B914" s="106" t="s">
        <v>552</v>
      </c>
      <c r="C914" s="111"/>
      <c r="D914" s="112">
        <v>0</v>
      </c>
      <c r="E914" s="112">
        <f t="shared" si="79"/>
        <v>0</v>
      </c>
      <c r="F914" s="112">
        <f t="shared" si="80"/>
        <v>0</v>
      </c>
      <c r="H914" s="182" t="b">
        <f t="shared" si="81"/>
        <v>1</v>
      </c>
      <c r="I914" s="182" t="str">
        <f t="shared" si="82"/>
        <v>01</v>
      </c>
    </row>
    <row r="915" spans="1:9">
      <c r="A915" s="182" t="s">
        <v>1248</v>
      </c>
      <c r="B915" s="108" t="s">
        <v>553</v>
      </c>
      <c r="C915" s="110">
        <v>1148804.94</v>
      </c>
      <c r="D915" s="112">
        <v>0</v>
      </c>
      <c r="E915" s="112">
        <f t="shared" si="79"/>
        <v>0</v>
      </c>
      <c r="F915" s="112">
        <f t="shared" si="80"/>
        <v>0</v>
      </c>
      <c r="H915" s="182" t="b">
        <f t="shared" si="81"/>
        <v>1</v>
      </c>
      <c r="I915" s="182" t="str">
        <f t="shared" si="82"/>
        <v>02</v>
      </c>
    </row>
    <row r="916" spans="1:9">
      <c r="A916" s="182" t="s">
        <v>1249</v>
      </c>
      <c r="B916" s="106" t="s">
        <v>554</v>
      </c>
      <c r="C916" s="111">
        <v>2719053.78</v>
      </c>
      <c r="D916" s="112">
        <v>0</v>
      </c>
      <c r="E916" s="112">
        <f t="shared" si="79"/>
        <v>0</v>
      </c>
      <c r="F916" s="112">
        <f t="shared" si="80"/>
        <v>0</v>
      </c>
      <c r="H916" s="182" t="b">
        <f t="shared" si="81"/>
        <v>1</v>
      </c>
      <c r="I916" s="182" t="str">
        <f t="shared" si="82"/>
        <v>03</v>
      </c>
    </row>
    <row r="917" spans="1:9">
      <c r="A917" s="182" t="s">
        <v>1250</v>
      </c>
      <c r="B917" s="108" t="s">
        <v>555</v>
      </c>
      <c r="C917" s="110">
        <v>1324033.49</v>
      </c>
      <c r="D917" s="112">
        <v>0</v>
      </c>
      <c r="E917" s="112">
        <f t="shared" si="79"/>
        <v>0</v>
      </c>
      <c r="F917" s="112">
        <f t="shared" si="80"/>
        <v>0</v>
      </c>
      <c r="H917" s="182" t="b">
        <f t="shared" si="81"/>
        <v>1</v>
      </c>
      <c r="I917" s="182" t="str">
        <f t="shared" si="82"/>
        <v>04</v>
      </c>
    </row>
    <row r="918" spans="1:9">
      <c r="A918" s="182" t="s">
        <v>1251</v>
      </c>
      <c r="B918" s="106" t="s">
        <v>556</v>
      </c>
      <c r="C918" s="111"/>
      <c r="D918" s="112">
        <v>0</v>
      </c>
      <c r="E918" s="112">
        <f t="shared" si="79"/>
        <v>0</v>
      </c>
      <c r="F918" s="112">
        <f t="shared" si="80"/>
        <v>0</v>
      </c>
      <c r="H918" s="182" t="b">
        <f t="shared" si="81"/>
        <v>1</v>
      </c>
      <c r="I918" s="182" t="str">
        <f t="shared" si="82"/>
        <v>05</v>
      </c>
    </row>
    <row r="919" spans="1:9">
      <c r="A919" s="182" t="s">
        <v>1252</v>
      </c>
      <c r="B919" s="108" t="s">
        <v>557</v>
      </c>
      <c r="C919" s="110"/>
      <c r="D919" s="112">
        <v>0</v>
      </c>
      <c r="E919" s="112">
        <f t="shared" si="79"/>
        <v>0</v>
      </c>
      <c r="F919" s="112">
        <f t="shared" si="80"/>
        <v>0</v>
      </c>
      <c r="H919" s="182" t="b">
        <f t="shared" si="81"/>
        <v>1</v>
      </c>
      <c r="I919" s="182" t="str">
        <f t="shared" si="82"/>
        <v>99</v>
      </c>
    </row>
    <row r="920" spans="1:9">
      <c r="A920" s="182" t="s">
        <v>1253</v>
      </c>
      <c r="B920" s="106" t="s">
        <v>558</v>
      </c>
      <c r="C920" s="111">
        <v>143947970920.69</v>
      </c>
      <c r="D920" s="112">
        <v>0</v>
      </c>
      <c r="E920" s="112">
        <f>E921</f>
        <v>0</v>
      </c>
      <c r="F920" s="112">
        <f>F921</f>
        <v>143947970920.69</v>
      </c>
      <c r="G920" s="182">
        <f>G940</f>
        <v>0</v>
      </c>
      <c r="H920" s="182" t="b">
        <f t="shared" si="81"/>
        <v>1</v>
      </c>
      <c r="I920" s="182" t="str">
        <f t="shared" si="82"/>
        <v>00</v>
      </c>
    </row>
    <row r="921" spans="1:9" ht="25.5">
      <c r="A921" s="182" t="s">
        <v>1254</v>
      </c>
      <c r="B921" s="108" t="s">
        <v>559</v>
      </c>
      <c r="C921" s="110">
        <v>143947970920.69</v>
      </c>
      <c r="D921" s="112">
        <v>0</v>
      </c>
      <c r="E921" s="112">
        <f t="shared" ref="E921:E929" si="83">SUMIF(A921:B921,"*intra*",C921:D921)+SUMIF(A921:B921,"*inter*",C921:D921)</f>
        <v>0</v>
      </c>
      <c r="F921" s="112">
        <f t="shared" ref="F921:F929" si="84">SUMIF(A921:B921,"*consolidação*",C921:D921)</f>
        <v>143947970920.69</v>
      </c>
      <c r="G921" s="113">
        <f>G941+G942+G943+G944+G945+G946+G947-G948</f>
        <v>0</v>
      </c>
      <c r="H921" s="182" t="b">
        <f t="shared" si="81"/>
        <v>1</v>
      </c>
      <c r="I921" s="182" t="str">
        <f t="shared" si="82"/>
        <v>00</v>
      </c>
    </row>
    <row r="922" spans="1:9">
      <c r="A922" s="182" t="s">
        <v>1255</v>
      </c>
      <c r="B922" s="106" t="s">
        <v>560</v>
      </c>
      <c r="C922" s="111">
        <v>28850934.91</v>
      </c>
      <c r="D922" s="112">
        <v>0</v>
      </c>
      <c r="E922" s="112">
        <f t="shared" si="83"/>
        <v>0</v>
      </c>
      <c r="F922" s="112">
        <f t="shared" si="84"/>
        <v>0</v>
      </c>
      <c r="H922" s="182" t="b">
        <f t="shared" si="81"/>
        <v>1</v>
      </c>
      <c r="I922" s="182" t="str">
        <f t="shared" si="82"/>
        <v>01</v>
      </c>
    </row>
    <row r="923" spans="1:9">
      <c r="A923" s="182" t="s">
        <v>1256</v>
      </c>
      <c r="B923" s="108" t="s">
        <v>561</v>
      </c>
      <c r="C923" s="110">
        <v>2124595742.71</v>
      </c>
      <c r="D923" s="112">
        <v>0</v>
      </c>
      <c r="E923" s="112">
        <f t="shared" si="83"/>
        <v>0</v>
      </c>
      <c r="F923" s="112">
        <f t="shared" si="84"/>
        <v>0</v>
      </c>
      <c r="H923" s="182" t="b">
        <f t="shared" si="81"/>
        <v>1</v>
      </c>
      <c r="I923" s="182" t="str">
        <f t="shared" si="82"/>
        <v>02</v>
      </c>
    </row>
    <row r="924" spans="1:9" ht="25.5">
      <c r="A924" s="182" t="s">
        <v>1257</v>
      </c>
      <c r="B924" s="106" t="s">
        <v>562</v>
      </c>
      <c r="C924" s="111">
        <v>663019029.50999999</v>
      </c>
      <c r="D924" s="112">
        <v>0</v>
      </c>
      <c r="E924" s="112">
        <f t="shared" si="83"/>
        <v>0</v>
      </c>
      <c r="F924" s="112">
        <f t="shared" si="84"/>
        <v>0</v>
      </c>
      <c r="H924" s="182" t="b">
        <f t="shared" si="81"/>
        <v>1</v>
      </c>
      <c r="I924" s="182" t="str">
        <f t="shared" si="82"/>
        <v>03</v>
      </c>
    </row>
    <row r="925" spans="1:9" ht="25.5">
      <c r="A925" s="182" t="s">
        <v>1258</v>
      </c>
      <c r="B925" s="108" t="s">
        <v>563</v>
      </c>
      <c r="C925" s="110">
        <v>103410992.09999999</v>
      </c>
      <c r="D925" s="112">
        <v>0</v>
      </c>
      <c r="E925" s="112">
        <f t="shared" si="83"/>
        <v>0</v>
      </c>
      <c r="F925" s="112">
        <f t="shared" si="84"/>
        <v>0</v>
      </c>
      <c r="H925" s="182" t="b">
        <f t="shared" si="81"/>
        <v>1</v>
      </c>
      <c r="I925" s="182" t="str">
        <f t="shared" si="82"/>
        <v>04</v>
      </c>
    </row>
    <row r="926" spans="1:9" ht="25.5">
      <c r="A926" s="182" t="s">
        <v>1259</v>
      </c>
      <c r="B926" s="106" t="s">
        <v>564</v>
      </c>
      <c r="C926" s="111">
        <v>39557387.479999997</v>
      </c>
      <c r="D926" s="112">
        <v>0</v>
      </c>
      <c r="E926" s="112">
        <f t="shared" si="83"/>
        <v>0</v>
      </c>
      <c r="F926" s="112">
        <f t="shared" si="84"/>
        <v>0</v>
      </c>
      <c r="H926" s="182" t="b">
        <f t="shared" si="81"/>
        <v>1</v>
      </c>
      <c r="I926" s="182" t="str">
        <f t="shared" si="82"/>
        <v>05</v>
      </c>
    </row>
    <row r="927" spans="1:9">
      <c r="A927" s="182" t="s">
        <v>1260</v>
      </c>
      <c r="B927" s="108" t="s">
        <v>565</v>
      </c>
      <c r="C927" s="110">
        <v>1596103686.3599999</v>
      </c>
      <c r="D927" s="112">
        <v>0</v>
      </c>
      <c r="E927" s="112">
        <f t="shared" si="83"/>
        <v>0</v>
      </c>
      <c r="F927" s="112">
        <f t="shared" si="84"/>
        <v>0</v>
      </c>
      <c r="H927" s="182" t="b">
        <f t="shared" si="81"/>
        <v>1</v>
      </c>
      <c r="I927" s="182" t="str">
        <f t="shared" si="82"/>
        <v>06</v>
      </c>
    </row>
    <row r="928" spans="1:9">
      <c r="A928" s="182" t="s">
        <v>1261</v>
      </c>
      <c r="B928" s="106" t="s">
        <v>566</v>
      </c>
      <c r="C928" s="111">
        <v>141236337825.94</v>
      </c>
      <c r="D928" s="112">
        <v>0</v>
      </c>
      <c r="E928" s="112">
        <f t="shared" si="83"/>
        <v>0</v>
      </c>
      <c r="F928" s="112">
        <f t="shared" si="84"/>
        <v>0</v>
      </c>
      <c r="H928" s="182" t="b">
        <f t="shared" si="81"/>
        <v>1</v>
      </c>
      <c r="I928" s="182" t="str">
        <f t="shared" si="82"/>
        <v>98</v>
      </c>
    </row>
    <row r="929" spans="1:9" ht="25.5">
      <c r="A929" s="182" t="s">
        <v>1262</v>
      </c>
      <c r="B929" s="108" t="s">
        <v>567</v>
      </c>
      <c r="C929" s="110">
        <v>1843904678.3199999</v>
      </c>
      <c r="D929" s="112">
        <v>0</v>
      </c>
      <c r="E929" s="112">
        <f t="shared" si="83"/>
        <v>0</v>
      </c>
      <c r="F929" s="112">
        <f t="shared" si="84"/>
        <v>0</v>
      </c>
      <c r="H929" s="182" t="b">
        <f t="shared" si="81"/>
        <v>1</v>
      </c>
      <c r="I929" s="182" t="str">
        <f t="shared" si="82"/>
        <v>99</v>
      </c>
    </row>
    <row r="930" spans="1:9" ht="25.5">
      <c r="A930" s="182" t="s">
        <v>1263</v>
      </c>
      <c r="B930" s="106" t="s">
        <v>568</v>
      </c>
      <c r="C930" s="111">
        <v>2686998058.0700002</v>
      </c>
      <c r="D930" s="112">
        <v>0</v>
      </c>
      <c r="E930" s="112">
        <f>E931</f>
        <v>0</v>
      </c>
      <c r="F930" s="112">
        <f>F931</f>
        <v>2686998058.0700002</v>
      </c>
      <c r="G930" s="182">
        <f>G950</f>
        <v>0</v>
      </c>
      <c r="H930" s="182" t="b">
        <f t="shared" si="81"/>
        <v>1</v>
      </c>
      <c r="I930" s="182" t="str">
        <f t="shared" si="82"/>
        <v>00</v>
      </c>
    </row>
    <row r="931" spans="1:9" ht="25.5">
      <c r="A931" s="182" t="s">
        <v>1264</v>
      </c>
      <c r="B931" s="108" t="s">
        <v>569</v>
      </c>
      <c r="C931" s="110">
        <v>2686998058.0700002</v>
      </c>
      <c r="D931" s="112">
        <v>0</v>
      </c>
      <c r="E931" s="112">
        <f t="shared" ref="E931:E936" si="85">SUMIF(A931:B931,"*intra*",C931:D931)+SUMIF(A931:B931,"*inter*",C931:D931)</f>
        <v>0</v>
      </c>
      <c r="F931" s="112">
        <f t="shared" ref="F931:F936" si="86">SUMIF(A931:B931,"*consolidação*",C931:D931)</f>
        <v>2686998058.0700002</v>
      </c>
      <c r="G931" s="113">
        <f>G951+G952+G953-G954</f>
        <v>0</v>
      </c>
      <c r="H931" s="182" t="b">
        <f t="shared" si="81"/>
        <v>1</v>
      </c>
      <c r="I931" s="182" t="str">
        <f t="shared" si="82"/>
        <v>00</v>
      </c>
    </row>
    <row r="932" spans="1:9">
      <c r="A932" s="182" t="s">
        <v>1265</v>
      </c>
      <c r="B932" s="106" t="s">
        <v>570</v>
      </c>
      <c r="C932" s="111">
        <v>2674892126.0500002</v>
      </c>
      <c r="D932" s="112">
        <v>0</v>
      </c>
      <c r="E932" s="112">
        <f t="shared" si="85"/>
        <v>0</v>
      </c>
      <c r="F932" s="112">
        <f t="shared" si="86"/>
        <v>0</v>
      </c>
      <c r="H932" s="182" t="b">
        <f t="shared" si="81"/>
        <v>1</v>
      </c>
      <c r="I932" s="182" t="str">
        <f t="shared" si="82"/>
        <v>01</v>
      </c>
    </row>
    <row r="933" spans="1:9">
      <c r="A933" s="182" t="s">
        <v>1266</v>
      </c>
      <c r="B933" s="108" t="s">
        <v>571</v>
      </c>
      <c r="C933" s="110">
        <v>1447075.39</v>
      </c>
      <c r="D933" s="112">
        <v>0</v>
      </c>
      <c r="E933" s="112">
        <f t="shared" si="85"/>
        <v>0</v>
      </c>
      <c r="F933" s="112">
        <f t="shared" si="86"/>
        <v>0</v>
      </c>
      <c r="H933" s="182" t="b">
        <f t="shared" si="81"/>
        <v>1</v>
      </c>
      <c r="I933" s="182" t="str">
        <f t="shared" si="82"/>
        <v>02</v>
      </c>
    </row>
    <row r="934" spans="1:9">
      <c r="A934" s="182" t="s">
        <v>1267</v>
      </c>
      <c r="B934" s="106" t="s">
        <v>572</v>
      </c>
      <c r="C934" s="111">
        <v>10877849.359999999</v>
      </c>
      <c r="D934" s="112">
        <v>0</v>
      </c>
      <c r="E934" s="112">
        <f t="shared" si="85"/>
        <v>0</v>
      </c>
      <c r="F934" s="112">
        <f t="shared" si="86"/>
        <v>0</v>
      </c>
      <c r="H934" s="182" t="b">
        <f t="shared" si="81"/>
        <v>1</v>
      </c>
      <c r="I934" s="182" t="str">
        <f t="shared" si="82"/>
        <v>03</v>
      </c>
    </row>
    <row r="935" spans="1:9" s="252" customFormat="1">
      <c r="A935" s="252" t="s">
        <v>4014</v>
      </c>
      <c r="B935" s="256" t="s">
        <v>4014</v>
      </c>
      <c r="C935" s="110"/>
      <c r="D935" s="112"/>
      <c r="E935" s="112">
        <f t="shared" si="85"/>
        <v>0</v>
      </c>
      <c r="F935" s="112">
        <f t="shared" si="86"/>
        <v>0</v>
      </c>
      <c r="H935" s="252" t="b">
        <f t="shared" ref="H935" si="87">IF(I935="00",C935=E935+F935,TRUE)</f>
        <v>1</v>
      </c>
      <c r="I935" s="252" t="str">
        <f>MID(A935,11,2)</f>
        <v>04</v>
      </c>
    </row>
    <row r="936" spans="1:9" ht="25.5">
      <c r="A936" s="182" t="s">
        <v>1268</v>
      </c>
      <c r="B936" s="108" t="s">
        <v>573</v>
      </c>
      <c r="C936" s="111">
        <v>218992.73</v>
      </c>
      <c r="D936" s="112">
        <v>0</v>
      </c>
      <c r="E936" s="112">
        <f t="shared" si="85"/>
        <v>0</v>
      </c>
      <c r="F936" s="112">
        <f t="shared" si="86"/>
        <v>0</v>
      </c>
      <c r="H936" s="182" t="b">
        <f t="shared" si="81"/>
        <v>1</v>
      </c>
      <c r="I936" s="182" t="str">
        <f t="shared" si="82"/>
        <v>99</v>
      </c>
    </row>
    <row r="937" spans="1:9">
      <c r="A937" s="182" t="s">
        <v>1269</v>
      </c>
      <c r="B937" s="106" t="s">
        <v>574</v>
      </c>
      <c r="C937" s="110">
        <v>101646293.16</v>
      </c>
      <c r="D937" s="112">
        <v>0</v>
      </c>
      <c r="E937" s="112">
        <f>E938</f>
        <v>0</v>
      </c>
      <c r="F937" s="112">
        <f>F938</f>
        <v>101646293.16</v>
      </c>
      <c r="G937" s="182">
        <f>G956</f>
        <v>0</v>
      </c>
      <c r="H937" s="182" t="b">
        <f t="shared" si="81"/>
        <v>1</v>
      </c>
      <c r="I937" s="182" t="str">
        <f t="shared" si="82"/>
        <v>00</v>
      </c>
    </row>
    <row r="938" spans="1:9">
      <c r="A938" s="182" t="s">
        <v>1270</v>
      </c>
      <c r="B938" s="108" t="s">
        <v>575</v>
      </c>
      <c r="C938" s="111">
        <v>101646293.16</v>
      </c>
      <c r="D938" s="112">
        <v>0</v>
      </c>
      <c r="E938" s="112">
        <f t="shared" ref="E938:E947" si="88">SUMIF(A938:B938,"*intra*",C938:D938)+SUMIF(A938:B938,"*inter*",C938:D938)</f>
        <v>0</v>
      </c>
      <c r="F938" s="112">
        <f t="shared" ref="F938:F947" si="89">SUMIF(A938:B938,"*consolidação*",C938:D938)</f>
        <v>101646293.16</v>
      </c>
      <c r="G938" s="113" t="e">
        <f>G957+G958+G959+G960+G961+G962+G963+G964-G965</f>
        <v>#REF!</v>
      </c>
      <c r="H938" s="182" t="b">
        <f t="shared" si="81"/>
        <v>1</v>
      </c>
      <c r="I938" s="182" t="str">
        <f t="shared" si="82"/>
        <v>00</v>
      </c>
    </row>
    <row r="939" spans="1:9">
      <c r="A939" s="182" t="s">
        <v>1271</v>
      </c>
      <c r="B939" s="106" t="s">
        <v>576</v>
      </c>
      <c r="C939" s="110">
        <v>9471283.5700000003</v>
      </c>
      <c r="D939" s="112">
        <v>0</v>
      </c>
      <c r="E939" s="112">
        <f t="shared" si="88"/>
        <v>0</v>
      </c>
      <c r="F939" s="112">
        <f t="shared" si="89"/>
        <v>0</v>
      </c>
      <c r="H939" s="182" t="b">
        <f t="shared" si="81"/>
        <v>1</v>
      </c>
      <c r="I939" s="182" t="str">
        <f t="shared" si="82"/>
        <v>01</v>
      </c>
    </row>
    <row r="940" spans="1:9">
      <c r="A940" s="182" t="s">
        <v>1272</v>
      </c>
      <c r="B940" s="108" t="s">
        <v>577</v>
      </c>
      <c r="C940" s="111"/>
      <c r="D940" s="112">
        <v>0</v>
      </c>
      <c r="E940" s="112">
        <f t="shared" si="88"/>
        <v>0</v>
      </c>
      <c r="F940" s="112">
        <f t="shared" si="89"/>
        <v>0</v>
      </c>
      <c r="H940" s="182" t="b">
        <f t="shared" si="81"/>
        <v>1</v>
      </c>
      <c r="I940" s="182" t="str">
        <f t="shared" si="82"/>
        <v>02</v>
      </c>
    </row>
    <row r="941" spans="1:9">
      <c r="A941" s="182" t="s">
        <v>1273</v>
      </c>
      <c r="B941" s="106" t="s">
        <v>578</v>
      </c>
      <c r="C941" s="110"/>
      <c r="D941" s="112">
        <v>0</v>
      </c>
      <c r="E941" s="112">
        <f t="shared" si="88"/>
        <v>0</v>
      </c>
      <c r="F941" s="112">
        <f t="shared" si="89"/>
        <v>0</v>
      </c>
      <c r="H941" s="182" t="b">
        <f t="shared" si="81"/>
        <v>1</v>
      </c>
      <c r="I941" s="182" t="str">
        <f t="shared" si="82"/>
        <v>03</v>
      </c>
    </row>
    <row r="942" spans="1:9">
      <c r="A942" s="182" t="s">
        <v>1274</v>
      </c>
      <c r="B942" s="108" t="s">
        <v>579</v>
      </c>
      <c r="C942" s="111">
        <v>184900.57</v>
      </c>
      <c r="D942" s="112">
        <v>0</v>
      </c>
      <c r="E942" s="112">
        <f t="shared" si="88"/>
        <v>0</v>
      </c>
      <c r="F942" s="112">
        <f t="shared" si="89"/>
        <v>0</v>
      </c>
      <c r="H942" s="182" t="b">
        <f t="shared" si="81"/>
        <v>1</v>
      </c>
      <c r="I942" s="182" t="str">
        <f t="shared" si="82"/>
        <v>04</v>
      </c>
    </row>
    <row r="943" spans="1:9">
      <c r="A943" s="182" t="s">
        <v>1275</v>
      </c>
      <c r="B943" s="106" t="s">
        <v>580</v>
      </c>
      <c r="C943" s="110"/>
      <c r="D943" s="112">
        <v>0</v>
      </c>
      <c r="E943" s="112">
        <f t="shared" si="88"/>
        <v>0</v>
      </c>
      <c r="F943" s="112">
        <f t="shared" si="89"/>
        <v>0</v>
      </c>
      <c r="H943" s="182" t="b">
        <f t="shared" si="81"/>
        <v>1</v>
      </c>
      <c r="I943" s="182" t="str">
        <f t="shared" si="82"/>
        <v>05</v>
      </c>
    </row>
    <row r="944" spans="1:9">
      <c r="A944" s="182" t="s">
        <v>1276</v>
      </c>
      <c r="B944" s="108" t="s">
        <v>581</v>
      </c>
      <c r="C944" s="111">
        <v>74994.19</v>
      </c>
      <c r="D944" s="112">
        <v>0</v>
      </c>
      <c r="E944" s="112">
        <f t="shared" si="88"/>
        <v>0</v>
      </c>
      <c r="F944" s="112">
        <f t="shared" si="89"/>
        <v>0</v>
      </c>
      <c r="H944" s="182" t="b">
        <f t="shared" si="81"/>
        <v>1</v>
      </c>
      <c r="I944" s="182" t="str">
        <f t="shared" si="82"/>
        <v>06</v>
      </c>
    </row>
    <row r="945" spans="1:9">
      <c r="A945" s="182" t="s">
        <v>1277</v>
      </c>
      <c r="B945" s="106" t="s">
        <v>582</v>
      </c>
      <c r="C945" s="110">
        <v>2798</v>
      </c>
      <c r="D945" s="112">
        <v>0</v>
      </c>
      <c r="E945" s="112">
        <f t="shared" si="88"/>
        <v>0</v>
      </c>
      <c r="F945" s="112">
        <f t="shared" si="89"/>
        <v>0</v>
      </c>
      <c r="H945" s="182" t="b">
        <f t="shared" si="81"/>
        <v>1</v>
      </c>
      <c r="I945" s="182" t="str">
        <f t="shared" si="82"/>
        <v>07</v>
      </c>
    </row>
    <row r="946" spans="1:9">
      <c r="A946" s="182" t="s">
        <v>1278</v>
      </c>
      <c r="B946" s="108" t="s">
        <v>583</v>
      </c>
      <c r="C946" s="111">
        <v>91912316.829999998</v>
      </c>
      <c r="D946" s="112">
        <v>0</v>
      </c>
      <c r="E946" s="112">
        <f t="shared" si="88"/>
        <v>0</v>
      </c>
      <c r="F946" s="112">
        <f t="shared" si="89"/>
        <v>0</v>
      </c>
      <c r="H946" s="182" t="b">
        <f t="shared" si="81"/>
        <v>1</v>
      </c>
      <c r="I946" s="182" t="str">
        <f t="shared" si="82"/>
        <v>98</v>
      </c>
    </row>
    <row r="947" spans="1:9">
      <c r="A947" s="182" t="s">
        <v>1279</v>
      </c>
      <c r="B947" s="106" t="s">
        <v>584</v>
      </c>
      <c r="C947" s="110"/>
      <c r="D947" s="112">
        <v>0</v>
      </c>
      <c r="E947" s="112">
        <f t="shared" si="88"/>
        <v>0</v>
      </c>
      <c r="F947" s="112">
        <f t="shared" si="89"/>
        <v>0</v>
      </c>
      <c r="H947" s="182" t="b">
        <f t="shared" si="81"/>
        <v>1</v>
      </c>
      <c r="I947" s="182" t="str">
        <f t="shared" si="82"/>
        <v>99</v>
      </c>
    </row>
    <row r="948" spans="1:9" ht="25.5">
      <c r="A948" s="182" t="s">
        <v>1280</v>
      </c>
      <c r="B948" s="108" t="s">
        <v>585</v>
      </c>
      <c r="C948" s="111">
        <v>1057912467.38</v>
      </c>
      <c r="D948" s="112">
        <v>0</v>
      </c>
      <c r="E948" s="112">
        <f>E949</f>
        <v>0</v>
      </c>
      <c r="F948" s="112">
        <f>F949</f>
        <v>1057912467.38</v>
      </c>
      <c r="G948" s="182">
        <f>G967</f>
        <v>0</v>
      </c>
      <c r="H948" s="182" t="b">
        <f t="shared" si="81"/>
        <v>1</v>
      </c>
      <c r="I948" s="182" t="str">
        <f t="shared" si="82"/>
        <v>00</v>
      </c>
    </row>
    <row r="949" spans="1:9" ht="25.5">
      <c r="A949" s="182" t="s">
        <v>1281</v>
      </c>
      <c r="B949" s="106" t="s">
        <v>586</v>
      </c>
      <c r="C949" s="110">
        <v>1057912467.38</v>
      </c>
      <c r="D949" s="112">
        <v>0</v>
      </c>
      <c r="E949" s="112">
        <f t="shared" ref="E949:E957" si="90">SUMIF(A949:B949,"*intra*",C949:D949)+SUMIF(A949:B949,"*inter*",C949:D949)</f>
        <v>0</v>
      </c>
      <c r="F949" s="112">
        <f t="shared" ref="F949:F957" si="91">SUMIF(A949:B949,"*consolidação*",C949:D949)</f>
        <v>1057912467.38</v>
      </c>
      <c r="G949" s="113">
        <f>G968+G969+G970+G971+G972+G973+G974+G975</f>
        <v>0</v>
      </c>
      <c r="H949" s="182" t="b">
        <f t="shared" si="81"/>
        <v>1</v>
      </c>
      <c r="I949" s="182" t="str">
        <f t="shared" si="82"/>
        <v>00</v>
      </c>
    </row>
    <row r="950" spans="1:9">
      <c r="A950" s="182" t="s">
        <v>1282</v>
      </c>
      <c r="B950" s="108" t="s">
        <v>587</v>
      </c>
      <c r="C950" s="111">
        <v>8365973.8600000003</v>
      </c>
      <c r="D950" s="112">
        <v>0</v>
      </c>
      <c r="E950" s="112">
        <f t="shared" si="90"/>
        <v>0</v>
      </c>
      <c r="F950" s="112">
        <f t="shared" si="91"/>
        <v>0</v>
      </c>
      <c r="H950" s="182" t="b">
        <f t="shared" si="81"/>
        <v>1</v>
      </c>
      <c r="I950" s="182" t="str">
        <f t="shared" si="82"/>
        <v>01</v>
      </c>
    </row>
    <row r="951" spans="1:9">
      <c r="A951" s="182" t="s">
        <v>1283</v>
      </c>
      <c r="B951" s="106" t="s">
        <v>588</v>
      </c>
      <c r="C951" s="110"/>
      <c r="D951" s="112">
        <v>0</v>
      </c>
      <c r="E951" s="112">
        <f t="shared" si="90"/>
        <v>0</v>
      </c>
      <c r="F951" s="112">
        <f t="shared" si="91"/>
        <v>0</v>
      </c>
      <c r="H951" s="182" t="b">
        <f t="shared" si="81"/>
        <v>1</v>
      </c>
      <c r="I951" s="182" t="str">
        <f t="shared" si="82"/>
        <v>02</v>
      </c>
    </row>
    <row r="952" spans="1:9">
      <c r="A952" s="182" t="s">
        <v>1284</v>
      </c>
      <c r="B952" s="108" t="s">
        <v>589</v>
      </c>
      <c r="C952" s="111">
        <v>1068752.1599999999</v>
      </c>
      <c r="D952" s="112">
        <v>0</v>
      </c>
      <c r="E952" s="112">
        <f t="shared" si="90"/>
        <v>0</v>
      </c>
      <c r="F952" s="112">
        <f t="shared" si="91"/>
        <v>0</v>
      </c>
      <c r="H952" s="182" t="b">
        <f t="shared" si="81"/>
        <v>1</v>
      </c>
      <c r="I952" s="182" t="str">
        <f t="shared" si="82"/>
        <v>03</v>
      </c>
    </row>
    <row r="953" spans="1:9">
      <c r="A953" s="182" t="s">
        <v>1285</v>
      </c>
      <c r="B953" s="106" t="s">
        <v>590</v>
      </c>
      <c r="C953" s="110"/>
      <c r="D953" s="112">
        <v>0</v>
      </c>
      <c r="E953" s="112">
        <f t="shared" si="90"/>
        <v>0</v>
      </c>
      <c r="F953" s="112">
        <f t="shared" si="91"/>
        <v>0</v>
      </c>
      <c r="H953" s="182" t="b">
        <f t="shared" si="81"/>
        <v>1</v>
      </c>
      <c r="I953" s="182" t="str">
        <f t="shared" si="82"/>
        <v>04</v>
      </c>
    </row>
    <row r="954" spans="1:9">
      <c r="A954" s="182" t="s">
        <v>1286</v>
      </c>
      <c r="B954" s="108" t="s">
        <v>591</v>
      </c>
      <c r="C954" s="111">
        <v>461414.89</v>
      </c>
      <c r="D954" s="112">
        <v>0</v>
      </c>
      <c r="E954" s="112">
        <f t="shared" si="90"/>
        <v>0</v>
      </c>
      <c r="F954" s="112">
        <f t="shared" si="91"/>
        <v>0</v>
      </c>
      <c r="H954" s="182" t="b">
        <f t="shared" si="81"/>
        <v>1</v>
      </c>
      <c r="I954" s="182" t="str">
        <f t="shared" si="82"/>
        <v>05</v>
      </c>
    </row>
    <row r="955" spans="1:9">
      <c r="A955" s="182" t="s">
        <v>1287</v>
      </c>
      <c r="B955" s="106" t="s">
        <v>592</v>
      </c>
      <c r="C955" s="110"/>
      <c r="D955" s="112">
        <v>0</v>
      </c>
      <c r="E955" s="112">
        <f t="shared" si="90"/>
        <v>0</v>
      </c>
      <c r="F955" s="112">
        <f t="shared" si="91"/>
        <v>0</v>
      </c>
      <c r="H955" s="182" t="b">
        <f t="shared" si="81"/>
        <v>1</v>
      </c>
      <c r="I955" s="182" t="str">
        <f t="shared" si="82"/>
        <v>06</v>
      </c>
    </row>
    <row r="956" spans="1:9">
      <c r="A956" s="182" t="s">
        <v>1288</v>
      </c>
      <c r="B956" s="108" t="s">
        <v>593</v>
      </c>
      <c r="C956" s="111"/>
      <c r="D956" s="112">
        <v>0</v>
      </c>
      <c r="E956" s="112">
        <f t="shared" si="90"/>
        <v>0</v>
      </c>
      <c r="F956" s="112">
        <f t="shared" si="91"/>
        <v>0</v>
      </c>
      <c r="H956" s="182" t="b">
        <f t="shared" si="81"/>
        <v>1</v>
      </c>
      <c r="I956" s="182" t="str">
        <f t="shared" si="82"/>
        <v>07</v>
      </c>
    </row>
    <row r="957" spans="1:9">
      <c r="A957" s="182" t="s">
        <v>1289</v>
      </c>
      <c r="B957" s="106" t="s">
        <v>594</v>
      </c>
      <c r="C957" s="110">
        <v>1048016326.47</v>
      </c>
      <c r="D957" s="112">
        <v>0</v>
      </c>
      <c r="E957" s="112">
        <f t="shared" si="90"/>
        <v>0</v>
      </c>
      <c r="F957" s="112">
        <f t="shared" si="91"/>
        <v>0</v>
      </c>
      <c r="H957" s="182" t="b">
        <f t="shared" si="81"/>
        <v>1</v>
      </c>
      <c r="I957" s="182" t="str">
        <f t="shared" si="82"/>
        <v>99</v>
      </c>
    </row>
    <row r="958" spans="1:9">
      <c r="A958" s="182" t="s">
        <v>1290</v>
      </c>
      <c r="B958" s="108" t="s">
        <v>595</v>
      </c>
      <c r="C958" s="111">
        <v>167863835831.89999</v>
      </c>
      <c r="D958" s="112">
        <v>0</v>
      </c>
      <c r="E958" s="112">
        <f>E959+E975+E977+E979-E981-E984</f>
        <v>911763406.5200001</v>
      </c>
      <c r="F958" s="112">
        <f>F959+F975+F977+F979-F981-F984</f>
        <v>166952072425.38004</v>
      </c>
      <c r="G958" s="182">
        <f>G977+G993+G995+G997-G999-G1002</f>
        <v>0</v>
      </c>
      <c r="H958" s="182" t="b">
        <f t="shared" si="81"/>
        <v>1</v>
      </c>
      <c r="I958" s="182" t="str">
        <f t="shared" si="82"/>
        <v>00</v>
      </c>
    </row>
    <row r="959" spans="1:9">
      <c r="A959" s="182" t="s">
        <v>1291</v>
      </c>
      <c r="B959" s="106" t="s">
        <v>596</v>
      </c>
      <c r="C959" s="110">
        <v>154397649738.91</v>
      </c>
      <c r="D959" s="112">
        <v>0</v>
      </c>
      <c r="E959" s="112">
        <f>E960+E963+E966+E969+E972</f>
        <v>911763406.5200001</v>
      </c>
      <c r="F959" s="112">
        <f>F960+F963+F966+F969+F972</f>
        <v>153485886332.39001</v>
      </c>
      <c r="G959" s="182" t="e">
        <f>G978+G981+G984+G987+G990</f>
        <v>#REF!</v>
      </c>
      <c r="H959" s="182" t="b">
        <f t="shared" si="81"/>
        <v>1</v>
      </c>
      <c r="I959" s="182" t="str">
        <f t="shared" si="82"/>
        <v>00</v>
      </c>
    </row>
    <row r="960" spans="1:9">
      <c r="A960" s="182" t="s">
        <v>1292</v>
      </c>
      <c r="B960" s="108" t="s">
        <v>597</v>
      </c>
      <c r="C960" s="111">
        <v>153485886332.39001</v>
      </c>
      <c r="D960" s="112">
        <v>0</v>
      </c>
      <c r="E960" s="112">
        <f t="shared" ref="E960:E974" si="92">SUMIF(A960:B960,"*intra*",C960:D960)+SUMIF(A960:B960,"*inter*",C960:D960)</f>
        <v>0</v>
      </c>
      <c r="F960" s="112">
        <f t="shared" ref="F960:F974" si="93">SUMIF(A960:B960,"*consolidação*",C960:D960)</f>
        <v>153485886332.39001</v>
      </c>
      <c r="G960" s="113">
        <f>G979+G980</f>
        <v>0</v>
      </c>
      <c r="H960" s="182" t="b">
        <f t="shared" si="81"/>
        <v>1</v>
      </c>
      <c r="I960" s="182" t="str">
        <f t="shared" si="82"/>
        <v>00</v>
      </c>
    </row>
    <row r="961" spans="1:9" ht="25.5">
      <c r="A961" s="182" t="s">
        <v>1293</v>
      </c>
      <c r="B961" s="106" t="s">
        <v>598</v>
      </c>
      <c r="C961" s="110">
        <v>153049234709.67001</v>
      </c>
      <c r="D961" s="112">
        <v>0</v>
      </c>
      <c r="E961" s="112">
        <f t="shared" si="92"/>
        <v>0</v>
      </c>
      <c r="F961" s="112">
        <f t="shared" si="93"/>
        <v>0</v>
      </c>
      <c r="H961" s="182" t="b">
        <f t="shared" si="81"/>
        <v>1</v>
      </c>
      <c r="I961" s="182" t="str">
        <f t="shared" si="82"/>
        <v>01</v>
      </c>
    </row>
    <row r="962" spans="1:9">
      <c r="A962" s="182" t="s">
        <v>1294</v>
      </c>
      <c r="B962" s="108" t="s">
        <v>599</v>
      </c>
      <c r="C962" s="111">
        <v>436651622.72000003</v>
      </c>
      <c r="D962" s="112">
        <v>0</v>
      </c>
      <c r="E962" s="112">
        <f t="shared" si="92"/>
        <v>0</v>
      </c>
      <c r="F962" s="112">
        <f t="shared" si="93"/>
        <v>0</v>
      </c>
      <c r="H962" s="182" t="b">
        <f t="shared" si="81"/>
        <v>1</v>
      </c>
      <c r="I962" s="182" t="str">
        <f t="shared" si="82"/>
        <v>02</v>
      </c>
    </row>
    <row r="963" spans="1:9">
      <c r="A963" s="182" t="s">
        <v>1295</v>
      </c>
      <c r="B963" s="106" t="s">
        <v>600</v>
      </c>
      <c r="C963" s="110">
        <v>910872977.70000005</v>
      </c>
      <c r="D963" s="112">
        <v>0</v>
      </c>
      <c r="E963" s="112">
        <f t="shared" si="92"/>
        <v>910872977.70000005</v>
      </c>
      <c r="F963" s="112">
        <f t="shared" si="93"/>
        <v>0</v>
      </c>
      <c r="G963" s="113">
        <f>G982+G983</f>
        <v>0</v>
      </c>
      <c r="H963" s="182" t="b">
        <f t="shared" si="81"/>
        <v>1</v>
      </c>
      <c r="I963" s="182" t="str">
        <f t="shared" si="82"/>
        <v>00</v>
      </c>
    </row>
    <row r="964" spans="1:9" ht="25.5">
      <c r="A964" s="182" t="s">
        <v>1296</v>
      </c>
      <c r="B964" s="108" t="s">
        <v>601</v>
      </c>
      <c r="C964" s="111">
        <v>910582191.34000003</v>
      </c>
      <c r="D964" s="112">
        <v>0</v>
      </c>
      <c r="E964" s="112">
        <f t="shared" si="92"/>
        <v>0</v>
      </c>
      <c r="F964" s="112">
        <f t="shared" si="93"/>
        <v>0</v>
      </c>
      <c r="H964" s="182" t="b">
        <f t="shared" si="81"/>
        <v>1</v>
      </c>
      <c r="I964" s="182" t="str">
        <f t="shared" si="82"/>
        <v>01</v>
      </c>
    </row>
    <row r="965" spans="1:9">
      <c r="A965" s="182" t="s">
        <v>1297</v>
      </c>
      <c r="B965" s="106" t="s">
        <v>602</v>
      </c>
      <c r="C965" s="110">
        <v>290786.36</v>
      </c>
      <c r="D965" s="112">
        <v>0</v>
      </c>
      <c r="E965" s="112">
        <f t="shared" si="92"/>
        <v>0</v>
      </c>
      <c r="F965" s="112">
        <f t="shared" si="93"/>
        <v>0</v>
      </c>
      <c r="H965" s="182" t="b">
        <f t="shared" si="81"/>
        <v>1</v>
      </c>
      <c r="I965" s="182" t="str">
        <f t="shared" si="82"/>
        <v>02</v>
      </c>
    </row>
    <row r="966" spans="1:9">
      <c r="A966" s="182" t="s">
        <v>1298</v>
      </c>
      <c r="B966" s="108" t="s">
        <v>603</v>
      </c>
      <c r="C966" s="111"/>
      <c r="D966" s="112">
        <v>0</v>
      </c>
      <c r="E966" s="112">
        <f t="shared" si="92"/>
        <v>0</v>
      </c>
      <c r="F966" s="112">
        <f t="shared" si="93"/>
        <v>0</v>
      </c>
      <c r="G966" s="113">
        <f>G985+G986</f>
        <v>0</v>
      </c>
      <c r="H966" s="182" t="b">
        <f t="shared" si="81"/>
        <v>1</v>
      </c>
      <c r="I966" s="182" t="str">
        <f t="shared" si="82"/>
        <v>00</v>
      </c>
    </row>
    <row r="967" spans="1:9" ht="25.5">
      <c r="A967" s="182" t="s">
        <v>1299</v>
      </c>
      <c r="B967" s="106" t="s">
        <v>604</v>
      </c>
      <c r="C967" s="110"/>
      <c r="D967" s="112">
        <v>0</v>
      </c>
      <c r="E967" s="112">
        <f t="shared" si="92"/>
        <v>0</v>
      </c>
      <c r="F967" s="112">
        <f t="shared" si="93"/>
        <v>0</v>
      </c>
      <c r="H967" s="182" t="b">
        <f t="shared" ref="H967:H1030" si="94">IF(I967="00",C967=E967+F967,TRUE)</f>
        <v>1</v>
      </c>
      <c r="I967" s="182" t="str">
        <f t="shared" si="82"/>
        <v>01</v>
      </c>
    </row>
    <row r="968" spans="1:9">
      <c r="A968" s="182" t="s">
        <v>1300</v>
      </c>
      <c r="B968" s="108" t="s">
        <v>605</v>
      </c>
      <c r="C968" s="111"/>
      <c r="D968" s="112">
        <v>0</v>
      </c>
      <c r="E968" s="112">
        <f t="shared" si="92"/>
        <v>0</v>
      </c>
      <c r="F968" s="112">
        <f t="shared" si="93"/>
        <v>0</v>
      </c>
      <c r="H968" s="182" t="b">
        <f t="shared" si="94"/>
        <v>1</v>
      </c>
      <c r="I968" s="182" t="str">
        <f t="shared" ref="I968:I1031" si="95">MID(A968,11,2)</f>
        <v>02</v>
      </c>
    </row>
    <row r="969" spans="1:9">
      <c r="A969" s="182" t="s">
        <v>1301</v>
      </c>
      <c r="B969" s="106" t="s">
        <v>606</v>
      </c>
      <c r="C969" s="110"/>
      <c r="D969" s="112">
        <v>0</v>
      </c>
      <c r="E969" s="112">
        <f t="shared" si="92"/>
        <v>0</v>
      </c>
      <c r="F969" s="112">
        <f t="shared" si="93"/>
        <v>0</v>
      </c>
      <c r="G969" s="113">
        <f>G988+G989</f>
        <v>0</v>
      </c>
      <c r="H969" s="182" t="b">
        <f t="shared" si="94"/>
        <v>1</v>
      </c>
      <c r="I969" s="182" t="str">
        <f t="shared" si="95"/>
        <v>00</v>
      </c>
    </row>
    <row r="970" spans="1:9" ht="25.5">
      <c r="A970" s="182" t="s">
        <v>1302</v>
      </c>
      <c r="B970" s="108" t="s">
        <v>607</v>
      </c>
      <c r="C970" s="111"/>
      <c r="D970" s="112">
        <v>0</v>
      </c>
      <c r="E970" s="112">
        <f t="shared" si="92"/>
        <v>0</v>
      </c>
      <c r="F970" s="112">
        <f t="shared" si="93"/>
        <v>0</v>
      </c>
      <c r="H970" s="182" t="b">
        <f t="shared" si="94"/>
        <v>1</v>
      </c>
      <c r="I970" s="182" t="str">
        <f t="shared" si="95"/>
        <v>01</v>
      </c>
    </row>
    <row r="971" spans="1:9">
      <c r="A971" s="182" t="s">
        <v>1303</v>
      </c>
      <c r="B971" s="106" t="s">
        <v>608</v>
      </c>
      <c r="C971" s="110"/>
      <c r="D971" s="112">
        <v>0</v>
      </c>
      <c r="E971" s="112">
        <f t="shared" si="92"/>
        <v>0</v>
      </c>
      <c r="F971" s="112">
        <f t="shared" si="93"/>
        <v>0</v>
      </c>
      <c r="H971" s="182" t="b">
        <f t="shared" si="94"/>
        <v>1</v>
      </c>
      <c r="I971" s="182" t="str">
        <f t="shared" si="95"/>
        <v>02</v>
      </c>
    </row>
    <row r="972" spans="1:9">
      <c r="A972" s="182" t="s">
        <v>1304</v>
      </c>
      <c r="B972" s="108" t="s">
        <v>609</v>
      </c>
      <c r="C972" s="111">
        <v>890428.82</v>
      </c>
      <c r="D972" s="112">
        <v>0</v>
      </c>
      <c r="E972" s="112">
        <f t="shared" si="92"/>
        <v>890428.82</v>
      </c>
      <c r="F972" s="112">
        <f t="shared" si="93"/>
        <v>0</v>
      </c>
      <c r="G972" s="113">
        <f>G991+G992</f>
        <v>0</v>
      </c>
      <c r="H972" s="182" t="b">
        <f t="shared" si="94"/>
        <v>1</v>
      </c>
      <c r="I972" s="182" t="str">
        <f t="shared" si="95"/>
        <v>00</v>
      </c>
    </row>
    <row r="973" spans="1:9" ht="25.5">
      <c r="A973" s="182" t="s">
        <v>1305</v>
      </c>
      <c r="B973" s="106" t="s">
        <v>610</v>
      </c>
      <c r="C973" s="110">
        <v>890428.82</v>
      </c>
      <c r="D973" s="112">
        <v>0</v>
      </c>
      <c r="E973" s="112">
        <f t="shared" si="92"/>
        <v>0</v>
      </c>
      <c r="F973" s="112">
        <f t="shared" si="93"/>
        <v>0</v>
      </c>
      <c r="H973" s="182" t="b">
        <f t="shared" si="94"/>
        <v>1</v>
      </c>
      <c r="I973" s="182" t="str">
        <f t="shared" si="95"/>
        <v>01</v>
      </c>
    </row>
    <row r="974" spans="1:9">
      <c r="A974" s="182" t="s">
        <v>1306</v>
      </c>
      <c r="B974" s="108" t="s">
        <v>611</v>
      </c>
      <c r="C974" s="111"/>
      <c r="D974" s="112">
        <v>0</v>
      </c>
      <c r="E974" s="112">
        <f t="shared" si="92"/>
        <v>0</v>
      </c>
      <c r="F974" s="112">
        <f t="shared" si="93"/>
        <v>0</v>
      </c>
      <c r="H974" s="182" t="b">
        <f t="shared" si="94"/>
        <v>1</v>
      </c>
      <c r="I974" s="182" t="str">
        <f t="shared" si="95"/>
        <v>02</v>
      </c>
    </row>
    <row r="975" spans="1:9">
      <c r="A975" s="182" t="s">
        <v>1307</v>
      </c>
      <c r="B975" s="106" t="s">
        <v>612</v>
      </c>
      <c r="C975" s="110">
        <v>1675592106.3900001</v>
      </c>
      <c r="D975" s="112">
        <v>0</v>
      </c>
      <c r="E975" s="112">
        <f>E976</f>
        <v>0</v>
      </c>
      <c r="F975" s="112">
        <f>F976</f>
        <v>1675592106.3900001</v>
      </c>
      <c r="G975" s="182">
        <f>G994</f>
        <v>0</v>
      </c>
      <c r="H975" s="182" t="b">
        <f t="shared" si="94"/>
        <v>1</v>
      </c>
      <c r="I975" s="182" t="str">
        <f t="shared" si="95"/>
        <v>00</v>
      </c>
    </row>
    <row r="976" spans="1:9">
      <c r="A976" s="182" t="s">
        <v>1308</v>
      </c>
      <c r="B976" s="108" t="s">
        <v>613</v>
      </c>
      <c r="C976" s="111">
        <v>1675592106.3900001</v>
      </c>
      <c r="D976" s="112">
        <v>0</v>
      </c>
      <c r="E976" s="112">
        <f>SUMIF(A976:B976,"*intra*",C976:D976)+SUMIF(A976:B976,"*inter*",C976:D976)</f>
        <v>0</v>
      </c>
      <c r="F976" s="112">
        <f>SUMIF(A976:B976,"*consolidação*",C976:D976)</f>
        <v>1675592106.3900001</v>
      </c>
      <c r="H976" s="182" t="b">
        <f t="shared" si="94"/>
        <v>1</v>
      </c>
      <c r="I976" s="182" t="str">
        <f t="shared" si="95"/>
        <v>00</v>
      </c>
    </row>
    <row r="977" spans="1:9">
      <c r="A977" s="182" t="s">
        <v>1309</v>
      </c>
      <c r="B977" s="106" t="s">
        <v>614</v>
      </c>
      <c r="C977" s="110">
        <v>4317210972.3699999</v>
      </c>
      <c r="D977" s="112">
        <v>0</v>
      </c>
      <c r="E977" s="112">
        <f>E978</f>
        <v>0</v>
      </c>
      <c r="F977" s="112">
        <f>F978</f>
        <v>4317210972.3699999</v>
      </c>
      <c r="G977" s="182">
        <f>G996</f>
        <v>0</v>
      </c>
      <c r="H977" s="182" t="b">
        <f t="shared" si="94"/>
        <v>1</v>
      </c>
      <c r="I977" s="182" t="str">
        <f t="shared" si="95"/>
        <v>00</v>
      </c>
    </row>
    <row r="978" spans="1:9" ht="25.5">
      <c r="A978" s="182" t="s">
        <v>1310</v>
      </c>
      <c r="B978" s="108" t="s">
        <v>615</v>
      </c>
      <c r="C978" s="111">
        <v>4317210972.3699999</v>
      </c>
      <c r="D978" s="112">
        <v>0</v>
      </c>
      <c r="E978" s="112">
        <f>SUMIF(A978:B978,"*intra*",C978:D978)+SUMIF(A978:B978,"*inter*",C978:D978)</f>
        <v>0</v>
      </c>
      <c r="F978" s="112">
        <f>SUMIF(A978:B978,"*consolidação*",C978:D978)</f>
        <v>4317210972.3699999</v>
      </c>
      <c r="H978" s="182" t="b">
        <f t="shared" si="94"/>
        <v>1</v>
      </c>
      <c r="I978" s="182" t="str">
        <f t="shared" si="95"/>
        <v>00</v>
      </c>
    </row>
    <row r="979" spans="1:9">
      <c r="A979" s="182" t="s">
        <v>1311</v>
      </c>
      <c r="B979" s="106" t="s">
        <v>616</v>
      </c>
      <c r="C979" s="110">
        <v>7504365868.3800001</v>
      </c>
      <c r="D979" s="112">
        <v>0</v>
      </c>
      <c r="E979" s="112">
        <f>E980</f>
        <v>0</v>
      </c>
      <c r="F979" s="112">
        <f>F980</f>
        <v>7504365868.3800001</v>
      </c>
      <c r="G979" s="182">
        <f>G998</f>
        <v>0</v>
      </c>
      <c r="H979" s="182" t="b">
        <f t="shared" si="94"/>
        <v>1</v>
      </c>
      <c r="I979" s="182" t="str">
        <f t="shared" si="95"/>
        <v>00</v>
      </c>
    </row>
    <row r="980" spans="1:9">
      <c r="A980" s="182" t="s">
        <v>1312</v>
      </c>
      <c r="B980" s="108" t="s">
        <v>617</v>
      </c>
      <c r="C980" s="111">
        <v>7504365868.3800001</v>
      </c>
      <c r="D980" s="112">
        <v>0</v>
      </c>
      <c r="E980" s="112">
        <f>SUMIF(A980:B980,"*intra*",C980:D980)+SUMIF(A980:B980,"*inter*",C980:D980)</f>
        <v>0</v>
      </c>
      <c r="F980" s="112">
        <f>SUMIF(A980:B980,"*consolidação*",C980:D980)</f>
        <v>7504365868.3800001</v>
      </c>
      <c r="H980" s="182" t="b">
        <f t="shared" si="94"/>
        <v>1</v>
      </c>
      <c r="I980" s="182" t="str">
        <f t="shared" si="95"/>
        <v>00</v>
      </c>
    </row>
    <row r="981" spans="1:9">
      <c r="A981" s="182" t="s">
        <v>1313</v>
      </c>
      <c r="B981" s="106" t="s">
        <v>618</v>
      </c>
      <c r="C981" s="110">
        <v>20083438.469999999</v>
      </c>
      <c r="D981" s="112">
        <v>0</v>
      </c>
      <c r="E981" s="112">
        <f>E982</f>
        <v>0</v>
      </c>
      <c r="F981" s="112">
        <f>F982</f>
        <v>20083438.469999999</v>
      </c>
      <c r="G981" s="182">
        <f>G1000</f>
        <v>0</v>
      </c>
      <c r="H981" s="182" t="b">
        <f t="shared" si="94"/>
        <v>1</v>
      </c>
      <c r="I981" s="182" t="str">
        <f t="shared" si="95"/>
        <v>00</v>
      </c>
    </row>
    <row r="982" spans="1:9" ht="25.5">
      <c r="A982" s="182" t="s">
        <v>1314</v>
      </c>
      <c r="B982" s="108" t="s">
        <v>619</v>
      </c>
      <c r="C982" s="111">
        <v>20083438.469999999</v>
      </c>
      <c r="D982" s="112">
        <v>0</v>
      </c>
      <c r="E982" s="112">
        <f>E983</f>
        <v>0</v>
      </c>
      <c r="F982" s="112">
        <f>F983</f>
        <v>20083438.469999999</v>
      </c>
      <c r="G982" s="182">
        <f>G1001</f>
        <v>0</v>
      </c>
      <c r="H982" s="182" t="b">
        <f t="shared" si="94"/>
        <v>1</v>
      </c>
      <c r="I982" s="182" t="str">
        <f t="shared" si="95"/>
        <v>00</v>
      </c>
    </row>
    <row r="983" spans="1:9" ht="25.5">
      <c r="A983" s="182" t="s">
        <v>1315</v>
      </c>
      <c r="B983" s="106" t="s">
        <v>620</v>
      </c>
      <c r="C983" s="110">
        <v>20083438.469999999</v>
      </c>
      <c r="D983" s="112">
        <v>0</v>
      </c>
      <c r="E983" s="112">
        <f>SUMIF(A983:B983,"*intra*",C983:D983)+SUMIF(A983:B983,"*inter*",C983:D983)</f>
        <v>0</v>
      </c>
      <c r="F983" s="112">
        <f>SUMIF(A983:B983,"*consolidação*",C983:D983)</f>
        <v>20083438.469999999</v>
      </c>
      <c r="H983" s="182" t="b">
        <f t="shared" si="94"/>
        <v>1</v>
      </c>
      <c r="I983" s="182" t="str">
        <f t="shared" si="95"/>
        <v>01</v>
      </c>
    </row>
    <row r="984" spans="1:9">
      <c r="A984" s="182" t="s">
        <v>1316</v>
      </c>
      <c r="B984" s="108" t="s">
        <v>621</v>
      </c>
      <c r="C984" s="111">
        <v>10899415.68</v>
      </c>
      <c r="D984" s="112">
        <v>0</v>
      </c>
      <c r="E984" s="112">
        <f>E985+E990+E993+E996+E999</f>
        <v>0</v>
      </c>
      <c r="F984" s="112">
        <f>F985+F990+F993+F996+F999</f>
        <v>10899415.68</v>
      </c>
      <c r="G984" s="182" t="e">
        <f>G1003+G1008+G1011+G1014+G1017</f>
        <v>#REF!</v>
      </c>
      <c r="H984" s="182" t="b">
        <f t="shared" si="94"/>
        <v>1</v>
      </c>
      <c r="I984" s="182" t="str">
        <f t="shared" si="95"/>
        <v>00</v>
      </c>
    </row>
    <row r="985" spans="1:9" ht="25.5">
      <c r="A985" s="182" t="s">
        <v>1317</v>
      </c>
      <c r="B985" s="106" t="s">
        <v>622</v>
      </c>
      <c r="C985" s="110">
        <v>10899415.68</v>
      </c>
      <c r="D985" s="112">
        <v>0</v>
      </c>
      <c r="E985" s="112">
        <f t="shared" ref="E985:E1001" si="96">SUMIF(A985:B985,"*intra*",C985:D985)+SUMIF(A985:B985,"*inter*",C985:D985)</f>
        <v>0</v>
      </c>
      <c r="F985" s="112">
        <f t="shared" ref="F985:F1001" si="97">SUMIF(A985:B985,"*consolidação*",C985:D985)</f>
        <v>10899415.68</v>
      </c>
      <c r="G985" s="113">
        <f>G1004+G1005+G1006+G1007</f>
        <v>0</v>
      </c>
      <c r="H985" s="182" t="b">
        <f t="shared" si="94"/>
        <v>1</v>
      </c>
      <c r="I985" s="182" t="str">
        <f t="shared" si="95"/>
        <v>00</v>
      </c>
    </row>
    <row r="986" spans="1:9" ht="25.5">
      <c r="A986" s="182" t="s">
        <v>1318</v>
      </c>
      <c r="B986" s="108" t="s">
        <v>623</v>
      </c>
      <c r="C986" s="111">
        <v>7136003.3799999999</v>
      </c>
      <c r="D986" s="112">
        <v>0</v>
      </c>
      <c r="E986" s="112">
        <f t="shared" si="96"/>
        <v>0</v>
      </c>
      <c r="F986" s="112">
        <f t="shared" si="97"/>
        <v>0</v>
      </c>
      <c r="H986" s="182" t="b">
        <f t="shared" si="94"/>
        <v>1</v>
      </c>
      <c r="I986" s="182" t="str">
        <f t="shared" si="95"/>
        <v>01</v>
      </c>
    </row>
    <row r="987" spans="1:9" ht="25.5">
      <c r="A987" s="182" t="s">
        <v>1319</v>
      </c>
      <c r="B987" s="106" t="s">
        <v>624</v>
      </c>
      <c r="C987" s="110"/>
      <c r="D987" s="112">
        <v>0</v>
      </c>
      <c r="E987" s="112">
        <f t="shared" si="96"/>
        <v>0</v>
      </c>
      <c r="F987" s="112">
        <f t="shared" si="97"/>
        <v>0</v>
      </c>
      <c r="H987" s="182" t="b">
        <f t="shared" si="94"/>
        <v>1</v>
      </c>
      <c r="I987" s="182" t="str">
        <f t="shared" si="95"/>
        <v>02</v>
      </c>
    </row>
    <row r="988" spans="1:9" ht="25.5">
      <c r="A988" s="182" t="s">
        <v>1320</v>
      </c>
      <c r="B988" s="108" t="s">
        <v>625</v>
      </c>
      <c r="C988" s="111">
        <v>3763412.3</v>
      </c>
      <c r="D988" s="112">
        <v>0</v>
      </c>
      <c r="E988" s="112">
        <f t="shared" si="96"/>
        <v>0</v>
      </c>
      <c r="F988" s="112">
        <f t="shared" si="97"/>
        <v>0</v>
      </c>
      <c r="H988" s="182" t="b">
        <f t="shared" si="94"/>
        <v>1</v>
      </c>
      <c r="I988" s="182" t="str">
        <f t="shared" si="95"/>
        <v>03</v>
      </c>
    </row>
    <row r="989" spans="1:9" ht="25.5">
      <c r="A989" s="182" t="s">
        <v>1321</v>
      </c>
      <c r="B989" s="106" t="s">
        <v>626</v>
      </c>
      <c r="C989" s="110"/>
      <c r="D989" s="112">
        <v>0</v>
      </c>
      <c r="E989" s="112">
        <f t="shared" si="96"/>
        <v>0</v>
      </c>
      <c r="F989" s="112">
        <f t="shared" si="97"/>
        <v>0</v>
      </c>
      <c r="H989" s="182" t="b">
        <f t="shared" si="94"/>
        <v>1</v>
      </c>
      <c r="I989" s="182" t="str">
        <f t="shared" si="95"/>
        <v>04</v>
      </c>
    </row>
    <row r="990" spans="1:9" ht="25.5">
      <c r="A990" s="182" t="s">
        <v>1322</v>
      </c>
      <c r="B990" s="108" t="s">
        <v>627</v>
      </c>
      <c r="C990" s="111"/>
      <c r="D990" s="112">
        <v>0</v>
      </c>
      <c r="E990" s="112">
        <f t="shared" si="96"/>
        <v>0</v>
      </c>
      <c r="F990" s="112">
        <f t="shared" si="97"/>
        <v>0</v>
      </c>
      <c r="G990" s="113">
        <f>G1009+G1010</f>
        <v>0</v>
      </c>
      <c r="H990" s="182" t="b">
        <f t="shared" si="94"/>
        <v>1</v>
      </c>
      <c r="I990" s="182" t="str">
        <f t="shared" si="95"/>
        <v>00</v>
      </c>
    </row>
    <row r="991" spans="1:9" ht="25.5">
      <c r="A991" s="182" t="s">
        <v>1323</v>
      </c>
      <c r="B991" s="106" t="s">
        <v>628</v>
      </c>
      <c r="C991" s="110"/>
      <c r="D991" s="112">
        <v>0</v>
      </c>
      <c r="E991" s="112">
        <f t="shared" si="96"/>
        <v>0</v>
      </c>
      <c r="F991" s="112">
        <f t="shared" si="97"/>
        <v>0</v>
      </c>
      <c r="H991" s="182" t="b">
        <f t="shared" si="94"/>
        <v>1</v>
      </c>
      <c r="I991" s="182" t="str">
        <f t="shared" si="95"/>
        <v>01</v>
      </c>
    </row>
    <row r="992" spans="1:9" ht="25.5">
      <c r="A992" s="182" t="s">
        <v>1324</v>
      </c>
      <c r="B992" s="108" t="s">
        <v>629</v>
      </c>
      <c r="C992" s="111"/>
      <c r="D992" s="112">
        <v>0</v>
      </c>
      <c r="E992" s="112">
        <f t="shared" si="96"/>
        <v>0</v>
      </c>
      <c r="F992" s="112">
        <f t="shared" si="97"/>
        <v>0</v>
      </c>
      <c r="H992" s="182" t="b">
        <f t="shared" si="94"/>
        <v>1</v>
      </c>
      <c r="I992" s="182" t="str">
        <f t="shared" si="95"/>
        <v>04</v>
      </c>
    </row>
    <row r="993" spans="1:9" ht="25.5">
      <c r="A993" s="182" t="s">
        <v>1325</v>
      </c>
      <c r="B993" s="106" t="s">
        <v>630</v>
      </c>
      <c r="C993" s="110"/>
      <c r="D993" s="112">
        <v>0</v>
      </c>
      <c r="E993" s="112">
        <f t="shared" si="96"/>
        <v>0</v>
      </c>
      <c r="F993" s="112">
        <f t="shared" si="97"/>
        <v>0</v>
      </c>
      <c r="G993" s="113">
        <f>G1012+G1013</f>
        <v>0</v>
      </c>
      <c r="H993" s="182" t="b">
        <f t="shared" si="94"/>
        <v>1</v>
      </c>
      <c r="I993" s="182" t="str">
        <f t="shared" si="95"/>
        <v>00</v>
      </c>
    </row>
    <row r="994" spans="1:9" ht="25.5">
      <c r="A994" s="182" t="s">
        <v>1326</v>
      </c>
      <c r="B994" s="108" t="s">
        <v>631</v>
      </c>
      <c r="C994" s="111"/>
      <c r="D994" s="112">
        <v>0</v>
      </c>
      <c r="E994" s="112">
        <f t="shared" si="96"/>
        <v>0</v>
      </c>
      <c r="F994" s="112">
        <f t="shared" si="97"/>
        <v>0</v>
      </c>
      <c r="H994" s="182" t="b">
        <f t="shared" si="94"/>
        <v>1</v>
      </c>
      <c r="I994" s="182" t="str">
        <f t="shared" si="95"/>
        <v>01</v>
      </c>
    </row>
    <row r="995" spans="1:9" ht="25.5">
      <c r="A995" s="182" t="s">
        <v>1327</v>
      </c>
      <c r="B995" s="106" t="s">
        <v>632</v>
      </c>
      <c r="C995" s="110"/>
      <c r="D995" s="112">
        <v>0</v>
      </c>
      <c r="E995" s="112">
        <f t="shared" si="96"/>
        <v>0</v>
      </c>
      <c r="F995" s="112">
        <f t="shared" si="97"/>
        <v>0</v>
      </c>
      <c r="H995" s="182" t="b">
        <f t="shared" si="94"/>
        <v>1</v>
      </c>
      <c r="I995" s="182" t="str">
        <f t="shared" si="95"/>
        <v>04</v>
      </c>
    </row>
    <row r="996" spans="1:9" ht="25.5">
      <c r="A996" s="182" t="s">
        <v>1328</v>
      </c>
      <c r="B996" s="108" t="s">
        <v>633</v>
      </c>
      <c r="C996" s="111"/>
      <c r="D996" s="112">
        <v>0</v>
      </c>
      <c r="E996" s="112">
        <f t="shared" si="96"/>
        <v>0</v>
      </c>
      <c r="F996" s="112">
        <f t="shared" si="97"/>
        <v>0</v>
      </c>
      <c r="G996" s="113">
        <f>G1015+G1016</f>
        <v>0</v>
      </c>
      <c r="H996" s="182" t="b">
        <f t="shared" si="94"/>
        <v>1</v>
      </c>
      <c r="I996" s="182" t="str">
        <f t="shared" si="95"/>
        <v>00</v>
      </c>
    </row>
    <row r="997" spans="1:9" ht="25.5">
      <c r="A997" s="182" t="s">
        <v>1329</v>
      </c>
      <c r="B997" s="106" t="s">
        <v>634</v>
      </c>
      <c r="C997" s="110"/>
      <c r="D997" s="112">
        <v>0</v>
      </c>
      <c r="E997" s="112">
        <f t="shared" si="96"/>
        <v>0</v>
      </c>
      <c r="F997" s="112">
        <f t="shared" si="97"/>
        <v>0</v>
      </c>
      <c r="H997" s="182" t="b">
        <f t="shared" si="94"/>
        <v>1</v>
      </c>
      <c r="I997" s="182" t="str">
        <f t="shared" si="95"/>
        <v>01</v>
      </c>
    </row>
    <row r="998" spans="1:9" ht="25.5">
      <c r="A998" s="182" t="s">
        <v>1330</v>
      </c>
      <c r="B998" s="108" t="s">
        <v>635</v>
      </c>
      <c r="C998" s="111"/>
      <c r="D998" s="112">
        <v>0</v>
      </c>
      <c r="E998" s="112">
        <f t="shared" si="96"/>
        <v>0</v>
      </c>
      <c r="F998" s="112">
        <f t="shared" si="97"/>
        <v>0</v>
      </c>
      <c r="H998" s="182" t="b">
        <f t="shared" si="94"/>
        <v>1</v>
      </c>
      <c r="I998" s="182" t="str">
        <f t="shared" si="95"/>
        <v>04</v>
      </c>
    </row>
    <row r="999" spans="1:9" ht="25.5">
      <c r="A999" s="182" t="s">
        <v>1331</v>
      </c>
      <c r="B999" s="106" t="s">
        <v>636</v>
      </c>
      <c r="C999" s="110"/>
      <c r="D999" s="112">
        <v>0</v>
      </c>
      <c r="E999" s="112">
        <f t="shared" si="96"/>
        <v>0</v>
      </c>
      <c r="F999" s="112">
        <f t="shared" si="97"/>
        <v>0</v>
      </c>
      <c r="G999" s="113">
        <f>G1018+G1019</f>
        <v>0</v>
      </c>
      <c r="H999" s="182" t="b">
        <f t="shared" si="94"/>
        <v>1</v>
      </c>
      <c r="I999" s="182" t="str">
        <f t="shared" si="95"/>
        <v>00</v>
      </c>
    </row>
    <row r="1000" spans="1:9" ht="25.5">
      <c r="A1000" s="182" t="s">
        <v>1332</v>
      </c>
      <c r="B1000" s="108" t="s">
        <v>637</v>
      </c>
      <c r="C1000" s="111"/>
      <c r="D1000" s="112">
        <v>0</v>
      </c>
      <c r="E1000" s="112">
        <f t="shared" si="96"/>
        <v>0</v>
      </c>
      <c r="F1000" s="112">
        <f t="shared" si="97"/>
        <v>0</v>
      </c>
      <c r="H1000" s="182" t="b">
        <f t="shared" si="94"/>
        <v>1</v>
      </c>
      <c r="I1000" s="182" t="str">
        <f t="shared" si="95"/>
        <v>01</v>
      </c>
    </row>
    <row r="1001" spans="1:9" ht="25.5">
      <c r="A1001" s="182" t="s">
        <v>1333</v>
      </c>
      <c r="B1001" s="106" t="s">
        <v>638</v>
      </c>
      <c r="C1001" s="110"/>
      <c r="D1001" s="112">
        <v>0</v>
      </c>
      <c r="E1001" s="112">
        <f t="shared" si="96"/>
        <v>0</v>
      </c>
      <c r="F1001" s="112">
        <f t="shared" si="97"/>
        <v>0</v>
      </c>
      <c r="H1001" s="182" t="b">
        <f t="shared" si="94"/>
        <v>1</v>
      </c>
      <c r="I1001" s="182" t="str">
        <f t="shared" si="95"/>
        <v>04</v>
      </c>
    </row>
    <row r="1002" spans="1:9">
      <c r="A1002" s="182" t="s">
        <v>1334</v>
      </c>
      <c r="B1002" s="108" t="s">
        <v>639</v>
      </c>
      <c r="C1002" s="111">
        <v>416771177717.56</v>
      </c>
      <c r="D1002" s="112">
        <v>0</v>
      </c>
      <c r="E1002" s="112">
        <f>E1003+E1005-E1007-E1015</f>
        <v>0</v>
      </c>
      <c r="F1002" s="112">
        <f>F1003+F1005-F1007-F1015</f>
        <v>416771177717.56006</v>
      </c>
      <c r="G1002" s="182">
        <f>G1021+G1023-G1025-G1033</f>
        <v>0</v>
      </c>
      <c r="H1002" s="182" t="b">
        <f t="shared" si="94"/>
        <v>1</v>
      </c>
      <c r="I1002" s="182" t="str">
        <f t="shared" si="95"/>
        <v>00</v>
      </c>
    </row>
    <row r="1003" spans="1:9">
      <c r="A1003" s="182" t="s">
        <v>1335</v>
      </c>
      <c r="B1003" s="106" t="s">
        <v>640</v>
      </c>
      <c r="C1003" s="110">
        <v>83270889114.699997</v>
      </c>
      <c r="D1003" s="112">
        <v>0</v>
      </c>
      <c r="E1003" s="112">
        <f>E1004</f>
        <v>0</v>
      </c>
      <c r="F1003" s="112">
        <f>F1004</f>
        <v>83270889114.699997</v>
      </c>
      <c r="G1003" s="182">
        <f>G1022</f>
        <v>0</v>
      </c>
      <c r="H1003" s="182" t="b">
        <f t="shared" si="94"/>
        <v>1</v>
      </c>
      <c r="I1003" s="182" t="str">
        <f t="shared" si="95"/>
        <v>00</v>
      </c>
    </row>
    <row r="1004" spans="1:9">
      <c r="A1004" s="182" t="s">
        <v>1336</v>
      </c>
      <c r="B1004" s="108" t="s">
        <v>641</v>
      </c>
      <c r="C1004" s="111">
        <v>83270889114.699997</v>
      </c>
      <c r="D1004" s="112">
        <v>0</v>
      </c>
      <c r="E1004" s="112">
        <f>SUMIF(A1004:B1004,"*intra*",C1004:D1004)+SUMIF(A1004:B1004,"*inter*",C1004:D1004)</f>
        <v>0</v>
      </c>
      <c r="F1004" s="112">
        <f>SUMIF(A1004:B1004,"*consolidação*",C1004:D1004)</f>
        <v>83270889114.699997</v>
      </c>
      <c r="H1004" s="182" t="b">
        <f t="shared" si="94"/>
        <v>1</v>
      </c>
      <c r="I1004" s="182" t="str">
        <f t="shared" si="95"/>
        <v>00</v>
      </c>
    </row>
    <row r="1005" spans="1:9">
      <c r="A1005" s="182" t="s">
        <v>1337</v>
      </c>
      <c r="B1005" s="106" t="s">
        <v>642</v>
      </c>
      <c r="C1005" s="110">
        <v>352387699083.35999</v>
      </c>
      <c r="D1005" s="112">
        <v>0</v>
      </c>
      <c r="E1005" s="112">
        <f>E1006</f>
        <v>0</v>
      </c>
      <c r="F1005" s="112">
        <f>F1006</f>
        <v>352387699083.35999</v>
      </c>
      <c r="G1005" s="182">
        <f>G1024</f>
        <v>0</v>
      </c>
      <c r="H1005" s="182" t="b">
        <f t="shared" si="94"/>
        <v>1</v>
      </c>
      <c r="I1005" s="182" t="str">
        <f t="shared" si="95"/>
        <v>00</v>
      </c>
    </row>
    <row r="1006" spans="1:9">
      <c r="A1006" s="182" t="s">
        <v>1338</v>
      </c>
      <c r="B1006" s="108" t="s">
        <v>643</v>
      </c>
      <c r="C1006" s="111">
        <v>352387699083.35999</v>
      </c>
      <c r="D1006" s="112">
        <v>0</v>
      </c>
      <c r="E1006" s="112">
        <f>SUMIF(A1006:B1006,"*intra*",C1006:D1006)+SUMIF(A1006:B1006,"*inter*",C1006:D1006)</f>
        <v>0</v>
      </c>
      <c r="F1006" s="112">
        <f>SUMIF(A1006:B1006,"*consolidação*",C1006:D1006)</f>
        <v>352387699083.35999</v>
      </c>
      <c r="H1006" s="182" t="b">
        <f t="shared" si="94"/>
        <v>1</v>
      </c>
      <c r="I1006" s="182" t="str">
        <f t="shared" si="95"/>
        <v>00</v>
      </c>
    </row>
    <row r="1007" spans="1:9">
      <c r="A1007" s="182" t="s">
        <v>1339</v>
      </c>
      <c r="B1007" s="106" t="s">
        <v>644</v>
      </c>
      <c r="C1007" s="110">
        <v>18853751134.779999</v>
      </c>
      <c r="D1007" s="112">
        <v>0</v>
      </c>
      <c r="E1007" s="112">
        <f>E1008</f>
        <v>0</v>
      </c>
      <c r="F1007" s="112">
        <f>F1008</f>
        <v>18853751134.779999</v>
      </c>
      <c r="G1007" s="182">
        <f>G1026</f>
        <v>0</v>
      </c>
      <c r="H1007" s="182" t="b">
        <f t="shared" si="94"/>
        <v>1</v>
      </c>
      <c r="I1007" s="182" t="str">
        <f t="shared" si="95"/>
        <v>00</v>
      </c>
    </row>
    <row r="1008" spans="1:9" ht="25.5">
      <c r="A1008" s="182" t="s">
        <v>1340</v>
      </c>
      <c r="B1008" s="108" t="s">
        <v>645</v>
      </c>
      <c r="C1008" s="111">
        <v>18853751134.779999</v>
      </c>
      <c r="D1008" s="112">
        <v>0</v>
      </c>
      <c r="E1008" s="112">
        <f t="shared" ref="E1008:E1014" si="98">SUMIF(A1008:B1008,"*intra*",C1008:D1008)+SUMIF(A1008:B1008,"*inter*",C1008:D1008)</f>
        <v>0</v>
      </c>
      <c r="F1008" s="112">
        <f t="shared" ref="F1008:F1014" si="99">SUMIF(A1008:B1008,"*consolidação*",C1008:D1008)</f>
        <v>18853751134.779999</v>
      </c>
      <c r="G1008" s="113" t="e">
        <f>G1027+G1028+G1029+G1030+G1031+G1032</f>
        <v>#REF!</v>
      </c>
      <c r="H1008" s="182" t="b">
        <f t="shared" si="94"/>
        <v>1</v>
      </c>
      <c r="I1008" s="182" t="str">
        <f t="shared" si="95"/>
        <v>00</v>
      </c>
    </row>
    <row r="1009" spans="1:9">
      <c r="A1009" s="182" t="s">
        <v>1341</v>
      </c>
      <c r="B1009" s="106" t="s">
        <v>646</v>
      </c>
      <c r="C1009" s="110">
        <v>9955601651.4099998</v>
      </c>
      <c r="D1009" s="112">
        <v>0</v>
      </c>
      <c r="E1009" s="112">
        <f t="shared" si="98"/>
        <v>0</v>
      </c>
      <c r="F1009" s="112">
        <f t="shared" si="99"/>
        <v>0</v>
      </c>
      <c r="H1009" s="182" t="b">
        <f t="shared" si="94"/>
        <v>1</v>
      </c>
      <c r="I1009" s="182" t="str">
        <f t="shared" si="95"/>
        <v>01</v>
      </c>
    </row>
    <row r="1010" spans="1:9">
      <c r="A1010" s="182" t="s">
        <v>1342</v>
      </c>
      <c r="B1010" s="108" t="s">
        <v>647</v>
      </c>
      <c r="C1010" s="111">
        <v>8100188982.1499996</v>
      </c>
      <c r="D1010" s="112">
        <v>0</v>
      </c>
      <c r="E1010" s="112">
        <f t="shared" si="98"/>
        <v>0</v>
      </c>
      <c r="F1010" s="112">
        <f t="shared" si="99"/>
        <v>0</v>
      </c>
      <c r="H1010" s="182" t="b">
        <f t="shared" si="94"/>
        <v>1</v>
      </c>
      <c r="I1010" s="182" t="str">
        <f t="shared" si="95"/>
        <v>02</v>
      </c>
    </row>
    <row r="1011" spans="1:9">
      <c r="A1011" s="182" t="s">
        <v>1343</v>
      </c>
      <c r="B1011" s="106" t="s">
        <v>648</v>
      </c>
      <c r="C1011" s="110"/>
      <c r="D1011" s="112">
        <v>0</v>
      </c>
      <c r="E1011" s="112">
        <f t="shared" si="98"/>
        <v>0</v>
      </c>
      <c r="F1011" s="112">
        <f t="shared" si="99"/>
        <v>0</v>
      </c>
      <c r="H1011" s="182" t="b">
        <f t="shared" si="94"/>
        <v>1</v>
      </c>
      <c r="I1011" s="182" t="str">
        <f t="shared" si="95"/>
        <v>03</v>
      </c>
    </row>
    <row r="1012" spans="1:9">
      <c r="A1012" s="182" t="s">
        <v>1344</v>
      </c>
      <c r="B1012" s="108" t="s">
        <v>649</v>
      </c>
      <c r="C1012" s="111">
        <v>791947243.5</v>
      </c>
      <c r="D1012" s="112">
        <v>0</v>
      </c>
      <c r="E1012" s="112">
        <f t="shared" si="98"/>
        <v>0</v>
      </c>
      <c r="F1012" s="112">
        <f t="shared" si="99"/>
        <v>0</v>
      </c>
      <c r="H1012" s="182" t="b">
        <f t="shared" si="94"/>
        <v>1</v>
      </c>
      <c r="I1012" s="182" t="str">
        <f t="shared" si="95"/>
        <v>04</v>
      </c>
    </row>
    <row r="1013" spans="1:9">
      <c r="A1013" s="182" t="s">
        <v>1345</v>
      </c>
      <c r="B1013" s="106" t="s">
        <v>650</v>
      </c>
      <c r="C1013" s="110">
        <v>160638.6</v>
      </c>
      <c r="D1013" s="112">
        <v>0</v>
      </c>
      <c r="E1013" s="112">
        <f t="shared" si="98"/>
        <v>0</v>
      </c>
      <c r="F1013" s="112">
        <f t="shared" si="99"/>
        <v>0</v>
      </c>
      <c r="H1013" s="182" t="b">
        <f t="shared" si="94"/>
        <v>1</v>
      </c>
      <c r="I1013" s="182" t="str">
        <f t="shared" si="95"/>
        <v>05</v>
      </c>
    </row>
    <row r="1014" spans="1:9">
      <c r="A1014" s="182" t="s">
        <v>1346</v>
      </c>
      <c r="B1014" s="108" t="s">
        <v>651</v>
      </c>
      <c r="C1014" s="111">
        <v>5852619.1200000001</v>
      </c>
      <c r="D1014" s="112">
        <v>0</v>
      </c>
      <c r="E1014" s="112">
        <f t="shared" si="98"/>
        <v>0</v>
      </c>
      <c r="F1014" s="112">
        <f t="shared" si="99"/>
        <v>0</v>
      </c>
      <c r="H1014" s="182" t="b">
        <f t="shared" si="94"/>
        <v>1</v>
      </c>
      <c r="I1014" s="182" t="str">
        <f t="shared" si="95"/>
        <v>06</v>
      </c>
    </row>
    <row r="1015" spans="1:9">
      <c r="A1015" s="182" t="s">
        <v>1347</v>
      </c>
      <c r="B1015" s="106" t="s">
        <v>652</v>
      </c>
      <c r="C1015" s="110">
        <v>33659345.719999999</v>
      </c>
      <c r="D1015" s="112">
        <v>0</v>
      </c>
      <c r="E1015" s="112">
        <f>E1016</f>
        <v>0</v>
      </c>
      <c r="F1015" s="112">
        <f>F1016</f>
        <v>33659345.719999999</v>
      </c>
      <c r="G1015" s="182">
        <f>G1034</f>
        <v>0</v>
      </c>
      <c r="H1015" s="182" t="b">
        <f t="shared" si="94"/>
        <v>1</v>
      </c>
      <c r="I1015" s="182" t="str">
        <f t="shared" si="95"/>
        <v>00</v>
      </c>
    </row>
    <row r="1016" spans="1:9" ht="25.5">
      <c r="A1016" s="182" t="s">
        <v>1348</v>
      </c>
      <c r="B1016" s="108" t="s">
        <v>653</v>
      </c>
      <c r="C1016" s="111">
        <v>33659345.719999999</v>
      </c>
      <c r="D1016" s="112">
        <v>0</v>
      </c>
      <c r="E1016" s="112">
        <f>SUMIF(A1016:B1016,"*intra*",C1016:D1016)+SUMIF(A1016:B1016,"*inter*",C1016:D1016)</f>
        <v>0</v>
      </c>
      <c r="F1016" s="112">
        <f>SUMIF(A1016:B1016,"*consolidação*",C1016:D1016)</f>
        <v>33659345.719999999</v>
      </c>
      <c r="G1016" s="118">
        <f>G1035+G1036</f>
        <v>0</v>
      </c>
      <c r="H1016" s="182" t="b">
        <f t="shared" si="94"/>
        <v>1</v>
      </c>
      <c r="I1016" s="182" t="str">
        <f t="shared" si="95"/>
        <v>00</v>
      </c>
    </row>
    <row r="1017" spans="1:9" ht="25.5">
      <c r="A1017" s="182" t="s">
        <v>1349</v>
      </c>
      <c r="B1017" s="106" t="s">
        <v>654</v>
      </c>
      <c r="C1017" s="110">
        <v>33659345.719999999</v>
      </c>
      <c r="D1017" s="112">
        <v>0</v>
      </c>
      <c r="E1017" s="112">
        <f>SUMIF(A1017:B1017,"*intra*",C1017:D1017)+SUMIF(A1017:B1017,"*inter*",C1017:D1017)</f>
        <v>0</v>
      </c>
      <c r="F1017" s="112">
        <f>SUMIF(A1017:B1017,"*consolidação*",C1017:D1017)</f>
        <v>0</v>
      </c>
      <c r="H1017" s="182" t="b">
        <f t="shared" si="94"/>
        <v>1</v>
      </c>
      <c r="I1017" s="182" t="str">
        <f t="shared" si="95"/>
        <v>01</v>
      </c>
    </row>
    <row r="1018" spans="1:9" ht="25.5">
      <c r="A1018" s="182" t="s">
        <v>1350</v>
      </c>
      <c r="B1018" s="108" t="s">
        <v>655</v>
      </c>
      <c r="C1018" s="111"/>
      <c r="D1018" s="112">
        <v>0</v>
      </c>
      <c r="E1018" s="112">
        <f>SUMIF(A1018:B1018,"*intra*",C1018:D1018)+SUMIF(A1018:B1018,"*inter*",C1018:D1018)</f>
        <v>0</v>
      </c>
      <c r="F1018" s="112">
        <f>SUMIF(A1018:B1018,"*consolidação*",C1018:D1018)</f>
        <v>0</v>
      </c>
      <c r="H1018" s="182" t="b">
        <f t="shared" si="94"/>
        <v>1</v>
      </c>
      <c r="I1018" s="182" t="str">
        <f t="shared" si="95"/>
        <v>02</v>
      </c>
    </row>
    <row r="1019" spans="1:9">
      <c r="A1019" s="182" t="s">
        <v>1351</v>
      </c>
      <c r="B1019" s="106" t="s">
        <v>656</v>
      </c>
      <c r="C1019" s="110">
        <v>2694963717.5599999</v>
      </c>
      <c r="D1019" s="112">
        <v>0</v>
      </c>
      <c r="E1019" s="112">
        <f>E1020+E1022+E1024-E1026-E1031</f>
        <v>0</v>
      </c>
      <c r="F1019" s="112">
        <f>F1020+F1022+F1024-F1026-F1031</f>
        <v>2694963717.5599999</v>
      </c>
      <c r="G1019" s="182">
        <f>G1038+G1040+G1042-G1044-G1049</f>
        <v>0</v>
      </c>
      <c r="H1019" s="182" t="b">
        <f t="shared" si="94"/>
        <v>1</v>
      </c>
      <c r="I1019" s="182" t="str">
        <f t="shared" si="95"/>
        <v>00</v>
      </c>
    </row>
    <row r="1020" spans="1:9">
      <c r="A1020" s="182" t="s">
        <v>1352</v>
      </c>
      <c r="B1020" s="108" t="s">
        <v>657</v>
      </c>
      <c r="C1020" s="111">
        <v>1456356263.3199999</v>
      </c>
      <c r="D1020" s="112">
        <v>0</v>
      </c>
      <c r="E1020" s="112">
        <f>E1021</f>
        <v>0</v>
      </c>
      <c r="F1020" s="112">
        <f>F1021</f>
        <v>1456356263.3199999</v>
      </c>
      <c r="G1020" s="182">
        <f>G1039</f>
        <v>0</v>
      </c>
      <c r="H1020" s="182" t="b">
        <f t="shared" si="94"/>
        <v>1</v>
      </c>
      <c r="I1020" s="182" t="str">
        <f t="shared" si="95"/>
        <v>00</v>
      </c>
    </row>
    <row r="1021" spans="1:9">
      <c r="A1021" s="182" t="s">
        <v>1353</v>
      </c>
      <c r="B1021" s="106" t="s">
        <v>658</v>
      </c>
      <c r="C1021" s="110">
        <v>1456356263.3199999</v>
      </c>
      <c r="D1021" s="112">
        <v>0</v>
      </c>
      <c r="E1021" s="112">
        <f>SUMIF(A1021:B1021,"*intra*",C1021:D1021)+SUMIF(A1021:B1021,"*inter*",C1021:D1021)</f>
        <v>0</v>
      </c>
      <c r="F1021" s="112">
        <f>SUMIF(A1021:B1021,"*consolidação*",C1021:D1021)</f>
        <v>1456356263.3199999</v>
      </c>
      <c r="H1021" s="182" t="b">
        <f t="shared" si="94"/>
        <v>1</v>
      </c>
      <c r="I1021" s="182" t="str">
        <f t="shared" si="95"/>
        <v>00</v>
      </c>
    </row>
    <row r="1022" spans="1:9">
      <c r="A1022" s="182" t="s">
        <v>1354</v>
      </c>
      <c r="B1022" s="108" t="s">
        <v>659</v>
      </c>
      <c r="C1022" s="111">
        <v>1463098748.8399999</v>
      </c>
      <c r="D1022" s="112">
        <v>0</v>
      </c>
      <c r="E1022" s="112">
        <f>E1023</f>
        <v>0</v>
      </c>
      <c r="F1022" s="112">
        <f>F1023</f>
        <v>1463098748.8399999</v>
      </c>
      <c r="G1022" s="182">
        <f>G1041</f>
        <v>0</v>
      </c>
      <c r="H1022" s="182" t="b">
        <f t="shared" si="94"/>
        <v>1</v>
      </c>
      <c r="I1022" s="182" t="str">
        <f t="shared" si="95"/>
        <v>00</v>
      </c>
    </row>
    <row r="1023" spans="1:9" ht="25.5">
      <c r="A1023" s="182" t="s">
        <v>1355</v>
      </c>
      <c r="B1023" s="106" t="s">
        <v>660</v>
      </c>
      <c r="C1023" s="110">
        <v>1463098748.8399999</v>
      </c>
      <c r="D1023" s="112">
        <v>0</v>
      </c>
      <c r="E1023" s="112">
        <f>SUMIF(A1023:B1023,"*intra*",C1023:D1023)+SUMIF(A1023:B1023,"*inter*",C1023:D1023)</f>
        <v>0</v>
      </c>
      <c r="F1023" s="112">
        <f>SUMIF(A1023:B1023,"*consolidação*",C1023:D1023)</f>
        <v>1463098748.8399999</v>
      </c>
      <c r="H1023" s="182" t="b">
        <f t="shared" si="94"/>
        <v>1</v>
      </c>
      <c r="I1023" s="182" t="str">
        <f t="shared" si="95"/>
        <v>00</v>
      </c>
    </row>
    <row r="1024" spans="1:9">
      <c r="A1024" s="182" t="s">
        <v>1356</v>
      </c>
      <c r="B1024" s="108" t="s">
        <v>661</v>
      </c>
      <c r="C1024" s="111">
        <v>5035644.3899999997</v>
      </c>
      <c r="D1024" s="112">
        <v>0</v>
      </c>
      <c r="E1024" s="112">
        <f>E1025</f>
        <v>0</v>
      </c>
      <c r="F1024" s="112">
        <f>F1025</f>
        <v>5035644.3899999997</v>
      </c>
      <c r="G1024" s="182">
        <f>G1043</f>
        <v>0</v>
      </c>
      <c r="H1024" s="182" t="b">
        <f t="shared" si="94"/>
        <v>1</v>
      </c>
      <c r="I1024" s="182" t="str">
        <f t="shared" si="95"/>
        <v>00</v>
      </c>
    </row>
    <row r="1025" spans="1:9">
      <c r="A1025" s="182" t="s">
        <v>1357</v>
      </c>
      <c r="B1025" s="106" t="s">
        <v>662</v>
      </c>
      <c r="C1025" s="110">
        <v>5035644.3899999997</v>
      </c>
      <c r="D1025" s="112">
        <v>0</v>
      </c>
      <c r="E1025" s="112">
        <f>SUMIF(A1025:B1025,"*intra*",C1025:D1025)+SUMIF(A1025:B1025,"*inter*",C1025:D1025)</f>
        <v>0</v>
      </c>
      <c r="F1025" s="112">
        <f>SUMIF(A1025:B1025,"*consolidação*",C1025:D1025)</f>
        <v>5035644.3899999997</v>
      </c>
      <c r="H1025" s="182" t="b">
        <f t="shared" si="94"/>
        <v>1</v>
      </c>
      <c r="I1025" s="182" t="str">
        <f t="shared" si="95"/>
        <v>00</v>
      </c>
    </row>
    <row r="1026" spans="1:9">
      <c r="A1026" s="182" t="s">
        <v>1358</v>
      </c>
      <c r="B1026" s="108" t="s">
        <v>663</v>
      </c>
      <c r="C1026" s="111">
        <v>226269346.08000001</v>
      </c>
      <c r="D1026" s="112">
        <v>0</v>
      </c>
      <c r="E1026" s="112">
        <f>E1027</f>
        <v>0</v>
      </c>
      <c r="F1026" s="112">
        <f>F1027</f>
        <v>226269346.08000001</v>
      </c>
      <c r="G1026" s="182">
        <f>G1045</f>
        <v>0</v>
      </c>
      <c r="H1026" s="182" t="b">
        <f t="shared" si="94"/>
        <v>1</v>
      </c>
      <c r="I1026" s="182" t="str">
        <f t="shared" si="95"/>
        <v>00</v>
      </c>
    </row>
    <row r="1027" spans="1:9">
      <c r="A1027" s="182" t="s">
        <v>1359</v>
      </c>
      <c r="B1027" s="106" t="s">
        <v>664</v>
      </c>
      <c r="C1027" s="110">
        <v>226269346.08000001</v>
      </c>
      <c r="D1027" s="112">
        <v>0</v>
      </c>
      <c r="E1027" s="112">
        <f>SUMIF(A1027:B1027,"*intra*",C1027:D1027)+SUMIF(A1027:B1027,"*inter*",C1027:D1027)</f>
        <v>0</v>
      </c>
      <c r="F1027" s="112">
        <f>SUMIF(A1027:B1027,"*consolidação*",C1027:D1027)</f>
        <v>226269346.08000001</v>
      </c>
      <c r="G1027" s="113" t="e">
        <f>G1046+G1047+G1048</f>
        <v>#REF!</v>
      </c>
      <c r="H1027" s="182" t="b">
        <f t="shared" si="94"/>
        <v>1</v>
      </c>
      <c r="I1027" s="182" t="str">
        <f t="shared" si="95"/>
        <v>00</v>
      </c>
    </row>
    <row r="1028" spans="1:9">
      <c r="A1028" s="182" t="s">
        <v>1360</v>
      </c>
      <c r="B1028" s="108" t="s">
        <v>665</v>
      </c>
      <c r="C1028" s="111">
        <v>207350097.63999999</v>
      </c>
      <c r="D1028" s="112">
        <v>0</v>
      </c>
      <c r="E1028" s="112">
        <f>SUMIF(A1028:B1028,"*intra*",C1028:D1028)+SUMIF(A1028:B1028,"*inter*",C1028:D1028)</f>
        <v>0</v>
      </c>
      <c r="F1028" s="112">
        <f>SUMIF(A1028:B1028,"*consolidação*",C1028:D1028)</f>
        <v>0</v>
      </c>
      <c r="H1028" s="182" t="b">
        <f t="shared" si="94"/>
        <v>1</v>
      </c>
      <c r="I1028" s="182" t="str">
        <f t="shared" si="95"/>
        <v>01</v>
      </c>
    </row>
    <row r="1029" spans="1:9" ht="25.5">
      <c r="A1029" s="182" t="s">
        <v>1361</v>
      </c>
      <c r="B1029" s="106" t="s">
        <v>666</v>
      </c>
      <c r="C1029" s="110">
        <v>16424151.82</v>
      </c>
      <c r="D1029" s="112">
        <v>0</v>
      </c>
      <c r="E1029" s="112">
        <f>SUMIF(A1029:B1029,"*intra*",C1029:D1029)+SUMIF(A1029:B1029,"*inter*",C1029:D1029)</f>
        <v>0</v>
      </c>
      <c r="F1029" s="112">
        <f>SUMIF(A1029:B1029,"*consolidação*",C1029:D1029)</f>
        <v>0</v>
      </c>
      <c r="H1029" s="182" t="b">
        <f t="shared" si="94"/>
        <v>1</v>
      </c>
      <c r="I1029" s="182" t="str">
        <f t="shared" si="95"/>
        <v>02</v>
      </c>
    </row>
    <row r="1030" spans="1:9" ht="25.5">
      <c r="A1030" s="182" t="s">
        <v>1362</v>
      </c>
      <c r="B1030" s="108" t="s">
        <v>667</v>
      </c>
      <c r="C1030" s="111">
        <v>2495096.62</v>
      </c>
      <c r="D1030" s="112">
        <v>0</v>
      </c>
      <c r="E1030" s="112">
        <f>SUMIF(A1030:B1030,"*intra*",C1030:D1030)+SUMIF(A1030:B1030,"*inter*",C1030:D1030)</f>
        <v>0</v>
      </c>
      <c r="F1030" s="112">
        <f>SUMIF(A1030:B1030,"*consolidação*",C1030:D1030)</f>
        <v>0</v>
      </c>
      <c r="H1030" s="182" t="b">
        <f t="shared" si="94"/>
        <v>1</v>
      </c>
      <c r="I1030" s="182" t="str">
        <f t="shared" si="95"/>
        <v>03</v>
      </c>
    </row>
    <row r="1031" spans="1:9">
      <c r="A1031" s="182" t="s">
        <v>1363</v>
      </c>
      <c r="B1031" s="106" t="s">
        <v>668</v>
      </c>
      <c r="C1031" s="110">
        <v>3257592.91</v>
      </c>
      <c r="D1031" s="112">
        <v>0</v>
      </c>
      <c r="E1031" s="112">
        <f>E1032</f>
        <v>0</v>
      </c>
      <c r="F1031" s="112">
        <f>F1032</f>
        <v>3257592.91</v>
      </c>
      <c r="G1031" s="182">
        <f>G1050</f>
        <v>0</v>
      </c>
      <c r="H1031" s="182" t="b">
        <f t="shared" ref="H1031:H1094" si="100">IF(I1031="00",C1031=E1031+F1031,TRUE)</f>
        <v>1</v>
      </c>
      <c r="I1031" s="182" t="str">
        <f t="shared" si="95"/>
        <v>00</v>
      </c>
    </row>
    <row r="1032" spans="1:9" ht="25.5">
      <c r="A1032" s="182" t="s">
        <v>1364</v>
      </c>
      <c r="B1032" s="108" t="s">
        <v>669</v>
      </c>
      <c r="C1032" s="111">
        <v>3257592.91</v>
      </c>
      <c r="D1032" s="112">
        <v>0</v>
      </c>
      <c r="E1032" s="112">
        <f>SUMIF(A1032:B1032,"*intra*",C1032:D1032)+SUMIF(A1032:B1032,"*inter*",C1032:D1032)</f>
        <v>0</v>
      </c>
      <c r="F1032" s="112">
        <f>SUMIF(A1032:B1032,"*consolidação*",C1032:D1032)</f>
        <v>3257592.91</v>
      </c>
      <c r="G1032" s="113">
        <f>G1051+G1052+G1053</f>
        <v>0</v>
      </c>
      <c r="H1032" s="182" t="b">
        <f t="shared" si="100"/>
        <v>1</v>
      </c>
      <c r="I1032" s="182" t="str">
        <f t="shared" ref="I1032:I1095" si="101">MID(A1032,11,2)</f>
        <v>00</v>
      </c>
    </row>
    <row r="1033" spans="1:9" ht="25.5">
      <c r="A1033" s="182" t="s">
        <v>1365</v>
      </c>
      <c r="B1033" s="106" t="s">
        <v>670</v>
      </c>
      <c r="C1033" s="110">
        <v>3257592.91</v>
      </c>
      <c r="D1033" s="112">
        <v>0</v>
      </c>
      <c r="E1033" s="112">
        <f>SUMIF(A1033:B1033,"*intra*",C1033:D1033)+SUMIF(A1033:B1033,"*inter*",C1033:D1033)</f>
        <v>0</v>
      </c>
      <c r="F1033" s="112">
        <f>SUMIF(A1033:B1033,"*consolidação*",C1033:D1033)</f>
        <v>0</v>
      </c>
      <c r="H1033" s="182" t="b">
        <f t="shared" si="100"/>
        <v>1</v>
      </c>
      <c r="I1033" s="182" t="str">
        <f t="shared" si="101"/>
        <v>01</v>
      </c>
    </row>
    <row r="1034" spans="1:9" ht="25.5">
      <c r="A1034" s="182" t="s">
        <v>1366</v>
      </c>
      <c r="B1034" s="108" t="s">
        <v>671</v>
      </c>
      <c r="C1034" s="111"/>
      <c r="D1034" s="112">
        <v>0</v>
      </c>
      <c r="E1034" s="112">
        <f>SUMIF(A1034:B1034,"*intra*",C1034:D1034)+SUMIF(A1034:B1034,"*inter*",C1034:D1034)</f>
        <v>0</v>
      </c>
      <c r="F1034" s="112">
        <f>SUMIF(A1034:B1034,"*consolidação*",C1034:D1034)</f>
        <v>0</v>
      </c>
      <c r="H1034" s="182" t="b">
        <f t="shared" si="100"/>
        <v>1</v>
      </c>
      <c r="I1034" s="182" t="str">
        <f t="shared" si="101"/>
        <v>02</v>
      </c>
    </row>
    <row r="1035" spans="1:9" ht="25.5">
      <c r="A1035" s="182" t="s">
        <v>1367</v>
      </c>
      <c r="B1035" s="106" t="s">
        <v>672</v>
      </c>
      <c r="C1035" s="110"/>
      <c r="D1035" s="112">
        <v>0</v>
      </c>
      <c r="E1035" s="112">
        <f>SUMIF(A1035:B1035,"*intra*",C1035:D1035)+SUMIF(A1035:B1035,"*inter*",C1035:D1035)</f>
        <v>0</v>
      </c>
      <c r="F1035" s="112">
        <f>SUMIF(A1035:B1035,"*consolidação*",C1035:D1035)</f>
        <v>0</v>
      </c>
      <c r="H1035" s="182" t="b">
        <f t="shared" si="100"/>
        <v>1</v>
      </c>
      <c r="I1035" s="182" t="str">
        <f t="shared" si="101"/>
        <v>03</v>
      </c>
    </row>
    <row r="1036" spans="1:9">
      <c r="A1036" s="182" t="s">
        <v>1368</v>
      </c>
      <c r="B1036" s="108" t="s">
        <v>673</v>
      </c>
      <c r="C1036" s="111"/>
      <c r="D1036" s="112">
        <v>0</v>
      </c>
      <c r="E1036" s="112">
        <f>E1039+E1037+E1041</f>
        <v>0</v>
      </c>
      <c r="F1036" s="112">
        <f>F1039+F1037+F1041</f>
        <v>0</v>
      </c>
      <c r="G1036" s="112">
        <f>G1039+G1037+G1041</f>
        <v>0</v>
      </c>
      <c r="H1036" s="182" t="b">
        <f t="shared" si="100"/>
        <v>1</v>
      </c>
      <c r="I1036" s="182" t="str">
        <f t="shared" si="101"/>
        <v>00</v>
      </c>
    </row>
    <row r="1037" spans="1:9">
      <c r="A1037" s="182" t="s">
        <v>1369</v>
      </c>
      <c r="B1037" s="106" t="s">
        <v>674</v>
      </c>
      <c r="C1037" s="110"/>
      <c r="D1037" s="112">
        <v>0</v>
      </c>
      <c r="E1037" s="112">
        <f>E1038</f>
        <v>0</v>
      </c>
      <c r="F1037" s="112">
        <f>F1038</f>
        <v>0</v>
      </c>
      <c r="G1037" s="182">
        <f>G1056</f>
        <v>0</v>
      </c>
      <c r="H1037" s="182" t="b">
        <f t="shared" si="100"/>
        <v>1</v>
      </c>
      <c r="I1037" s="182" t="str">
        <f t="shared" si="101"/>
        <v>00</v>
      </c>
    </row>
    <row r="1038" spans="1:9" ht="25.5">
      <c r="A1038" s="182" t="s">
        <v>1370</v>
      </c>
      <c r="B1038" s="108" t="s">
        <v>675</v>
      </c>
      <c r="C1038" s="111"/>
      <c r="D1038" s="112">
        <v>0</v>
      </c>
      <c r="E1038" s="112">
        <f>SUMIF(A1038:B1038,"*intra*",C1038:D1038)+SUMIF(A1038:B1038,"*inter*",C1038:D1038)</f>
        <v>0</v>
      </c>
      <c r="F1038" s="112">
        <f>SUMIF(A1038:B1038,"*consolidação*",C1038:D1038)</f>
        <v>0</v>
      </c>
      <c r="H1038" s="182" t="b">
        <f t="shared" si="100"/>
        <v>1</v>
      </c>
      <c r="I1038" s="182" t="str">
        <f t="shared" si="101"/>
        <v>00</v>
      </c>
    </row>
    <row r="1039" spans="1:9">
      <c r="A1039" s="182" t="s">
        <v>1371</v>
      </c>
      <c r="B1039" s="106" t="s">
        <v>676</v>
      </c>
      <c r="C1039" s="110"/>
      <c r="D1039" s="112">
        <v>0</v>
      </c>
      <c r="E1039" s="112">
        <f>E1040</f>
        <v>0</v>
      </c>
      <c r="F1039" s="112">
        <f>F1040</f>
        <v>0</v>
      </c>
      <c r="G1039" s="182">
        <f>G1058</f>
        <v>0</v>
      </c>
      <c r="H1039" s="182" t="b">
        <f t="shared" si="100"/>
        <v>1</v>
      </c>
      <c r="I1039" s="182" t="str">
        <f t="shared" si="101"/>
        <v>00</v>
      </c>
    </row>
    <row r="1040" spans="1:9">
      <c r="A1040" s="182" t="s">
        <v>1372</v>
      </c>
      <c r="B1040" s="108" t="s">
        <v>677</v>
      </c>
      <c r="C1040" s="111"/>
      <c r="D1040" s="112">
        <v>0</v>
      </c>
      <c r="E1040" s="112">
        <f>SUMIF(A1040:B1040,"*intra*",C1040:D1040)+SUMIF(A1040:B1040,"*inter*",C1040:D1040)</f>
        <v>0</v>
      </c>
      <c r="F1040" s="112">
        <f>SUMIF(A1040:B1040,"*consolidação*",C1040:D1040)</f>
        <v>0</v>
      </c>
      <c r="H1040" s="182" t="b">
        <f t="shared" si="100"/>
        <v>1</v>
      </c>
      <c r="I1040" s="182" t="str">
        <f t="shared" si="101"/>
        <v>00</v>
      </c>
    </row>
    <row r="1041" spans="1:9">
      <c r="A1041" s="182" t="s">
        <v>1373</v>
      </c>
      <c r="B1041" s="106" t="s">
        <v>678</v>
      </c>
      <c r="C1041" s="110"/>
      <c r="D1041" s="112">
        <v>0</v>
      </c>
      <c r="E1041" s="112">
        <f>E1042</f>
        <v>0</v>
      </c>
      <c r="F1041" s="112">
        <f>F1042</f>
        <v>0</v>
      </c>
      <c r="G1041" s="182">
        <f>G1060</f>
        <v>0</v>
      </c>
      <c r="H1041" s="182" t="b">
        <f t="shared" si="100"/>
        <v>1</v>
      </c>
      <c r="I1041" s="182" t="str">
        <f t="shared" si="101"/>
        <v>00</v>
      </c>
    </row>
    <row r="1042" spans="1:9">
      <c r="A1042" s="182" t="s">
        <v>1374</v>
      </c>
      <c r="B1042" s="108" t="s">
        <v>679</v>
      </c>
      <c r="C1042" s="111"/>
      <c r="D1042" s="112">
        <v>0</v>
      </c>
      <c r="E1042" s="112">
        <f>SUMIF(A1042:B1042,"*intra*",C1042:D1042)+SUMIF(A1042:B1042,"*inter*",C1042:D1042)</f>
        <v>0</v>
      </c>
      <c r="F1042" s="112">
        <f>SUMIF(A1042:B1042,"*consolidação*",C1042:D1042)</f>
        <v>0</v>
      </c>
      <c r="G1042" s="113">
        <f>G1061+G1062</f>
        <v>0</v>
      </c>
      <c r="H1042" s="182" t="b">
        <f t="shared" si="100"/>
        <v>1</v>
      </c>
      <c r="I1042" s="182" t="str">
        <f t="shared" si="101"/>
        <v>00</v>
      </c>
    </row>
    <row r="1043" spans="1:9" ht="25.5">
      <c r="A1043" s="182" t="s">
        <v>1375</v>
      </c>
      <c r="B1043" s="106" t="s">
        <v>680</v>
      </c>
      <c r="C1043" s="110"/>
      <c r="D1043" s="112">
        <v>0</v>
      </c>
      <c r="E1043" s="112">
        <f>SUMIF(A1043:B1043,"*intra*",C1043:D1043)+SUMIF(A1043:B1043,"*inter*",C1043:D1043)</f>
        <v>0</v>
      </c>
      <c r="F1043" s="112">
        <f>SUMIF(A1043:B1043,"*consolidação*",C1043:D1043)</f>
        <v>0</v>
      </c>
      <c r="H1043" s="182" t="b">
        <f t="shared" si="100"/>
        <v>1</v>
      </c>
      <c r="I1043" s="182" t="str">
        <f t="shared" si="101"/>
        <v>01</v>
      </c>
    </row>
    <row r="1044" spans="1:9" ht="25.5">
      <c r="A1044" s="182" t="s">
        <v>1376</v>
      </c>
      <c r="B1044" s="108" t="s">
        <v>681</v>
      </c>
      <c r="C1044" s="111"/>
      <c r="D1044" s="112">
        <v>0</v>
      </c>
      <c r="E1044" s="112">
        <f>SUMIF(A1044:B1044,"*intra*",C1044:D1044)+SUMIF(A1044:B1044,"*inter*",C1044:D1044)</f>
        <v>0</v>
      </c>
      <c r="F1044" s="112">
        <f>SUMIF(A1044:B1044,"*consolidação*",C1044:D1044)</f>
        <v>0</v>
      </c>
      <c r="H1044" s="182" t="b">
        <f t="shared" si="100"/>
        <v>1</v>
      </c>
      <c r="I1044" s="182" t="str">
        <f t="shared" si="101"/>
        <v>02</v>
      </c>
    </row>
    <row r="1045" spans="1:9">
      <c r="A1045" s="182">
        <v>1</v>
      </c>
      <c r="B1045" s="106" t="s">
        <v>682</v>
      </c>
      <c r="C1045" s="107"/>
      <c r="D1045" s="112">
        <v>0</v>
      </c>
      <c r="E1045" s="112">
        <f>SUMIF(A1045:B1045,"*intra*",C1045:D1045)+SUMIF(A1045:B1045,"*inter*",C1045:D1045)</f>
        <v>0</v>
      </c>
      <c r="F1045" s="112">
        <f>SUMIF(A1045:B1045,"*consolidação*",C1045:D1045)</f>
        <v>0</v>
      </c>
      <c r="H1045" s="182" t="b">
        <f t="shared" si="100"/>
        <v>1</v>
      </c>
      <c r="I1045" s="182" t="str">
        <f t="shared" si="101"/>
        <v/>
      </c>
    </row>
    <row r="1046" spans="1:9">
      <c r="A1046" s="182">
        <v>1</v>
      </c>
      <c r="B1046" s="108" t="s">
        <v>683</v>
      </c>
      <c r="C1046" s="109"/>
      <c r="D1046" s="112">
        <v>0</v>
      </c>
      <c r="E1046" s="112">
        <f>SUMIF(A1046:B1046,"*intra*",C1046:D1046)+SUMIF(A1046:B1046,"*inter*",C1046:D1046)</f>
        <v>0</v>
      </c>
      <c r="F1046" s="112">
        <f>SUMIF(A1046:B1046,"*consolidação*",C1046:D1046)</f>
        <v>0</v>
      </c>
      <c r="H1046" s="182" t="b">
        <f t="shared" si="100"/>
        <v>1</v>
      </c>
      <c r="I1046" s="182" t="str">
        <f t="shared" si="101"/>
        <v/>
      </c>
    </row>
    <row r="1047" spans="1:9">
      <c r="A1047" s="182" t="s">
        <v>1377</v>
      </c>
      <c r="B1047" s="106" t="s">
        <v>684</v>
      </c>
      <c r="C1047" s="110">
        <v>1393970150773.3301</v>
      </c>
      <c r="D1047" s="112">
        <v>0</v>
      </c>
      <c r="E1047" s="112">
        <f>E1048+E1156+E1264</f>
        <v>279743712319.39996</v>
      </c>
      <c r="F1047" s="112">
        <f>F1048+F1156+F1264</f>
        <v>1114226438453.9297</v>
      </c>
      <c r="G1047" s="182">
        <f>G1066+G1174+G1282</f>
        <v>0</v>
      </c>
      <c r="H1047" s="182" t="b">
        <f>IF(I1047="00",C1047=E1047+F1047,TRUE)</f>
        <v>1</v>
      </c>
      <c r="I1047" s="182" t="str">
        <f t="shared" si="101"/>
        <v>00</v>
      </c>
    </row>
    <row r="1048" spans="1:9">
      <c r="A1048" s="182" t="s">
        <v>1378</v>
      </c>
      <c r="B1048" s="108" t="s">
        <v>685</v>
      </c>
      <c r="C1048" s="111">
        <v>232103383227.14999</v>
      </c>
      <c r="D1048" s="112">
        <v>0</v>
      </c>
      <c r="E1048" s="112">
        <f>E1049+E1066+E1096+E1101+E1114+E1118+E1136</f>
        <v>48776377768.980003</v>
      </c>
      <c r="F1048" s="112">
        <f>F1049+F1066+F1096+F1101+F1114+F1118+F1136</f>
        <v>183327005458.17001</v>
      </c>
      <c r="G1048" s="182" t="e">
        <f>G1067+G1084+G1114+G1119+G1135+G1139+G1156</f>
        <v>#REF!</v>
      </c>
      <c r="H1048" s="182" t="b">
        <f t="shared" si="100"/>
        <v>1</v>
      </c>
      <c r="I1048" s="182" t="str">
        <f t="shared" si="101"/>
        <v>00</v>
      </c>
    </row>
    <row r="1049" spans="1:9" ht="25.5">
      <c r="A1049" s="182" t="s">
        <v>1379</v>
      </c>
      <c r="B1049" s="106" t="s">
        <v>686</v>
      </c>
      <c r="C1049" s="110">
        <v>40334821281.870003</v>
      </c>
      <c r="D1049" s="112">
        <v>0</v>
      </c>
      <c r="E1049" s="112">
        <f>E1050+E1052+E1058+E1060</f>
        <v>5284882908.8199997</v>
      </c>
      <c r="F1049" s="112">
        <f>F1050+F1052+F1058+F1060</f>
        <v>35049938373.050003</v>
      </c>
      <c r="G1049" s="182">
        <f>G1068+G1070+G1076+G1078</f>
        <v>0</v>
      </c>
      <c r="H1049" s="182" t="b">
        <f t="shared" si="100"/>
        <v>1</v>
      </c>
      <c r="I1049" s="182" t="str">
        <f t="shared" si="101"/>
        <v>00</v>
      </c>
    </row>
    <row r="1050" spans="1:9">
      <c r="A1050" s="182" t="s">
        <v>1380</v>
      </c>
      <c r="B1050" s="108" t="s">
        <v>687</v>
      </c>
      <c r="C1050" s="111">
        <v>27481945069.740002</v>
      </c>
      <c r="D1050" s="112">
        <v>0</v>
      </c>
      <c r="E1050" s="112">
        <f>E1051</f>
        <v>0</v>
      </c>
      <c r="F1050" s="112">
        <f>F1051</f>
        <v>27481945069.740002</v>
      </c>
      <c r="G1050" s="182">
        <f>G1069</f>
        <v>0</v>
      </c>
      <c r="H1050" s="182" t="b">
        <f t="shared" si="100"/>
        <v>1</v>
      </c>
      <c r="I1050" s="182" t="str">
        <f t="shared" si="101"/>
        <v>00</v>
      </c>
    </row>
    <row r="1051" spans="1:9">
      <c r="A1051" s="182" t="s">
        <v>1381</v>
      </c>
      <c r="B1051" s="106" t="s">
        <v>688</v>
      </c>
      <c r="C1051" s="110">
        <v>27481945069.740002</v>
      </c>
      <c r="D1051" s="112">
        <v>0</v>
      </c>
      <c r="E1051" s="112">
        <f>SUMIF(A1051:B1051,"*intra*",C1051:D1051)+SUMIF(A1051:B1051,"*inter*",C1051:D1051)</f>
        <v>0</v>
      </c>
      <c r="F1051" s="112">
        <f>SUMIF(A1051:B1051,"*consolidação*",C1051:D1051)</f>
        <v>27481945069.740002</v>
      </c>
      <c r="H1051" s="182" t="b">
        <f t="shared" si="100"/>
        <v>1</v>
      </c>
      <c r="I1051" s="182" t="str">
        <f t="shared" si="101"/>
        <v>00</v>
      </c>
    </row>
    <row r="1052" spans="1:9">
      <c r="A1052" s="182" t="s">
        <v>1382</v>
      </c>
      <c r="B1052" s="108" t="s">
        <v>689</v>
      </c>
      <c r="C1052" s="111">
        <v>5106022923.8900003</v>
      </c>
      <c r="D1052" s="112">
        <v>0</v>
      </c>
      <c r="E1052" s="112">
        <f>E1053+E1054+E1055+E1056+E1057</f>
        <v>57499364.330000006</v>
      </c>
      <c r="F1052" s="112">
        <f>F1053+F1054+F1055+F1056+F1057</f>
        <v>5048523559.5600004</v>
      </c>
      <c r="G1052" s="182">
        <f>G1071+G1072+G1073+G1074+G1075</f>
        <v>0</v>
      </c>
      <c r="H1052" s="182" t="b">
        <f t="shared" si="100"/>
        <v>1</v>
      </c>
      <c r="I1052" s="182" t="str">
        <f t="shared" si="101"/>
        <v>00</v>
      </c>
    </row>
    <row r="1053" spans="1:9">
      <c r="A1053" s="182" t="s">
        <v>1383</v>
      </c>
      <c r="B1053" s="106" t="s">
        <v>690</v>
      </c>
      <c r="C1053" s="110">
        <v>5048523559.5600004</v>
      </c>
      <c r="D1053" s="112">
        <v>0</v>
      </c>
      <c r="E1053" s="112">
        <f>SUMIF(A1053:B1053,"*intra*",C1053:D1053)+SUMIF(A1053:B1053,"*inter*",C1053:D1053)</f>
        <v>0</v>
      </c>
      <c r="F1053" s="112">
        <f>SUMIF(A1053:B1053,"*consolidação*",C1053:D1053)</f>
        <v>5048523559.5600004</v>
      </c>
      <c r="H1053" s="182" t="b">
        <f t="shared" si="100"/>
        <v>1</v>
      </c>
      <c r="I1053" s="182" t="str">
        <f t="shared" si="101"/>
        <v>00</v>
      </c>
    </row>
    <row r="1054" spans="1:9">
      <c r="A1054" s="182" t="s">
        <v>1384</v>
      </c>
      <c r="B1054" s="108" t="s">
        <v>691</v>
      </c>
      <c r="C1054" s="111">
        <v>54323955.770000003</v>
      </c>
      <c r="D1054" s="112">
        <v>0</v>
      </c>
      <c r="E1054" s="112">
        <f>SUMIF(A1054:B1054,"*intra*",C1054:D1054)+SUMIF(A1054:B1054,"*inter*",C1054:D1054)</f>
        <v>54323955.770000003</v>
      </c>
      <c r="F1054" s="112">
        <f>SUMIF(A1054:B1054,"*consolidação*",C1054:D1054)</f>
        <v>0</v>
      </c>
      <c r="H1054" s="182" t="b">
        <f t="shared" si="100"/>
        <v>1</v>
      </c>
      <c r="I1054" s="182" t="str">
        <f t="shared" si="101"/>
        <v>00</v>
      </c>
    </row>
    <row r="1055" spans="1:9" ht="25.5">
      <c r="A1055" s="182" t="s">
        <v>1385</v>
      </c>
      <c r="B1055" s="106" t="s">
        <v>692</v>
      </c>
      <c r="C1055" s="110">
        <v>3175408.56</v>
      </c>
      <c r="D1055" s="112">
        <v>0</v>
      </c>
      <c r="E1055" s="112">
        <f>SUMIF(A1055:B1055,"*intra*",C1055:D1055)+SUMIF(A1055:B1055,"*inter*",C1055:D1055)</f>
        <v>3175408.56</v>
      </c>
      <c r="F1055" s="112">
        <f>SUMIF(A1055:B1055,"*consolidação*",C1055:D1055)</f>
        <v>0</v>
      </c>
      <c r="H1055" s="182" t="b">
        <f t="shared" si="100"/>
        <v>1</v>
      </c>
      <c r="I1055" s="182" t="str">
        <f t="shared" si="101"/>
        <v>00</v>
      </c>
    </row>
    <row r="1056" spans="1:9" ht="25.5">
      <c r="A1056" s="182" t="s">
        <v>1386</v>
      </c>
      <c r="B1056" s="108" t="s">
        <v>693</v>
      </c>
      <c r="C1056" s="111"/>
      <c r="D1056" s="112">
        <v>0</v>
      </c>
      <c r="E1056" s="112">
        <f>SUMIF(A1056:B1056,"*intra*",C1056:D1056)+SUMIF(A1056:B1056,"*inter*",C1056:D1056)</f>
        <v>0</v>
      </c>
      <c r="F1056" s="112">
        <f>SUMIF(A1056:B1056,"*consolidação*",C1056:D1056)</f>
        <v>0</v>
      </c>
      <c r="H1056" s="182" t="b">
        <f t="shared" si="100"/>
        <v>1</v>
      </c>
      <c r="I1056" s="182" t="str">
        <f t="shared" si="101"/>
        <v>00</v>
      </c>
    </row>
    <row r="1057" spans="1:9" ht="25.5">
      <c r="A1057" s="182" t="s">
        <v>1387</v>
      </c>
      <c r="B1057" s="106" t="s">
        <v>694</v>
      </c>
      <c r="C1057" s="110"/>
      <c r="D1057" s="112">
        <v>0</v>
      </c>
      <c r="E1057" s="112">
        <f>SUMIF(A1057:B1057,"*intra*",C1057:D1057)+SUMIF(A1057:B1057,"*inter*",C1057:D1057)</f>
        <v>0</v>
      </c>
      <c r="F1057" s="112">
        <f>SUMIF(A1057:B1057,"*consolidação*",C1057:D1057)</f>
        <v>0</v>
      </c>
      <c r="H1057" s="182" t="b">
        <f t="shared" si="100"/>
        <v>1</v>
      </c>
      <c r="I1057" s="182" t="str">
        <f t="shared" si="101"/>
        <v>00</v>
      </c>
    </row>
    <row r="1058" spans="1:9">
      <c r="A1058" s="182" t="s">
        <v>1388</v>
      </c>
      <c r="B1058" s="108" t="s">
        <v>695</v>
      </c>
      <c r="C1058" s="111">
        <v>15500310.51</v>
      </c>
      <c r="D1058" s="112">
        <v>0</v>
      </c>
      <c r="E1058" s="112">
        <f>E1059</f>
        <v>0</v>
      </c>
      <c r="F1058" s="112">
        <f>F1059</f>
        <v>15500310.51</v>
      </c>
      <c r="G1058" s="182">
        <f>G1077</f>
        <v>0</v>
      </c>
      <c r="H1058" s="182" t="b">
        <f t="shared" si="100"/>
        <v>1</v>
      </c>
      <c r="I1058" s="182" t="str">
        <f t="shared" si="101"/>
        <v>00</v>
      </c>
    </row>
    <row r="1059" spans="1:9">
      <c r="A1059" s="182" t="s">
        <v>1389</v>
      </c>
      <c r="B1059" s="106" t="s">
        <v>696</v>
      </c>
      <c r="C1059" s="110">
        <v>15500310.51</v>
      </c>
      <c r="D1059" s="112">
        <v>0</v>
      </c>
      <c r="E1059" s="112">
        <f>SUMIF(A1059:B1059,"*intra*",C1059:D1059)+SUMIF(A1059:B1059,"*inter*",C1059:D1059)</f>
        <v>0</v>
      </c>
      <c r="F1059" s="112">
        <f>SUMIF(A1059:B1059,"*consolidação*",C1059:D1059)</f>
        <v>15500310.51</v>
      </c>
      <c r="H1059" s="182" t="b">
        <f t="shared" si="100"/>
        <v>1</v>
      </c>
      <c r="I1059" s="182" t="str">
        <f t="shared" si="101"/>
        <v>00</v>
      </c>
    </row>
    <row r="1060" spans="1:9">
      <c r="A1060" s="182" t="s">
        <v>1390</v>
      </c>
      <c r="B1060" s="108" t="s">
        <v>697</v>
      </c>
      <c r="C1060" s="111">
        <v>7731352977.7299995</v>
      </c>
      <c r="D1060" s="112">
        <v>0</v>
      </c>
      <c r="E1060" s="112">
        <f>E1061+E1062+E1063+E1064+E1065</f>
        <v>5227383544.4899998</v>
      </c>
      <c r="F1060" s="112">
        <f>F1061+F1062+F1063+F1064+F1065</f>
        <v>2503969433.2399998</v>
      </c>
      <c r="G1060" s="182">
        <f>G1079+G1080+G1081+G1082+G1083</f>
        <v>0</v>
      </c>
      <c r="H1060" s="182" t="b">
        <f t="shared" si="100"/>
        <v>1</v>
      </c>
      <c r="I1060" s="182" t="str">
        <f t="shared" si="101"/>
        <v>00</v>
      </c>
    </row>
    <row r="1061" spans="1:9">
      <c r="A1061" s="182" t="s">
        <v>1391</v>
      </c>
      <c r="B1061" s="106" t="s">
        <v>698</v>
      </c>
      <c r="C1061" s="110">
        <v>2503969433.2399998</v>
      </c>
      <c r="D1061" s="112">
        <v>0</v>
      </c>
      <c r="E1061" s="112">
        <f>SUMIF(A1061:B1061,"*intra*",C1061:D1061)+SUMIF(A1061:B1061,"*inter*",C1061:D1061)</f>
        <v>0</v>
      </c>
      <c r="F1061" s="112">
        <f>SUMIF(A1061:B1061,"*consolidação*",C1061:D1061)</f>
        <v>2503969433.2399998</v>
      </c>
      <c r="H1061" s="182" t="b">
        <f t="shared" si="100"/>
        <v>1</v>
      </c>
      <c r="I1061" s="182" t="str">
        <f t="shared" si="101"/>
        <v>00</v>
      </c>
    </row>
    <row r="1062" spans="1:9">
      <c r="A1062" s="182" t="s">
        <v>1392</v>
      </c>
      <c r="B1062" s="108" t="s">
        <v>699</v>
      </c>
      <c r="C1062" s="111">
        <v>4327552926.7200003</v>
      </c>
      <c r="D1062" s="112">
        <v>0</v>
      </c>
      <c r="E1062" s="112">
        <f>SUMIF(A1062:B1062,"*intra*",C1062:D1062)+SUMIF(A1062:B1062,"*inter*",C1062:D1062)</f>
        <v>4327552926.7200003</v>
      </c>
      <c r="F1062" s="112">
        <f>SUMIF(A1062:B1062,"*consolidação*",C1062:D1062)</f>
        <v>0</v>
      </c>
      <c r="H1062" s="182" t="b">
        <f t="shared" si="100"/>
        <v>1</v>
      </c>
      <c r="I1062" s="182" t="str">
        <f t="shared" si="101"/>
        <v>00</v>
      </c>
    </row>
    <row r="1063" spans="1:9">
      <c r="A1063" s="182" t="s">
        <v>1393</v>
      </c>
      <c r="B1063" s="106" t="s">
        <v>700</v>
      </c>
      <c r="C1063" s="110">
        <v>898581846.66999996</v>
      </c>
      <c r="D1063" s="112">
        <v>0</v>
      </c>
      <c r="E1063" s="112">
        <f>SUMIF(A1063:B1063,"*intra*",C1063:D1063)+SUMIF(A1063:B1063,"*inter*",C1063:D1063)</f>
        <v>898581846.66999996</v>
      </c>
      <c r="F1063" s="112">
        <f>SUMIF(A1063:B1063,"*consolidação*",C1063:D1063)</f>
        <v>0</v>
      </c>
      <c r="H1063" s="182" t="b">
        <f t="shared" si="100"/>
        <v>1</v>
      </c>
      <c r="I1063" s="182" t="str">
        <f t="shared" si="101"/>
        <v>00</v>
      </c>
    </row>
    <row r="1064" spans="1:9">
      <c r="A1064" s="182" t="s">
        <v>1394</v>
      </c>
      <c r="B1064" s="108" t="s">
        <v>701</v>
      </c>
      <c r="C1064" s="111">
        <v>596928.11</v>
      </c>
      <c r="D1064" s="112">
        <v>0</v>
      </c>
      <c r="E1064" s="112">
        <f>SUMIF(A1064:B1064,"*intra*",C1064:D1064)+SUMIF(A1064:B1064,"*inter*",C1064:D1064)</f>
        <v>596928.11</v>
      </c>
      <c r="F1064" s="112">
        <f>SUMIF(A1064:B1064,"*consolidação*",C1064:D1064)</f>
        <v>0</v>
      </c>
      <c r="H1064" s="182" t="b">
        <f t="shared" si="100"/>
        <v>1</v>
      </c>
      <c r="I1064" s="182" t="str">
        <f t="shared" si="101"/>
        <v>00</v>
      </c>
    </row>
    <row r="1065" spans="1:9">
      <c r="A1065" s="182" t="s">
        <v>1395</v>
      </c>
      <c r="B1065" s="106" t="s">
        <v>702</v>
      </c>
      <c r="C1065" s="110">
        <v>651842.99</v>
      </c>
      <c r="D1065" s="112">
        <v>0</v>
      </c>
      <c r="E1065" s="112">
        <f>SUMIF(A1065:B1065,"*intra*",C1065:D1065)+SUMIF(A1065:B1065,"*inter*",C1065:D1065)</f>
        <v>651842.99</v>
      </c>
      <c r="F1065" s="112">
        <f>SUMIF(A1065:B1065,"*consolidação*",C1065:D1065)</f>
        <v>0</v>
      </c>
      <c r="H1065" s="182" t="b">
        <f t="shared" si="100"/>
        <v>1</v>
      </c>
      <c r="I1065" s="182" t="str">
        <f t="shared" si="101"/>
        <v>00</v>
      </c>
    </row>
    <row r="1066" spans="1:9">
      <c r="A1066" s="182" t="s">
        <v>1396</v>
      </c>
      <c r="B1066" s="108" t="s">
        <v>703</v>
      </c>
      <c r="C1066" s="111">
        <v>34213135198.599998</v>
      </c>
      <c r="D1066" s="112">
        <v>0</v>
      </c>
      <c r="E1066" s="112">
        <f>E1067+E1073+E1075+E1080+E1082+E1087-E1089-E1094</f>
        <v>23024917234.370003</v>
      </c>
      <c r="F1066" s="112">
        <f>F1067+F1073+F1075+F1080+F1082+F1087-F1089-F1094</f>
        <v>11188217964.230001</v>
      </c>
      <c r="G1066" s="182">
        <f>G1085+G1091+G1093+G1098+G1100+G1105-G1107-G1112</f>
        <v>0</v>
      </c>
      <c r="H1066" s="182" t="b">
        <f t="shared" si="100"/>
        <v>1</v>
      </c>
      <c r="I1066" s="182" t="str">
        <f t="shared" si="101"/>
        <v>00</v>
      </c>
    </row>
    <row r="1067" spans="1:9">
      <c r="A1067" s="182" t="s">
        <v>1397</v>
      </c>
      <c r="B1067" s="106" t="s">
        <v>704</v>
      </c>
      <c r="C1067" s="110">
        <v>28545397505.029999</v>
      </c>
      <c r="D1067" s="112">
        <v>0</v>
      </c>
      <c r="E1067" s="112">
        <f>E1068+E1070+E1071+E1072+E1069</f>
        <v>22083199681.040001</v>
      </c>
      <c r="F1067" s="112">
        <f>F1068+F1070+F1071+F1072+F1069</f>
        <v>6462197823.9899998</v>
      </c>
      <c r="G1067" s="182">
        <f>G1086+G1088+G1089+G1090+G1087</f>
        <v>0</v>
      </c>
      <c r="H1067" s="182" t="b">
        <f t="shared" si="100"/>
        <v>1</v>
      </c>
      <c r="I1067" s="182" t="str">
        <f t="shared" si="101"/>
        <v>00</v>
      </c>
    </row>
    <row r="1068" spans="1:9" ht="25.5">
      <c r="A1068" s="182" t="s">
        <v>1398</v>
      </c>
      <c r="B1068" s="108" t="s">
        <v>705</v>
      </c>
      <c r="C1068" s="111">
        <v>6462197823.9899998</v>
      </c>
      <c r="D1068" s="112">
        <v>0</v>
      </c>
      <c r="E1068" s="112"/>
      <c r="F1068" s="112">
        <f>SUMIF(A1068:B1068,"*consolidação*",C1068:D1068)</f>
        <v>6462197823.9899998</v>
      </c>
      <c r="H1068" s="182" t="b">
        <f t="shared" si="100"/>
        <v>1</v>
      </c>
      <c r="I1068" s="182" t="str">
        <f t="shared" si="101"/>
        <v>00</v>
      </c>
    </row>
    <row r="1069" spans="1:9">
      <c r="A1069" s="182" t="s">
        <v>1399</v>
      </c>
      <c r="B1069" s="106" t="s">
        <v>706</v>
      </c>
      <c r="C1069" s="110">
        <v>24631505.469999999</v>
      </c>
      <c r="D1069" s="112">
        <v>0</v>
      </c>
      <c r="E1069" s="112">
        <f>SUMIF(A1069:B1069,"*intra*",C1069:D1069)</f>
        <v>24631505.469999999</v>
      </c>
      <c r="F1069" s="112">
        <f>SUMIF(A1069:B1069,"*consolidação*",C1069:D1069)</f>
        <v>0</v>
      </c>
      <c r="H1069" s="182" t="b">
        <f t="shared" si="100"/>
        <v>1</v>
      </c>
      <c r="I1069" s="182" t="str">
        <f t="shared" si="101"/>
        <v>00</v>
      </c>
    </row>
    <row r="1070" spans="1:9" ht="25.5">
      <c r="A1070" s="182" t="s">
        <v>1400</v>
      </c>
      <c r="B1070" s="108" t="s">
        <v>707</v>
      </c>
      <c r="C1070" s="111">
        <v>22058568175.57</v>
      </c>
      <c r="D1070" s="112">
        <v>0</v>
      </c>
      <c r="E1070" s="112">
        <f>SUMIF(A1070:B1070,"*intra*",C1070:D1070)+SUMIF(A1070:B1070,"*inter*",C1070:D1070)</f>
        <v>22058568175.57</v>
      </c>
      <c r="F1070" s="112">
        <f>SUMIF(A1070:B1070,"*consolidação*",C1070:D1070)</f>
        <v>0</v>
      </c>
      <c r="H1070" s="182" t="b">
        <f t="shared" si="100"/>
        <v>1</v>
      </c>
      <c r="I1070" s="182" t="str">
        <f t="shared" si="101"/>
        <v>00</v>
      </c>
    </row>
    <row r="1071" spans="1:9" ht="25.5">
      <c r="A1071" s="182" t="s">
        <v>1401</v>
      </c>
      <c r="B1071" s="106" t="s">
        <v>708</v>
      </c>
      <c r="C1071" s="110"/>
      <c r="D1071" s="112">
        <v>0</v>
      </c>
      <c r="E1071" s="112">
        <f>SUMIF(A1071:B1071,"*intra*",C1071:D1071)+SUMIF(A1071:B1071,"*inter*",C1071:D1071)</f>
        <v>0</v>
      </c>
      <c r="F1071" s="112">
        <f>SUMIF(A1071:B1071,"*consolidação*",C1071:D1071)</f>
        <v>0</v>
      </c>
      <c r="H1071" s="182" t="b">
        <f t="shared" si="100"/>
        <v>1</v>
      </c>
      <c r="I1071" s="182" t="str">
        <f t="shared" si="101"/>
        <v>00</v>
      </c>
    </row>
    <row r="1072" spans="1:9" ht="25.5">
      <c r="A1072" s="182" t="s">
        <v>1402</v>
      </c>
      <c r="B1072" s="108" t="s">
        <v>709</v>
      </c>
      <c r="C1072" s="111"/>
      <c r="D1072" s="112">
        <v>0</v>
      </c>
      <c r="E1072" s="112">
        <f>SUMIF(A1072:B1072,"*intra*",C1072:D1072)+SUMIF(A1072:B1072,"*inter*",C1072:D1072)</f>
        <v>0</v>
      </c>
      <c r="F1072" s="112">
        <f>SUMIF(A1072:B1072,"*consolidação*",C1072:D1072)</f>
        <v>0</v>
      </c>
      <c r="H1072" s="182" t="b">
        <f t="shared" si="100"/>
        <v>1</v>
      </c>
      <c r="I1072" s="182" t="str">
        <f t="shared" si="101"/>
        <v>00</v>
      </c>
    </row>
    <row r="1073" spans="1:9">
      <c r="A1073" s="182" t="s">
        <v>1403</v>
      </c>
      <c r="B1073" s="106" t="s">
        <v>710</v>
      </c>
      <c r="C1073" s="110">
        <v>3120382741.8000002</v>
      </c>
      <c r="D1073" s="112">
        <v>0</v>
      </c>
      <c r="E1073" s="112">
        <f>E1074</f>
        <v>0</v>
      </c>
      <c r="F1073" s="112">
        <f>F1074</f>
        <v>3120382741.8000002</v>
      </c>
      <c r="G1073" s="182">
        <f>G1092</f>
        <v>0</v>
      </c>
      <c r="H1073" s="182" t="b">
        <f t="shared" si="100"/>
        <v>1</v>
      </c>
      <c r="I1073" s="182" t="str">
        <f t="shared" si="101"/>
        <v>00</v>
      </c>
    </row>
    <row r="1074" spans="1:9">
      <c r="A1074" s="182" t="s">
        <v>1404</v>
      </c>
      <c r="B1074" s="108" t="s">
        <v>711</v>
      </c>
      <c r="C1074" s="111">
        <v>3120382741.8000002</v>
      </c>
      <c r="D1074" s="112">
        <v>0</v>
      </c>
      <c r="E1074" s="112">
        <f>SUMIF(A1074:B1074,"*intra*",C1074:D1074)+SUMIF(A1074:B1074,"*inter*",C1074:D1074)</f>
        <v>0</v>
      </c>
      <c r="F1074" s="112">
        <f>SUMIF(A1074:B1074,"*consolidação*",C1074:D1074)</f>
        <v>3120382741.8000002</v>
      </c>
      <c r="H1074" s="182" t="b">
        <f t="shared" si="100"/>
        <v>1</v>
      </c>
      <c r="I1074" s="182" t="str">
        <f t="shared" si="101"/>
        <v>00</v>
      </c>
    </row>
    <row r="1075" spans="1:9">
      <c r="A1075" s="182" t="s">
        <v>1405</v>
      </c>
      <c r="B1075" s="106" t="s">
        <v>712</v>
      </c>
      <c r="C1075" s="110">
        <v>1413086861.48</v>
      </c>
      <c r="D1075" s="112">
        <v>0</v>
      </c>
      <c r="E1075" s="112">
        <f>E1076+E1077+E1078+E1079</f>
        <v>874118934.46000004</v>
      </c>
      <c r="F1075" s="112">
        <f>F1076+F1077+F1078+F1079</f>
        <v>538967927.01999998</v>
      </c>
      <c r="G1075" s="182">
        <f>G1094+G1095+G1096+G1097</f>
        <v>0</v>
      </c>
      <c r="H1075" s="182" t="b">
        <f t="shared" si="100"/>
        <v>1</v>
      </c>
      <c r="I1075" s="182" t="str">
        <f t="shared" si="101"/>
        <v>00</v>
      </c>
    </row>
    <row r="1076" spans="1:9" ht="25.5">
      <c r="A1076" s="182" t="s">
        <v>1406</v>
      </c>
      <c r="B1076" s="108" t="s">
        <v>713</v>
      </c>
      <c r="C1076" s="111">
        <v>538967927.01999998</v>
      </c>
      <c r="D1076" s="112">
        <v>0</v>
      </c>
      <c r="E1076" s="112"/>
      <c r="F1076" s="112">
        <f>SUMIF(A1076:B1076,"*consolidação*",C1076:D1076)</f>
        <v>538967927.01999998</v>
      </c>
      <c r="H1076" s="182" t="b">
        <f t="shared" si="100"/>
        <v>1</v>
      </c>
      <c r="I1076" s="182" t="str">
        <f t="shared" si="101"/>
        <v>00</v>
      </c>
    </row>
    <row r="1077" spans="1:9" ht="25.5">
      <c r="A1077" s="182" t="s">
        <v>1407</v>
      </c>
      <c r="B1077" s="106" t="s">
        <v>714</v>
      </c>
      <c r="C1077" s="110">
        <v>874118934.46000004</v>
      </c>
      <c r="D1077" s="112">
        <v>0</v>
      </c>
      <c r="E1077" s="112">
        <f>SUMIF(A1077:B1077,"*intra*",C1077:D1077)+SUMIF(A1077:B1077,"*inter*",C1077:D1077)</f>
        <v>874118934.46000004</v>
      </c>
      <c r="F1077" s="112">
        <f>SUMIF(A1077:B1077,"*consolidação*",C1077:D1077)</f>
        <v>0</v>
      </c>
      <c r="H1077" s="182" t="b">
        <f t="shared" si="100"/>
        <v>1</v>
      </c>
      <c r="I1077" s="182" t="str">
        <f t="shared" si="101"/>
        <v>00</v>
      </c>
    </row>
    <row r="1078" spans="1:9" ht="25.5">
      <c r="A1078" s="182" t="s">
        <v>1408</v>
      </c>
      <c r="B1078" s="108" t="s">
        <v>715</v>
      </c>
      <c r="C1078" s="111"/>
      <c r="D1078" s="112">
        <v>0</v>
      </c>
      <c r="E1078" s="112">
        <f>SUMIF(A1078:B1078,"*intra*",C1078:D1078)+SUMIF(A1078:B1078,"*inter*",C1078:D1078)</f>
        <v>0</v>
      </c>
      <c r="F1078" s="112">
        <f>SUMIF(A1078:B1078,"*consolidação*",C1078:D1078)</f>
        <v>0</v>
      </c>
      <c r="H1078" s="182" t="b">
        <f t="shared" si="100"/>
        <v>1</v>
      </c>
      <c r="I1078" s="182" t="str">
        <f t="shared" si="101"/>
        <v>00</v>
      </c>
    </row>
    <row r="1079" spans="1:9" ht="25.5">
      <c r="A1079" s="182" t="s">
        <v>1409</v>
      </c>
      <c r="B1079" s="106" t="s">
        <v>716</v>
      </c>
      <c r="C1079" s="110"/>
      <c r="D1079" s="112">
        <v>0</v>
      </c>
      <c r="E1079" s="112">
        <f>SUMIF(A1079:B1079,"*intra*",C1079:D1079)+SUMIF(A1079:B1079,"*inter*",C1079:D1079)</f>
        <v>0</v>
      </c>
      <c r="F1079" s="112">
        <f>SUMIF(A1079:B1079,"*consolidação*",C1079:D1079)</f>
        <v>0</v>
      </c>
      <c r="H1079" s="182" t="b">
        <f t="shared" si="100"/>
        <v>1</v>
      </c>
      <c r="I1079" s="182" t="str">
        <f t="shared" si="101"/>
        <v>00</v>
      </c>
    </row>
    <row r="1080" spans="1:9">
      <c r="A1080" s="182" t="s">
        <v>1410</v>
      </c>
      <c r="B1080" s="108" t="s">
        <v>717</v>
      </c>
      <c r="C1080" s="111">
        <v>454711504.13999999</v>
      </c>
      <c r="D1080" s="112">
        <v>0</v>
      </c>
      <c r="E1080" s="112">
        <f>E1081</f>
        <v>0</v>
      </c>
      <c r="F1080" s="112">
        <f>F1081</f>
        <v>454711504.13999999</v>
      </c>
      <c r="G1080" s="182">
        <f>G1099</f>
        <v>0</v>
      </c>
      <c r="H1080" s="182" t="b">
        <f t="shared" si="100"/>
        <v>1</v>
      </c>
      <c r="I1080" s="182" t="str">
        <f t="shared" si="101"/>
        <v>00</v>
      </c>
    </row>
    <row r="1081" spans="1:9" ht="25.5">
      <c r="A1081" s="182" t="s">
        <v>1411</v>
      </c>
      <c r="B1081" s="106" t="s">
        <v>718</v>
      </c>
      <c r="C1081" s="110">
        <v>454711504.13999999</v>
      </c>
      <c r="D1081" s="112">
        <v>0</v>
      </c>
      <c r="E1081" s="112">
        <f>SUMIF(A1081:B1081,"*intra*",C1081:D1081)+SUMIF(A1081:B1081,"*inter*",C1081:D1081)</f>
        <v>0</v>
      </c>
      <c r="F1081" s="112">
        <f>SUMIF(A1081:B1081,"*consolidação*",C1081:D1081)</f>
        <v>454711504.13999999</v>
      </c>
      <c r="H1081" s="182" t="b">
        <f t="shared" si="100"/>
        <v>1</v>
      </c>
      <c r="I1081" s="182" t="str">
        <f t="shared" si="101"/>
        <v>00</v>
      </c>
    </row>
    <row r="1082" spans="1:9" ht="25.5">
      <c r="A1082" s="182" t="s">
        <v>1412</v>
      </c>
      <c r="B1082" s="108" t="s">
        <v>719</v>
      </c>
      <c r="C1082" s="111">
        <v>7946016056.8999996</v>
      </c>
      <c r="D1082" s="112">
        <v>0</v>
      </c>
      <c r="E1082" s="112">
        <f>E1083+E1084+E1085+E1086</f>
        <v>3901569401.0799999</v>
      </c>
      <c r="F1082" s="112">
        <f>F1083+F1084+F1085+F1086</f>
        <v>4044446655.8200002</v>
      </c>
      <c r="G1082" s="182">
        <f>G1101+G1102+G1103+G1104</f>
        <v>0</v>
      </c>
      <c r="H1082" s="182" t="b">
        <f t="shared" si="100"/>
        <v>1</v>
      </c>
      <c r="I1082" s="182" t="str">
        <f t="shared" si="101"/>
        <v>00</v>
      </c>
    </row>
    <row r="1083" spans="1:9" ht="25.5">
      <c r="A1083" s="182" t="s">
        <v>1413</v>
      </c>
      <c r="B1083" s="106" t="s">
        <v>720</v>
      </c>
      <c r="C1083" s="110">
        <v>4044446655.8200002</v>
      </c>
      <c r="D1083" s="112">
        <v>0</v>
      </c>
      <c r="E1083" s="112"/>
      <c r="F1083" s="112">
        <f>SUMIF(A1083:B1083,"*consolidação*",C1083:D1083)</f>
        <v>4044446655.8200002</v>
      </c>
      <c r="H1083" s="182" t="b">
        <f t="shared" si="100"/>
        <v>1</v>
      </c>
      <c r="I1083" s="182" t="str">
        <f t="shared" si="101"/>
        <v>00</v>
      </c>
    </row>
    <row r="1084" spans="1:9" ht="25.5">
      <c r="A1084" s="182" t="s">
        <v>1414</v>
      </c>
      <c r="B1084" s="108" t="s">
        <v>721</v>
      </c>
      <c r="C1084" s="111">
        <v>3901558834.4299998</v>
      </c>
      <c r="D1084" s="112">
        <v>0</v>
      </c>
      <c r="E1084" s="112">
        <f>SUMIF(A1084:B1084,"*intra*",C1084:D1084)+SUMIF(A1084:B1084,"*inter*",C1084:D1084)</f>
        <v>3901558834.4299998</v>
      </c>
      <c r="F1084" s="112">
        <f>SUMIF(A1084:B1084,"*consolidação*",C1084:D1084)</f>
        <v>0</v>
      </c>
      <c r="H1084" s="182" t="b">
        <f t="shared" si="100"/>
        <v>1</v>
      </c>
      <c r="I1084" s="182" t="str">
        <f t="shared" si="101"/>
        <v>00</v>
      </c>
    </row>
    <row r="1085" spans="1:9" ht="25.5">
      <c r="A1085" s="182" t="s">
        <v>1415</v>
      </c>
      <c r="B1085" s="106" t="s">
        <v>722</v>
      </c>
      <c r="C1085" s="110"/>
      <c r="D1085" s="112">
        <v>0</v>
      </c>
      <c r="E1085" s="112">
        <f>SUMIF(A1085:B1085,"*intra*",C1085:D1085)+SUMIF(A1085:B1085,"*inter*",C1085:D1085)</f>
        <v>0</v>
      </c>
      <c r="F1085" s="112">
        <f>SUMIF(A1085:B1085,"*consolidação*",C1085:D1085)</f>
        <v>0</v>
      </c>
      <c r="H1085" s="182" t="b">
        <f t="shared" si="100"/>
        <v>1</v>
      </c>
      <c r="I1085" s="182" t="str">
        <f t="shared" si="101"/>
        <v>00</v>
      </c>
    </row>
    <row r="1086" spans="1:9" ht="25.5">
      <c r="A1086" s="182" t="s">
        <v>1416</v>
      </c>
      <c r="B1086" s="108" t="s">
        <v>723</v>
      </c>
      <c r="C1086" s="111">
        <v>10566.65</v>
      </c>
      <c r="D1086" s="112">
        <v>0</v>
      </c>
      <c r="E1086" s="112">
        <f>SUMIF(A1086:B1086,"*intra*",C1086:D1086)+SUMIF(A1086:B1086,"*inter*",C1086:D1086)</f>
        <v>10566.65</v>
      </c>
      <c r="F1086" s="112">
        <f>SUMIF(A1086:B1086,"*consolidação*",C1086:D1086)</f>
        <v>0</v>
      </c>
      <c r="H1086" s="182" t="b">
        <f t="shared" si="100"/>
        <v>1</v>
      </c>
      <c r="I1086" s="182" t="str">
        <f t="shared" si="101"/>
        <v>00</v>
      </c>
    </row>
    <row r="1087" spans="1:9" ht="25.5">
      <c r="A1087" s="182" t="s">
        <v>1417</v>
      </c>
      <c r="B1087" s="106" t="s">
        <v>724</v>
      </c>
      <c r="C1087" s="110">
        <v>448026821.81999999</v>
      </c>
      <c r="D1087" s="112">
        <v>0</v>
      </c>
      <c r="E1087" s="112">
        <f>E1088</f>
        <v>0</v>
      </c>
      <c r="F1087" s="112">
        <f>F1088</f>
        <v>448026821.81999999</v>
      </c>
      <c r="G1087" s="182">
        <f>G1106</f>
        <v>0</v>
      </c>
      <c r="H1087" s="182" t="b">
        <f t="shared" si="100"/>
        <v>1</v>
      </c>
      <c r="I1087" s="182" t="str">
        <f t="shared" si="101"/>
        <v>00</v>
      </c>
    </row>
    <row r="1088" spans="1:9" ht="25.5">
      <c r="A1088" s="182" t="s">
        <v>1418</v>
      </c>
      <c r="B1088" s="108" t="s">
        <v>725</v>
      </c>
      <c r="C1088" s="111">
        <v>448026821.81999999</v>
      </c>
      <c r="D1088" s="112">
        <v>0</v>
      </c>
      <c r="E1088" s="112">
        <f>SUMIF(A1088:B1088,"*intra*",C1088:D1088)+SUMIF(A1088:B1088,"*inter*",C1088:D1088)</f>
        <v>0</v>
      </c>
      <c r="F1088" s="112">
        <f>SUMIF(A1088:B1088,"*consolidação*",C1088:D1088)</f>
        <v>448026821.81999999</v>
      </c>
      <c r="H1088" s="182" t="b">
        <f t="shared" si="100"/>
        <v>1</v>
      </c>
      <c r="I1088" s="182" t="str">
        <f t="shared" si="101"/>
        <v>00</v>
      </c>
    </row>
    <row r="1089" spans="1:9">
      <c r="A1089" s="182" t="s">
        <v>1419</v>
      </c>
      <c r="B1089" s="106" t="s">
        <v>726</v>
      </c>
      <c r="C1089" s="110">
        <v>7289814880.7600002</v>
      </c>
      <c r="D1089" s="112">
        <v>0</v>
      </c>
      <c r="E1089" s="112">
        <f>E1090+E1091+E1092+E1093</f>
        <v>3833970782.21</v>
      </c>
      <c r="F1089" s="112">
        <f>F1090+F1091+F1092+F1093</f>
        <v>3455844098.5500002</v>
      </c>
      <c r="G1089" s="182">
        <f>G1108+G1109+G1110+G1111</f>
        <v>0</v>
      </c>
      <c r="H1089" s="182" t="b">
        <f t="shared" si="100"/>
        <v>1</v>
      </c>
      <c r="I1089" s="182" t="str">
        <f t="shared" si="101"/>
        <v>00</v>
      </c>
    </row>
    <row r="1090" spans="1:9" ht="25.5">
      <c r="A1090" s="182" t="s">
        <v>1420</v>
      </c>
      <c r="B1090" s="108" t="s">
        <v>727</v>
      </c>
      <c r="C1090" s="111">
        <v>3455844098.5500002</v>
      </c>
      <c r="D1090" s="112">
        <v>0</v>
      </c>
      <c r="E1090" s="112"/>
      <c r="F1090" s="112">
        <f>SUMIF(A1090:B1090,"*consolidação*",C1090:D1090)</f>
        <v>3455844098.5500002</v>
      </c>
      <c r="H1090" s="182" t="b">
        <f t="shared" si="100"/>
        <v>1</v>
      </c>
      <c r="I1090" s="182" t="str">
        <f t="shared" si="101"/>
        <v>00</v>
      </c>
    </row>
    <row r="1091" spans="1:9" ht="25.5">
      <c r="A1091" s="182" t="s">
        <v>1421</v>
      </c>
      <c r="B1091" s="106" t="s">
        <v>728</v>
      </c>
      <c r="C1091" s="110">
        <v>3833970782.21</v>
      </c>
      <c r="D1091" s="112">
        <v>0</v>
      </c>
      <c r="E1091" s="112">
        <f>SUMIF(A1091:B1091,"*intra*",C1091:D1091)+SUMIF(A1091:B1091,"*inter*",C1091:D1091)</f>
        <v>3833970782.21</v>
      </c>
      <c r="F1091" s="112">
        <f>SUMIF(A1091:B1091,"*consolidação*",C1091:D1091)</f>
        <v>0</v>
      </c>
      <c r="H1091" s="182" t="b">
        <f t="shared" si="100"/>
        <v>1</v>
      </c>
      <c r="I1091" s="182" t="str">
        <f t="shared" si="101"/>
        <v>00</v>
      </c>
    </row>
    <row r="1092" spans="1:9" ht="25.5">
      <c r="A1092" s="182" t="s">
        <v>1422</v>
      </c>
      <c r="B1092" s="108" t="s">
        <v>729</v>
      </c>
      <c r="C1092" s="111"/>
      <c r="D1092" s="112">
        <v>0</v>
      </c>
      <c r="E1092" s="112">
        <f>SUMIF(A1092:B1092,"*intra*",C1092:D1092)+SUMIF(A1092:B1092,"*inter*",C1092:D1092)</f>
        <v>0</v>
      </c>
      <c r="F1092" s="112">
        <f>SUMIF(A1092:B1092,"*consolidação*",C1092:D1092)</f>
        <v>0</v>
      </c>
      <c r="H1092" s="182" t="b">
        <f t="shared" si="100"/>
        <v>1</v>
      </c>
      <c r="I1092" s="182" t="str">
        <f t="shared" si="101"/>
        <v>00</v>
      </c>
    </row>
    <row r="1093" spans="1:9" ht="25.5">
      <c r="A1093" s="182" t="s">
        <v>1423</v>
      </c>
      <c r="B1093" s="106" t="s">
        <v>730</v>
      </c>
      <c r="C1093" s="110"/>
      <c r="D1093" s="112">
        <v>0</v>
      </c>
      <c r="E1093" s="112">
        <f>SUMIF(A1093:B1093,"*intra*",C1093:D1093)+SUMIF(A1093:B1093,"*inter*",C1093:D1093)</f>
        <v>0</v>
      </c>
      <c r="F1093" s="112">
        <f>SUMIF(A1093:B1093,"*consolidação*",C1093:D1093)</f>
        <v>0</v>
      </c>
      <c r="H1093" s="182" t="b">
        <f t="shared" si="100"/>
        <v>1</v>
      </c>
      <c r="I1093" s="182" t="str">
        <f t="shared" si="101"/>
        <v>00</v>
      </c>
    </row>
    <row r="1094" spans="1:9">
      <c r="A1094" s="182" t="s">
        <v>1424</v>
      </c>
      <c r="B1094" s="108" t="s">
        <v>731</v>
      </c>
      <c r="C1094" s="111">
        <v>424671411.81</v>
      </c>
      <c r="D1094" s="112">
        <v>0</v>
      </c>
      <c r="E1094" s="112">
        <f>E1095</f>
        <v>0</v>
      </c>
      <c r="F1094" s="112">
        <f>F1095</f>
        <v>424671411.81</v>
      </c>
      <c r="G1094" s="182">
        <f>G1113</f>
        <v>0</v>
      </c>
      <c r="H1094" s="182" t="b">
        <f t="shared" si="100"/>
        <v>1</v>
      </c>
      <c r="I1094" s="182" t="str">
        <f t="shared" si="101"/>
        <v>00</v>
      </c>
    </row>
    <row r="1095" spans="1:9" ht="25.5">
      <c r="A1095" s="182" t="s">
        <v>1425</v>
      </c>
      <c r="B1095" s="106" t="s">
        <v>732</v>
      </c>
      <c r="C1095" s="110">
        <v>424671411.81</v>
      </c>
      <c r="D1095" s="112">
        <v>0</v>
      </c>
      <c r="E1095" s="112">
        <f>SUMIF(A1095:B1095,"*intra*",C1095:D1095)+SUMIF(A1095:B1095,"*inter*",C1095:D1095)</f>
        <v>0</v>
      </c>
      <c r="F1095" s="112">
        <f>SUMIF(A1095:B1095,"*consolidação*",C1095:D1095)</f>
        <v>424671411.81</v>
      </c>
      <c r="H1095" s="182" t="b">
        <f t="shared" ref="H1095:H1163" si="102">IF(I1095="00",C1095=E1095+F1095,TRUE)</f>
        <v>1</v>
      </c>
      <c r="I1095" s="182" t="str">
        <f t="shared" si="101"/>
        <v>00</v>
      </c>
    </row>
    <row r="1096" spans="1:9">
      <c r="A1096" s="182" t="s">
        <v>1426</v>
      </c>
      <c r="B1096" s="108" t="s">
        <v>733</v>
      </c>
      <c r="C1096" s="111">
        <v>34944847930.290001</v>
      </c>
      <c r="D1096" s="112">
        <v>0</v>
      </c>
      <c r="E1096" s="112">
        <f>E1097+E1099</f>
        <v>0</v>
      </c>
      <c r="F1096" s="112">
        <f>F1097+F1099</f>
        <v>34944847930.290001</v>
      </c>
      <c r="G1096" s="182">
        <f>G1115+G1117</f>
        <v>0</v>
      </c>
      <c r="H1096" s="182" t="b">
        <f t="shared" si="102"/>
        <v>1</v>
      </c>
      <c r="I1096" s="182" t="str">
        <f t="shared" ref="I1096:I1164" si="103">MID(A1096,11,2)</f>
        <v>00</v>
      </c>
    </row>
    <row r="1097" spans="1:9" ht="25.5">
      <c r="A1097" s="182" t="s">
        <v>1427</v>
      </c>
      <c r="B1097" s="106" t="s">
        <v>734</v>
      </c>
      <c r="C1097" s="110">
        <v>34719977638.760002</v>
      </c>
      <c r="D1097" s="112">
        <v>0</v>
      </c>
      <c r="E1097" s="112">
        <f>E1098</f>
        <v>0</v>
      </c>
      <c r="F1097" s="112">
        <f>F1098</f>
        <v>34719977638.760002</v>
      </c>
      <c r="G1097" s="182">
        <f>G1116</f>
        <v>0</v>
      </c>
      <c r="H1097" s="182" t="b">
        <f t="shared" si="102"/>
        <v>1</v>
      </c>
      <c r="I1097" s="182" t="str">
        <f t="shared" si="103"/>
        <v>00</v>
      </c>
    </row>
    <row r="1098" spans="1:9" ht="25.5">
      <c r="A1098" s="182" t="s">
        <v>1428</v>
      </c>
      <c r="B1098" s="108" t="s">
        <v>735</v>
      </c>
      <c r="C1098" s="111">
        <v>34719977638.760002</v>
      </c>
      <c r="D1098" s="112">
        <v>0</v>
      </c>
      <c r="E1098" s="112">
        <f>SUMIF(A1098:B1098,"*intra*",C1098:D1098)+SUMIF(A1098:B1098,"*inter*",C1098:D1098)</f>
        <v>0</v>
      </c>
      <c r="F1098" s="112">
        <f>SUMIF(A1098:B1098,"*consolidação*",C1098:D1098)</f>
        <v>34719977638.760002</v>
      </c>
      <c r="H1098" s="182" t="b">
        <f t="shared" si="102"/>
        <v>1</v>
      </c>
      <c r="I1098" s="182" t="str">
        <f t="shared" si="103"/>
        <v>00</v>
      </c>
    </row>
    <row r="1099" spans="1:9" ht="25.5">
      <c r="A1099" s="182" t="s">
        <v>1429</v>
      </c>
      <c r="B1099" s="106" t="s">
        <v>736</v>
      </c>
      <c r="C1099" s="110">
        <v>224870291.53</v>
      </c>
      <c r="D1099" s="112">
        <v>0</v>
      </c>
      <c r="E1099" s="112">
        <f>E1100</f>
        <v>0</v>
      </c>
      <c r="F1099" s="112">
        <f>F1100</f>
        <v>224870291.53</v>
      </c>
      <c r="G1099" s="182">
        <f>G1118</f>
        <v>0</v>
      </c>
      <c r="H1099" s="182" t="b">
        <f t="shared" si="102"/>
        <v>1</v>
      </c>
      <c r="I1099" s="182" t="str">
        <f t="shared" si="103"/>
        <v>00</v>
      </c>
    </row>
    <row r="1100" spans="1:9" ht="25.5">
      <c r="A1100" s="182" t="s">
        <v>1430</v>
      </c>
      <c r="B1100" s="108" t="s">
        <v>737</v>
      </c>
      <c r="C1100" s="111">
        <v>224870291.53</v>
      </c>
      <c r="D1100" s="112">
        <v>0</v>
      </c>
      <c r="E1100" s="112">
        <f>SUMIF(A1100:B1100,"*intra*",C1100:D1100)+SUMIF(A1100:B1100,"*inter*",C1100:D1100)</f>
        <v>0</v>
      </c>
      <c r="F1100" s="112">
        <f>SUMIF(A1100:B1100,"*consolidação*",C1100:D1100)</f>
        <v>224870291.53</v>
      </c>
      <c r="H1100" s="182" t="b">
        <f t="shared" si="102"/>
        <v>1</v>
      </c>
      <c r="I1100" s="182" t="str">
        <f t="shared" si="103"/>
        <v>00</v>
      </c>
    </row>
    <row r="1101" spans="1:9">
      <c r="A1101" s="182" t="s">
        <v>1431</v>
      </c>
      <c r="B1101" s="106" t="s">
        <v>738</v>
      </c>
      <c r="C1101" s="110">
        <v>1256783319.4100001</v>
      </c>
      <c r="D1101" s="112">
        <v>0</v>
      </c>
      <c r="E1101" s="112">
        <f>E1102+E1106+E1110</f>
        <v>850768651.74000001</v>
      </c>
      <c r="F1101" s="112">
        <f>F1102+F1106+F1110</f>
        <v>406014667.66999996</v>
      </c>
      <c r="G1101" s="182">
        <f>G1120+G1124+G1129</f>
        <v>0</v>
      </c>
      <c r="H1101" s="182" t="b">
        <f t="shared" si="102"/>
        <v>1</v>
      </c>
      <c r="I1101" s="182" t="str">
        <f t="shared" si="103"/>
        <v>00</v>
      </c>
    </row>
    <row r="1102" spans="1:9">
      <c r="A1102" s="182" t="s">
        <v>1432</v>
      </c>
      <c r="B1102" s="108" t="s">
        <v>739</v>
      </c>
      <c r="C1102" s="111">
        <v>1138694261.21</v>
      </c>
      <c r="D1102" s="112">
        <v>0</v>
      </c>
      <c r="E1102" s="112">
        <f>E1103+E1104+E1105</f>
        <v>798699087.62</v>
      </c>
      <c r="F1102" s="112">
        <f>F1103+F1104+F1105</f>
        <v>339995173.58999997</v>
      </c>
      <c r="G1102" s="182">
        <f>G1121+G1122+G1123</f>
        <v>0</v>
      </c>
      <c r="H1102" s="182" t="b">
        <f t="shared" si="102"/>
        <v>1</v>
      </c>
      <c r="I1102" s="182" t="str">
        <f t="shared" si="103"/>
        <v>00</v>
      </c>
    </row>
    <row r="1103" spans="1:9" ht="25.5">
      <c r="A1103" s="182" t="s">
        <v>1433</v>
      </c>
      <c r="B1103" s="106" t="s">
        <v>740</v>
      </c>
      <c r="C1103" s="110">
        <v>339995173.58999997</v>
      </c>
      <c r="D1103" s="112">
        <v>0</v>
      </c>
      <c r="E1103" s="112">
        <f>SUMIF(A1103:B1103,"*intra*",C1103:D1103)+SUMIF(A1103:B1103,"*inter*",C1103:D1103)</f>
        <v>0</v>
      </c>
      <c r="F1103" s="112">
        <f>SUMIF(A1103:B1103,"*consolidação*",C1103:D1103)</f>
        <v>339995173.58999997</v>
      </c>
      <c r="H1103" s="182" t="b">
        <f t="shared" si="102"/>
        <v>1</v>
      </c>
      <c r="I1103" s="182" t="str">
        <f t="shared" si="103"/>
        <v>00</v>
      </c>
    </row>
    <row r="1104" spans="1:9" ht="25.5">
      <c r="A1104" s="182" t="s">
        <v>1434</v>
      </c>
      <c r="B1104" s="108" t="s">
        <v>741</v>
      </c>
      <c r="C1104" s="111">
        <v>432.03</v>
      </c>
      <c r="D1104" s="112">
        <v>0</v>
      </c>
      <c r="E1104" s="112">
        <f>SUMIF(A1104:B1104,"*intra*",C1104:D1104)+SUMIF(A1104:B1104,"*inter*",C1104:D1104)</f>
        <v>432.03</v>
      </c>
      <c r="F1104" s="112">
        <f>SUMIF(A1104:B1104,"*consolidação*",C1104:D1104)</f>
        <v>0</v>
      </c>
      <c r="H1104" s="182" t="b">
        <f t="shared" si="102"/>
        <v>1</v>
      </c>
      <c r="I1104" s="182" t="str">
        <f t="shared" si="103"/>
        <v>00</v>
      </c>
    </row>
    <row r="1105" spans="1:9" ht="25.5">
      <c r="A1105" s="182" t="s">
        <v>1435</v>
      </c>
      <c r="B1105" s="106" t="s">
        <v>742</v>
      </c>
      <c r="C1105" s="110">
        <v>798698655.59000003</v>
      </c>
      <c r="D1105" s="112">
        <v>0</v>
      </c>
      <c r="E1105" s="112">
        <f>SUMIF(A1105:B1105,"*intra*",C1105:D1105)+SUMIF(A1105:B1105,"*inter*",C1105:D1105)</f>
        <v>798698655.59000003</v>
      </c>
      <c r="F1105" s="112">
        <f>SUMIF(A1105:B1105,"*consolidação*",C1105:D1105)</f>
        <v>0</v>
      </c>
      <c r="H1105" s="182" t="b">
        <f t="shared" si="102"/>
        <v>1</v>
      </c>
      <c r="I1105" s="182" t="str">
        <f t="shared" si="103"/>
        <v>00</v>
      </c>
    </row>
    <row r="1106" spans="1:9">
      <c r="A1106" s="182" t="s">
        <v>1436</v>
      </c>
      <c r="B1106" s="108" t="s">
        <v>743</v>
      </c>
      <c r="C1106" s="111">
        <v>95760715.549999997</v>
      </c>
      <c r="D1106" s="112">
        <v>0</v>
      </c>
      <c r="E1106" s="112">
        <f>E1107+E1108+E1109</f>
        <v>34170187.609999999</v>
      </c>
      <c r="F1106" s="112">
        <f>F1107+F1108+F1109</f>
        <v>61590527.939999998</v>
      </c>
      <c r="G1106" s="182">
        <f>G1125+G1127+G1128</f>
        <v>0</v>
      </c>
      <c r="H1106" s="182" t="b">
        <f t="shared" si="102"/>
        <v>1</v>
      </c>
      <c r="I1106" s="182" t="str">
        <f t="shared" si="103"/>
        <v>00</v>
      </c>
    </row>
    <row r="1107" spans="1:9" ht="25.5">
      <c r="A1107" s="182" t="s">
        <v>1437</v>
      </c>
      <c r="B1107" s="106" t="s">
        <v>744</v>
      </c>
      <c r="C1107" s="110">
        <v>61590527.939999998</v>
      </c>
      <c r="D1107" s="112">
        <v>0</v>
      </c>
      <c r="E1107" s="112">
        <f>SUMIF(A1107:B1107,"*intra*",C1107:D1107)+SUMIF(A1107:B1107,"*inter*",C1107:D1107)</f>
        <v>0</v>
      </c>
      <c r="F1107" s="112">
        <f>SUMIF(A1107:B1107,"*consolidação*",C1107:D1107)</f>
        <v>61590527.939999998</v>
      </c>
      <c r="H1107" s="182" t="b">
        <f t="shared" si="102"/>
        <v>1</v>
      </c>
      <c r="I1107" s="182" t="str">
        <f t="shared" si="103"/>
        <v>00</v>
      </c>
    </row>
    <row r="1108" spans="1:9" ht="25.5">
      <c r="A1108" s="182" t="s">
        <v>1438</v>
      </c>
      <c r="B1108" s="108" t="s">
        <v>745</v>
      </c>
      <c r="C1108" s="111">
        <v>34059606.990000002</v>
      </c>
      <c r="D1108" s="112">
        <v>0</v>
      </c>
      <c r="E1108" s="112">
        <f>SUMIF(A1108:B1108,"*intra*",C1108:D1108)+SUMIF(A1108:B1108,"*inter*",C1108:D1108)</f>
        <v>34059606.990000002</v>
      </c>
      <c r="F1108" s="112">
        <f>SUMIF(A1108:B1108,"*consolidação*",C1108:D1108)</f>
        <v>0</v>
      </c>
      <c r="H1108" s="182" t="b">
        <f t="shared" si="102"/>
        <v>1</v>
      </c>
      <c r="I1108" s="182" t="str">
        <f t="shared" si="103"/>
        <v>00</v>
      </c>
    </row>
    <row r="1109" spans="1:9" ht="25.5">
      <c r="A1109" s="182" t="s">
        <v>1439</v>
      </c>
      <c r="B1109" s="106" t="s">
        <v>746</v>
      </c>
      <c r="C1109" s="110">
        <v>110580.62</v>
      </c>
      <c r="D1109" s="112">
        <v>0</v>
      </c>
      <c r="E1109" s="112">
        <f>SUMIF(A1109:B1109,"*intra*",C1109:D1109)+SUMIF(A1109:B1109,"*inter*",C1109:D1109)</f>
        <v>110580.62</v>
      </c>
      <c r="F1109" s="112">
        <f>SUMIF(A1109:B1109,"*consolidação*",C1109:D1109)</f>
        <v>0</v>
      </c>
      <c r="H1109" s="182" t="b">
        <f t="shared" si="102"/>
        <v>1</v>
      </c>
      <c r="I1109" s="182" t="str">
        <f t="shared" si="103"/>
        <v>00</v>
      </c>
    </row>
    <row r="1110" spans="1:9">
      <c r="A1110" s="182" t="s">
        <v>1440</v>
      </c>
      <c r="B1110" s="108" t="s">
        <v>747</v>
      </c>
      <c r="C1110" s="111">
        <v>22328342.649999999</v>
      </c>
      <c r="D1110" s="112">
        <v>0</v>
      </c>
      <c r="E1110" s="112">
        <f>E1111+E1112+E1113</f>
        <v>17899376.510000002</v>
      </c>
      <c r="F1110" s="112">
        <f>F1111+F1112+F1113</f>
        <v>4428966.1399999997</v>
      </c>
      <c r="G1110" s="182">
        <f>G1130+G1131+G1134</f>
        <v>0</v>
      </c>
      <c r="H1110" s="182" t="b">
        <f t="shared" si="102"/>
        <v>1</v>
      </c>
      <c r="I1110" s="182" t="str">
        <f t="shared" si="103"/>
        <v>00</v>
      </c>
    </row>
    <row r="1111" spans="1:9" ht="25.5">
      <c r="A1111" s="182" t="s">
        <v>1441</v>
      </c>
      <c r="B1111" s="106" t="s">
        <v>748</v>
      </c>
      <c r="C1111" s="110">
        <v>4428966.1399999997</v>
      </c>
      <c r="D1111" s="112">
        <v>0</v>
      </c>
      <c r="E1111" s="112">
        <f>SUMIF(A1111:B1111,"*intra*",C1111:D1111)+SUMIF(A1111:B1111,"*inter*",C1111:D1111)</f>
        <v>0</v>
      </c>
      <c r="F1111" s="112">
        <f>SUMIF(A1111:B1111,"*consolidação*",C1111:D1111)</f>
        <v>4428966.1399999997</v>
      </c>
      <c r="H1111" s="182" t="b">
        <f t="shared" si="102"/>
        <v>1</v>
      </c>
      <c r="I1111" s="182" t="str">
        <f t="shared" si="103"/>
        <v>00</v>
      </c>
    </row>
    <row r="1112" spans="1:9" ht="25.5">
      <c r="A1112" s="182" t="s">
        <v>1442</v>
      </c>
      <c r="B1112" s="108" t="s">
        <v>749</v>
      </c>
      <c r="C1112" s="111">
        <v>85</v>
      </c>
      <c r="D1112" s="112">
        <v>0</v>
      </c>
      <c r="E1112" s="112">
        <f>SUMIF(A1112:B1112,"*intra*",C1112:D1112)+SUMIF(A1112:B1112,"*inter*",C1112:D1112)</f>
        <v>85</v>
      </c>
      <c r="F1112" s="112">
        <f>SUMIF(A1112:B1112,"*consolidação*",C1112:D1112)</f>
        <v>0</v>
      </c>
      <c r="H1112" s="182" t="b">
        <f t="shared" si="102"/>
        <v>1</v>
      </c>
      <c r="I1112" s="182" t="str">
        <f t="shared" si="103"/>
        <v>00</v>
      </c>
    </row>
    <row r="1113" spans="1:9" ht="25.5">
      <c r="A1113" s="182" t="s">
        <v>1443</v>
      </c>
      <c r="B1113" s="106" t="s">
        <v>750</v>
      </c>
      <c r="C1113" s="110">
        <v>17899291.510000002</v>
      </c>
      <c r="D1113" s="112">
        <v>0</v>
      </c>
      <c r="E1113" s="112">
        <f>SUMIF(A1113:B1113,"*intra*",C1113:D1113)+SUMIF(A1113:B1113,"*inter*",C1113:D1113)</f>
        <v>17899291.510000002</v>
      </c>
      <c r="F1113" s="112">
        <f>SUMIF(A1113:B1113,"*consolidação*",C1113:D1113)</f>
        <v>0</v>
      </c>
      <c r="H1113" s="182" t="b">
        <f t="shared" si="102"/>
        <v>1</v>
      </c>
      <c r="I1113" s="182" t="str">
        <f t="shared" si="103"/>
        <v>00</v>
      </c>
    </row>
    <row r="1114" spans="1:9">
      <c r="A1114" s="182" t="s">
        <v>1444</v>
      </c>
      <c r="B1114" s="108" t="s">
        <v>751</v>
      </c>
      <c r="C1114" s="111">
        <v>892711001.37</v>
      </c>
      <c r="D1114" s="112">
        <v>0</v>
      </c>
      <c r="E1114" s="112">
        <f>E1115+E1116+E1117</f>
        <v>892711001.36999989</v>
      </c>
      <c r="F1114" s="112">
        <f>F1115+F1116+F1117</f>
        <v>0</v>
      </c>
      <c r="G1114" s="182" t="e">
        <f>G1136+G1137+G1138</f>
        <v>#REF!</v>
      </c>
      <c r="H1114" s="182" t="b">
        <f t="shared" si="102"/>
        <v>1</v>
      </c>
      <c r="I1114" s="182" t="str">
        <f t="shared" si="103"/>
        <v>00</v>
      </c>
    </row>
    <row r="1115" spans="1:9" ht="25.5">
      <c r="A1115" s="182" t="s">
        <v>1445</v>
      </c>
      <c r="B1115" s="106" t="s">
        <v>752</v>
      </c>
      <c r="C1115" s="110">
        <v>7414122.2999999998</v>
      </c>
      <c r="D1115" s="112">
        <v>0</v>
      </c>
      <c r="E1115" s="112">
        <f>SUMIF(A1115:B1115,"*intra*",C1115:D1115)+SUMIF(A1115:B1115,"*inter*",C1115:D1115)</f>
        <v>7414122.2999999998</v>
      </c>
      <c r="F1115" s="112">
        <f>SUMIF(A1115:B1115,"*consolidação*",C1115:D1115)</f>
        <v>0</v>
      </c>
      <c r="H1115" s="182" t="b">
        <f t="shared" si="102"/>
        <v>1</v>
      </c>
      <c r="I1115" s="182" t="str">
        <f t="shared" si="103"/>
        <v>00</v>
      </c>
    </row>
    <row r="1116" spans="1:9" ht="25.5">
      <c r="A1116" s="182" t="s">
        <v>1446</v>
      </c>
      <c r="B1116" s="108" t="s">
        <v>753</v>
      </c>
      <c r="C1116" s="111">
        <v>39995970.890000001</v>
      </c>
      <c r="D1116" s="112">
        <v>0</v>
      </c>
      <c r="E1116" s="112">
        <f>SUMIF(A1116:B1116,"*intra*",C1116:D1116)+SUMIF(A1116:B1116,"*inter*",C1116:D1116)</f>
        <v>39995970.890000001</v>
      </c>
      <c r="F1116" s="112">
        <f>SUMIF(A1116:B1116,"*consolidação*",C1116:D1116)</f>
        <v>0</v>
      </c>
      <c r="H1116" s="182" t="b">
        <f t="shared" si="102"/>
        <v>1</v>
      </c>
      <c r="I1116" s="182" t="str">
        <f t="shared" si="103"/>
        <v>00</v>
      </c>
    </row>
    <row r="1117" spans="1:9" ht="25.5">
      <c r="A1117" s="182" t="s">
        <v>1447</v>
      </c>
      <c r="B1117" s="106" t="s">
        <v>754</v>
      </c>
      <c r="C1117" s="110">
        <v>845300908.17999995</v>
      </c>
      <c r="D1117" s="112">
        <v>0</v>
      </c>
      <c r="E1117" s="112">
        <f>SUMIF(A1117:B1117,"*intra*",C1117:D1117)+SUMIF(A1117:B1117,"*inter*",C1117:D1117)</f>
        <v>845300908.17999995</v>
      </c>
      <c r="F1117" s="112">
        <f>SUMIF(A1117:B1117,"*consolidação*",C1117:D1117)</f>
        <v>0</v>
      </c>
      <c r="H1117" s="182" t="b">
        <f t="shared" si="102"/>
        <v>1</v>
      </c>
      <c r="I1117" s="182" t="str">
        <f t="shared" si="103"/>
        <v>00</v>
      </c>
    </row>
    <row r="1118" spans="1:9">
      <c r="A1118" s="182" t="s">
        <v>1448</v>
      </c>
      <c r="B1118" s="108" t="s">
        <v>755</v>
      </c>
      <c r="C1118" s="111">
        <v>8341652594.3900003</v>
      </c>
      <c r="D1118" s="112">
        <v>0</v>
      </c>
      <c r="E1118" s="112">
        <f>E1119+E1121+E1123+E1125+E1130+E1134</f>
        <v>5025843870.3999996</v>
      </c>
      <c r="F1118" s="112">
        <f>F1119+F1121+F1123+F1125+F1130+F1134</f>
        <v>3315808723.9900002</v>
      </c>
      <c r="G1118" s="182">
        <f>G1140+G1142+G1144+G1146+G1152+G1154</f>
        <v>0</v>
      </c>
      <c r="H1118" s="182" t="b">
        <f t="shared" si="102"/>
        <v>1</v>
      </c>
      <c r="I1118" s="182" t="str">
        <f t="shared" si="103"/>
        <v>00</v>
      </c>
    </row>
    <row r="1119" spans="1:9">
      <c r="A1119" s="182" t="s">
        <v>1449</v>
      </c>
      <c r="B1119" s="106" t="s">
        <v>756</v>
      </c>
      <c r="C1119" s="110">
        <v>242097414.25</v>
      </c>
      <c r="D1119" s="112">
        <v>0</v>
      </c>
      <c r="E1119" s="112">
        <f>E1120</f>
        <v>0</v>
      </c>
      <c r="F1119" s="112">
        <f>F1120</f>
        <v>242097414.25</v>
      </c>
      <c r="G1119" s="182">
        <f>G1141</f>
        <v>0</v>
      </c>
      <c r="H1119" s="182" t="b">
        <f t="shared" si="102"/>
        <v>1</v>
      </c>
      <c r="I1119" s="182" t="str">
        <f t="shared" si="103"/>
        <v>00</v>
      </c>
    </row>
    <row r="1120" spans="1:9" ht="25.5">
      <c r="A1120" s="182" t="s">
        <v>1450</v>
      </c>
      <c r="B1120" s="108" t="s">
        <v>757</v>
      </c>
      <c r="C1120" s="111">
        <v>242097414.25</v>
      </c>
      <c r="D1120" s="112">
        <v>0</v>
      </c>
      <c r="E1120" s="112">
        <f>SUMIF(A1120:B1120,"*intra*",C1120:D1120)+SUMIF(A1120:B1120,"*inter*",C1120:D1120)</f>
        <v>0</v>
      </c>
      <c r="F1120" s="112">
        <f>SUMIF(A1120:B1120,"*consolidação*",C1120:D1120)</f>
        <v>242097414.25</v>
      </c>
      <c r="H1120" s="182" t="b">
        <f t="shared" si="102"/>
        <v>1</v>
      </c>
      <c r="I1120" s="182" t="str">
        <f t="shared" si="103"/>
        <v>00</v>
      </c>
    </row>
    <row r="1121" spans="1:9">
      <c r="A1121" s="182" t="s">
        <v>1451</v>
      </c>
      <c r="B1121" s="106" t="s">
        <v>758</v>
      </c>
      <c r="C1121" s="110">
        <v>1877499.48</v>
      </c>
      <c r="D1121" s="112">
        <v>0</v>
      </c>
      <c r="E1121" s="112">
        <f>E1122</f>
        <v>0</v>
      </c>
      <c r="F1121" s="112">
        <f>F1122</f>
        <v>1877499.48</v>
      </c>
      <c r="G1121" s="182">
        <f>G1143</f>
        <v>0</v>
      </c>
      <c r="H1121" s="182" t="b">
        <f t="shared" si="102"/>
        <v>1</v>
      </c>
      <c r="I1121" s="182" t="str">
        <f t="shared" si="103"/>
        <v>00</v>
      </c>
    </row>
    <row r="1122" spans="1:9" ht="25.5">
      <c r="A1122" s="182" t="s">
        <v>1452</v>
      </c>
      <c r="B1122" s="108" t="s">
        <v>759</v>
      </c>
      <c r="C1122" s="111">
        <v>1877499.48</v>
      </c>
      <c r="D1122" s="112">
        <v>0</v>
      </c>
      <c r="E1122" s="112">
        <f>SUMIF(A1122:B1122,"*intra*",C1122:D1122)+SUMIF(A1122:B1122,"*inter*",C1122:D1122)</f>
        <v>0</v>
      </c>
      <c r="F1122" s="112">
        <f>SUMIF(A1122:B1122,"*consolidação*",C1122:D1122)</f>
        <v>1877499.48</v>
      </c>
      <c r="H1122" s="182" t="b">
        <f t="shared" si="102"/>
        <v>1</v>
      </c>
      <c r="I1122" s="182" t="str">
        <f t="shared" si="103"/>
        <v>00</v>
      </c>
    </row>
    <row r="1123" spans="1:9">
      <c r="A1123" s="182" t="s">
        <v>1453</v>
      </c>
      <c r="B1123" s="106" t="s">
        <v>760</v>
      </c>
      <c r="C1123" s="110">
        <v>18696585.690000001</v>
      </c>
      <c r="D1123" s="112">
        <v>0</v>
      </c>
      <c r="E1123" s="112">
        <f>E1124</f>
        <v>0</v>
      </c>
      <c r="F1123" s="112">
        <f>F1124</f>
        <v>18696585.690000001</v>
      </c>
      <c r="G1123" s="182">
        <f>G1145</f>
        <v>0</v>
      </c>
      <c r="H1123" s="182" t="b">
        <f t="shared" si="102"/>
        <v>1</v>
      </c>
      <c r="I1123" s="182" t="str">
        <f t="shared" si="103"/>
        <v>00</v>
      </c>
    </row>
    <row r="1124" spans="1:9" ht="25.5">
      <c r="A1124" s="182" t="s">
        <v>1454</v>
      </c>
      <c r="B1124" s="108" t="s">
        <v>761</v>
      </c>
      <c r="C1124" s="111">
        <v>18696585.690000001</v>
      </c>
      <c r="D1124" s="112">
        <v>0</v>
      </c>
      <c r="E1124" s="112">
        <f>SUMIF(A1124:B1124,"*intra*",C1124:D1124)+SUMIF(A1124:B1124,"*inter*",C1124:D1124)</f>
        <v>0</v>
      </c>
      <c r="F1124" s="112">
        <f>SUMIF(A1124:B1124,"*consolidação*",C1124:D1124)</f>
        <v>18696585.690000001</v>
      </c>
      <c r="H1124" s="182" t="b">
        <f t="shared" si="102"/>
        <v>1</v>
      </c>
      <c r="I1124" s="182" t="str">
        <f t="shared" si="103"/>
        <v>00</v>
      </c>
    </row>
    <row r="1125" spans="1:9">
      <c r="A1125" s="182" t="s">
        <v>1455</v>
      </c>
      <c r="B1125" s="106" t="s">
        <v>762</v>
      </c>
      <c r="C1125" s="110">
        <v>5025843870.3999996</v>
      </c>
      <c r="D1125" s="112">
        <v>0</v>
      </c>
      <c r="E1125" s="112">
        <f>E1126+E1129+E1128+E1127</f>
        <v>5025843870.3999996</v>
      </c>
      <c r="F1125" s="112">
        <f>F1126+F1129+F1128+F1127</f>
        <v>0</v>
      </c>
      <c r="G1125" s="182">
        <f>G1151+G1150+G1149</f>
        <v>0</v>
      </c>
      <c r="H1125" s="182" t="b">
        <f t="shared" si="102"/>
        <v>1</v>
      </c>
      <c r="I1125" s="182" t="str">
        <f t="shared" si="103"/>
        <v>00</v>
      </c>
    </row>
    <row r="1126" spans="1:9" s="252" customFormat="1" ht="25.5">
      <c r="A1126" s="252" t="s">
        <v>4015</v>
      </c>
      <c r="B1126" s="255" t="s">
        <v>4015</v>
      </c>
      <c r="C1126" s="111"/>
      <c r="D1126" s="112"/>
      <c r="E1126" s="112">
        <f>SUMIF(A1126:B1126,"*intra*",C1126:D1126)+SUMIF(A1126:B1126,"*inter*",C1126:D1126)</f>
        <v>0</v>
      </c>
      <c r="F1126" s="112">
        <f>SUMIF(A1126:B1126,"*consolidação*",C1126:D1126)</f>
        <v>0</v>
      </c>
      <c r="H1126" s="252" t="b">
        <f>IF(I1126="00",C1126=E1126+F1126,TRUE)</f>
        <v>1</v>
      </c>
      <c r="I1126" s="252" t="str">
        <f>MID(A1126,11,2)</f>
        <v>00</v>
      </c>
    </row>
    <row r="1127" spans="1:9" ht="25.5">
      <c r="A1127" s="182" t="s">
        <v>1456</v>
      </c>
      <c r="B1127" s="108" t="s">
        <v>763</v>
      </c>
      <c r="C1127" s="110">
        <v>1411.07</v>
      </c>
      <c r="D1127" s="112">
        <v>0</v>
      </c>
      <c r="E1127" s="112">
        <f>SUMIF(A1127:B1127,"*intra*",C1127:D1127)+SUMIF(A1127:B1127,"*inter*",C1127:D1127)</f>
        <v>1411.07</v>
      </c>
      <c r="F1127" s="112">
        <f>SUMIF(A1127:B1127,"*consolidação*",C1127:D1127)</f>
        <v>0</v>
      </c>
      <c r="H1127" s="182" t="b">
        <f t="shared" si="102"/>
        <v>1</v>
      </c>
      <c r="I1127" s="182" t="str">
        <f>MID(A1127,11,2)</f>
        <v>00</v>
      </c>
    </row>
    <row r="1128" spans="1:9" ht="25.5">
      <c r="A1128" s="182" t="s">
        <v>1457</v>
      </c>
      <c r="B1128" s="106" t="s">
        <v>764</v>
      </c>
      <c r="C1128" s="111">
        <v>227539445.46000001</v>
      </c>
      <c r="D1128" s="112">
        <v>0</v>
      </c>
      <c r="E1128" s="112">
        <f>SUMIF(A1128:B1128,"*intra*",C1128:D1128)+SUMIF(A1128:B1128,"*inter*",C1128:D1128)</f>
        <v>227539445.46000001</v>
      </c>
      <c r="F1128" s="112">
        <f>SUMIF(A1128:B1128,"*consolidação*",C1128:D1128)</f>
        <v>0</v>
      </c>
      <c r="H1128" s="182" t="b">
        <f t="shared" si="102"/>
        <v>1</v>
      </c>
      <c r="I1128" s="182" t="str">
        <f t="shared" si="103"/>
        <v>00</v>
      </c>
    </row>
    <row r="1129" spans="1:9" ht="25.5">
      <c r="A1129" s="182" t="s">
        <v>1458</v>
      </c>
      <c r="B1129" s="108" t="s">
        <v>765</v>
      </c>
      <c r="C1129" s="110">
        <v>4798303013.8699999</v>
      </c>
      <c r="D1129" s="112">
        <v>0</v>
      </c>
      <c r="E1129" s="112">
        <f>SUMIF(A1129:B1129,"*intra*",C1129:D1129)+SUMIF(A1129:B1129,"*inter*",C1129:D1129)</f>
        <v>4798303013.8699999</v>
      </c>
      <c r="F1129" s="112">
        <f>SUMIF(A1129:B1129,"*consolidação*",C1129:D1129)</f>
        <v>0</v>
      </c>
      <c r="H1129" s="182" t="b">
        <f t="shared" si="102"/>
        <v>1</v>
      </c>
      <c r="I1129" s="182" t="str">
        <f t="shared" si="103"/>
        <v>00</v>
      </c>
    </row>
    <row r="1130" spans="1:9" ht="25.5">
      <c r="A1130" s="182" t="s">
        <v>1459</v>
      </c>
      <c r="B1130" s="106" t="s">
        <v>766</v>
      </c>
      <c r="C1130" s="111"/>
      <c r="D1130" s="112">
        <v>0</v>
      </c>
      <c r="E1130" s="112">
        <f>E1131</f>
        <v>0</v>
      </c>
      <c r="F1130" s="112">
        <f>F1131</f>
        <v>0</v>
      </c>
      <c r="G1130" s="182">
        <f>G1153</f>
        <v>0</v>
      </c>
      <c r="H1130" s="182" t="b">
        <f t="shared" si="102"/>
        <v>1</v>
      </c>
      <c r="I1130" s="182" t="str">
        <f t="shared" si="103"/>
        <v>00</v>
      </c>
    </row>
    <row r="1131" spans="1:9" ht="25.5">
      <c r="A1131" s="182" t="s">
        <v>1460</v>
      </c>
      <c r="B1131" s="108" t="s">
        <v>767</v>
      </c>
      <c r="C1131" s="110"/>
      <c r="D1131" s="112">
        <v>0</v>
      </c>
      <c r="E1131" s="112">
        <f>SUMIF(A1131:B1131,"*intra*",C1131:D1131)+SUMIF(A1131:B1131,"*inter*",C1131:D1131)</f>
        <v>0</v>
      </c>
      <c r="F1131" s="112">
        <f>SUMIF(A1131:B1131,"*consolidação*",C1131:D1131)</f>
        <v>0</v>
      </c>
      <c r="H1131" s="182" t="b">
        <f t="shared" si="102"/>
        <v>1</v>
      </c>
      <c r="I1131" s="182" t="str">
        <f t="shared" si="103"/>
        <v>00</v>
      </c>
    </row>
    <row r="1132" spans="1:9" s="252" customFormat="1" ht="25.5">
      <c r="A1132" s="252" t="s">
        <v>4016</v>
      </c>
      <c r="B1132" s="254" t="s">
        <v>4016</v>
      </c>
      <c r="C1132" s="111"/>
      <c r="D1132" s="112"/>
      <c r="E1132" s="112">
        <f>E1133</f>
        <v>0</v>
      </c>
      <c r="F1132" s="112">
        <f>F1133</f>
        <v>0</v>
      </c>
      <c r="H1132" s="252" t="b">
        <f t="shared" ref="H1132:H1133" si="104">IF(I1132="00",C1132=E1132+F1132,TRUE)</f>
        <v>1</v>
      </c>
      <c r="I1132" s="252" t="str">
        <f t="shared" ref="I1132:I1133" si="105">MID(A1132,11,2)</f>
        <v>00</v>
      </c>
    </row>
    <row r="1133" spans="1:9" s="252" customFormat="1" ht="25.5">
      <c r="A1133" s="252" t="s">
        <v>4017</v>
      </c>
      <c r="B1133" s="255" t="s">
        <v>4017</v>
      </c>
      <c r="C1133" s="110"/>
      <c r="D1133" s="112"/>
      <c r="E1133" s="112">
        <f t="shared" ref="E1133" si="106">SUMIF(A1133:B1133,"*intra*",C1133:D1133)+SUMIF(A1133:B1133,"*inter*",C1133:D1133)</f>
        <v>0</v>
      </c>
      <c r="F1133" s="112">
        <f t="shared" ref="F1133" si="107">SUMIF(A1133:B1133,"*consolidação*",C1133:D1133)</f>
        <v>0</v>
      </c>
      <c r="H1133" s="252" t="b">
        <f t="shared" si="104"/>
        <v>1</v>
      </c>
      <c r="I1133" s="252" t="str">
        <f t="shared" si="105"/>
        <v>00</v>
      </c>
    </row>
    <row r="1134" spans="1:9">
      <c r="A1134" s="182" t="s">
        <v>1461</v>
      </c>
      <c r="B1134" s="106" t="s">
        <v>768</v>
      </c>
      <c r="C1134" s="111">
        <v>3053137224.5700002</v>
      </c>
      <c r="D1134" s="112">
        <v>0</v>
      </c>
      <c r="E1134" s="112">
        <f>E1135</f>
        <v>0</v>
      </c>
      <c r="F1134" s="112">
        <f>F1135</f>
        <v>3053137224.5700002</v>
      </c>
      <c r="G1134" s="182">
        <f>G1155</f>
        <v>0</v>
      </c>
      <c r="H1134" s="182" t="b">
        <f t="shared" si="102"/>
        <v>1</v>
      </c>
      <c r="I1134" s="182" t="str">
        <f t="shared" si="103"/>
        <v>00</v>
      </c>
    </row>
    <row r="1135" spans="1:9">
      <c r="A1135" s="182" t="s">
        <v>1462</v>
      </c>
      <c r="B1135" s="108" t="s">
        <v>769</v>
      </c>
      <c r="C1135" s="110">
        <v>3053137224.5700002</v>
      </c>
      <c r="D1135" s="112">
        <v>0</v>
      </c>
      <c r="E1135" s="112">
        <f>SUMIF(A1135:B1135,"*intra*",C1135:D1135)+SUMIF(A1135:B1135,"*inter*",C1135:D1135)</f>
        <v>0</v>
      </c>
      <c r="F1135" s="112">
        <f>SUMIF(A1135:B1135,"*consolidação*",C1135:D1135)</f>
        <v>3053137224.5700002</v>
      </c>
      <c r="H1135" s="182" t="b">
        <f t="shared" si="102"/>
        <v>1</v>
      </c>
      <c r="I1135" s="182" t="str">
        <f t="shared" si="103"/>
        <v>00</v>
      </c>
    </row>
    <row r="1136" spans="1:9">
      <c r="A1136" s="182" t="s">
        <v>1463</v>
      </c>
      <c r="B1136" s="106" t="s">
        <v>770</v>
      </c>
      <c r="C1136" s="111">
        <v>112119431901.22</v>
      </c>
      <c r="D1136" s="112">
        <v>0</v>
      </c>
      <c r="E1136" s="112">
        <f>E1137+E1139+E1141+E1143+E1145+E1147+E1149+E1151+E1153</f>
        <v>13697254102.280001</v>
      </c>
      <c r="F1136" s="112">
        <f>F1137+F1139+F1141+F1143+F1145+F1147+F1149+F1151+F1153</f>
        <v>98422177798.940002</v>
      </c>
      <c r="G1136" s="182" t="e">
        <f>G1157+G1159+G1161+G1163+G1165+G1167+G1169+G1171</f>
        <v>#REF!</v>
      </c>
      <c r="H1136" s="182" t="b">
        <f t="shared" si="102"/>
        <v>1</v>
      </c>
      <c r="I1136" s="182" t="str">
        <f t="shared" si="103"/>
        <v>00</v>
      </c>
    </row>
    <row r="1137" spans="1:9">
      <c r="A1137" s="182" t="s">
        <v>1464</v>
      </c>
      <c r="B1137" s="108" t="s">
        <v>771</v>
      </c>
      <c r="C1137" s="110">
        <v>1491996554.96</v>
      </c>
      <c r="D1137" s="112">
        <v>0</v>
      </c>
      <c r="E1137" s="112">
        <f>E1138</f>
        <v>0</v>
      </c>
      <c r="F1137" s="112">
        <f>F1138</f>
        <v>1491996554.96</v>
      </c>
      <c r="G1137" s="182">
        <f>G1158</f>
        <v>0</v>
      </c>
      <c r="H1137" s="182" t="b">
        <f t="shared" si="102"/>
        <v>1</v>
      </c>
      <c r="I1137" s="182" t="str">
        <f t="shared" si="103"/>
        <v>00</v>
      </c>
    </row>
    <row r="1138" spans="1:9">
      <c r="A1138" s="182" t="s">
        <v>1465</v>
      </c>
      <c r="B1138" s="106" t="s">
        <v>772</v>
      </c>
      <c r="C1138" s="111">
        <v>1491996554.96</v>
      </c>
      <c r="D1138" s="112">
        <v>0</v>
      </c>
      <c r="E1138" s="112">
        <f>SUMIF(A1138:B1138,"*intra*",C1138:D1138)+SUMIF(A1138:B1138,"*inter*",C1138:D1138)</f>
        <v>0</v>
      </c>
      <c r="F1138" s="112">
        <f>SUMIF(A1138:B1138,"*consolidação*",C1138:D1138)</f>
        <v>1491996554.96</v>
      </c>
      <c r="H1138" s="182" t="b">
        <f t="shared" si="102"/>
        <v>1</v>
      </c>
      <c r="I1138" s="182" t="str">
        <f t="shared" si="103"/>
        <v>00</v>
      </c>
    </row>
    <row r="1139" spans="1:9">
      <c r="A1139" s="182" t="s">
        <v>1466</v>
      </c>
      <c r="B1139" s="108" t="s">
        <v>773</v>
      </c>
      <c r="C1139" s="110"/>
      <c r="D1139" s="112">
        <v>0</v>
      </c>
      <c r="E1139" s="112">
        <f>E1140</f>
        <v>0</v>
      </c>
      <c r="F1139" s="112">
        <f>F1140</f>
        <v>0</v>
      </c>
      <c r="G1139" s="182">
        <f>G1160</f>
        <v>0</v>
      </c>
      <c r="H1139" s="182" t="b">
        <f t="shared" si="102"/>
        <v>1</v>
      </c>
      <c r="I1139" s="182" t="str">
        <f t="shared" si="103"/>
        <v>00</v>
      </c>
    </row>
    <row r="1140" spans="1:9">
      <c r="A1140" s="182" t="s">
        <v>1467</v>
      </c>
      <c r="B1140" s="106" t="s">
        <v>774</v>
      </c>
      <c r="C1140" s="111"/>
      <c r="D1140" s="112">
        <v>0</v>
      </c>
      <c r="E1140" s="112">
        <f>SUMIF(A1140:B1140,"*intra*",C1140:D1140)+SUMIF(A1140:B1140,"*inter*",C1140:D1140)</f>
        <v>0</v>
      </c>
      <c r="F1140" s="112">
        <f>SUMIF(A1140:B1140,"*consolidação*",C1140:D1140)</f>
        <v>0</v>
      </c>
      <c r="H1140" s="182" t="b">
        <f t="shared" si="102"/>
        <v>1</v>
      </c>
      <c r="I1140" s="182" t="str">
        <f t="shared" si="103"/>
        <v>00</v>
      </c>
    </row>
    <row r="1141" spans="1:9">
      <c r="A1141" s="182" t="s">
        <v>1468</v>
      </c>
      <c r="B1141" s="108" t="s">
        <v>775</v>
      </c>
      <c r="C1141" s="110"/>
      <c r="D1141" s="112">
        <v>0</v>
      </c>
      <c r="E1141" s="112">
        <f>E1142</f>
        <v>0</v>
      </c>
      <c r="F1141" s="112">
        <f>F1142</f>
        <v>0</v>
      </c>
      <c r="G1141" s="182">
        <f>G1162</f>
        <v>0</v>
      </c>
      <c r="H1141" s="182" t="b">
        <f t="shared" si="102"/>
        <v>1</v>
      </c>
      <c r="I1141" s="182" t="str">
        <f t="shared" si="103"/>
        <v>00</v>
      </c>
    </row>
    <row r="1142" spans="1:9">
      <c r="A1142" s="182" t="s">
        <v>1469</v>
      </c>
      <c r="B1142" s="106" t="s">
        <v>776</v>
      </c>
      <c r="C1142" s="111"/>
      <c r="D1142" s="112">
        <v>0</v>
      </c>
      <c r="E1142" s="112">
        <f>SUMIF(A1142:B1142,"*intra*",C1142:D1142)+SUMIF(A1142:B1142,"*inter*",C1142:D1142)</f>
        <v>0</v>
      </c>
      <c r="F1142" s="112">
        <f>SUMIF(A1142:B1142,"*consolidação*",C1142:D1142)</f>
        <v>0</v>
      </c>
      <c r="H1142" s="182" t="b">
        <f t="shared" si="102"/>
        <v>1</v>
      </c>
      <c r="I1142" s="182" t="str">
        <f t="shared" si="103"/>
        <v>00</v>
      </c>
    </row>
    <row r="1143" spans="1:9">
      <c r="A1143" s="182" t="s">
        <v>1470</v>
      </c>
      <c r="B1143" s="108" t="s">
        <v>777</v>
      </c>
      <c r="C1143" s="110">
        <v>105075.78</v>
      </c>
      <c r="D1143" s="112">
        <v>0</v>
      </c>
      <c r="E1143" s="112">
        <f>E1144</f>
        <v>0</v>
      </c>
      <c r="F1143" s="112">
        <f>F1144</f>
        <v>105075.78</v>
      </c>
      <c r="G1143" s="182">
        <f>G1164</f>
        <v>0</v>
      </c>
      <c r="H1143" s="182" t="b">
        <f t="shared" si="102"/>
        <v>1</v>
      </c>
      <c r="I1143" s="182" t="str">
        <f t="shared" si="103"/>
        <v>00</v>
      </c>
    </row>
    <row r="1144" spans="1:9" ht="25.5">
      <c r="A1144" s="182" t="s">
        <v>1471</v>
      </c>
      <c r="B1144" s="106" t="s">
        <v>778</v>
      </c>
      <c r="C1144" s="111">
        <v>105075.78</v>
      </c>
      <c r="D1144" s="112">
        <v>0</v>
      </c>
      <c r="E1144" s="112">
        <f>SUMIF(A1144:B1144,"*intra*",C1144:D1144)+SUMIF(A1144:B1144,"*inter*",C1144:D1144)</f>
        <v>0</v>
      </c>
      <c r="F1144" s="112">
        <f>SUMIF(A1144:B1144,"*consolidação*",C1144:D1144)</f>
        <v>105075.78</v>
      </c>
      <c r="H1144" s="182" t="b">
        <f t="shared" si="102"/>
        <v>1</v>
      </c>
      <c r="I1144" s="182" t="str">
        <f t="shared" si="103"/>
        <v>00</v>
      </c>
    </row>
    <row r="1145" spans="1:9">
      <c r="A1145" s="182" t="s">
        <v>1472</v>
      </c>
      <c r="B1145" s="108" t="s">
        <v>779</v>
      </c>
      <c r="C1145" s="110">
        <v>1657739.77</v>
      </c>
      <c r="D1145" s="112">
        <v>0</v>
      </c>
      <c r="E1145" s="112">
        <f>E1146</f>
        <v>0</v>
      </c>
      <c r="F1145" s="112">
        <f>F1146</f>
        <v>1657739.77</v>
      </c>
      <c r="G1145" s="182">
        <f>G1166</f>
        <v>0</v>
      </c>
      <c r="H1145" s="182" t="b">
        <f t="shared" si="102"/>
        <v>1</v>
      </c>
      <c r="I1145" s="182" t="str">
        <f t="shared" si="103"/>
        <v>00</v>
      </c>
    </row>
    <row r="1146" spans="1:9" ht="25.5">
      <c r="A1146" s="182" t="s">
        <v>1473</v>
      </c>
      <c r="B1146" s="106" t="s">
        <v>780</v>
      </c>
      <c r="C1146" s="111">
        <v>1657739.77</v>
      </c>
      <c r="D1146" s="112">
        <v>0</v>
      </c>
      <c r="E1146" s="112">
        <f>SUMIF(A1146:B1146,"*intra*",C1146:D1146)+SUMIF(A1146:B1146,"*inter*",C1146:D1146)</f>
        <v>0</v>
      </c>
      <c r="F1146" s="112">
        <f>SUMIF(A1146:B1146,"*consolidação*",C1146:D1146)</f>
        <v>1657739.77</v>
      </c>
      <c r="H1146" s="182" t="b">
        <f t="shared" si="102"/>
        <v>1</v>
      </c>
      <c r="I1146" s="182" t="str">
        <f t="shared" si="103"/>
        <v>00</v>
      </c>
    </row>
    <row r="1147" spans="1:9" s="252" customFormat="1">
      <c r="A1147" s="252" t="s">
        <v>4018</v>
      </c>
      <c r="B1147" s="254" t="s">
        <v>4018</v>
      </c>
      <c r="C1147" s="110">
        <v>940941.24</v>
      </c>
      <c r="D1147" s="112"/>
      <c r="E1147" s="112">
        <f>E1148</f>
        <v>0</v>
      </c>
      <c r="F1147" s="112">
        <f>F1148</f>
        <v>940941.24</v>
      </c>
      <c r="H1147" s="252" t="b">
        <f t="shared" ref="H1147:H1148" si="108">IF(I1147="00",C1147=E1147+F1147,TRUE)</f>
        <v>1</v>
      </c>
      <c r="I1147" s="252" t="str">
        <f t="shared" ref="I1147:I1148" si="109">MID(A1147,11,2)</f>
        <v>00</v>
      </c>
    </row>
    <row r="1148" spans="1:9" s="252" customFormat="1" ht="25.5">
      <c r="A1148" s="252" t="s">
        <v>4019</v>
      </c>
      <c r="B1148" s="255" t="s">
        <v>4019</v>
      </c>
      <c r="C1148" s="111">
        <v>940941.24</v>
      </c>
      <c r="D1148" s="112"/>
      <c r="E1148" s="112">
        <f t="shared" ref="E1148" si="110">SUMIF(A1148:B1148,"*intra*",C1148:D1148)+SUMIF(A1148:B1148,"*inter*",C1148:D1148)</f>
        <v>0</v>
      </c>
      <c r="F1148" s="112">
        <f t="shared" ref="F1148" si="111">SUMIF(A1148:B1148,"*consolidação*",C1148:D1148)</f>
        <v>940941.24</v>
      </c>
      <c r="H1148" s="252" t="b">
        <f t="shared" si="108"/>
        <v>1</v>
      </c>
      <c r="I1148" s="252" t="str">
        <f t="shared" si="109"/>
        <v>00</v>
      </c>
    </row>
    <row r="1149" spans="1:9" ht="25.5">
      <c r="A1149" s="182" t="s">
        <v>1474</v>
      </c>
      <c r="B1149" s="108" t="s">
        <v>781</v>
      </c>
      <c r="C1149" s="110"/>
      <c r="D1149" s="112">
        <v>0</v>
      </c>
      <c r="E1149" s="112">
        <f>E1150</f>
        <v>0</v>
      </c>
      <c r="F1149" s="112">
        <f>F1150</f>
        <v>0</v>
      </c>
      <c r="G1149" s="182">
        <f>G1168</f>
        <v>0</v>
      </c>
      <c r="H1149" s="182" t="b">
        <f t="shared" si="102"/>
        <v>1</v>
      </c>
      <c r="I1149" s="182" t="str">
        <f t="shared" si="103"/>
        <v>00</v>
      </c>
    </row>
    <row r="1150" spans="1:9" ht="25.5">
      <c r="A1150" s="182" t="s">
        <v>1475</v>
      </c>
      <c r="B1150" s="106" t="s">
        <v>782</v>
      </c>
      <c r="C1150" s="111"/>
      <c r="D1150" s="112">
        <v>0</v>
      </c>
      <c r="E1150" s="112">
        <f>SUMIF(A1150:B1150,"*intra*",C1150:D1150)+SUMIF(A1150:B1150,"*inter*",C1150:D1150)</f>
        <v>0</v>
      </c>
      <c r="F1150" s="112">
        <f>SUMIF(A1150:B1150,"*consolidação*",C1150:D1150)</f>
        <v>0</v>
      </c>
      <c r="H1150" s="182" t="b">
        <f t="shared" si="102"/>
        <v>1</v>
      </c>
      <c r="I1150" s="182" t="str">
        <f t="shared" si="103"/>
        <v>00</v>
      </c>
    </row>
    <row r="1151" spans="1:9">
      <c r="A1151" s="182" t="s">
        <v>1476</v>
      </c>
      <c r="B1151" s="108" t="s">
        <v>783</v>
      </c>
      <c r="C1151" s="110">
        <v>76669272375.669998</v>
      </c>
      <c r="D1151" s="112">
        <v>0</v>
      </c>
      <c r="E1151" s="112">
        <f>E1152</f>
        <v>0</v>
      </c>
      <c r="F1151" s="112">
        <f>F1152</f>
        <v>76669272375.669998</v>
      </c>
      <c r="G1151" s="182">
        <f>G1170</f>
        <v>0</v>
      </c>
      <c r="H1151" s="182" t="b">
        <f t="shared" si="102"/>
        <v>1</v>
      </c>
      <c r="I1151" s="182" t="str">
        <f t="shared" si="103"/>
        <v>00</v>
      </c>
    </row>
    <row r="1152" spans="1:9">
      <c r="A1152" s="182" t="s">
        <v>1477</v>
      </c>
      <c r="B1152" s="106" t="s">
        <v>784</v>
      </c>
      <c r="C1152" s="111">
        <v>76669272375.669998</v>
      </c>
      <c r="D1152" s="112">
        <v>0</v>
      </c>
      <c r="E1152" s="112">
        <f>SUMIF(A1152:B1152,"*intra*",C1152:D1152)+SUMIF(A1152:B1152,"*inter*",C1152:D1152)</f>
        <v>0</v>
      </c>
      <c r="F1152" s="112">
        <f>SUMIF(A1152:B1152,"*consolidação*",C1152:D1152)</f>
        <v>76669272375.669998</v>
      </c>
      <c r="H1152" s="182" t="b">
        <f t="shared" si="102"/>
        <v>1</v>
      </c>
      <c r="I1152" s="182" t="str">
        <f t="shared" si="103"/>
        <v>00</v>
      </c>
    </row>
    <row r="1153" spans="1:9">
      <c r="A1153" s="182" t="s">
        <v>1478</v>
      </c>
      <c r="B1153" s="108" t="s">
        <v>785</v>
      </c>
      <c r="C1153" s="110">
        <v>33955459213.799999</v>
      </c>
      <c r="D1153" s="112">
        <v>0</v>
      </c>
      <c r="E1153" s="112">
        <f>E1154+E1155</f>
        <v>13697254102.280001</v>
      </c>
      <c r="F1153" s="112">
        <f>F1154+F1155</f>
        <v>20258205111.52</v>
      </c>
      <c r="G1153" s="182">
        <f>G1172+G1173</f>
        <v>0</v>
      </c>
      <c r="H1153" s="182" t="b">
        <f t="shared" si="102"/>
        <v>1</v>
      </c>
      <c r="I1153" s="182" t="str">
        <f t="shared" si="103"/>
        <v>00</v>
      </c>
    </row>
    <row r="1154" spans="1:9">
      <c r="A1154" s="182" t="s">
        <v>1479</v>
      </c>
      <c r="B1154" s="106" t="s">
        <v>786</v>
      </c>
      <c r="C1154" s="111">
        <v>20258205111.52</v>
      </c>
      <c r="D1154" s="112">
        <v>0</v>
      </c>
      <c r="E1154" s="112">
        <f>SUMIF(A1154:B1154,"*intra*",C1154:D1154)+SUMIF(A1154:B1154,"*inter*",C1154:D1154)</f>
        <v>0</v>
      </c>
      <c r="F1154" s="112">
        <f>SUMIF(A1154:B1154,"*consolidação*",C1154:D1154)</f>
        <v>20258205111.52</v>
      </c>
      <c r="H1154" s="182" t="b">
        <f t="shared" si="102"/>
        <v>1</v>
      </c>
      <c r="I1154" s="182" t="str">
        <f t="shared" si="103"/>
        <v>00</v>
      </c>
    </row>
    <row r="1155" spans="1:9">
      <c r="A1155" s="182" t="s">
        <v>1480</v>
      </c>
      <c r="B1155" s="108" t="s">
        <v>787</v>
      </c>
      <c r="C1155" s="110">
        <v>13697254102.280001</v>
      </c>
      <c r="D1155" s="112">
        <v>0</v>
      </c>
      <c r="E1155" s="112">
        <f>SUMIF(A1155:B1155,"*intra*",C1155:D1155)+SUMIF(A1155:B1155,"*inter*",C1155:D1155)</f>
        <v>13697254102.280001</v>
      </c>
      <c r="F1155" s="112">
        <f>SUMIF(A1155:B1155,"*consolidação*",C1155:D1155)</f>
        <v>0</v>
      </c>
      <c r="H1155" s="182" t="b">
        <f t="shared" si="102"/>
        <v>1</v>
      </c>
      <c r="I1155" s="182" t="str">
        <f t="shared" si="103"/>
        <v>00</v>
      </c>
    </row>
    <row r="1156" spans="1:9">
      <c r="A1156" s="182" t="s">
        <v>1481</v>
      </c>
      <c r="B1156" s="106" t="s">
        <v>788</v>
      </c>
      <c r="C1156" s="111">
        <v>2010979144589.6799</v>
      </c>
      <c r="D1156" s="112">
        <v>0</v>
      </c>
      <c r="E1156" s="112">
        <f>E1157+E1170+E1200+E1205+E1218+E1244+E1259</f>
        <v>431545972496.56995</v>
      </c>
      <c r="F1156" s="112">
        <f>F1157+F1170+F1200+F1205+F1218+F1244+F1259</f>
        <v>1579433172093.1099</v>
      </c>
      <c r="G1156" s="182">
        <f>G1175+G1188+G1218+G1223+G1235+G1264+G1277</f>
        <v>0</v>
      </c>
      <c r="H1156" s="182" t="b">
        <f t="shared" si="102"/>
        <v>1</v>
      </c>
      <c r="I1156" s="182" t="str">
        <f t="shared" si="103"/>
        <v>00</v>
      </c>
    </row>
    <row r="1157" spans="1:9" ht="25.5">
      <c r="A1157" s="182" t="s">
        <v>1482</v>
      </c>
      <c r="B1157" s="108" t="s">
        <v>789</v>
      </c>
      <c r="C1157" s="110">
        <v>28681318355.959999</v>
      </c>
      <c r="D1157" s="112">
        <v>0</v>
      </c>
      <c r="E1157" s="112">
        <f>E1158+E1160+E1162+E1164</f>
        <v>3281448873.6700001</v>
      </c>
      <c r="F1157" s="112">
        <f>F1158+F1160+F1162+F1164</f>
        <v>25399869482.289997</v>
      </c>
      <c r="G1157" s="182">
        <f>G1176+G1178+G1180+G1182</f>
        <v>0</v>
      </c>
      <c r="H1157" s="182" t="b">
        <f t="shared" si="102"/>
        <v>1</v>
      </c>
      <c r="I1157" s="182" t="str">
        <f t="shared" si="103"/>
        <v>00</v>
      </c>
    </row>
    <row r="1158" spans="1:9">
      <c r="A1158" s="182" t="s">
        <v>1483</v>
      </c>
      <c r="B1158" s="106" t="s">
        <v>790</v>
      </c>
      <c r="C1158" s="111">
        <v>24958309131.119999</v>
      </c>
      <c r="D1158" s="112">
        <v>0</v>
      </c>
      <c r="E1158" s="112">
        <f>E1159</f>
        <v>0</v>
      </c>
      <c r="F1158" s="112">
        <f>F1159</f>
        <v>24958309131.119999</v>
      </c>
      <c r="G1158" s="182">
        <f>G1177</f>
        <v>0</v>
      </c>
      <c r="H1158" s="182" t="b">
        <f t="shared" si="102"/>
        <v>1</v>
      </c>
      <c r="I1158" s="182" t="str">
        <f t="shared" si="103"/>
        <v>00</v>
      </c>
    </row>
    <row r="1159" spans="1:9">
      <c r="A1159" s="182" t="s">
        <v>1484</v>
      </c>
      <c r="B1159" s="108" t="s">
        <v>791</v>
      </c>
      <c r="C1159" s="110">
        <v>24958309131.119999</v>
      </c>
      <c r="D1159" s="112">
        <v>0</v>
      </c>
      <c r="E1159" s="112">
        <f>SUMIF(A1159:B1159,"*intra*",C1159:D1159)+SUMIF(A1159:B1159,"*inter*",C1159:D1159)</f>
        <v>0</v>
      </c>
      <c r="F1159" s="112">
        <f>SUMIF(A1159:B1159,"*consolidação*",C1159:D1159)</f>
        <v>24958309131.119999</v>
      </c>
      <c r="H1159" s="182" t="b">
        <f t="shared" si="102"/>
        <v>1</v>
      </c>
      <c r="I1159" s="182" t="str">
        <f t="shared" si="103"/>
        <v>00</v>
      </c>
    </row>
    <row r="1160" spans="1:9">
      <c r="A1160" s="182" t="s">
        <v>1485</v>
      </c>
      <c r="B1160" s="106" t="s">
        <v>792</v>
      </c>
      <c r="C1160" s="111">
        <v>186535019.28</v>
      </c>
      <c r="D1160" s="112">
        <v>0</v>
      </c>
      <c r="E1160" s="112">
        <f>E1161</f>
        <v>0</v>
      </c>
      <c r="F1160" s="112">
        <f>F1161</f>
        <v>186535019.28</v>
      </c>
      <c r="G1160" s="182">
        <f>G1179</f>
        <v>0</v>
      </c>
      <c r="H1160" s="182" t="b">
        <f t="shared" si="102"/>
        <v>1</v>
      </c>
      <c r="I1160" s="182" t="str">
        <f t="shared" si="103"/>
        <v>00</v>
      </c>
    </row>
    <row r="1161" spans="1:9">
      <c r="A1161" s="182" t="s">
        <v>1486</v>
      </c>
      <c r="B1161" s="108" t="s">
        <v>793</v>
      </c>
      <c r="C1161" s="110">
        <v>186535019.28</v>
      </c>
      <c r="D1161" s="112">
        <v>0</v>
      </c>
      <c r="E1161" s="112">
        <f>SUMIF(A1161:B1161,"*intra*",C1161:D1161)+SUMIF(A1161:B1161,"*inter*",C1161:D1161)</f>
        <v>0</v>
      </c>
      <c r="F1161" s="112">
        <f>SUMIF(A1161:B1161,"*consolidação*",C1161:D1161)</f>
        <v>186535019.28</v>
      </c>
      <c r="H1161" s="182" t="b">
        <f t="shared" si="102"/>
        <v>1</v>
      </c>
      <c r="I1161" s="182" t="str">
        <f t="shared" si="103"/>
        <v>00</v>
      </c>
    </row>
    <row r="1162" spans="1:9">
      <c r="A1162" s="182" t="s">
        <v>1487</v>
      </c>
      <c r="B1162" s="106" t="s">
        <v>794</v>
      </c>
      <c r="C1162" s="111">
        <v>159821671.38999999</v>
      </c>
      <c r="D1162" s="112">
        <v>0</v>
      </c>
      <c r="E1162" s="112">
        <f>E1163</f>
        <v>0</v>
      </c>
      <c r="F1162" s="112">
        <f>F1163</f>
        <v>159821671.38999999</v>
      </c>
      <c r="G1162" s="182">
        <f>G1181</f>
        <v>0</v>
      </c>
      <c r="H1162" s="182" t="b">
        <f t="shared" si="102"/>
        <v>1</v>
      </c>
      <c r="I1162" s="182" t="str">
        <f t="shared" si="103"/>
        <v>00</v>
      </c>
    </row>
    <row r="1163" spans="1:9">
      <c r="A1163" s="182" t="s">
        <v>1488</v>
      </c>
      <c r="B1163" s="108" t="s">
        <v>795</v>
      </c>
      <c r="C1163" s="110">
        <v>159821671.38999999</v>
      </c>
      <c r="D1163" s="112">
        <v>0</v>
      </c>
      <c r="E1163" s="112">
        <f>SUMIF(A1163:B1163,"*intra*",C1163:D1163)+SUMIF(A1163:B1163,"*inter*",C1163:D1163)</f>
        <v>0</v>
      </c>
      <c r="F1163" s="112">
        <f>SUMIF(A1163:B1163,"*consolidação*",C1163:D1163)</f>
        <v>159821671.38999999</v>
      </c>
      <c r="H1163" s="182" t="b">
        <f t="shared" si="102"/>
        <v>1</v>
      </c>
      <c r="I1163" s="182" t="str">
        <f t="shared" si="103"/>
        <v>00</v>
      </c>
    </row>
    <row r="1164" spans="1:9">
      <c r="A1164" s="182" t="s">
        <v>1489</v>
      </c>
      <c r="B1164" s="106" t="s">
        <v>796</v>
      </c>
      <c r="C1164" s="111">
        <v>3376652534.1700001</v>
      </c>
      <c r="D1164" s="112">
        <v>0</v>
      </c>
      <c r="E1164" s="112">
        <f>E1165+E1166+E1167+E1168+E1169</f>
        <v>3281448873.6700001</v>
      </c>
      <c r="F1164" s="112">
        <f>F1165+F1166+F1167+F1168+F1169</f>
        <v>95203660.5</v>
      </c>
      <c r="G1164" s="182">
        <f>G1183+G1184+G1185+G1186+G1187</f>
        <v>0</v>
      </c>
      <c r="H1164" s="182" t="b">
        <f t="shared" ref="H1164:H1227" si="112">IF(I1164="00",C1164=E1164+F1164,TRUE)</f>
        <v>1</v>
      </c>
      <c r="I1164" s="182" t="str">
        <f t="shared" si="103"/>
        <v>00</v>
      </c>
    </row>
    <row r="1165" spans="1:9">
      <c r="A1165" s="182" t="s">
        <v>1490</v>
      </c>
      <c r="B1165" s="108" t="s">
        <v>797</v>
      </c>
      <c r="C1165" s="110">
        <v>95203660.5</v>
      </c>
      <c r="D1165" s="112">
        <v>0</v>
      </c>
      <c r="E1165" s="112">
        <f>SUMIF(A1165:B1165,"*intra*",C1165:D1165)+SUMIF(A1165:B1165,"*inter*",C1165:D1165)</f>
        <v>0</v>
      </c>
      <c r="F1165" s="112">
        <f>SUMIF(A1165:B1165,"*consolidação*",C1165:D1165)</f>
        <v>95203660.5</v>
      </c>
      <c r="H1165" s="182" t="b">
        <f t="shared" si="112"/>
        <v>1</v>
      </c>
      <c r="I1165" s="182" t="str">
        <f t="shared" ref="I1165:I1228" si="113">MID(A1165,11,2)</f>
        <v>00</v>
      </c>
    </row>
    <row r="1166" spans="1:9">
      <c r="A1166" s="182" t="s">
        <v>1491</v>
      </c>
      <c r="B1166" s="106" t="s">
        <v>798</v>
      </c>
      <c r="C1166" s="111">
        <v>19196495.25</v>
      </c>
      <c r="D1166" s="112">
        <v>0</v>
      </c>
      <c r="E1166" s="112">
        <f>SUMIF(A1166:B1166,"*intra*",C1166:D1166)+SUMIF(A1166:B1166,"*inter*",C1166:D1166)</f>
        <v>19196495.25</v>
      </c>
      <c r="F1166" s="112">
        <f>SUMIF(A1166:B1166,"*consolidação*",C1166:D1166)</f>
        <v>0</v>
      </c>
      <c r="H1166" s="182" t="b">
        <f t="shared" si="112"/>
        <v>1</v>
      </c>
      <c r="I1166" s="182" t="str">
        <f t="shared" si="113"/>
        <v>00</v>
      </c>
    </row>
    <row r="1167" spans="1:9">
      <c r="A1167" s="182" t="s">
        <v>1492</v>
      </c>
      <c r="B1167" s="108" t="s">
        <v>799</v>
      </c>
      <c r="C1167" s="110">
        <v>3262252378.4200001</v>
      </c>
      <c r="D1167" s="112">
        <v>0</v>
      </c>
      <c r="E1167" s="112">
        <f>SUMIF(A1167:B1167,"*intra*",C1167:D1167)+SUMIF(A1167:B1167,"*inter*",C1167:D1167)</f>
        <v>3262252378.4200001</v>
      </c>
      <c r="F1167" s="112">
        <f>SUMIF(A1167:B1167,"*consolidação*",C1167:D1167)</f>
        <v>0</v>
      </c>
      <c r="H1167" s="182" t="b">
        <f t="shared" si="112"/>
        <v>1</v>
      </c>
      <c r="I1167" s="182" t="str">
        <f t="shared" si="113"/>
        <v>00</v>
      </c>
    </row>
    <row r="1168" spans="1:9">
      <c r="A1168" s="182" t="s">
        <v>1493</v>
      </c>
      <c r="B1168" s="106" t="s">
        <v>800</v>
      </c>
      <c r="C1168" s="111"/>
      <c r="D1168" s="112">
        <v>0</v>
      </c>
      <c r="E1168" s="112">
        <f>SUMIF(A1168:B1168,"*intra*",C1168:D1168)+SUMIF(A1168:B1168,"*inter*",C1168:D1168)</f>
        <v>0</v>
      </c>
      <c r="F1168" s="112">
        <f>SUMIF(A1168:B1168,"*consolidação*",C1168:D1168)</f>
        <v>0</v>
      </c>
      <c r="H1168" s="182" t="b">
        <f t="shared" si="112"/>
        <v>1</v>
      </c>
      <c r="I1168" s="182" t="str">
        <f t="shared" si="113"/>
        <v>00</v>
      </c>
    </row>
    <row r="1169" spans="1:9">
      <c r="A1169" s="182" t="s">
        <v>1494</v>
      </c>
      <c r="B1169" s="108" t="s">
        <v>801</v>
      </c>
      <c r="C1169" s="110"/>
      <c r="D1169" s="112">
        <v>0</v>
      </c>
      <c r="E1169" s="112">
        <f>SUMIF(A1169:B1169,"*intra*",C1169:D1169)+SUMIF(A1169:B1169,"*inter*",C1169:D1169)</f>
        <v>0</v>
      </c>
      <c r="F1169" s="112">
        <f>SUMIF(A1169:B1169,"*consolidação*",C1169:D1169)</f>
        <v>0</v>
      </c>
      <c r="H1169" s="182" t="b">
        <f t="shared" si="112"/>
        <v>1</v>
      </c>
      <c r="I1169" s="182" t="str">
        <f t="shared" si="113"/>
        <v>00</v>
      </c>
    </row>
    <row r="1170" spans="1:9">
      <c r="A1170" s="182" t="s">
        <v>1495</v>
      </c>
      <c r="B1170" s="106" t="s">
        <v>802</v>
      </c>
      <c r="C1170" s="111">
        <v>710105119436.94995</v>
      </c>
      <c r="D1170" s="112">
        <v>0</v>
      </c>
      <c r="E1170" s="112">
        <f>E1171+E1177+E1179+E1184+E1186+E1191-E1193-E1198</f>
        <v>423279712122.84998</v>
      </c>
      <c r="F1170" s="112">
        <f>F1171+F1177+F1179+F1184+F1186+F1191-F1193-F1198</f>
        <v>286825407314.09998</v>
      </c>
      <c r="G1170" s="182">
        <f>G1189+G1195+G1197+G1202+G1204+G1209-G1211-G1216</f>
        <v>0</v>
      </c>
      <c r="H1170" s="182" t="b">
        <f t="shared" si="112"/>
        <v>1</v>
      </c>
      <c r="I1170" s="182" t="str">
        <f t="shared" si="113"/>
        <v>00</v>
      </c>
    </row>
    <row r="1171" spans="1:9">
      <c r="A1171" s="182" t="s">
        <v>1496</v>
      </c>
      <c r="B1171" s="108" t="s">
        <v>803</v>
      </c>
      <c r="C1171" s="110">
        <v>607976681353.26001</v>
      </c>
      <c r="D1171" s="112">
        <v>0</v>
      </c>
      <c r="E1171" s="112">
        <f>E1172+E1174+E1175+E1176+E1173</f>
        <v>409187465804.08997</v>
      </c>
      <c r="F1171" s="112">
        <f>F1172+F1174+F1175+F1176+F1173</f>
        <v>198789215549.17001</v>
      </c>
      <c r="G1171" s="182" t="e">
        <f>G1190+G1192+G1193+G1194+G1191</f>
        <v>#REF!</v>
      </c>
      <c r="H1171" s="182" t="b">
        <f t="shared" si="112"/>
        <v>1</v>
      </c>
      <c r="I1171" s="182" t="str">
        <f t="shared" si="113"/>
        <v>00</v>
      </c>
    </row>
    <row r="1172" spans="1:9">
      <c r="A1172" s="182" t="s">
        <v>1497</v>
      </c>
      <c r="B1172" s="106" t="s">
        <v>804</v>
      </c>
      <c r="C1172" s="111">
        <v>198789215549.17001</v>
      </c>
      <c r="D1172" s="112">
        <v>0</v>
      </c>
      <c r="E1172" s="112"/>
      <c r="F1172" s="112">
        <f>SUMIF(A1172:B1172,"*consolidação*",C1172:D1172)</f>
        <v>198789215549.17001</v>
      </c>
      <c r="H1172" s="182" t="b">
        <f t="shared" si="112"/>
        <v>1</v>
      </c>
      <c r="I1172" s="182" t="str">
        <f t="shared" si="113"/>
        <v>00</v>
      </c>
    </row>
    <row r="1173" spans="1:9">
      <c r="A1173" s="182" t="s">
        <v>1498</v>
      </c>
      <c r="B1173" s="108" t="s">
        <v>805</v>
      </c>
      <c r="C1173" s="110">
        <v>322876944.68000001</v>
      </c>
      <c r="D1173" s="112">
        <v>0</v>
      </c>
      <c r="E1173" s="112">
        <f>SUMIF(A1173:B1173,"*intra*",C1173:D1173)</f>
        <v>322876944.68000001</v>
      </c>
      <c r="F1173" s="112">
        <f>SUMIF(A1173:B1173,"*consolidação*",C1173:D1173)</f>
        <v>0</v>
      </c>
      <c r="H1173" s="182" t="b">
        <f t="shared" si="112"/>
        <v>1</v>
      </c>
      <c r="I1173" s="182" t="str">
        <f t="shared" si="113"/>
        <v>00</v>
      </c>
    </row>
    <row r="1174" spans="1:9" ht="25.5">
      <c r="A1174" s="182" t="s">
        <v>1499</v>
      </c>
      <c r="B1174" s="106" t="s">
        <v>806</v>
      </c>
      <c r="C1174" s="111">
        <v>408864588859.40997</v>
      </c>
      <c r="D1174" s="112">
        <v>0</v>
      </c>
      <c r="E1174" s="112">
        <f>SUMIF(A1174:B1174,"*intra*",C1174:D1174)+SUMIF(A1174:B1174,"*inter*",C1174:D1174)</f>
        <v>408864588859.40997</v>
      </c>
      <c r="F1174" s="112">
        <f>SUMIF(A1174:B1174,"*consolidação*",C1174:D1174)</f>
        <v>0</v>
      </c>
      <c r="H1174" s="182" t="b">
        <f t="shared" si="112"/>
        <v>1</v>
      </c>
      <c r="I1174" s="182" t="str">
        <f t="shared" si="113"/>
        <v>00</v>
      </c>
    </row>
    <row r="1175" spans="1:9" ht="25.5">
      <c r="A1175" s="182" t="s">
        <v>1500</v>
      </c>
      <c r="B1175" s="108" t="s">
        <v>807</v>
      </c>
      <c r="C1175" s="110"/>
      <c r="D1175" s="112">
        <v>0</v>
      </c>
      <c r="E1175" s="112">
        <f>SUMIF(A1175:B1175,"*intra*",C1175:D1175)+SUMIF(A1175:B1175,"*inter*",C1175:D1175)</f>
        <v>0</v>
      </c>
      <c r="F1175" s="112">
        <f>SUMIF(A1175:B1175,"*consolidação*",C1175:D1175)</f>
        <v>0</v>
      </c>
      <c r="H1175" s="182" t="b">
        <f t="shared" si="112"/>
        <v>1</v>
      </c>
      <c r="I1175" s="182" t="str">
        <f t="shared" si="113"/>
        <v>00</v>
      </c>
    </row>
    <row r="1176" spans="1:9" ht="25.5">
      <c r="A1176" s="182" t="s">
        <v>1501</v>
      </c>
      <c r="B1176" s="106" t="s">
        <v>808</v>
      </c>
      <c r="C1176" s="111"/>
      <c r="D1176" s="112">
        <v>0</v>
      </c>
      <c r="E1176" s="112">
        <f>SUMIF(A1176:B1176,"*intra*",C1176:D1176)+SUMIF(A1176:B1176,"*inter*",C1176:D1176)</f>
        <v>0</v>
      </c>
      <c r="F1176" s="112">
        <f>SUMIF(A1176:B1176,"*consolidação*",C1176:D1176)</f>
        <v>0</v>
      </c>
      <c r="H1176" s="182" t="b">
        <f t="shared" si="112"/>
        <v>1</v>
      </c>
      <c r="I1176" s="182" t="str">
        <f t="shared" si="113"/>
        <v>00</v>
      </c>
    </row>
    <row r="1177" spans="1:9">
      <c r="A1177" s="182" t="s">
        <v>1502</v>
      </c>
      <c r="B1177" s="108" t="s">
        <v>809</v>
      </c>
      <c r="C1177" s="110">
        <v>69750599794.130005</v>
      </c>
      <c r="D1177" s="112">
        <v>0</v>
      </c>
      <c r="E1177" s="112">
        <f>E1178</f>
        <v>0</v>
      </c>
      <c r="F1177" s="112">
        <f>F1178</f>
        <v>69750599794.130005</v>
      </c>
      <c r="G1177" s="182">
        <f>G1196</f>
        <v>0</v>
      </c>
      <c r="H1177" s="182" t="b">
        <f t="shared" si="112"/>
        <v>1</v>
      </c>
      <c r="I1177" s="182" t="str">
        <f t="shared" si="113"/>
        <v>00</v>
      </c>
    </row>
    <row r="1178" spans="1:9">
      <c r="A1178" s="182" t="s">
        <v>1503</v>
      </c>
      <c r="B1178" s="106" t="s">
        <v>810</v>
      </c>
      <c r="C1178" s="111">
        <v>69750599794.130005</v>
      </c>
      <c r="D1178" s="112">
        <v>0</v>
      </c>
      <c r="E1178" s="112">
        <f>SUMIF(A1178:B1178,"*intra*",C1178:D1178)+SUMIF(A1178:B1178,"*inter*",C1178:D1178)</f>
        <v>0</v>
      </c>
      <c r="F1178" s="112">
        <f>SUMIF(A1178:B1178,"*consolidação*",C1178:D1178)</f>
        <v>69750599794.130005</v>
      </c>
      <c r="H1178" s="182" t="b">
        <f t="shared" si="112"/>
        <v>1</v>
      </c>
      <c r="I1178" s="182" t="str">
        <f t="shared" si="113"/>
        <v>00</v>
      </c>
    </row>
    <row r="1179" spans="1:9">
      <c r="A1179" s="182" t="s">
        <v>1504</v>
      </c>
      <c r="B1179" s="108" t="s">
        <v>811</v>
      </c>
      <c r="C1179" s="110">
        <v>19482651438.240002</v>
      </c>
      <c r="D1179" s="112">
        <v>0</v>
      </c>
      <c r="E1179" s="112">
        <f>E1180+E1181+E1182+E1183</f>
        <v>14074449198.370001</v>
      </c>
      <c r="F1179" s="112">
        <f>F1180+F1181+F1182+F1183</f>
        <v>5408202239.8699999</v>
      </c>
      <c r="G1179" s="182">
        <f>G1198+G1199+G1200+G1201</f>
        <v>0</v>
      </c>
      <c r="H1179" s="182" t="b">
        <f t="shared" si="112"/>
        <v>1</v>
      </c>
      <c r="I1179" s="182" t="str">
        <f t="shared" si="113"/>
        <v>00</v>
      </c>
    </row>
    <row r="1180" spans="1:9" ht="25.5">
      <c r="A1180" s="182" t="s">
        <v>4076</v>
      </c>
      <c r="B1180" s="106" t="s">
        <v>812</v>
      </c>
      <c r="C1180" s="111">
        <v>5408202239.8699999</v>
      </c>
      <c r="D1180" s="112">
        <v>0</v>
      </c>
      <c r="E1180" s="112"/>
      <c r="F1180" s="112">
        <f>SUMIF(A1180:B1180,"*consolidação*",C1180:D1180)</f>
        <v>5408202239.8699999</v>
      </c>
      <c r="H1180" s="182" t="b">
        <f t="shared" si="112"/>
        <v>1</v>
      </c>
      <c r="I1180" s="182" t="str">
        <f t="shared" si="113"/>
        <v>00</v>
      </c>
    </row>
    <row r="1181" spans="1:9" ht="25.5">
      <c r="A1181" s="182" t="s">
        <v>1506</v>
      </c>
      <c r="B1181" s="108" t="s">
        <v>813</v>
      </c>
      <c r="C1181" s="110">
        <v>14074449198.370001</v>
      </c>
      <c r="D1181" s="112">
        <v>0</v>
      </c>
      <c r="E1181" s="112">
        <f>SUMIF(A1181:B1181,"*intra*",C1181:D1181)+SUMIF(A1181:B1181,"*inter*",C1181:D1181)</f>
        <v>14074449198.370001</v>
      </c>
      <c r="F1181" s="112">
        <f>SUMIF(A1181:B1181,"*consolidação*",C1181:D1181)</f>
        <v>0</v>
      </c>
      <c r="H1181" s="182" t="b">
        <f t="shared" si="112"/>
        <v>1</v>
      </c>
      <c r="I1181" s="182" t="str">
        <f t="shared" si="113"/>
        <v>00</v>
      </c>
    </row>
    <row r="1182" spans="1:9" ht="25.5">
      <c r="A1182" s="182" t="s">
        <v>1507</v>
      </c>
      <c r="B1182" s="106" t="s">
        <v>814</v>
      </c>
      <c r="C1182" s="111"/>
      <c r="D1182" s="112">
        <v>0</v>
      </c>
      <c r="E1182" s="112">
        <f>SUMIF(A1182:B1182,"*intra*",C1182:D1182)+SUMIF(A1182:B1182,"*inter*",C1182:D1182)</f>
        <v>0</v>
      </c>
      <c r="F1182" s="112">
        <f>SUMIF(A1182:B1182,"*consolidação*",C1182:D1182)</f>
        <v>0</v>
      </c>
      <c r="H1182" s="182" t="b">
        <f t="shared" si="112"/>
        <v>1</v>
      </c>
      <c r="I1182" s="182" t="str">
        <f t="shared" si="113"/>
        <v>00</v>
      </c>
    </row>
    <row r="1183" spans="1:9" ht="25.5">
      <c r="A1183" s="182" t="s">
        <v>1508</v>
      </c>
      <c r="B1183" s="108" t="s">
        <v>815</v>
      </c>
      <c r="C1183" s="110"/>
      <c r="D1183" s="112">
        <v>0</v>
      </c>
      <c r="E1183" s="112">
        <f>SUMIF(A1183:B1183,"*intra*",C1183:D1183)+SUMIF(A1183:B1183,"*inter*",C1183:D1183)</f>
        <v>0</v>
      </c>
      <c r="F1183" s="112">
        <f>SUMIF(A1183:B1183,"*consolidação*",C1183:D1183)</f>
        <v>0</v>
      </c>
      <c r="H1183" s="182" t="b">
        <f t="shared" si="112"/>
        <v>1</v>
      </c>
      <c r="I1183" s="182" t="str">
        <f t="shared" si="113"/>
        <v>00</v>
      </c>
    </row>
    <row r="1184" spans="1:9">
      <c r="A1184" s="182" t="s">
        <v>1509</v>
      </c>
      <c r="B1184" s="106" t="s">
        <v>816</v>
      </c>
      <c r="C1184" s="111">
        <v>12156593440.48</v>
      </c>
      <c r="D1184" s="112">
        <v>0</v>
      </c>
      <c r="E1184" s="112">
        <f>E1185</f>
        <v>0</v>
      </c>
      <c r="F1184" s="112">
        <f>F1185</f>
        <v>12156593440.48</v>
      </c>
      <c r="G1184" s="182">
        <f>G1203</f>
        <v>0</v>
      </c>
      <c r="H1184" s="182" t="b">
        <f t="shared" si="112"/>
        <v>1</v>
      </c>
      <c r="I1184" s="182" t="str">
        <f t="shared" si="113"/>
        <v>00</v>
      </c>
    </row>
    <row r="1185" spans="1:9" ht="25.5">
      <c r="A1185" s="182" t="s">
        <v>1510</v>
      </c>
      <c r="B1185" s="108" t="s">
        <v>817</v>
      </c>
      <c r="C1185" s="110">
        <v>12156593440.48</v>
      </c>
      <c r="D1185" s="112">
        <v>0</v>
      </c>
      <c r="E1185" s="112">
        <f>SUMIF(A1185:B1185,"*intra*",C1185:D1185)+SUMIF(A1185:B1185,"*inter*",C1185:D1185)</f>
        <v>0</v>
      </c>
      <c r="F1185" s="112">
        <f>SUMIF(A1185:B1185,"*consolidação*",C1185:D1185)</f>
        <v>12156593440.48</v>
      </c>
      <c r="H1185" s="182" t="b">
        <f t="shared" si="112"/>
        <v>1</v>
      </c>
      <c r="I1185" s="182" t="str">
        <f t="shared" si="113"/>
        <v>00</v>
      </c>
    </row>
    <row r="1186" spans="1:9" ht="25.5">
      <c r="A1186" s="182" t="s">
        <v>1511</v>
      </c>
      <c r="B1186" s="106" t="s">
        <v>818</v>
      </c>
      <c r="C1186" s="111">
        <v>85288173143.869995</v>
      </c>
      <c r="D1186" s="112">
        <v>0</v>
      </c>
      <c r="E1186" s="112">
        <f>E1187+E1188+E1189+E1190</f>
        <v>62664923345.769997</v>
      </c>
      <c r="F1186" s="112">
        <f>F1187+F1188+F1189+F1190</f>
        <v>22623249798.099998</v>
      </c>
      <c r="G1186" s="182">
        <f>G1205+G1206+G1207+G1208</f>
        <v>0</v>
      </c>
      <c r="H1186" s="182" t="b">
        <f t="shared" si="112"/>
        <v>1</v>
      </c>
      <c r="I1186" s="182" t="str">
        <f t="shared" si="113"/>
        <v>00</v>
      </c>
    </row>
    <row r="1187" spans="1:9" ht="25.5">
      <c r="A1187" s="182" t="s">
        <v>1512</v>
      </c>
      <c r="B1187" s="108" t="s">
        <v>819</v>
      </c>
      <c r="C1187" s="110">
        <v>22623249798.099998</v>
      </c>
      <c r="D1187" s="112">
        <v>0</v>
      </c>
      <c r="E1187" s="112"/>
      <c r="F1187" s="112">
        <f>SUMIF(A1187:B1187,"*consolidação*",C1187:D1187)</f>
        <v>22623249798.099998</v>
      </c>
      <c r="H1187" s="182" t="b">
        <f t="shared" si="112"/>
        <v>1</v>
      </c>
      <c r="I1187" s="182" t="str">
        <f t="shared" si="113"/>
        <v>00</v>
      </c>
    </row>
    <row r="1188" spans="1:9" ht="25.5">
      <c r="A1188" s="182" t="s">
        <v>1513</v>
      </c>
      <c r="B1188" s="106" t="s">
        <v>820</v>
      </c>
      <c r="C1188" s="111">
        <v>62664923345.769997</v>
      </c>
      <c r="D1188" s="112">
        <v>0</v>
      </c>
      <c r="E1188" s="112">
        <f>SUMIF(A1188:B1188,"*intra*",C1188:D1188)+SUMIF(A1188:B1188,"*inter*",C1188:D1188)</f>
        <v>62664923345.769997</v>
      </c>
      <c r="F1188" s="112">
        <f>SUMIF(A1188:B1188,"*consolidação*",C1188:D1188)</f>
        <v>0</v>
      </c>
      <c r="H1188" s="182" t="b">
        <f t="shared" si="112"/>
        <v>1</v>
      </c>
      <c r="I1188" s="182" t="str">
        <f t="shared" si="113"/>
        <v>00</v>
      </c>
    </row>
    <row r="1189" spans="1:9" ht="25.5">
      <c r="A1189" s="182" t="s">
        <v>1514</v>
      </c>
      <c r="B1189" s="108" t="s">
        <v>821</v>
      </c>
      <c r="C1189" s="110"/>
      <c r="D1189" s="112">
        <v>0</v>
      </c>
      <c r="E1189" s="112">
        <f>SUMIF(A1189:B1189,"*intra*",C1189:D1189)+SUMIF(A1189:B1189,"*inter*",C1189:D1189)</f>
        <v>0</v>
      </c>
      <c r="F1189" s="112">
        <f>SUMIF(A1189:B1189,"*consolidação*",C1189:D1189)</f>
        <v>0</v>
      </c>
      <c r="H1189" s="182" t="b">
        <f t="shared" si="112"/>
        <v>1</v>
      </c>
      <c r="I1189" s="182" t="str">
        <f t="shared" si="113"/>
        <v>00</v>
      </c>
    </row>
    <row r="1190" spans="1:9" ht="25.5">
      <c r="A1190" s="182" t="s">
        <v>1515</v>
      </c>
      <c r="B1190" s="106" t="s">
        <v>822</v>
      </c>
      <c r="C1190" s="111"/>
      <c r="D1190" s="112">
        <v>0</v>
      </c>
      <c r="E1190" s="112">
        <f>SUMIF(A1190:B1190,"*intra*",C1190:D1190)+SUMIF(A1190:B1190,"*inter*",C1190:D1190)</f>
        <v>0</v>
      </c>
      <c r="F1190" s="112">
        <f>SUMIF(A1190:B1190,"*consolidação*",C1190:D1190)</f>
        <v>0</v>
      </c>
      <c r="H1190" s="182" t="b">
        <f t="shared" si="112"/>
        <v>1</v>
      </c>
      <c r="I1190" s="182" t="str">
        <f t="shared" si="113"/>
        <v>00</v>
      </c>
    </row>
    <row r="1191" spans="1:9" ht="25.5">
      <c r="A1191" s="182" t="s">
        <v>1516</v>
      </c>
      <c r="B1191" s="108" t="s">
        <v>823</v>
      </c>
      <c r="C1191" s="110">
        <v>4342533006.4700003</v>
      </c>
      <c r="D1191" s="112">
        <v>0</v>
      </c>
      <c r="E1191" s="112">
        <f>E1192</f>
        <v>0</v>
      </c>
      <c r="F1191" s="112">
        <f>F1192</f>
        <v>4342533006.4700003</v>
      </c>
      <c r="G1191" s="182">
        <f>G1210</f>
        <v>0</v>
      </c>
      <c r="H1191" s="182" t="b">
        <f t="shared" si="112"/>
        <v>1</v>
      </c>
      <c r="I1191" s="182" t="str">
        <f t="shared" si="113"/>
        <v>00</v>
      </c>
    </row>
    <row r="1192" spans="1:9" ht="25.5">
      <c r="A1192" s="182" t="s">
        <v>1517</v>
      </c>
      <c r="B1192" s="106" t="s">
        <v>824</v>
      </c>
      <c r="C1192" s="111">
        <v>4342533006.4700003</v>
      </c>
      <c r="D1192" s="112">
        <v>0</v>
      </c>
      <c r="E1192" s="112">
        <f>SUMIF(A1192:B1192,"*intra*",C1192:D1192)+SUMIF(A1192:B1192,"*inter*",C1192:D1192)</f>
        <v>0</v>
      </c>
      <c r="F1192" s="112">
        <f>SUMIF(A1192:B1192,"*consolidação*",C1192:D1192)</f>
        <v>4342533006.4700003</v>
      </c>
      <c r="H1192" s="182" t="b">
        <f t="shared" si="112"/>
        <v>1</v>
      </c>
      <c r="I1192" s="182" t="str">
        <f t="shared" si="113"/>
        <v>00</v>
      </c>
    </row>
    <row r="1193" spans="1:9">
      <c r="A1193" s="182" t="s">
        <v>1518</v>
      </c>
      <c r="B1193" s="108" t="s">
        <v>825</v>
      </c>
      <c r="C1193" s="110">
        <v>85270376023.479996</v>
      </c>
      <c r="D1193" s="112">
        <v>0</v>
      </c>
      <c r="E1193" s="112">
        <f>E1194+E1195+E1196+E1197</f>
        <v>62647126225.379997</v>
      </c>
      <c r="F1193" s="112">
        <f>F1194+F1195+F1196+F1197</f>
        <v>22623249798.099998</v>
      </c>
      <c r="G1193" s="182" t="e">
        <f>G1212+G1213+G1214+G1215</f>
        <v>#REF!</v>
      </c>
      <c r="H1193" s="182" t="b">
        <f t="shared" si="112"/>
        <v>1</v>
      </c>
      <c r="I1193" s="182" t="str">
        <f t="shared" si="113"/>
        <v>00</v>
      </c>
    </row>
    <row r="1194" spans="1:9" ht="25.5">
      <c r="A1194" s="182" t="s">
        <v>1519</v>
      </c>
      <c r="B1194" s="106" t="s">
        <v>826</v>
      </c>
      <c r="C1194" s="111">
        <v>22623249798.099998</v>
      </c>
      <c r="D1194" s="112">
        <v>0</v>
      </c>
      <c r="E1194" s="112"/>
      <c r="F1194" s="112">
        <f>SUMIF(A1194:B1194,"*consolidação*",C1194:D1194)</f>
        <v>22623249798.099998</v>
      </c>
      <c r="H1194" s="182" t="b">
        <f t="shared" si="112"/>
        <v>1</v>
      </c>
      <c r="I1194" s="182" t="str">
        <f t="shared" si="113"/>
        <v>00</v>
      </c>
    </row>
    <row r="1195" spans="1:9" ht="25.5">
      <c r="A1195" s="182" t="s">
        <v>1520</v>
      </c>
      <c r="B1195" s="108" t="s">
        <v>827</v>
      </c>
      <c r="C1195" s="110">
        <v>62647126225.379997</v>
      </c>
      <c r="D1195" s="112">
        <v>0</v>
      </c>
      <c r="E1195" s="112">
        <f>SUMIF(A1195:B1195,"*intra*",C1195:D1195)+SUMIF(A1195:B1195,"*inter*",C1195:D1195)</f>
        <v>62647126225.379997</v>
      </c>
      <c r="F1195" s="112">
        <f>SUMIF(A1195:B1195,"*consolidação*",C1195:D1195)</f>
        <v>0</v>
      </c>
      <c r="H1195" s="182" t="b">
        <f t="shared" si="112"/>
        <v>1</v>
      </c>
      <c r="I1195" s="182" t="str">
        <f t="shared" si="113"/>
        <v>00</v>
      </c>
    </row>
    <row r="1196" spans="1:9" ht="25.5">
      <c r="A1196" s="182" t="s">
        <v>1521</v>
      </c>
      <c r="B1196" s="106" t="s">
        <v>828</v>
      </c>
      <c r="C1196" s="111"/>
      <c r="D1196" s="112">
        <v>0</v>
      </c>
      <c r="E1196" s="112">
        <f>SUMIF(A1196:B1196,"*intra*",C1196:D1196)+SUMIF(A1196:B1196,"*inter*",C1196:D1196)</f>
        <v>0</v>
      </c>
      <c r="F1196" s="112">
        <f>SUMIF(A1196:B1196,"*consolidação*",C1196:D1196)</f>
        <v>0</v>
      </c>
      <c r="H1196" s="182" t="b">
        <f t="shared" si="112"/>
        <v>1</v>
      </c>
      <c r="I1196" s="182" t="str">
        <f t="shared" si="113"/>
        <v>00</v>
      </c>
    </row>
    <row r="1197" spans="1:9" ht="25.5">
      <c r="A1197" s="182" t="s">
        <v>1522</v>
      </c>
      <c r="B1197" s="108" t="s">
        <v>829</v>
      </c>
      <c r="C1197" s="110"/>
      <c r="D1197" s="112">
        <v>0</v>
      </c>
      <c r="E1197" s="112">
        <f>SUMIF(A1197:B1197,"*intra*",C1197:D1197)+SUMIF(A1197:B1197,"*inter*",C1197:D1197)</f>
        <v>0</v>
      </c>
      <c r="F1197" s="112">
        <f>SUMIF(A1197:B1197,"*consolidação*",C1197:D1197)</f>
        <v>0</v>
      </c>
      <c r="H1197" s="182" t="b">
        <f t="shared" si="112"/>
        <v>1</v>
      </c>
      <c r="I1197" s="182" t="str">
        <f t="shared" si="113"/>
        <v>00</v>
      </c>
    </row>
    <row r="1198" spans="1:9">
      <c r="A1198" s="182" t="s">
        <v>1523</v>
      </c>
      <c r="B1198" s="106" t="s">
        <v>830</v>
      </c>
      <c r="C1198" s="111">
        <v>3621736716.02</v>
      </c>
      <c r="D1198" s="112">
        <v>0</v>
      </c>
      <c r="E1198" s="112">
        <f>E1199</f>
        <v>0</v>
      </c>
      <c r="F1198" s="112">
        <f>F1199</f>
        <v>3621736716.02</v>
      </c>
      <c r="G1198" s="182">
        <f>G1217</f>
        <v>0</v>
      </c>
      <c r="H1198" s="182" t="b">
        <f t="shared" si="112"/>
        <v>1</v>
      </c>
      <c r="I1198" s="182" t="str">
        <f t="shared" si="113"/>
        <v>00</v>
      </c>
    </row>
    <row r="1199" spans="1:9" ht="25.5">
      <c r="A1199" s="182" t="s">
        <v>1524</v>
      </c>
      <c r="B1199" s="108" t="s">
        <v>831</v>
      </c>
      <c r="C1199" s="110">
        <v>3621736716.02</v>
      </c>
      <c r="D1199" s="112">
        <v>0</v>
      </c>
      <c r="E1199" s="112">
        <f>SUMIF(A1199:B1199,"*intra*",C1199:D1199)+SUMIF(A1199:B1199,"*inter*",C1199:D1199)</f>
        <v>0</v>
      </c>
      <c r="F1199" s="112">
        <f>SUMIF(A1199:B1199,"*consolidação*",C1199:D1199)</f>
        <v>3621736716.02</v>
      </c>
      <c r="H1199" s="182" t="b">
        <f t="shared" si="112"/>
        <v>1</v>
      </c>
      <c r="I1199" s="182" t="str">
        <f t="shared" si="113"/>
        <v>00</v>
      </c>
    </row>
    <row r="1200" spans="1:9">
      <c r="A1200" s="182" t="s">
        <v>1525</v>
      </c>
      <c r="B1200" s="106" t="s">
        <v>832</v>
      </c>
      <c r="C1200" s="111">
        <v>32508061814.880001</v>
      </c>
      <c r="D1200" s="112">
        <v>0</v>
      </c>
      <c r="E1200" s="112">
        <f>E1201+E1203</f>
        <v>0</v>
      </c>
      <c r="F1200" s="112">
        <f>F1201+F1203</f>
        <v>32508061814.880001</v>
      </c>
      <c r="G1200" s="182">
        <f>G1219+G1221</f>
        <v>0</v>
      </c>
      <c r="H1200" s="182" t="b">
        <f t="shared" si="112"/>
        <v>1</v>
      </c>
      <c r="I1200" s="182" t="str">
        <f t="shared" si="113"/>
        <v>00</v>
      </c>
    </row>
    <row r="1201" spans="1:9">
      <c r="A1201" s="182" t="s">
        <v>1526</v>
      </c>
      <c r="B1201" s="108" t="s">
        <v>833</v>
      </c>
      <c r="C1201" s="110">
        <v>32504139945.48</v>
      </c>
      <c r="D1201" s="112">
        <v>0</v>
      </c>
      <c r="E1201" s="112">
        <f>E1202</f>
        <v>0</v>
      </c>
      <c r="F1201" s="112">
        <f>F1202</f>
        <v>32504139945.48</v>
      </c>
      <c r="G1201" s="182">
        <f>G1220</f>
        <v>0</v>
      </c>
      <c r="H1201" s="182" t="b">
        <f t="shared" si="112"/>
        <v>1</v>
      </c>
      <c r="I1201" s="182" t="str">
        <f t="shared" si="113"/>
        <v>00</v>
      </c>
    </row>
    <row r="1202" spans="1:9" ht="25.5">
      <c r="A1202" s="182" t="s">
        <v>1527</v>
      </c>
      <c r="B1202" s="106" t="s">
        <v>834</v>
      </c>
      <c r="C1202" s="111">
        <v>32504139945.48</v>
      </c>
      <c r="D1202" s="112">
        <v>0</v>
      </c>
      <c r="E1202" s="112">
        <f>SUMIF(A1202:B1202,"*intra*",C1202:D1202)+SUMIF(A1202:B1202,"*inter*",C1202:D1202)</f>
        <v>0</v>
      </c>
      <c r="F1202" s="112">
        <f>SUMIF(A1202:B1202,"*consolidação*",C1202:D1202)</f>
        <v>32504139945.48</v>
      </c>
      <c r="H1202" s="182" t="b">
        <f t="shared" si="112"/>
        <v>1</v>
      </c>
      <c r="I1202" s="182" t="str">
        <f t="shared" si="113"/>
        <v>00</v>
      </c>
    </row>
    <row r="1203" spans="1:9">
      <c r="A1203" s="182" t="s">
        <v>1528</v>
      </c>
      <c r="B1203" s="108" t="s">
        <v>835</v>
      </c>
      <c r="C1203" s="110">
        <v>3921869.4</v>
      </c>
      <c r="D1203" s="112">
        <v>0</v>
      </c>
      <c r="E1203" s="112">
        <f>E1204</f>
        <v>0</v>
      </c>
      <c r="F1203" s="112">
        <f>F1204</f>
        <v>3921869.4</v>
      </c>
      <c r="G1203" s="182">
        <f>G1222</f>
        <v>0</v>
      </c>
      <c r="H1203" s="182" t="b">
        <f t="shared" si="112"/>
        <v>1</v>
      </c>
      <c r="I1203" s="182" t="str">
        <f t="shared" si="113"/>
        <v>00</v>
      </c>
    </row>
    <row r="1204" spans="1:9" ht="25.5">
      <c r="A1204" s="182" t="s">
        <v>1529</v>
      </c>
      <c r="B1204" s="106" t="s">
        <v>836</v>
      </c>
      <c r="C1204" s="111">
        <v>3921869.4</v>
      </c>
      <c r="D1204" s="112">
        <v>0</v>
      </c>
      <c r="E1204" s="112">
        <f>SUMIF(A1204:B1204,"*intra*",C1204:D1204)+SUMIF(A1204:B1204,"*inter*",C1204:D1204)</f>
        <v>0</v>
      </c>
      <c r="F1204" s="112">
        <f>SUMIF(A1204:B1204,"*consolidação*",C1204:D1204)</f>
        <v>3921869.4</v>
      </c>
      <c r="H1204" s="182" t="b">
        <f t="shared" si="112"/>
        <v>1</v>
      </c>
      <c r="I1204" s="182" t="str">
        <f t="shared" si="113"/>
        <v>00</v>
      </c>
    </row>
    <row r="1205" spans="1:9">
      <c r="A1205" s="182" t="s">
        <v>1530</v>
      </c>
      <c r="B1205" s="108" t="s">
        <v>837</v>
      </c>
      <c r="C1205" s="110">
        <v>5119749372.5500002</v>
      </c>
      <c r="D1205" s="112">
        <v>0</v>
      </c>
      <c r="E1205" s="112">
        <f>E1206+E1210+E1214</f>
        <v>4984811500.0500002</v>
      </c>
      <c r="F1205" s="112">
        <f>F1206+F1210+F1214</f>
        <v>134937872.5</v>
      </c>
      <c r="G1205" s="182">
        <f>G1224+G1228+G1232</f>
        <v>0</v>
      </c>
      <c r="H1205" s="182" t="b">
        <f t="shared" si="112"/>
        <v>1</v>
      </c>
      <c r="I1205" s="182" t="str">
        <f t="shared" si="113"/>
        <v>00</v>
      </c>
    </row>
    <row r="1206" spans="1:9">
      <c r="A1206" s="182" t="s">
        <v>1531</v>
      </c>
      <c r="B1206" s="106" t="s">
        <v>838</v>
      </c>
      <c r="C1206" s="111">
        <v>3509122863.1599998</v>
      </c>
      <c r="D1206" s="112">
        <v>0</v>
      </c>
      <c r="E1206" s="112">
        <f>E1207+E1208+E1209</f>
        <v>3397824362</v>
      </c>
      <c r="F1206" s="112">
        <f>F1207+F1208+F1209</f>
        <v>111298501.16</v>
      </c>
      <c r="G1206" s="182">
        <f>G1225+G1226+G1227</f>
        <v>0</v>
      </c>
      <c r="H1206" s="182" t="b">
        <f t="shared" si="112"/>
        <v>1</v>
      </c>
      <c r="I1206" s="182" t="str">
        <f t="shared" si="113"/>
        <v>00</v>
      </c>
    </row>
    <row r="1207" spans="1:9" ht="25.5">
      <c r="A1207" s="182" t="s">
        <v>1532</v>
      </c>
      <c r="B1207" s="108" t="s">
        <v>839</v>
      </c>
      <c r="C1207" s="110">
        <v>111298501.16</v>
      </c>
      <c r="D1207" s="112">
        <v>0</v>
      </c>
      <c r="E1207" s="112">
        <f>SUMIF(A1207:B1207,"*intra*",C1207:D1207)+SUMIF(A1207:B1207,"*inter*",C1207:D1207)</f>
        <v>0</v>
      </c>
      <c r="F1207" s="112">
        <f>SUMIF(A1207:B1207,"*consolidação*",C1207:D1207)</f>
        <v>111298501.16</v>
      </c>
      <c r="H1207" s="182" t="b">
        <f t="shared" si="112"/>
        <v>1</v>
      </c>
      <c r="I1207" s="182" t="str">
        <f t="shared" si="113"/>
        <v>00</v>
      </c>
    </row>
    <row r="1208" spans="1:9" ht="25.5">
      <c r="A1208" s="182" t="s">
        <v>1533</v>
      </c>
      <c r="B1208" s="106" t="s">
        <v>840</v>
      </c>
      <c r="C1208" s="111"/>
      <c r="D1208" s="112">
        <v>0</v>
      </c>
      <c r="E1208" s="112">
        <f>SUMIF(A1208:B1208,"*intra*",C1208:D1208)+SUMIF(A1208:B1208,"*inter*",C1208:D1208)</f>
        <v>0</v>
      </c>
      <c r="F1208" s="112">
        <f>SUMIF(A1208:B1208,"*consolidação*",C1208:D1208)</f>
        <v>0</v>
      </c>
      <c r="H1208" s="182" t="b">
        <f t="shared" si="112"/>
        <v>1</v>
      </c>
      <c r="I1208" s="182" t="str">
        <f t="shared" si="113"/>
        <v>00</v>
      </c>
    </row>
    <row r="1209" spans="1:9" ht="25.5">
      <c r="A1209" s="182" t="s">
        <v>1534</v>
      </c>
      <c r="B1209" s="108" t="s">
        <v>841</v>
      </c>
      <c r="C1209" s="110">
        <v>3397824362</v>
      </c>
      <c r="D1209" s="112">
        <v>0</v>
      </c>
      <c r="E1209" s="112">
        <f>SUMIF(A1209:B1209,"*intra*",C1209:D1209)+SUMIF(A1209:B1209,"*inter*",C1209:D1209)</f>
        <v>3397824362</v>
      </c>
      <c r="F1209" s="112">
        <f>SUMIF(A1209:B1209,"*consolidação*",C1209:D1209)</f>
        <v>0</v>
      </c>
      <c r="H1209" s="182" t="b">
        <f t="shared" si="112"/>
        <v>1</v>
      </c>
      <c r="I1209" s="182" t="str">
        <f t="shared" si="113"/>
        <v>00</v>
      </c>
    </row>
    <row r="1210" spans="1:9">
      <c r="A1210" s="182" t="s">
        <v>1535</v>
      </c>
      <c r="B1210" s="106" t="s">
        <v>842</v>
      </c>
      <c r="C1210" s="111">
        <v>1094156547.46</v>
      </c>
      <c r="D1210" s="112">
        <v>0</v>
      </c>
      <c r="E1210" s="112">
        <f>E1211+E1212+E1213</f>
        <v>1090458851.24</v>
      </c>
      <c r="F1210" s="112">
        <f>F1211+F1212+F1213</f>
        <v>3697696.22</v>
      </c>
      <c r="G1210" s="182">
        <f>G1229+G1230+G1231</f>
        <v>0</v>
      </c>
      <c r="H1210" s="182" t="b">
        <f t="shared" si="112"/>
        <v>1</v>
      </c>
      <c r="I1210" s="182" t="str">
        <f t="shared" si="113"/>
        <v>00</v>
      </c>
    </row>
    <row r="1211" spans="1:9" ht="25.5">
      <c r="A1211" s="182" t="s">
        <v>1536</v>
      </c>
      <c r="B1211" s="108" t="s">
        <v>843</v>
      </c>
      <c r="C1211" s="110">
        <v>3697696.22</v>
      </c>
      <c r="D1211" s="112">
        <v>0</v>
      </c>
      <c r="E1211" s="112">
        <f>SUMIF(A1211:B1211,"*intra*",C1211:D1211)+SUMIF(A1211:B1211,"*inter*",C1211:D1211)</f>
        <v>0</v>
      </c>
      <c r="F1211" s="112">
        <f>SUMIF(A1211:B1211,"*consolidação*",C1211:D1211)</f>
        <v>3697696.22</v>
      </c>
      <c r="H1211" s="182" t="b">
        <f t="shared" si="112"/>
        <v>1</v>
      </c>
      <c r="I1211" s="182" t="str">
        <f t="shared" si="113"/>
        <v>00</v>
      </c>
    </row>
    <row r="1212" spans="1:9" ht="25.5">
      <c r="A1212" s="182" t="s">
        <v>1537</v>
      </c>
      <c r="B1212" s="106" t="s">
        <v>844</v>
      </c>
      <c r="C1212" s="111">
        <v>1090458851.24</v>
      </c>
      <c r="D1212" s="112">
        <v>0</v>
      </c>
      <c r="E1212" s="112">
        <f>SUMIF(A1212:B1212,"*intra*",C1212:D1212)+SUMIF(A1212:B1212,"*inter*",C1212:D1212)</f>
        <v>1090458851.24</v>
      </c>
      <c r="F1212" s="112">
        <f>SUMIF(A1212:B1212,"*consolidação*",C1212:D1212)</f>
        <v>0</v>
      </c>
      <c r="H1212" s="182" t="b">
        <f t="shared" si="112"/>
        <v>1</v>
      </c>
      <c r="I1212" s="182" t="str">
        <f t="shared" si="113"/>
        <v>00</v>
      </c>
    </row>
    <row r="1213" spans="1:9" ht="25.5">
      <c r="A1213" s="182" t="s">
        <v>1538</v>
      </c>
      <c r="B1213" s="108" t="s">
        <v>845</v>
      </c>
      <c r="C1213" s="110"/>
      <c r="D1213" s="112">
        <v>0</v>
      </c>
      <c r="E1213" s="112">
        <f>SUMIF(A1213:B1213,"*intra*",C1213:D1213)+SUMIF(A1213:B1213,"*inter*",C1213:D1213)</f>
        <v>0</v>
      </c>
      <c r="F1213" s="112">
        <f>SUMIF(A1213:B1213,"*consolidação*",C1213:D1213)</f>
        <v>0</v>
      </c>
      <c r="H1213" s="182" t="b">
        <f t="shared" si="112"/>
        <v>1</v>
      </c>
      <c r="I1213" s="182" t="str">
        <f t="shared" si="113"/>
        <v>00</v>
      </c>
    </row>
    <row r="1214" spans="1:9">
      <c r="A1214" s="182" t="s">
        <v>1539</v>
      </c>
      <c r="B1214" s="106" t="s">
        <v>846</v>
      </c>
      <c r="C1214" s="111">
        <v>516469961.93000001</v>
      </c>
      <c r="D1214" s="112">
        <v>0</v>
      </c>
      <c r="E1214" s="112">
        <f>E1215+E1216+E1217</f>
        <v>496528286.81</v>
      </c>
      <c r="F1214" s="112">
        <f>F1215+F1216+F1217</f>
        <v>19941675.120000001</v>
      </c>
      <c r="G1214" s="182" t="e">
        <f>G1233+G1234+#REF!</f>
        <v>#REF!</v>
      </c>
      <c r="H1214" s="182" t="b">
        <f t="shared" si="112"/>
        <v>1</v>
      </c>
      <c r="I1214" s="182" t="str">
        <f t="shared" si="113"/>
        <v>00</v>
      </c>
    </row>
    <row r="1215" spans="1:9" ht="25.5">
      <c r="A1215" s="182" t="s">
        <v>1540</v>
      </c>
      <c r="B1215" s="108" t="s">
        <v>847</v>
      </c>
      <c r="C1215" s="110">
        <v>19941675.120000001</v>
      </c>
      <c r="D1215" s="112">
        <v>0</v>
      </c>
      <c r="E1215" s="112">
        <f>SUMIF(A1215:B1215,"*intra*",C1215:D1215)+SUMIF(A1215:B1215,"*inter*",C1215:D1215)</f>
        <v>0</v>
      </c>
      <c r="F1215" s="112">
        <f>SUMIF(A1215:B1215,"*consolidação*",C1215:D1215)</f>
        <v>19941675.120000001</v>
      </c>
      <c r="H1215" s="182" t="b">
        <f t="shared" si="112"/>
        <v>1</v>
      </c>
      <c r="I1215" s="182" t="str">
        <f t="shared" si="113"/>
        <v>00</v>
      </c>
    </row>
    <row r="1216" spans="1:9" ht="25.5">
      <c r="A1216" s="182" t="s">
        <v>1541</v>
      </c>
      <c r="B1216" s="106" t="s">
        <v>848</v>
      </c>
      <c r="C1216" s="111"/>
      <c r="D1216" s="112">
        <v>0</v>
      </c>
      <c r="E1216" s="112">
        <f>SUMIF(A1216:B1216,"*intra*",C1216:D1216)+SUMIF(A1216:B1216,"*inter*",C1216:D1216)</f>
        <v>0</v>
      </c>
      <c r="F1216" s="112">
        <f>SUMIF(A1216:B1216,"*consolidação*",C1216:D1216)</f>
        <v>0</v>
      </c>
      <c r="H1216" s="182" t="b">
        <f t="shared" si="112"/>
        <v>1</v>
      </c>
      <c r="I1216" s="182" t="str">
        <f t="shared" si="113"/>
        <v>00</v>
      </c>
    </row>
    <row r="1217" spans="1:9" ht="25.5">
      <c r="A1217" s="182" t="s">
        <v>1542</v>
      </c>
      <c r="B1217" s="108" t="s">
        <v>849</v>
      </c>
      <c r="C1217" s="110">
        <v>496528286.81</v>
      </c>
      <c r="D1217" s="112">
        <v>0</v>
      </c>
      <c r="E1217" s="112">
        <f>SUMIF(A1217:B1217,"*intra*",C1217:D1217)+SUMIF(A1217:B1217,"*inter*",C1217:D1217)</f>
        <v>496528286.81</v>
      </c>
      <c r="F1217" s="112">
        <f>SUMIF(A1217:B1217,"*consolidação*",C1217:D1217)</f>
        <v>0</v>
      </c>
      <c r="H1217" s="182" t="b">
        <f t="shared" si="112"/>
        <v>1</v>
      </c>
      <c r="I1217" s="182" t="str">
        <f t="shared" si="113"/>
        <v>00</v>
      </c>
    </row>
    <row r="1218" spans="1:9">
      <c r="A1218" s="182" t="s">
        <v>1543</v>
      </c>
      <c r="B1218" s="106" t="s">
        <v>850</v>
      </c>
      <c r="C1218" s="111">
        <v>1188903378158.02</v>
      </c>
      <c r="D1218" s="112">
        <v>0</v>
      </c>
      <c r="E1218" s="112">
        <f>E1219+E1221+E1230+E1232+E1234+E1238+E1240+E1242</f>
        <v>0</v>
      </c>
      <c r="F1218" s="112">
        <f>F1219+F1221+F1230+F1232+F1234+F1238+F1240+F1242</f>
        <v>1188903378158.0198</v>
      </c>
      <c r="G1218" s="182">
        <f>G1236+G1238+G1249+G1251+G1255+G1260+G1262</f>
        <v>0</v>
      </c>
      <c r="H1218" s="182" t="b">
        <f t="shared" si="112"/>
        <v>1</v>
      </c>
      <c r="I1218" s="182" t="str">
        <f t="shared" si="113"/>
        <v>00</v>
      </c>
    </row>
    <row r="1219" spans="1:9">
      <c r="A1219" s="182" t="s">
        <v>1544</v>
      </c>
      <c r="B1219" s="108" t="s">
        <v>851</v>
      </c>
      <c r="C1219" s="110">
        <v>2476190941.3299999</v>
      </c>
      <c r="D1219" s="112">
        <v>0</v>
      </c>
      <c r="E1219" s="112">
        <f>E1220</f>
        <v>0</v>
      </c>
      <c r="F1219" s="112">
        <f>F1220</f>
        <v>2476190941.3299999</v>
      </c>
      <c r="G1219" s="182">
        <f>G1237</f>
        <v>0</v>
      </c>
      <c r="H1219" s="182" t="b">
        <f t="shared" si="112"/>
        <v>1</v>
      </c>
      <c r="I1219" s="182" t="str">
        <f t="shared" si="113"/>
        <v>00</v>
      </c>
    </row>
    <row r="1220" spans="1:9" ht="25.5">
      <c r="A1220" s="182" t="s">
        <v>1545</v>
      </c>
      <c r="B1220" s="106" t="s">
        <v>852</v>
      </c>
      <c r="C1220" s="111">
        <v>2476190941.3299999</v>
      </c>
      <c r="D1220" s="112">
        <v>0</v>
      </c>
      <c r="E1220" s="112">
        <f>SUMIF(A1220:B1220,"*intra*",C1220:D1220)+SUMIF(A1220:B1220,"*inter*",C1220:D1220)</f>
        <v>0</v>
      </c>
      <c r="F1220" s="112">
        <f>SUMIF(A1220:B1220,"*consolidação*",C1220:D1220)</f>
        <v>2476190941.3299999</v>
      </c>
      <c r="H1220" s="182" t="b">
        <f t="shared" si="112"/>
        <v>1</v>
      </c>
      <c r="I1220" s="182" t="str">
        <f t="shared" si="113"/>
        <v>00</v>
      </c>
    </row>
    <row r="1221" spans="1:9">
      <c r="A1221" s="182" t="s">
        <v>1546</v>
      </c>
      <c r="B1221" s="108" t="s">
        <v>853</v>
      </c>
      <c r="C1221" s="110">
        <v>1165350392744.6899</v>
      </c>
      <c r="D1221" s="112">
        <v>0</v>
      </c>
      <c r="E1221" s="112">
        <f>E1222</f>
        <v>0</v>
      </c>
      <c r="F1221" s="112">
        <f>F1222</f>
        <v>1165350392744.6899</v>
      </c>
      <c r="G1221" s="182">
        <f>G1239</f>
        <v>0</v>
      </c>
      <c r="H1221" s="182" t="b">
        <f t="shared" si="112"/>
        <v>1</v>
      </c>
      <c r="I1221" s="182" t="str">
        <f t="shared" si="113"/>
        <v>00</v>
      </c>
    </row>
    <row r="1222" spans="1:9" ht="25.5">
      <c r="A1222" s="182" t="s">
        <v>1547</v>
      </c>
      <c r="B1222" s="106" t="s">
        <v>854</v>
      </c>
      <c r="C1222" s="111">
        <v>1165350392744.6899</v>
      </c>
      <c r="D1222" s="112">
        <v>0</v>
      </c>
      <c r="E1222" s="112">
        <f t="shared" ref="E1222:E1229" si="114">SUMIF(A1222:B1222,"*intra*",C1222:D1222)+SUMIF(A1222:B1222,"*inter*",C1222:D1222)</f>
        <v>0</v>
      </c>
      <c r="F1222" s="112">
        <f t="shared" ref="F1222:F1229" si="115">SUMIF(A1222:B1222,"*consolidação*",C1222:D1222)</f>
        <v>1165350392744.6899</v>
      </c>
      <c r="G1222" s="113">
        <f>G1242+G1243+G1244+G1245+G1246+G1247+G1248</f>
        <v>0</v>
      </c>
      <c r="H1222" s="182" t="b">
        <f t="shared" si="112"/>
        <v>1</v>
      </c>
      <c r="I1222" s="182" t="str">
        <f t="shared" si="113"/>
        <v>00</v>
      </c>
    </row>
    <row r="1223" spans="1:9" ht="25.5">
      <c r="A1223" s="182" t="s">
        <v>1548</v>
      </c>
      <c r="B1223" s="108" t="s">
        <v>855</v>
      </c>
      <c r="C1223" s="110">
        <v>464417322046.82001</v>
      </c>
      <c r="D1223" s="112">
        <v>0</v>
      </c>
      <c r="E1223" s="112">
        <f t="shared" si="114"/>
        <v>0</v>
      </c>
      <c r="F1223" s="112">
        <f t="shared" si="115"/>
        <v>0</v>
      </c>
      <c r="H1223" s="182" t="b">
        <f t="shared" si="112"/>
        <v>1</v>
      </c>
      <c r="I1223" s="182" t="str">
        <f t="shared" si="113"/>
        <v>01</v>
      </c>
    </row>
    <row r="1224" spans="1:9" ht="25.5">
      <c r="A1224" s="182" t="s">
        <v>1549</v>
      </c>
      <c r="B1224" s="106" t="s">
        <v>856</v>
      </c>
      <c r="C1224" s="111">
        <v>393723258973.84003</v>
      </c>
      <c r="D1224" s="112">
        <v>0</v>
      </c>
      <c r="E1224" s="112">
        <f t="shared" si="114"/>
        <v>0</v>
      </c>
      <c r="F1224" s="112">
        <f t="shared" si="115"/>
        <v>0</v>
      </c>
      <c r="H1224" s="182" t="b">
        <f t="shared" si="112"/>
        <v>1</v>
      </c>
      <c r="I1224" s="182" t="str">
        <f t="shared" si="113"/>
        <v>02</v>
      </c>
    </row>
    <row r="1225" spans="1:9" ht="25.5">
      <c r="A1225" s="182" t="s">
        <v>1550</v>
      </c>
      <c r="B1225" s="108" t="s">
        <v>857</v>
      </c>
      <c r="C1225" s="110">
        <v>192412302243.81</v>
      </c>
      <c r="D1225" s="112">
        <v>0</v>
      </c>
      <c r="E1225" s="112">
        <f t="shared" si="114"/>
        <v>0</v>
      </c>
      <c r="F1225" s="112">
        <f t="shared" si="115"/>
        <v>0</v>
      </c>
      <c r="H1225" s="182" t="b">
        <f t="shared" si="112"/>
        <v>1</v>
      </c>
      <c r="I1225" s="182" t="str">
        <f t="shared" si="113"/>
        <v>03</v>
      </c>
    </row>
    <row r="1226" spans="1:9" ht="25.5">
      <c r="A1226" s="182" t="s">
        <v>1551</v>
      </c>
      <c r="B1226" s="106" t="s">
        <v>858</v>
      </c>
      <c r="C1226" s="111">
        <v>161062947187.35999</v>
      </c>
      <c r="D1226" s="112">
        <v>0</v>
      </c>
      <c r="E1226" s="112">
        <f t="shared" si="114"/>
        <v>0</v>
      </c>
      <c r="F1226" s="112">
        <f t="shared" si="115"/>
        <v>0</v>
      </c>
      <c r="H1226" s="182" t="b">
        <f t="shared" si="112"/>
        <v>1</v>
      </c>
      <c r="I1226" s="182" t="str">
        <f t="shared" si="113"/>
        <v>04</v>
      </c>
    </row>
    <row r="1227" spans="1:9">
      <c r="A1227" s="182" t="s">
        <v>1552</v>
      </c>
      <c r="B1227" s="108" t="s">
        <v>859</v>
      </c>
      <c r="C1227" s="110">
        <v>-887060301.13999999</v>
      </c>
      <c r="D1227" s="112">
        <v>0</v>
      </c>
      <c r="E1227" s="112">
        <f t="shared" si="114"/>
        <v>0</v>
      </c>
      <c r="F1227" s="112">
        <f t="shared" si="115"/>
        <v>0</v>
      </c>
      <c r="H1227" s="182" t="b">
        <f t="shared" si="112"/>
        <v>1</v>
      </c>
      <c r="I1227" s="182" t="str">
        <f t="shared" si="113"/>
        <v>05</v>
      </c>
    </row>
    <row r="1228" spans="1:9" ht="25.5">
      <c r="A1228" s="182" t="s">
        <v>1553</v>
      </c>
      <c r="B1228" s="106" t="s">
        <v>860</v>
      </c>
      <c r="C1228" s="111"/>
      <c r="D1228" s="112">
        <v>0</v>
      </c>
      <c r="E1228" s="112">
        <f t="shared" si="114"/>
        <v>0</v>
      </c>
      <c r="F1228" s="112">
        <f t="shared" si="115"/>
        <v>0</v>
      </c>
      <c r="H1228" s="182" t="b">
        <f t="shared" ref="H1228:H1294" si="116">IF(I1228="00",C1228=E1228+F1228,TRUE)</f>
        <v>1</v>
      </c>
      <c r="I1228" s="182" t="str">
        <f t="shared" si="113"/>
        <v>06</v>
      </c>
    </row>
    <row r="1229" spans="1:9" ht="25.5">
      <c r="A1229" s="182" t="s">
        <v>1554</v>
      </c>
      <c r="B1229" s="108" t="s">
        <v>861</v>
      </c>
      <c r="C1229" s="110">
        <v>-45378377406</v>
      </c>
      <c r="D1229" s="112">
        <v>0</v>
      </c>
      <c r="E1229" s="112">
        <f t="shared" si="114"/>
        <v>0</v>
      </c>
      <c r="F1229" s="112">
        <f t="shared" si="115"/>
        <v>0</v>
      </c>
      <c r="H1229" s="182" t="b">
        <f t="shared" si="116"/>
        <v>1</v>
      </c>
      <c r="I1229" s="182" t="str">
        <f t="shared" ref="I1229:I1295" si="117">MID(A1229,11,2)</f>
        <v>07</v>
      </c>
    </row>
    <row r="1230" spans="1:9">
      <c r="A1230" s="182" t="s">
        <v>1555</v>
      </c>
      <c r="B1230" s="106" t="s">
        <v>862</v>
      </c>
      <c r="C1230" s="111">
        <v>134717464.90000001</v>
      </c>
      <c r="D1230" s="112">
        <v>0</v>
      </c>
      <c r="E1230" s="112">
        <f>E1231</f>
        <v>0</v>
      </c>
      <c r="F1230" s="112">
        <f>F1231</f>
        <v>134717464.90000001</v>
      </c>
      <c r="G1230" s="182">
        <f>G1250</f>
        <v>0</v>
      </c>
      <c r="H1230" s="182" t="b">
        <f t="shared" si="116"/>
        <v>1</v>
      </c>
      <c r="I1230" s="182" t="str">
        <f t="shared" si="117"/>
        <v>00</v>
      </c>
    </row>
    <row r="1231" spans="1:9" ht="25.5">
      <c r="A1231" s="182" t="s">
        <v>1556</v>
      </c>
      <c r="B1231" s="108" t="s">
        <v>863</v>
      </c>
      <c r="C1231" s="110">
        <v>134717464.90000001</v>
      </c>
      <c r="D1231" s="112">
        <v>0</v>
      </c>
      <c r="E1231" s="112">
        <f>SUMIF(A1231:B1231,"*intra*",C1231:D1231)+SUMIF(A1231:B1231,"*inter*",C1231:D1231)</f>
        <v>0</v>
      </c>
      <c r="F1231" s="112">
        <f>SUMIF(A1231:B1231,"*consolidação*",C1231:D1231)</f>
        <v>134717464.90000001</v>
      </c>
      <c r="H1231" s="182" t="b">
        <f t="shared" si="116"/>
        <v>1</v>
      </c>
      <c r="I1231" s="182" t="str">
        <f t="shared" si="117"/>
        <v>00</v>
      </c>
    </row>
    <row r="1232" spans="1:9">
      <c r="A1232" s="182" t="s">
        <v>1557</v>
      </c>
      <c r="B1232" s="106" t="s">
        <v>864</v>
      </c>
      <c r="C1232" s="111">
        <v>2947000364.6300001</v>
      </c>
      <c r="D1232" s="112">
        <v>0</v>
      </c>
      <c r="E1232" s="112">
        <f>E1233</f>
        <v>0</v>
      </c>
      <c r="F1232" s="112">
        <f>F1233</f>
        <v>2947000364.6300001</v>
      </c>
      <c r="G1232" s="182">
        <f>G1252</f>
        <v>0</v>
      </c>
      <c r="H1232" s="182" t="b">
        <f t="shared" si="116"/>
        <v>1</v>
      </c>
      <c r="I1232" s="182" t="str">
        <f t="shared" si="117"/>
        <v>00</v>
      </c>
    </row>
    <row r="1233" spans="1:9" ht="25.5">
      <c r="A1233" s="182" t="s">
        <v>1558</v>
      </c>
      <c r="B1233" s="108" t="s">
        <v>865</v>
      </c>
      <c r="C1233" s="110">
        <v>2947000364.6300001</v>
      </c>
      <c r="D1233" s="112">
        <v>0</v>
      </c>
      <c r="E1233" s="112">
        <f>SUMIF(A1233:B1233,"*intra*",C1233:D1233)+SUMIF(A1233:B1233,"*inter*",C1233:D1233)</f>
        <v>0</v>
      </c>
      <c r="F1233" s="112">
        <f>SUMIF(A1233:B1233,"*consolidação*",C1233:D1233)</f>
        <v>2947000364.6300001</v>
      </c>
      <c r="H1233" s="182" t="b">
        <f t="shared" si="116"/>
        <v>1</v>
      </c>
      <c r="I1233" s="182" t="str">
        <f t="shared" si="117"/>
        <v>00</v>
      </c>
    </row>
    <row r="1234" spans="1:9">
      <c r="A1234" s="182" t="s">
        <v>1559</v>
      </c>
      <c r="B1234" s="106" t="s">
        <v>866</v>
      </c>
      <c r="C1234" s="111"/>
      <c r="D1234" s="112">
        <v>0</v>
      </c>
      <c r="E1234" s="112">
        <f>E1235+E1236+E1237</f>
        <v>0</v>
      </c>
      <c r="F1234" s="112">
        <f>F1235+F1236+F1237</f>
        <v>0</v>
      </c>
      <c r="G1234" s="182">
        <f>G1257+G1258+G1259+G1256</f>
        <v>0</v>
      </c>
      <c r="H1234" s="182" t="b">
        <f t="shared" si="116"/>
        <v>1</v>
      </c>
      <c r="I1234" s="182" t="str">
        <f t="shared" si="117"/>
        <v>00</v>
      </c>
    </row>
    <row r="1235" spans="1:9" ht="25.5">
      <c r="A1235" s="182" t="s">
        <v>1560</v>
      </c>
      <c r="B1235" s="106" t="s">
        <v>867</v>
      </c>
      <c r="C1235" s="110"/>
      <c r="D1235" s="112">
        <v>0</v>
      </c>
      <c r="E1235" s="112">
        <f>SUMIF(A1235:B1235,"*intra*",C1235:D1235)+SUMIF(A1235:B1235,"*inter*",C1235:D1235)</f>
        <v>0</v>
      </c>
      <c r="F1235" s="112">
        <f>SUMIF(A1235:B1235,"*consolidação*",C1235:D1235)</f>
        <v>0</v>
      </c>
      <c r="H1235" s="182" t="b">
        <f t="shared" si="116"/>
        <v>1</v>
      </c>
      <c r="I1235" s="182" t="str">
        <f t="shared" si="117"/>
        <v>00</v>
      </c>
    </row>
    <row r="1236" spans="1:9" ht="25.5">
      <c r="A1236" s="182" t="s">
        <v>1561</v>
      </c>
      <c r="B1236" s="108" t="s">
        <v>868</v>
      </c>
      <c r="C1236" s="111"/>
      <c r="D1236" s="112">
        <v>0</v>
      </c>
      <c r="E1236" s="112">
        <f>SUMIF(A1236:B1236,"*intra*",C1236:D1236)+SUMIF(A1236:B1236,"*inter*",C1236:D1236)</f>
        <v>0</v>
      </c>
      <c r="F1236" s="112">
        <f>SUMIF(A1236:B1236,"*consolidação*",C1236:D1236)</f>
        <v>0</v>
      </c>
      <c r="H1236" s="182" t="b">
        <f t="shared" si="116"/>
        <v>1</v>
      </c>
      <c r="I1236" s="182" t="str">
        <f t="shared" si="117"/>
        <v>00</v>
      </c>
    </row>
    <row r="1237" spans="1:9" ht="25.5">
      <c r="A1237" s="182" t="s">
        <v>1562</v>
      </c>
      <c r="B1237" s="106" t="s">
        <v>869</v>
      </c>
      <c r="C1237" s="110"/>
      <c r="D1237" s="112">
        <v>0</v>
      </c>
      <c r="E1237" s="112">
        <f>SUMIF(A1237:B1237,"*intra*",C1237:D1237)+SUMIF(A1237:B1237,"*inter*",C1237:D1237)</f>
        <v>0</v>
      </c>
      <c r="F1237" s="112">
        <f>SUMIF(A1237:B1237,"*consolidação*",C1237:D1237)</f>
        <v>0</v>
      </c>
      <c r="H1237" s="182" t="b">
        <f t="shared" si="116"/>
        <v>1</v>
      </c>
      <c r="I1237" s="182" t="str">
        <f t="shared" si="117"/>
        <v>00</v>
      </c>
    </row>
    <row r="1238" spans="1:9" ht="25.5">
      <c r="A1238" s="182" t="s">
        <v>1563</v>
      </c>
      <c r="B1238" s="108" t="s">
        <v>870</v>
      </c>
      <c r="C1238" s="111"/>
      <c r="D1238" s="112">
        <v>0</v>
      </c>
      <c r="E1238" s="112">
        <f>E1239</f>
        <v>0</v>
      </c>
      <c r="F1238" s="112">
        <f>F1239</f>
        <v>0</v>
      </c>
      <c r="G1238" s="182">
        <f>G1261</f>
        <v>0</v>
      </c>
      <c r="H1238" s="182" t="b">
        <f t="shared" si="116"/>
        <v>1</v>
      </c>
      <c r="I1238" s="182" t="str">
        <f t="shared" si="117"/>
        <v>00</v>
      </c>
    </row>
    <row r="1239" spans="1:9" ht="25.5">
      <c r="A1239" s="182" t="s">
        <v>1564</v>
      </c>
      <c r="B1239" s="106" t="s">
        <v>871</v>
      </c>
      <c r="C1239" s="110"/>
      <c r="D1239" s="112">
        <v>0</v>
      </c>
      <c r="E1239" s="112">
        <f>SUMIF(A1239:B1239,"*intra*",C1239:D1239)+SUMIF(A1239:B1239,"*inter*",C1239:D1239)</f>
        <v>0</v>
      </c>
      <c r="F1239" s="112">
        <f>SUMIF(A1239:B1239,"*consolidação*",C1239:D1239)</f>
        <v>0</v>
      </c>
      <c r="H1239" s="182" t="b">
        <f t="shared" si="116"/>
        <v>1</v>
      </c>
      <c r="I1239" s="182" t="str">
        <f t="shared" si="117"/>
        <v>00</v>
      </c>
    </row>
    <row r="1240" spans="1:9" s="252" customFormat="1" ht="25.5">
      <c r="A1240" s="252" t="s">
        <v>4020</v>
      </c>
      <c r="B1240" s="254" t="s">
        <v>4020</v>
      </c>
      <c r="C1240" s="111"/>
      <c r="D1240" s="112"/>
      <c r="E1240" s="112">
        <f>E1241</f>
        <v>0</v>
      </c>
      <c r="F1240" s="112">
        <f>F1241</f>
        <v>0</v>
      </c>
      <c r="H1240" s="252" t="b">
        <f t="shared" ref="H1240:H1241" si="118">IF(I1240="00",C1240=E1240+F1240,TRUE)</f>
        <v>1</v>
      </c>
      <c r="I1240" s="252" t="str">
        <f t="shared" ref="I1240:I1241" si="119">MID(A1240,11,2)</f>
        <v>00</v>
      </c>
    </row>
    <row r="1241" spans="1:9" s="252" customFormat="1" ht="25.5">
      <c r="A1241" s="252" t="s">
        <v>4021</v>
      </c>
      <c r="B1241" s="255" t="s">
        <v>4021</v>
      </c>
      <c r="C1241" s="110"/>
      <c r="D1241" s="112"/>
      <c r="E1241" s="112">
        <f t="shared" ref="E1241" si="120">SUMIF(A1241:B1241,"*intra*",C1241:D1241)+SUMIF(A1241:B1241,"*inter*",C1241:D1241)</f>
        <v>0</v>
      </c>
      <c r="F1241" s="112">
        <f t="shared" ref="F1241" si="121">SUMIF(A1241:B1241,"*consolidação*",C1241:D1241)</f>
        <v>0</v>
      </c>
      <c r="H1241" s="252" t="b">
        <f t="shared" si="118"/>
        <v>1</v>
      </c>
      <c r="I1241" s="252" t="str">
        <f t="shared" si="119"/>
        <v>00</v>
      </c>
    </row>
    <row r="1242" spans="1:9">
      <c r="A1242" s="182" t="s">
        <v>1565</v>
      </c>
      <c r="B1242" s="108" t="s">
        <v>872</v>
      </c>
      <c r="C1242" s="111">
        <v>17995076642.470001</v>
      </c>
      <c r="D1242" s="112">
        <v>0</v>
      </c>
      <c r="E1242" s="112">
        <f>E1243</f>
        <v>0</v>
      </c>
      <c r="F1242" s="112">
        <f>F1243</f>
        <v>17995076642.470001</v>
      </c>
      <c r="G1242" s="182">
        <f>G1263</f>
        <v>0</v>
      </c>
      <c r="H1242" s="182" t="b">
        <f t="shared" si="116"/>
        <v>1</v>
      </c>
      <c r="I1242" s="182" t="str">
        <f t="shared" si="117"/>
        <v>00</v>
      </c>
    </row>
    <row r="1243" spans="1:9">
      <c r="A1243" s="182" t="s">
        <v>1566</v>
      </c>
      <c r="B1243" s="106" t="s">
        <v>873</v>
      </c>
      <c r="C1243" s="110">
        <v>17995076642.470001</v>
      </c>
      <c r="D1243" s="112">
        <v>0</v>
      </c>
      <c r="E1243" s="112">
        <f>SUMIF(A1243:B1243,"*intra*",C1243:D1243)+SUMIF(A1243:B1243,"*inter*",C1243:D1243)</f>
        <v>0</v>
      </c>
      <c r="F1243" s="112">
        <f>SUMIF(A1243:B1243,"*consolidação*",C1243:D1243)</f>
        <v>17995076642.470001</v>
      </c>
      <c r="H1243" s="182" t="b">
        <f t="shared" si="116"/>
        <v>1</v>
      </c>
      <c r="I1243" s="182" t="str">
        <f t="shared" si="117"/>
        <v>00</v>
      </c>
    </row>
    <row r="1244" spans="1:9">
      <c r="A1244" s="182" t="s">
        <v>1567</v>
      </c>
      <c r="B1244" s="108" t="s">
        <v>874</v>
      </c>
      <c r="C1244" s="111">
        <v>34846850131.330002</v>
      </c>
      <c r="D1244" s="112">
        <v>0</v>
      </c>
      <c r="E1244" s="112">
        <f>E1245+E1247+E1249+E1251+E1255+E1257</f>
        <v>0</v>
      </c>
      <c r="F1244" s="112">
        <f>F1245+F1247+F1249+F1251+F1253+F1255+F1257</f>
        <v>34846850131.330002</v>
      </c>
      <c r="G1244" s="182">
        <f>G1265+G1267+G1269+G1271+G1273+G1275</f>
        <v>0</v>
      </c>
      <c r="H1244" s="182" t="b">
        <f t="shared" si="116"/>
        <v>1</v>
      </c>
      <c r="I1244" s="182" t="str">
        <f t="shared" si="117"/>
        <v>00</v>
      </c>
    </row>
    <row r="1245" spans="1:9">
      <c r="A1245" s="182" t="s">
        <v>1568</v>
      </c>
      <c r="B1245" s="106" t="s">
        <v>875</v>
      </c>
      <c r="C1245" s="110">
        <v>343400635.48000002</v>
      </c>
      <c r="D1245" s="112">
        <v>0</v>
      </c>
      <c r="E1245" s="112">
        <f>E1246</f>
        <v>0</v>
      </c>
      <c r="F1245" s="112">
        <f>F1246</f>
        <v>343400635.48000002</v>
      </c>
      <c r="G1245" s="182">
        <f>G1266</f>
        <v>0</v>
      </c>
      <c r="H1245" s="182" t="b">
        <f t="shared" si="116"/>
        <v>1</v>
      </c>
      <c r="I1245" s="182" t="str">
        <f t="shared" si="117"/>
        <v>00</v>
      </c>
    </row>
    <row r="1246" spans="1:9" ht="25.5">
      <c r="A1246" s="182" t="s">
        <v>1569</v>
      </c>
      <c r="B1246" s="108" t="s">
        <v>876</v>
      </c>
      <c r="C1246" s="111">
        <v>343400635.48000002</v>
      </c>
      <c r="D1246" s="112">
        <v>0</v>
      </c>
      <c r="E1246" s="112">
        <f>SUMIF(A1246:B1246,"*intra*",C1246:D1246)+SUMIF(A1246:B1246,"*inter*",C1246:D1246)</f>
        <v>0</v>
      </c>
      <c r="F1246" s="112">
        <f>SUMIF(A1246:B1246,"*consolidação*",C1246:D1246)</f>
        <v>343400635.48000002</v>
      </c>
      <c r="H1246" s="182" t="b">
        <f t="shared" si="116"/>
        <v>1</v>
      </c>
      <c r="I1246" s="182" t="str">
        <f t="shared" si="117"/>
        <v>00</v>
      </c>
    </row>
    <row r="1247" spans="1:9">
      <c r="A1247" s="182" t="s">
        <v>1570</v>
      </c>
      <c r="B1247" s="106" t="s">
        <v>877</v>
      </c>
      <c r="C1247" s="110"/>
      <c r="D1247" s="112">
        <v>0</v>
      </c>
      <c r="E1247" s="112">
        <f>E1248</f>
        <v>0</v>
      </c>
      <c r="F1247" s="112">
        <f>F1248</f>
        <v>0</v>
      </c>
      <c r="G1247" s="182">
        <f>G1268</f>
        <v>0</v>
      </c>
      <c r="H1247" s="182" t="b">
        <f t="shared" si="116"/>
        <v>1</v>
      </c>
      <c r="I1247" s="182" t="str">
        <f t="shared" si="117"/>
        <v>00</v>
      </c>
    </row>
    <row r="1248" spans="1:9" ht="25.5">
      <c r="A1248" s="182" t="s">
        <v>1571</v>
      </c>
      <c r="B1248" s="108" t="s">
        <v>878</v>
      </c>
      <c r="C1248" s="111"/>
      <c r="D1248" s="112">
        <v>0</v>
      </c>
      <c r="E1248" s="112">
        <f>SUMIF(A1248:B1248,"*intra*",C1248:D1248)+SUMIF(A1248:B1248,"*inter*",C1248:D1248)</f>
        <v>0</v>
      </c>
      <c r="F1248" s="112">
        <f>SUMIF(A1248:B1248,"*consolidação*",C1248:D1248)</f>
        <v>0</v>
      </c>
      <c r="H1248" s="182" t="b">
        <f t="shared" si="116"/>
        <v>1</v>
      </c>
      <c r="I1248" s="182" t="str">
        <f t="shared" si="117"/>
        <v>00</v>
      </c>
    </row>
    <row r="1249" spans="1:9">
      <c r="A1249" s="182" t="s">
        <v>1572</v>
      </c>
      <c r="B1249" s="106" t="s">
        <v>879</v>
      </c>
      <c r="C1249" s="110"/>
      <c r="D1249" s="112">
        <v>0</v>
      </c>
      <c r="E1249" s="112">
        <f>E1250</f>
        <v>0</v>
      </c>
      <c r="F1249" s="112">
        <f>F1250</f>
        <v>0</v>
      </c>
      <c r="G1249" s="182">
        <f>G1270</f>
        <v>0</v>
      </c>
      <c r="H1249" s="182" t="b">
        <f t="shared" si="116"/>
        <v>1</v>
      </c>
      <c r="I1249" s="182" t="str">
        <f t="shared" si="117"/>
        <v>00</v>
      </c>
    </row>
    <row r="1250" spans="1:9" ht="25.5">
      <c r="A1250" s="182" t="s">
        <v>1573</v>
      </c>
      <c r="B1250" s="108" t="s">
        <v>880</v>
      </c>
      <c r="C1250" s="111"/>
      <c r="D1250" s="112">
        <v>0</v>
      </c>
      <c r="E1250" s="112">
        <f>SUMIF(A1250:B1250,"*intra*",C1250:D1250)+SUMIF(A1250:B1250,"*inter*",C1250:D1250)</f>
        <v>0</v>
      </c>
      <c r="F1250" s="112">
        <f>SUMIF(A1250:B1250,"*consolidação*",C1250:D1250)</f>
        <v>0</v>
      </c>
      <c r="H1250" s="182" t="b">
        <f t="shared" si="116"/>
        <v>1</v>
      </c>
      <c r="I1250" s="182" t="str">
        <f t="shared" si="117"/>
        <v>00</v>
      </c>
    </row>
    <row r="1251" spans="1:9">
      <c r="A1251" s="182" t="s">
        <v>1574</v>
      </c>
      <c r="B1251" s="106" t="s">
        <v>881</v>
      </c>
      <c r="C1251" s="110">
        <v>7026929.04</v>
      </c>
      <c r="D1251" s="112">
        <v>0</v>
      </c>
      <c r="E1251" s="112">
        <f>E1252</f>
        <v>0</v>
      </c>
      <c r="F1251" s="112">
        <f>F1252</f>
        <v>7026929.04</v>
      </c>
      <c r="G1251" s="182">
        <f>G1272</f>
        <v>0</v>
      </c>
      <c r="H1251" s="182" t="b">
        <f t="shared" si="116"/>
        <v>1</v>
      </c>
      <c r="I1251" s="182" t="str">
        <f t="shared" si="117"/>
        <v>00</v>
      </c>
    </row>
    <row r="1252" spans="1:9" ht="25.5">
      <c r="A1252" s="182" t="s">
        <v>1575</v>
      </c>
      <c r="B1252" s="108" t="s">
        <v>882</v>
      </c>
      <c r="C1252" s="111">
        <v>7026929.04</v>
      </c>
      <c r="D1252" s="112">
        <v>0</v>
      </c>
      <c r="E1252" s="112">
        <f>SUMIF(A1252:B1252,"*intra*",C1252:D1252)+SUMIF(A1252:B1252,"*inter*",C1252:D1252)</f>
        <v>0</v>
      </c>
      <c r="F1252" s="112">
        <f>SUMIF(A1252:B1252,"*consolidação*",C1252:D1252)</f>
        <v>7026929.04</v>
      </c>
      <c r="H1252" s="182" t="b">
        <f t="shared" si="116"/>
        <v>1</v>
      </c>
      <c r="I1252" s="182" t="str">
        <f t="shared" si="117"/>
        <v>00</v>
      </c>
    </row>
    <row r="1253" spans="1:9" s="252" customFormat="1" ht="25.5">
      <c r="A1253" s="265" t="s">
        <v>4090</v>
      </c>
      <c r="B1253" s="254" t="s">
        <v>4022</v>
      </c>
      <c r="C1253" s="110">
        <v>481942507.07999998</v>
      </c>
      <c r="D1253" s="112"/>
      <c r="E1253" s="112">
        <f>E1254</f>
        <v>0</v>
      </c>
      <c r="F1253" s="112">
        <f>F1254</f>
        <v>481942507.07999998</v>
      </c>
      <c r="H1253" s="252" t="b">
        <f t="shared" ref="H1253:H1254" si="122">IF(I1253="00",C1253=E1253+F1253,TRUE)</f>
        <v>1</v>
      </c>
      <c r="I1253" s="252" t="str">
        <f t="shared" ref="I1253:I1254" si="123">MID(A1253,11,2)</f>
        <v>00</v>
      </c>
    </row>
    <row r="1254" spans="1:9" s="252" customFormat="1" ht="25.5">
      <c r="A1254" s="252" t="s">
        <v>4023</v>
      </c>
      <c r="B1254" s="255" t="s">
        <v>4023</v>
      </c>
      <c r="C1254" s="111">
        <v>481942507.07999998</v>
      </c>
      <c r="D1254" s="112"/>
      <c r="E1254" s="112">
        <f t="shared" ref="E1254" si="124">SUMIF(A1254:B1254,"*intra*",C1254:D1254)+SUMIF(A1254:B1254,"*inter*",C1254:D1254)</f>
        <v>0</v>
      </c>
      <c r="F1254" s="112">
        <f t="shared" ref="F1254" si="125">SUMIF(A1254:B1254,"*consolidação*",C1254:D1254)</f>
        <v>481942507.07999998</v>
      </c>
      <c r="H1254" s="252" t="b">
        <f t="shared" si="122"/>
        <v>1</v>
      </c>
      <c r="I1254" s="252" t="str">
        <f t="shared" si="123"/>
        <v>00</v>
      </c>
    </row>
    <row r="1255" spans="1:9">
      <c r="A1255" s="182" t="s">
        <v>1576</v>
      </c>
      <c r="B1255" s="106" t="s">
        <v>883</v>
      </c>
      <c r="C1255" s="110">
        <v>8035422265.29</v>
      </c>
      <c r="D1255" s="112">
        <v>0</v>
      </c>
      <c r="E1255" s="112">
        <f>E1256</f>
        <v>0</v>
      </c>
      <c r="F1255" s="112">
        <f>F1256</f>
        <v>8035422265.29</v>
      </c>
      <c r="G1255" s="182">
        <f>G1274</f>
        <v>0</v>
      </c>
      <c r="H1255" s="182" t="b">
        <f t="shared" si="116"/>
        <v>1</v>
      </c>
      <c r="I1255" s="182" t="str">
        <f t="shared" si="117"/>
        <v>00</v>
      </c>
    </row>
    <row r="1256" spans="1:9">
      <c r="A1256" s="182" t="s">
        <v>1577</v>
      </c>
      <c r="B1256" s="108" t="s">
        <v>884</v>
      </c>
      <c r="C1256" s="111">
        <v>8035422265.29</v>
      </c>
      <c r="D1256" s="112">
        <v>0</v>
      </c>
      <c r="E1256" s="112">
        <f>SUMIF(A1256:B1256,"*intra*",C1256:D1256)+SUMIF(A1256:B1256,"*inter*",C1256:D1256)</f>
        <v>0</v>
      </c>
      <c r="F1256" s="112">
        <f>SUMIF(A1256:B1256,"*consolidação*",C1256:D1256)</f>
        <v>8035422265.29</v>
      </c>
      <c r="H1256" s="182" t="b">
        <f t="shared" si="116"/>
        <v>1</v>
      </c>
      <c r="I1256" s="182" t="str">
        <f t="shared" si="117"/>
        <v>00</v>
      </c>
    </row>
    <row r="1257" spans="1:9">
      <c r="A1257" s="182" t="s">
        <v>1578</v>
      </c>
      <c r="B1257" s="106" t="s">
        <v>885</v>
      </c>
      <c r="C1257" s="110">
        <v>25979057794.439999</v>
      </c>
      <c r="D1257" s="112">
        <v>0</v>
      </c>
      <c r="E1257" s="112">
        <f>E1258</f>
        <v>0</v>
      </c>
      <c r="F1257" s="112">
        <f>F1258</f>
        <v>25979057794.439999</v>
      </c>
      <c r="G1257" s="182">
        <f>G1276</f>
        <v>0</v>
      </c>
      <c r="H1257" s="182" t="b">
        <f t="shared" si="116"/>
        <v>1</v>
      </c>
      <c r="I1257" s="182" t="str">
        <f t="shared" si="117"/>
        <v>00</v>
      </c>
    </row>
    <row r="1258" spans="1:9">
      <c r="A1258" s="182" t="s">
        <v>1579</v>
      </c>
      <c r="B1258" s="108" t="s">
        <v>886</v>
      </c>
      <c r="C1258" s="111">
        <v>25979057794.439999</v>
      </c>
      <c r="D1258" s="112">
        <v>0</v>
      </c>
      <c r="E1258" s="112">
        <f>SUMIF(A1258:B1258,"*intra*",C1258:D1258)+SUMIF(A1258:B1258,"*inter*",C1258:D1258)</f>
        <v>0</v>
      </c>
      <c r="F1258" s="112">
        <f>SUMIF(A1258:B1258,"*consolidação*",C1258:D1258)</f>
        <v>25979057794.439999</v>
      </c>
      <c r="H1258" s="182" t="b">
        <f t="shared" si="116"/>
        <v>1</v>
      </c>
      <c r="I1258" s="182" t="str">
        <f t="shared" si="117"/>
        <v>00</v>
      </c>
    </row>
    <row r="1259" spans="1:9">
      <c r="A1259" s="182" t="s">
        <v>1580</v>
      </c>
      <c r="B1259" s="106" t="s">
        <v>887</v>
      </c>
      <c r="C1259" s="110">
        <v>10814667319.99</v>
      </c>
      <c r="D1259" s="112">
        <v>0</v>
      </c>
      <c r="E1259" s="112">
        <f>E1260-E1262</f>
        <v>0</v>
      </c>
      <c r="F1259" s="112">
        <f>F1260-F1262</f>
        <v>10814667319.99</v>
      </c>
      <c r="G1259" s="182">
        <f>G1278-G1280</f>
        <v>0</v>
      </c>
      <c r="H1259" s="182" t="b">
        <f t="shared" si="116"/>
        <v>1</v>
      </c>
      <c r="I1259" s="182" t="str">
        <f t="shared" si="117"/>
        <v>00</v>
      </c>
    </row>
    <row r="1260" spans="1:9">
      <c r="A1260" s="182" t="s">
        <v>1581</v>
      </c>
      <c r="B1260" s="108" t="s">
        <v>888</v>
      </c>
      <c r="C1260" s="111">
        <v>10814845904.82</v>
      </c>
      <c r="D1260" s="112">
        <v>0</v>
      </c>
      <c r="E1260" s="112">
        <f>E1261</f>
        <v>0</v>
      </c>
      <c r="F1260" s="112">
        <f>F1261</f>
        <v>10814845904.82</v>
      </c>
      <c r="G1260" s="182">
        <f>G1279</f>
        <v>0</v>
      </c>
      <c r="H1260" s="182" t="b">
        <f t="shared" si="116"/>
        <v>1</v>
      </c>
      <c r="I1260" s="182" t="str">
        <f t="shared" si="117"/>
        <v>00</v>
      </c>
    </row>
    <row r="1261" spans="1:9" ht="25.5">
      <c r="A1261" s="182" t="s">
        <v>1582</v>
      </c>
      <c r="B1261" s="106" t="s">
        <v>889</v>
      </c>
      <c r="C1261" s="110">
        <v>10814845904.82</v>
      </c>
      <c r="D1261" s="112">
        <v>0</v>
      </c>
      <c r="E1261" s="112">
        <f>SUMIF(A1261:B1261,"*intra*",C1261:D1261)+SUMIF(A1261:B1261,"*inter*",C1261:D1261)</f>
        <v>0</v>
      </c>
      <c r="F1261" s="112">
        <f>SUMIF(A1261:B1261,"*consolidação*",C1261:D1261)</f>
        <v>10814845904.82</v>
      </c>
      <c r="H1261" s="182" t="b">
        <f t="shared" si="116"/>
        <v>1</v>
      </c>
      <c r="I1261" s="182" t="str">
        <f t="shared" si="117"/>
        <v>00</v>
      </c>
    </row>
    <row r="1262" spans="1:9">
      <c r="A1262" s="182" t="s">
        <v>1583</v>
      </c>
      <c r="B1262" s="108" t="s">
        <v>890</v>
      </c>
      <c r="C1262" s="111">
        <v>178584.83</v>
      </c>
      <c r="D1262" s="112">
        <v>0</v>
      </c>
      <c r="E1262" s="112">
        <f>E1263</f>
        <v>0</v>
      </c>
      <c r="F1262" s="112">
        <f>F1263</f>
        <v>178584.83</v>
      </c>
      <c r="G1262" s="182">
        <f>G1281</f>
        <v>0</v>
      </c>
      <c r="H1262" s="182" t="b">
        <f t="shared" si="116"/>
        <v>1</v>
      </c>
      <c r="I1262" s="182" t="str">
        <f t="shared" si="117"/>
        <v>00</v>
      </c>
    </row>
    <row r="1263" spans="1:9">
      <c r="A1263" s="182" t="s">
        <v>1584</v>
      </c>
      <c r="B1263" s="106" t="s">
        <v>891</v>
      </c>
      <c r="C1263" s="110">
        <v>178584.83</v>
      </c>
      <c r="D1263" s="112">
        <v>0</v>
      </c>
      <c r="E1263" s="112">
        <f>SUMIF(A1263:B1263,"*intra*",C1263:D1263)+SUMIF(A1263:B1263,"*inter*",C1263:D1263)</f>
        <v>0</v>
      </c>
      <c r="F1263" s="112">
        <f>SUMIF(A1263:B1263,"*consolidação*",C1263:D1263)</f>
        <v>178584.83</v>
      </c>
      <c r="H1263" s="182" t="b">
        <f t="shared" si="116"/>
        <v>1</v>
      </c>
      <c r="I1263" s="182" t="str">
        <f t="shared" si="117"/>
        <v>00</v>
      </c>
    </row>
    <row r="1264" spans="1:9">
      <c r="A1264" s="182" t="s">
        <v>1585</v>
      </c>
      <c r="B1264" s="108" t="s">
        <v>892</v>
      </c>
      <c r="C1264" s="111">
        <v>-849112377043.5</v>
      </c>
      <c r="D1264" s="112">
        <v>0</v>
      </c>
      <c r="E1264" s="112">
        <f>E1265+E1274+E1280+E1311+E1316+E1371+E1384-E1447</f>
        <v>-200578637946.14996</v>
      </c>
      <c r="F1264" s="112">
        <f>F1265+F1274+F1280+F1311+F1316+F1371+F1384-F1447</f>
        <v>-648533739097.3501</v>
      </c>
      <c r="G1264" s="182">
        <f>G1283+G1292+G1298+G1329+G1334+G1389+G1402-G1469</f>
        <v>0</v>
      </c>
      <c r="H1264" s="182" t="b">
        <f t="shared" si="116"/>
        <v>1</v>
      </c>
      <c r="I1264" s="182" t="str">
        <f t="shared" si="117"/>
        <v>00</v>
      </c>
    </row>
    <row r="1265" spans="1:9">
      <c r="A1265" s="182" t="s">
        <v>1586</v>
      </c>
      <c r="B1265" s="106" t="s">
        <v>893</v>
      </c>
      <c r="C1265" s="110">
        <v>16275412203.33</v>
      </c>
      <c r="D1265" s="112">
        <v>0</v>
      </c>
      <c r="E1265" s="112">
        <f>E1266+E1268</f>
        <v>234716854.40000001</v>
      </c>
      <c r="F1265" s="112">
        <f>F1266+F1268</f>
        <v>16040695348.93</v>
      </c>
      <c r="G1265" s="182">
        <f>G1284+G1286</f>
        <v>0</v>
      </c>
      <c r="H1265" s="182" t="b">
        <f t="shared" si="116"/>
        <v>1</v>
      </c>
      <c r="I1265" s="182" t="str">
        <f t="shared" si="117"/>
        <v>00</v>
      </c>
    </row>
    <row r="1266" spans="1:9">
      <c r="A1266" s="182" t="s">
        <v>1587</v>
      </c>
      <c r="B1266" s="108" t="s">
        <v>894</v>
      </c>
      <c r="C1266" s="111">
        <v>-5998433064.2299995</v>
      </c>
      <c r="D1266" s="112">
        <v>0</v>
      </c>
      <c r="E1266" s="112">
        <f>E1267</f>
        <v>0</v>
      </c>
      <c r="F1266" s="112">
        <f>F1267</f>
        <v>-5998433064.2299995</v>
      </c>
      <c r="G1266" s="182">
        <f>G1285</f>
        <v>0</v>
      </c>
      <c r="H1266" s="182" t="b">
        <f t="shared" si="116"/>
        <v>1</v>
      </c>
      <c r="I1266" s="182" t="str">
        <f t="shared" si="117"/>
        <v>00</v>
      </c>
    </row>
    <row r="1267" spans="1:9">
      <c r="A1267" s="182" t="s">
        <v>1588</v>
      </c>
      <c r="B1267" s="106" t="s">
        <v>895</v>
      </c>
      <c r="C1267" s="110">
        <v>-5998433064.2299995</v>
      </c>
      <c r="D1267" s="112">
        <v>0</v>
      </c>
      <c r="E1267" s="112">
        <f>SUMIF(A1267:B1267,"*intra*",C1267:D1267)+SUMIF(A1267:B1267,"*inter*",C1267:D1267)</f>
        <v>0</v>
      </c>
      <c r="F1267" s="112">
        <f>SUMIF(A1267:B1267,"*consolidação*",C1267:D1267)</f>
        <v>-5998433064.2299995</v>
      </c>
      <c r="H1267" s="182" t="b">
        <f t="shared" si="116"/>
        <v>1</v>
      </c>
      <c r="I1267" s="182" t="str">
        <f t="shared" si="117"/>
        <v>00</v>
      </c>
    </row>
    <row r="1268" spans="1:9">
      <c r="A1268" s="182" t="s">
        <v>1589</v>
      </c>
      <c r="B1268" s="108" t="s">
        <v>896</v>
      </c>
      <c r="C1268" s="111">
        <v>22273845267.560001</v>
      </c>
      <c r="D1268" s="112">
        <v>0</v>
      </c>
      <c r="E1268" s="112">
        <f>E1269+E1270+E1271+E1272+E1273</f>
        <v>234716854.40000001</v>
      </c>
      <c r="F1268" s="112">
        <f>F1269+F1270+F1271+F1272+F1273</f>
        <v>22039128413.16</v>
      </c>
      <c r="G1268" s="182">
        <f>G1287+G1288+G1289+G1290+G1291</f>
        <v>0</v>
      </c>
      <c r="H1268" s="182" t="b">
        <f t="shared" si="116"/>
        <v>1</v>
      </c>
      <c r="I1268" s="182" t="str">
        <f t="shared" si="117"/>
        <v>00</v>
      </c>
    </row>
    <row r="1269" spans="1:9">
      <c r="A1269" s="182" t="s">
        <v>1590</v>
      </c>
      <c r="B1269" s="106" t="s">
        <v>897</v>
      </c>
      <c r="C1269" s="110">
        <v>22039128413.16</v>
      </c>
      <c r="D1269" s="112">
        <v>0</v>
      </c>
      <c r="E1269" s="112">
        <f>SUMIF(A1269:B1269,"*intra*",C1269:D1269)+SUMIF(A1269:B1269,"*inter*",C1269:D1269)</f>
        <v>0</v>
      </c>
      <c r="F1269" s="112">
        <f>SUMIF(A1269:B1269,"*consolidação*",C1269:D1269)</f>
        <v>22039128413.16</v>
      </c>
      <c r="H1269" s="182" t="b">
        <f t="shared" si="116"/>
        <v>1</v>
      </c>
      <c r="I1269" s="182" t="str">
        <f t="shared" si="117"/>
        <v>00</v>
      </c>
    </row>
    <row r="1270" spans="1:9">
      <c r="A1270" s="182" t="s">
        <v>1591</v>
      </c>
      <c r="B1270" s="108" t="s">
        <v>898</v>
      </c>
      <c r="C1270" s="111">
        <v>229332288.30000001</v>
      </c>
      <c r="D1270" s="112">
        <v>0</v>
      </c>
      <c r="E1270" s="112">
        <f>SUMIF(A1270:B1270,"*intra*",C1270:D1270)+SUMIF(A1270:B1270,"*inter*",C1270:D1270)</f>
        <v>229332288.30000001</v>
      </c>
      <c r="F1270" s="112">
        <f>SUMIF(A1270:B1270,"*consolidação*",C1270:D1270)</f>
        <v>0</v>
      </c>
      <c r="H1270" s="182" t="b">
        <f t="shared" si="116"/>
        <v>1</v>
      </c>
      <c r="I1270" s="182" t="str">
        <f t="shared" si="117"/>
        <v>00</v>
      </c>
    </row>
    <row r="1271" spans="1:9">
      <c r="A1271" s="182" t="s">
        <v>1592</v>
      </c>
      <c r="B1271" s="106" t="s">
        <v>899</v>
      </c>
      <c r="C1271" s="110">
        <v>5383499.0999999996</v>
      </c>
      <c r="D1271" s="112">
        <v>0</v>
      </c>
      <c r="E1271" s="112">
        <f>SUMIF(A1271:B1271,"*intra*",C1271:D1271)+SUMIF(A1271:B1271,"*inter*",C1271:D1271)</f>
        <v>5383499.0999999996</v>
      </c>
      <c r="F1271" s="112">
        <f>SUMIF(A1271:B1271,"*consolidação*",C1271:D1271)</f>
        <v>0</v>
      </c>
      <c r="H1271" s="182" t="b">
        <f t="shared" si="116"/>
        <v>1</v>
      </c>
      <c r="I1271" s="182" t="str">
        <f t="shared" si="117"/>
        <v>00</v>
      </c>
    </row>
    <row r="1272" spans="1:9">
      <c r="A1272" s="182" t="s">
        <v>1593</v>
      </c>
      <c r="B1272" s="108" t="s">
        <v>900</v>
      </c>
      <c r="C1272" s="111"/>
      <c r="D1272" s="112">
        <v>0</v>
      </c>
      <c r="E1272" s="112">
        <f>SUMIF(A1272:B1272,"*intra*",C1272:D1272)+SUMIF(A1272:B1272,"*inter*",C1272:D1272)</f>
        <v>0</v>
      </c>
      <c r="F1272" s="112">
        <f>SUMIF(A1272:B1272,"*consolidação*",C1272:D1272)</f>
        <v>0</v>
      </c>
      <c r="H1272" s="182" t="b">
        <f t="shared" si="116"/>
        <v>1</v>
      </c>
      <c r="I1272" s="182" t="str">
        <f t="shared" si="117"/>
        <v>00</v>
      </c>
    </row>
    <row r="1273" spans="1:9">
      <c r="A1273" s="182" t="s">
        <v>1594</v>
      </c>
      <c r="B1273" s="106" t="s">
        <v>901</v>
      </c>
      <c r="C1273" s="110">
        <v>1067</v>
      </c>
      <c r="D1273" s="112">
        <v>0</v>
      </c>
      <c r="E1273" s="112">
        <f>SUMIF(A1273:B1273,"*intra*",C1273:D1273)+SUMIF(A1273:B1273,"*inter*",C1273:D1273)</f>
        <v>1067</v>
      </c>
      <c r="F1273" s="112">
        <f>SUMIF(A1273:B1273,"*consolidação*",C1273:D1273)</f>
        <v>0</v>
      </c>
      <c r="H1273" s="182" t="b">
        <f t="shared" si="116"/>
        <v>1</v>
      </c>
      <c r="I1273" s="182" t="str">
        <f t="shared" si="117"/>
        <v>00</v>
      </c>
    </row>
    <row r="1274" spans="1:9">
      <c r="A1274" s="182" t="s">
        <v>1595</v>
      </c>
      <c r="B1274" s="108" t="s">
        <v>902</v>
      </c>
      <c r="C1274" s="111">
        <v>1507070518.4300001</v>
      </c>
      <c r="D1274" s="112">
        <v>0</v>
      </c>
      <c r="E1274" s="112">
        <f>E1275+E1276+E1277+E1278+E1279</f>
        <v>10000000</v>
      </c>
      <c r="F1274" s="112">
        <f>F1275+F1276+F1277+F1278+F1279</f>
        <v>1497070518.4300001</v>
      </c>
      <c r="G1274" s="182">
        <f>G1293+G1294+G1295+G1296+G1297</f>
        <v>0</v>
      </c>
      <c r="H1274" s="182" t="b">
        <f t="shared" si="116"/>
        <v>1</v>
      </c>
      <c r="I1274" s="182" t="str">
        <f t="shared" si="117"/>
        <v>00</v>
      </c>
    </row>
    <row r="1275" spans="1:9" ht="25.5">
      <c r="A1275" s="182" t="s">
        <v>1596</v>
      </c>
      <c r="B1275" s="106" t="s">
        <v>903</v>
      </c>
      <c r="C1275" s="110">
        <v>1497070518.4300001</v>
      </c>
      <c r="D1275" s="112">
        <v>0</v>
      </c>
      <c r="E1275" s="112">
        <f>SUMIF(A1275:B1275,"*intra*",C1275:D1275)+SUMIF(A1275:B1275,"*inter*",C1275:D1275)</f>
        <v>0</v>
      </c>
      <c r="F1275" s="112">
        <f>SUMIF(A1275:B1275,"*consolidação*",C1275:D1275)</f>
        <v>1497070518.4300001</v>
      </c>
      <c r="H1275" s="182" t="b">
        <f t="shared" si="116"/>
        <v>1</v>
      </c>
      <c r="I1275" s="182" t="str">
        <f t="shared" si="117"/>
        <v>00</v>
      </c>
    </row>
    <row r="1276" spans="1:9" ht="25.5">
      <c r="A1276" s="182" t="s">
        <v>1597</v>
      </c>
      <c r="B1276" s="108" t="s">
        <v>904</v>
      </c>
      <c r="C1276" s="111"/>
      <c r="D1276" s="112">
        <v>0</v>
      </c>
      <c r="E1276" s="112">
        <f>SUMIF(A1276:B1276,"*intra*",C1276:D1276)+SUMIF(A1276:B1276,"*inter*",C1276:D1276)</f>
        <v>0</v>
      </c>
      <c r="F1276" s="112">
        <f>SUMIF(A1276:B1276,"*consolidação*",C1276:D1276)</f>
        <v>0</v>
      </c>
      <c r="H1276" s="182" t="b">
        <f t="shared" si="116"/>
        <v>1</v>
      </c>
      <c r="I1276" s="182" t="str">
        <f t="shared" si="117"/>
        <v>00</v>
      </c>
    </row>
    <row r="1277" spans="1:9" ht="25.5">
      <c r="A1277" s="182" t="s">
        <v>1598</v>
      </c>
      <c r="B1277" s="106" t="s">
        <v>905</v>
      </c>
      <c r="C1277" s="110">
        <v>10000000</v>
      </c>
      <c r="D1277" s="112">
        <v>0</v>
      </c>
      <c r="E1277" s="112">
        <f>SUMIF(A1277:B1277,"*intra*",C1277:D1277)+SUMIF(A1277:B1277,"*inter*",C1277:D1277)</f>
        <v>10000000</v>
      </c>
      <c r="F1277" s="112">
        <f>SUMIF(A1277:B1277,"*consolidação*",C1277:D1277)</f>
        <v>0</v>
      </c>
      <c r="H1277" s="182" t="b">
        <f t="shared" si="116"/>
        <v>1</v>
      </c>
      <c r="I1277" s="182" t="str">
        <f t="shared" si="117"/>
        <v>00</v>
      </c>
    </row>
    <row r="1278" spans="1:9" ht="25.5">
      <c r="A1278" s="182" t="s">
        <v>1599</v>
      </c>
      <c r="B1278" s="108" t="s">
        <v>906</v>
      </c>
      <c r="C1278" s="111"/>
      <c r="D1278" s="112">
        <v>0</v>
      </c>
      <c r="E1278" s="112">
        <f>SUMIF(A1278:B1278,"*intra*",C1278:D1278)+SUMIF(A1278:B1278,"*inter*",C1278:D1278)</f>
        <v>0</v>
      </c>
      <c r="F1278" s="112">
        <f>SUMIF(A1278:B1278,"*consolidação*",C1278:D1278)</f>
        <v>0</v>
      </c>
      <c r="H1278" s="182" t="b">
        <f t="shared" si="116"/>
        <v>1</v>
      </c>
      <c r="I1278" s="182" t="str">
        <f t="shared" si="117"/>
        <v>00</v>
      </c>
    </row>
    <row r="1279" spans="1:9" ht="25.5">
      <c r="A1279" s="182" t="s">
        <v>1600</v>
      </c>
      <c r="B1279" s="106" t="s">
        <v>907</v>
      </c>
      <c r="C1279" s="110"/>
      <c r="D1279" s="112">
        <v>0</v>
      </c>
      <c r="E1279" s="112">
        <f>SUMIF(A1279:B1279,"*intra*",C1279:D1279)+SUMIF(A1279:B1279,"*inter*",C1279:D1279)</f>
        <v>0</v>
      </c>
      <c r="F1279" s="112">
        <f>SUMIF(A1279:B1279,"*consolidação*",C1279:D1279)</f>
        <v>0</v>
      </c>
      <c r="H1279" s="182" t="b">
        <f t="shared" si="116"/>
        <v>1</v>
      </c>
      <c r="I1279" s="182" t="str">
        <f t="shared" si="117"/>
        <v>00</v>
      </c>
    </row>
    <row r="1280" spans="1:9">
      <c r="A1280" s="182" t="s">
        <v>1601</v>
      </c>
      <c r="B1280" s="108" t="s">
        <v>908</v>
      </c>
      <c r="C1280" s="111">
        <v>724076441.22000003</v>
      </c>
      <c r="D1280" s="112">
        <v>0</v>
      </c>
      <c r="E1280" s="112">
        <f>E1281+E1287+E1293+E1299+E1305</f>
        <v>24808559.739999998</v>
      </c>
      <c r="F1280" s="112">
        <f>F1281+F1287+F1293+F1299+F1305</f>
        <v>699267881.48000002</v>
      </c>
      <c r="G1280" s="182">
        <f>G1299+G1305+G1311+G1317+G1323</f>
        <v>0</v>
      </c>
      <c r="H1280" s="182" t="b">
        <f t="shared" si="116"/>
        <v>1</v>
      </c>
      <c r="I1280" s="182" t="str">
        <f t="shared" si="117"/>
        <v>00</v>
      </c>
    </row>
    <row r="1281" spans="1:9">
      <c r="A1281" s="182" t="s">
        <v>1602</v>
      </c>
      <c r="B1281" s="106" t="s">
        <v>909</v>
      </c>
      <c r="C1281" s="110"/>
      <c r="D1281" s="112">
        <v>0</v>
      </c>
      <c r="E1281" s="112">
        <f>E1282+E1283+E1284+E1285+E1286</f>
        <v>0</v>
      </c>
      <c r="F1281" s="112">
        <f>F1282+F1283+F1284+F1285+F1286</f>
        <v>0</v>
      </c>
      <c r="G1281" s="182">
        <f>G1300+G1301+G1302+G1303+G1304</f>
        <v>0</v>
      </c>
      <c r="H1281" s="182" t="b">
        <f t="shared" si="116"/>
        <v>1</v>
      </c>
      <c r="I1281" s="182" t="str">
        <f t="shared" si="117"/>
        <v>00</v>
      </c>
    </row>
    <row r="1282" spans="1:9">
      <c r="A1282" s="182" t="s">
        <v>1603</v>
      </c>
      <c r="B1282" s="108" t="s">
        <v>910</v>
      </c>
      <c r="C1282" s="111"/>
      <c r="D1282" s="112">
        <v>0</v>
      </c>
      <c r="E1282" s="112">
        <f>SUMIF(A1282:B1282,"*intra*",C1282:D1282)+SUMIF(A1282:B1282,"*inter*",C1282:D1282)</f>
        <v>0</v>
      </c>
      <c r="F1282" s="112">
        <f>SUMIF(A1282:B1282,"*consolidação*",C1282:D1282)</f>
        <v>0</v>
      </c>
      <c r="H1282" s="182" t="b">
        <f t="shared" si="116"/>
        <v>1</v>
      </c>
      <c r="I1282" s="182" t="str">
        <f t="shared" si="117"/>
        <v>00</v>
      </c>
    </row>
    <row r="1283" spans="1:9">
      <c r="A1283" s="182" t="s">
        <v>1604</v>
      </c>
      <c r="B1283" s="106" t="s">
        <v>911</v>
      </c>
      <c r="C1283" s="110"/>
      <c r="D1283" s="112">
        <v>0</v>
      </c>
      <c r="E1283" s="112">
        <f>SUMIF(A1283:B1283,"*intra*",C1283:D1283)+SUMIF(A1283:B1283,"*inter*",C1283:D1283)</f>
        <v>0</v>
      </c>
      <c r="F1283" s="112">
        <f>SUMIF(A1283:B1283,"*consolidação*",C1283:D1283)</f>
        <v>0</v>
      </c>
      <c r="H1283" s="182" t="b">
        <f t="shared" si="116"/>
        <v>1</v>
      </c>
      <c r="I1283" s="182" t="str">
        <f t="shared" si="117"/>
        <v>00</v>
      </c>
    </row>
    <row r="1284" spans="1:9">
      <c r="A1284" s="182" t="s">
        <v>1605</v>
      </c>
      <c r="B1284" s="108" t="s">
        <v>912</v>
      </c>
      <c r="C1284" s="111"/>
      <c r="D1284" s="112">
        <v>0</v>
      </c>
      <c r="E1284" s="112">
        <f>SUMIF(A1284:B1284,"*intra*",C1284:D1284)+SUMIF(A1284:B1284,"*inter*",C1284:D1284)</f>
        <v>0</v>
      </c>
      <c r="F1284" s="112">
        <f>SUMIF(A1284:B1284,"*consolidação*",C1284:D1284)</f>
        <v>0</v>
      </c>
      <c r="H1284" s="182" t="b">
        <f t="shared" si="116"/>
        <v>1</v>
      </c>
      <c r="I1284" s="182" t="str">
        <f t="shared" si="117"/>
        <v>00</v>
      </c>
    </row>
    <row r="1285" spans="1:9">
      <c r="A1285" s="182" t="s">
        <v>1606</v>
      </c>
      <c r="B1285" s="106" t="s">
        <v>913</v>
      </c>
      <c r="C1285" s="110"/>
      <c r="D1285" s="112">
        <v>0</v>
      </c>
      <c r="E1285" s="112">
        <f>SUMIF(A1285:B1285,"*intra*",C1285:D1285)+SUMIF(A1285:B1285,"*inter*",C1285:D1285)</f>
        <v>0</v>
      </c>
      <c r="F1285" s="112">
        <f>SUMIF(A1285:B1285,"*consolidação*",C1285:D1285)</f>
        <v>0</v>
      </c>
      <c r="H1285" s="182" t="b">
        <f t="shared" si="116"/>
        <v>1</v>
      </c>
      <c r="I1285" s="182" t="str">
        <f t="shared" si="117"/>
        <v>00</v>
      </c>
    </row>
    <row r="1286" spans="1:9">
      <c r="A1286" s="182" t="s">
        <v>1607</v>
      </c>
      <c r="B1286" s="108" t="s">
        <v>914</v>
      </c>
      <c r="C1286" s="111"/>
      <c r="D1286" s="112">
        <v>0</v>
      </c>
      <c r="E1286" s="112">
        <f>SUMIF(A1286:B1286,"*intra*",C1286:D1286)+SUMIF(A1286:B1286,"*inter*",C1286:D1286)</f>
        <v>0</v>
      </c>
      <c r="F1286" s="112">
        <f>SUMIF(A1286:B1286,"*consolidação*",C1286:D1286)</f>
        <v>0</v>
      </c>
      <c r="H1286" s="182" t="b">
        <f t="shared" si="116"/>
        <v>1</v>
      </c>
      <c r="I1286" s="182" t="str">
        <f t="shared" si="117"/>
        <v>00</v>
      </c>
    </row>
    <row r="1287" spans="1:9">
      <c r="A1287" s="182" t="s">
        <v>1608</v>
      </c>
      <c r="B1287" s="106" t="s">
        <v>915</v>
      </c>
      <c r="C1287" s="110"/>
      <c r="D1287" s="112">
        <v>0</v>
      </c>
      <c r="E1287" s="112">
        <f>E1288+E1289+E1290+E1291+E1292</f>
        <v>0</v>
      </c>
      <c r="F1287" s="112">
        <f>F1288+F1289+F1290+F1291+F1292</f>
        <v>0</v>
      </c>
      <c r="G1287" s="182">
        <f>G1306+G1307+G1308+G1309+G1310</f>
        <v>0</v>
      </c>
      <c r="H1287" s="182" t="b">
        <f t="shared" si="116"/>
        <v>1</v>
      </c>
      <c r="I1287" s="182" t="str">
        <f t="shared" si="117"/>
        <v>00</v>
      </c>
    </row>
    <row r="1288" spans="1:9">
      <c r="A1288" s="182" t="s">
        <v>1609</v>
      </c>
      <c r="B1288" s="108" t="s">
        <v>916</v>
      </c>
      <c r="C1288" s="111"/>
      <c r="D1288" s="112">
        <v>0</v>
      </c>
      <c r="E1288" s="112">
        <f>SUMIF(A1288:B1288,"*intra*",C1288:D1288)+SUMIF(A1288:B1288,"*inter*",C1288:D1288)</f>
        <v>0</v>
      </c>
      <c r="F1288" s="112">
        <f>SUMIF(A1288:B1288,"*consolidação*",C1288:D1288)</f>
        <v>0</v>
      </c>
      <c r="H1288" s="182" t="b">
        <f t="shared" si="116"/>
        <v>1</v>
      </c>
      <c r="I1288" s="182" t="str">
        <f t="shared" si="117"/>
        <v>00</v>
      </c>
    </row>
    <row r="1289" spans="1:9">
      <c r="A1289" s="182" t="s">
        <v>1610</v>
      </c>
      <c r="B1289" s="106" t="s">
        <v>917</v>
      </c>
      <c r="C1289" s="110"/>
      <c r="D1289" s="112">
        <v>0</v>
      </c>
      <c r="E1289" s="112">
        <f>SUMIF(A1289:B1289,"*intra*",C1289:D1289)+SUMIF(A1289:B1289,"*inter*",C1289:D1289)</f>
        <v>0</v>
      </c>
      <c r="F1289" s="112">
        <f>SUMIF(A1289:B1289,"*consolidação*",C1289:D1289)</f>
        <v>0</v>
      </c>
      <c r="H1289" s="182" t="b">
        <f t="shared" si="116"/>
        <v>1</v>
      </c>
      <c r="I1289" s="182" t="str">
        <f t="shared" si="117"/>
        <v>00</v>
      </c>
    </row>
    <row r="1290" spans="1:9" ht="25.5">
      <c r="A1290" s="182" t="s">
        <v>1611</v>
      </c>
      <c r="B1290" s="108" t="s">
        <v>918</v>
      </c>
      <c r="C1290" s="111"/>
      <c r="D1290" s="112">
        <v>0</v>
      </c>
      <c r="E1290" s="112">
        <f>SUMIF(A1290:B1290,"*intra*",C1290:D1290)+SUMIF(A1290:B1290,"*inter*",C1290:D1290)</f>
        <v>0</v>
      </c>
      <c r="F1290" s="112">
        <f>SUMIF(A1290:B1290,"*consolidação*",C1290:D1290)</f>
        <v>0</v>
      </c>
      <c r="H1290" s="182" t="b">
        <f t="shared" si="116"/>
        <v>1</v>
      </c>
      <c r="I1290" s="182" t="str">
        <f t="shared" si="117"/>
        <v>00</v>
      </c>
    </row>
    <row r="1291" spans="1:9" ht="25.5">
      <c r="A1291" s="182" t="s">
        <v>1612</v>
      </c>
      <c r="B1291" s="106" t="s">
        <v>919</v>
      </c>
      <c r="C1291" s="110"/>
      <c r="D1291" s="112">
        <v>0</v>
      </c>
      <c r="E1291" s="112">
        <f>SUMIF(A1291:B1291,"*intra*",C1291:D1291)+SUMIF(A1291:B1291,"*inter*",C1291:D1291)</f>
        <v>0</v>
      </c>
      <c r="F1291" s="112">
        <f>SUMIF(A1291:B1291,"*consolidação*",C1291:D1291)</f>
        <v>0</v>
      </c>
      <c r="H1291" s="182" t="b">
        <f t="shared" si="116"/>
        <v>1</v>
      </c>
      <c r="I1291" s="182" t="str">
        <f t="shared" si="117"/>
        <v>00</v>
      </c>
    </row>
    <row r="1292" spans="1:9" ht="25.5">
      <c r="A1292" s="182" t="s">
        <v>1613</v>
      </c>
      <c r="B1292" s="108" t="s">
        <v>920</v>
      </c>
      <c r="C1292" s="111"/>
      <c r="D1292" s="112">
        <v>0</v>
      </c>
      <c r="E1292" s="112">
        <f>SUMIF(A1292:B1292,"*intra*",C1292:D1292)+SUMIF(A1292:B1292,"*inter*",C1292:D1292)</f>
        <v>0</v>
      </c>
      <c r="F1292" s="112">
        <f>SUMIF(A1292:B1292,"*consolidação*",C1292:D1292)</f>
        <v>0</v>
      </c>
      <c r="H1292" s="182" t="b">
        <f t="shared" si="116"/>
        <v>1</v>
      </c>
      <c r="I1292" s="182" t="str">
        <f t="shared" si="117"/>
        <v>00</v>
      </c>
    </row>
    <row r="1293" spans="1:9">
      <c r="A1293" s="182" t="s">
        <v>1614</v>
      </c>
      <c r="B1293" s="106" t="s">
        <v>921</v>
      </c>
      <c r="C1293" s="110"/>
      <c r="D1293" s="112">
        <v>0</v>
      </c>
      <c r="E1293" s="112">
        <f>E1294+E1295+E1296+E1297+E1298</f>
        <v>0</v>
      </c>
      <c r="F1293" s="112">
        <f>F1294+F1295+F1296+F1297+F1298</f>
        <v>0</v>
      </c>
      <c r="G1293" s="182">
        <f>G1312+G1313+G1314+G1315+G1316</f>
        <v>0</v>
      </c>
      <c r="H1293" s="182" t="b">
        <f t="shared" si="116"/>
        <v>1</v>
      </c>
      <c r="I1293" s="182" t="str">
        <f t="shared" si="117"/>
        <v>00</v>
      </c>
    </row>
    <row r="1294" spans="1:9">
      <c r="A1294" s="182" t="s">
        <v>1615</v>
      </c>
      <c r="B1294" s="108" t="s">
        <v>922</v>
      </c>
      <c r="C1294" s="111"/>
      <c r="D1294" s="112">
        <v>0</v>
      </c>
      <c r="E1294" s="112">
        <f>SUMIF(A1294:B1294,"*intra*",C1294:D1294)+SUMIF(A1294:B1294,"*inter*",C1294:D1294)</f>
        <v>0</v>
      </c>
      <c r="F1294" s="112">
        <f>SUMIF(A1294:B1294,"*consolidação*",C1294:D1294)</f>
        <v>0</v>
      </c>
      <c r="H1294" s="182" t="b">
        <f t="shared" si="116"/>
        <v>1</v>
      </c>
      <c r="I1294" s="182" t="str">
        <f t="shared" si="117"/>
        <v>00</v>
      </c>
    </row>
    <row r="1295" spans="1:9">
      <c r="A1295" s="182" t="s">
        <v>1616</v>
      </c>
      <c r="B1295" s="106" t="s">
        <v>923</v>
      </c>
      <c r="C1295" s="110"/>
      <c r="D1295" s="112">
        <v>0</v>
      </c>
      <c r="E1295" s="112">
        <f>SUMIF(A1295:B1295,"*intra*",C1295:D1295)+SUMIF(A1295:B1295,"*inter*",C1295:D1295)</f>
        <v>0</v>
      </c>
      <c r="F1295" s="112">
        <f>SUMIF(A1295:B1295,"*consolidação*",C1295:D1295)</f>
        <v>0</v>
      </c>
      <c r="H1295" s="182" t="b">
        <f t="shared" ref="H1295:H1358" si="126">IF(I1295="00",C1295=E1295+F1295,TRUE)</f>
        <v>1</v>
      </c>
      <c r="I1295" s="182" t="str">
        <f t="shared" si="117"/>
        <v>00</v>
      </c>
    </row>
    <row r="1296" spans="1:9" ht="25.5">
      <c r="A1296" s="182" t="s">
        <v>1617</v>
      </c>
      <c r="B1296" s="108" t="s">
        <v>924</v>
      </c>
      <c r="C1296" s="111"/>
      <c r="D1296" s="112">
        <v>0</v>
      </c>
      <c r="E1296" s="112">
        <f>SUMIF(A1296:B1296,"*intra*",C1296:D1296)+SUMIF(A1296:B1296,"*inter*",C1296:D1296)</f>
        <v>0</v>
      </c>
      <c r="F1296" s="112">
        <f>SUMIF(A1296:B1296,"*consolidação*",C1296:D1296)</f>
        <v>0</v>
      </c>
      <c r="H1296" s="182" t="b">
        <f t="shared" si="126"/>
        <v>1</v>
      </c>
      <c r="I1296" s="182" t="str">
        <f t="shared" ref="I1296:I1359" si="127">MID(A1296,11,2)</f>
        <v>00</v>
      </c>
    </row>
    <row r="1297" spans="1:9" ht="25.5">
      <c r="A1297" s="182" t="s">
        <v>1618</v>
      </c>
      <c r="B1297" s="106" t="s">
        <v>925</v>
      </c>
      <c r="C1297" s="110"/>
      <c r="D1297" s="112">
        <v>0</v>
      </c>
      <c r="E1297" s="112">
        <f>SUMIF(A1297:B1297,"*intra*",C1297:D1297)+SUMIF(A1297:B1297,"*inter*",C1297:D1297)</f>
        <v>0</v>
      </c>
      <c r="F1297" s="112">
        <f>SUMIF(A1297:B1297,"*consolidação*",C1297:D1297)</f>
        <v>0</v>
      </c>
      <c r="H1297" s="182" t="b">
        <f t="shared" si="126"/>
        <v>1</v>
      </c>
      <c r="I1297" s="182" t="str">
        <f t="shared" si="127"/>
        <v>00</v>
      </c>
    </row>
    <row r="1298" spans="1:9" ht="25.5">
      <c r="A1298" s="182" t="s">
        <v>1619</v>
      </c>
      <c r="B1298" s="108" t="s">
        <v>926</v>
      </c>
      <c r="C1298" s="111"/>
      <c r="D1298" s="112">
        <v>0</v>
      </c>
      <c r="E1298" s="112">
        <f>SUMIF(A1298:B1298,"*intra*",C1298:D1298)+SUMIF(A1298:B1298,"*inter*",C1298:D1298)</f>
        <v>0</v>
      </c>
      <c r="F1298" s="112">
        <f>SUMIF(A1298:B1298,"*consolidação*",C1298:D1298)</f>
        <v>0</v>
      </c>
      <c r="H1298" s="182" t="b">
        <f t="shared" si="126"/>
        <v>1</v>
      </c>
      <c r="I1298" s="182" t="str">
        <f t="shared" si="127"/>
        <v>00</v>
      </c>
    </row>
    <row r="1299" spans="1:9">
      <c r="A1299" s="182" t="s">
        <v>1620</v>
      </c>
      <c r="B1299" s="106" t="s">
        <v>927</v>
      </c>
      <c r="C1299" s="110">
        <v>31063781.969999999</v>
      </c>
      <c r="D1299" s="112">
        <v>0</v>
      </c>
      <c r="E1299" s="112">
        <f>E1300+E1301+E1302+E1303+E1304</f>
        <v>0</v>
      </c>
      <c r="F1299" s="112">
        <f>F1300+F1301+F1302+F1303+F1304</f>
        <v>31063781.969999999</v>
      </c>
      <c r="G1299" s="182">
        <f>G1318+G1319+G1320+G1321+G1322</f>
        <v>0</v>
      </c>
      <c r="H1299" s="182" t="b">
        <f t="shared" si="126"/>
        <v>1</v>
      </c>
      <c r="I1299" s="182" t="str">
        <f t="shared" si="127"/>
        <v>00</v>
      </c>
    </row>
    <row r="1300" spans="1:9" ht="25.5">
      <c r="A1300" s="182" t="s">
        <v>1621</v>
      </c>
      <c r="B1300" s="108" t="s">
        <v>928</v>
      </c>
      <c r="C1300" s="111">
        <v>31063781.969999999</v>
      </c>
      <c r="D1300" s="112">
        <v>0</v>
      </c>
      <c r="E1300" s="112">
        <f>SUMIF(A1300:B1300,"*intra*",C1300:D1300)+SUMIF(A1300:B1300,"*inter*",C1300:D1300)</f>
        <v>0</v>
      </c>
      <c r="F1300" s="112">
        <f>SUMIF(A1300:B1300,"*consolidação*",C1300:D1300)</f>
        <v>31063781.969999999</v>
      </c>
      <c r="H1300" s="182" t="b">
        <f t="shared" si="126"/>
        <v>1</v>
      </c>
      <c r="I1300" s="182" t="str">
        <f t="shared" si="127"/>
        <v>00</v>
      </c>
    </row>
    <row r="1301" spans="1:9" ht="25.5">
      <c r="A1301" s="182" t="s">
        <v>1622</v>
      </c>
      <c r="B1301" s="106" t="s">
        <v>929</v>
      </c>
      <c r="C1301" s="110"/>
      <c r="D1301" s="112">
        <v>0</v>
      </c>
      <c r="E1301" s="112">
        <f>SUMIF(A1301:B1301,"*intra*",C1301:D1301)+SUMIF(A1301:B1301,"*inter*",C1301:D1301)</f>
        <v>0</v>
      </c>
      <c r="F1301" s="112">
        <f>SUMIF(A1301:B1301,"*consolidação*",C1301:D1301)</f>
        <v>0</v>
      </c>
      <c r="H1301" s="182" t="b">
        <f t="shared" si="126"/>
        <v>1</v>
      </c>
      <c r="I1301" s="182" t="str">
        <f t="shared" si="127"/>
        <v>00</v>
      </c>
    </row>
    <row r="1302" spans="1:9" ht="25.5">
      <c r="A1302" s="182" t="s">
        <v>1623</v>
      </c>
      <c r="B1302" s="108" t="s">
        <v>930</v>
      </c>
      <c r="C1302" s="111"/>
      <c r="D1302" s="112">
        <v>0</v>
      </c>
      <c r="E1302" s="112">
        <f>SUMIF(A1302:B1302,"*intra*",C1302:D1302)+SUMIF(A1302:B1302,"*inter*",C1302:D1302)</f>
        <v>0</v>
      </c>
      <c r="F1302" s="112">
        <f>SUMIF(A1302:B1302,"*consolidação*",C1302:D1302)</f>
        <v>0</v>
      </c>
      <c r="H1302" s="182" t="b">
        <f t="shared" si="126"/>
        <v>1</v>
      </c>
      <c r="I1302" s="182" t="str">
        <f t="shared" si="127"/>
        <v>00</v>
      </c>
    </row>
    <row r="1303" spans="1:9" ht="25.5">
      <c r="A1303" s="182" t="s">
        <v>1624</v>
      </c>
      <c r="B1303" s="106" t="s">
        <v>931</v>
      </c>
      <c r="C1303" s="110"/>
      <c r="D1303" s="112">
        <v>0</v>
      </c>
      <c r="E1303" s="112">
        <f>SUMIF(A1303:B1303,"*intra*",C1303:D1303)+SUMIF(A1303:B1303,"*inter*",C1303:D1303)</f>
        <v>0</v>
      </c>
      <c r="F1303" s="112">
        <f>SUMIF(A1303:B1303,"*consolidação*",C1303:D1303)</f>
        <v>0</v>
      </c>
      <c r="H1303" s="182" t="b">
        <f t="shared" si="126"/>
        <v>1</v>
      </c>
      <c r="I1303" s="182" t="str">
        <f t="shared" si="127"/>
        <v>00</v>
      </c>
    </row>
    <row r="1304" spans="1:9" ht="25.5">
      <c r="A1304" s="182" t="s">
        <v>1625</v>
      </c>
      <c r="B1304" s="108" t="s">
        <v>932</v>
      </c>
      <c r="C1304" s="111"/>
      <c r="D1304" s="112">
        <v>0</v>
      </c>
      <c r="E1304" s="112">
        <f>SUMIF(A1304:B1304,"*intra*",C1304:D1304)+SUMIF(A1304:B1304,"*inter*",C1304:D1304)</f>
        <v>0</v>
      </c>
      <c r="F1304" s="112">
        <f>SUMIF(A1304:B1304,"*consolidação*",C1304:D1304)</f>
        <v>0</v>
      </c>
      <c r="H1304" s="182" t="b">
        <f t="shared" si="126"/>
        <v>1</v>
      </c>
      <c r="I1304" s="182" t="str">
        <f t="shared" si="127"/>
        <v>00</v>
      </c>
    </row>
    <row r="1305" spans="1:9">
      <c r="A1305" s="182" t="s">
        <v>1626</v>
      </c>
      <c r="B1305" s="106" t="s">
        <v>933</v>
      </c>
      <c r="C1305" s="110">
        <v>693012659.25</v>
      </c>
      <c r="D1305" s="112">
        <v>0</v>
      </c>
      <c r="E1305" s="112">
        <f>E1306+E1307+E1308+E1309+E1310</f>
        <v>24808559.739999998</v>
      </c>
      <c r="F1305" s="112">
        <f>F1306+F1307+F1308+F1309+F1310</f>
        <v>668204099.50999999</v>
      </c>
      <c r="G1305" s="182">
        <f>G1324+G1325+G1326+G1327+G1328</f>
        <v>0</v>
      </c>
      <c r="H1305" s="182" t="b">
        <f t="shared" si="126"/>
        <v>1</v>
      </c>
      <c r="I1305" s="182" t="str">
        <f t="shared" si="127"/>
        <v>00</v>
      </c>
    </row>
    <row r="1306" spans="1:9">
      <c r="A1306" s="182" t="s">
        <v>1627</v>
      </c>
      <c r="B1306" s="108" t="s">
        <v>934</v>
      </c>
      <c r="C1306" s="111">
        <v>668204099.50999999</v>
      </c>
      <c r="D1306" s="112">
        <v>0</v>
      </c>
      <c r="E1306" s="112">
        <f>SUMIF(A1306:B1306,"*intra*",C1306:D1306)+SUMIF(A1306:B1306,"*inter*",C1306:D1306)</f>
        <v>0</v>
      </c>
      <c r="F1306" s="112">
        <f>SUMIF(A1306:B1306,"*consolidação*",C1306:D1306)</f>
        <v>668204099.50999999</v>
      </c>
      <c r="H1306" s="182" t="b">
        <f t="shared" si="126"/>
        <v>1</v>
      </c>
      <c r="I1306" s="182" t="str">
        <f t="shared" si="127"/>
        <v>00</v>
      </c>
    </row>
    <row r="1307" spans="1:9">
      <c r="A1307" s="182" t="s">
        <v>1628</v>
      </c>
      <c r="B1307" s="106" t="s">
        <v>935</v>
      </c>
      <c r="C1307" s="110">
        <v>24797613</v>
      </c>
      <c r="D1307" s="112">
        <v>0</v>
      </c>
      <c r="E1307" s="112">
        <f>SUMIF(A1307:B1307,"*intra*",C1307:D1307)+SUMIF(A1307:B1307,"*inter*",C1307:D1307)</f>
        <v>24797613</v>
      </c>
      <c r="F1307" s="112">
        <f>SUMIF(A1307:B1307,"*consolidação*",C1307:D1307)</f>
        <v>0</v>
      </c>
      <c r="H1307" s="182" t="b">
        <f t="shared" si="126"/>
        <v>1</v>
      </c>
      <c r="I1307" s="182" t="str">
        <f t="shared" si="127"/>
        <v>00</v>
      </c>
    </row>
    <row r="1308" spans="1:9">
      <c r="A1308" s="182" t="s">
        <v>1629</v>
      </c>
      <c r="B1308" s="108" t="s">
        <v>936</v>
      </c>
      <c r="C1308" s="111">
        <v>10835.34</v>
      </c>
      <c r="D1308" s="112">
        <v>0</v>
      </c>
      <c r="E1308" s="112">
        <f>SUMIF(A1308:B1308,"*intra*",C1308:D1308)+SUMIF(A1308:B1308,"*inter*",C1308:D1308)</f>
        <v>10835.34</v>
      </c>
      <c r="F1308" s="112">
        <f>SUMIF(A1308:B1308,"*consolidação*",C1308:D1308)</f>
        <v>0</v>
      </c>
      <c r="H1308" s="182" t="b">
        <f t="shared" si="126"/>
        <v>1</v>
      </c>
      <c r="I1308" s="182" t="str">
        <f t="shared" si="127"/>
        <v>00</v>
      </c>
    </row>
    <row r="1309" spans="1:9">
      <c r="A1309" s="182" t="s">
        <v>1630</v>
      </c>
      <c r="B1309" s="106" t="s">
        <v>937</v>
      </c>
      <c r="C1309" s="110"/>
      <c r="D1309" s="112">
        <v>0</v>
      </c>
      <c r="E1309" s="112">
        <f>SUMIF(A1309:B1309,"*intra*",C1309:D1309)+SUMIF(A1309:B1309,"*inter*",C1309:D1309)</f>
        <v>0</v>
      </c>
      <c r="F1309" s="112">
        <f>SUMIF(A1309:B1309,"*consolidação*",C1309:D1309)</f>
        <v>0</v>
      </c>
      <c r="H1309" s="182" t="b">
        <f t="shared" si="126"/>
        <v>1</v>
      </c>
      <c r="I1309" s="182" t="str">
        <f t="shared" si="127"/>
        <v>00</v>
      </c>
    </row>
    <row r="1310" spans="1:9" ht="25.5">
      <c r="A1310" s="182" t="s">
        <v>1631</v>
      </c>
      <c r="B1310" s="108" t="s">
        <v>938</v>
      </c>
      <c r="C1310" s="111">
        <v>111.4</v>
      </c>
      <c r="D1310" s="112">
        <v>0</v>
      </c>
      <c r="E1310" s="112">
        <f>SUMIF(A1310:B1310,"*intra*",C1310:D1310)+SUMIF(A1310:B1310,"*inter*",C1310:D1310)</f>
        <v>111.4</v>
      </c>
      <c r="F1310" s="112">
        <f>SUMIF(A1310:B1310,"*consolidação*",C1310:D1310)</f>
        <v>0</v>
      </c>
      <c r="H1310" s="182" t="b">
        <f t="shared" si="126"/>
        <v>1</v>
      </c>
      <c r="I1310" s="182" t="str">
        <f t="shared" si="127"/>
        <v>00</v>
      </c>
    </row>
    <row r="1311" spans="1:9">
      <c r="A1311" s="182" t="s">
        <v>1632</v>
      </c>
      <c r="B1311" s="106" t="s">
        <v>939</v>
      </c>
      <c r="C1311" s="110">
        <v>6755389614.5200005</v>
      </c>
      <c r="D1311" s="112">
        <v>0</v>
      </c>
      <c r="E1311" s="112">
        <f>E1312+E1314</f>
        <v>0</v>
      </c>
      <c r="F1311" s="112">
        <f>F1312+F1314</f>
        <v>6755389614.5199995</v>
      </c>
      <c r="G1311" s="182">
        <f>G1330+G1332</f>
        <v>0</v>
      </c>
      <c r="H1311" s="182" t="b">
        <f t="shared" si="126"/>
        <v>1</v>
      </c>
      <c r="I1311" s="182" t="str">
        <f t="shared" si="127"/>
        <v>00</v>
      </c>
    </row>
    <row r="1312" spans="1:9">
      <c r="A1312" s="182" t="s">
        <v>1633</v>
      </c>
      <c r="B1312" s="108" t="s">
        <v>940</v>
      </c>
      <c r="C1312" s="111">
        <v>6707336731.04</v>
      </c>
      <c r="D1312" s="112">
        <v>0</v>
      </c>
      <c r="E1312" s="112">
        <f>E1313</f>
        <v>0</v>
      </c>
      <c r="F1312" s="112">
        <f>F1313</f>
        <v>6707336731.04</v>
      </c>
      <c r="G1312" s="182">
        <f>G1331</f>
        <v>0</v>
      </c>
      <c r="H1312" s="182" t="b">
        <f t="shared" si="126"/>
        <v>1</v>
      </c>
      <c r="I1312" s="182" t="str">
        <f t="shared" si="127"/>
        <v>00</v>
      </c>
    </row>
    <row r="1313" spans="1:9" ht="25.5">
      <c r="A1313" s="182" t="s">
        <v>1634</v>
      </c>
      <c r="B1313" s="106" t="s">
        <v>941</v>
      </c>
      <c r="C1313" s="110">
        <v>6707336731.04</v>
      </c>
      <c r="D1313" s="112">
        <v>0</v>
      </c>
      <c r="E1313" s="112">
        <f>SUMIF(A1313:B1313,"*intra*",C1313:D1313)+SUMIF(A1313:B1313,"*inter*",C1313:D1313)</f>
        <v>0</v>
      </c>
      <c r="F1313" s="112">
        <f>SUMIF(A1313:B1313,"*consolidação*",C1313:D1313)</f>
        <v>6707336731.04</v>
      </c>
      <c r="H1313" s="182" t="b">
        <f t="shared" si="126"/>
        <v>1</v>
      </c>
      <c r="I1313" s="182" t="str">
        <f t="shared" si="127"/>
        <v>00</v>
      </c>
    </row>
    <row r="1314" spans="1:9">
      <c r="A1314" s="182" t="s">
        <v>1635</v>
      </c>
      <c r="B1314" s="108" t="s">
        <v>942</v>
      </c>
      <c r="C1314" s="111">
        <v>48052883.479999997</v>
      </c>
      <c r="D1314" s="112">
        <v>0</v>
      </c>
      <c r="E1314" s="112">
        <f>E1315</f>
        <v>0</v>
      </c>
      <c r="F1314" s="112">
        <f>F1315</f>
        <v>48052883.479999997</v>
      </c>
      <c r="G1314" s="182">
        <f>G1333</f>
        <v>0</v>
      </c>
      <c r="H1314" s="182" t="b">
        <f t="shared" si="126"/>
        <v>1</v>
      </c>
      <c r="I1314" s="182" t="str">
        <f t="shared" si="127"/>
        <v>00</v>
      </c>
    </row>
    <row r="1315" spans="1:9" ht="25.5">
      <c r="A1315" s="182" t="s">
        <v>1636</v>
      </c>
      <c r="B1315" s="106" t="s">
        <v>943</v>
      </c>
      <c r="C1315" s="110">
        <v>48052883.479999997</v>
      </c>
      <c r="D1315" s="112">
        <v>0</v>
      </c>
      <c r="E1315" s="112">
        <f>SUMIF(A1315:B1315,"*intra*",C1315:D1315)+SUMIF(A1315:B1315,"*inter*",C1315:D1315)</f>
        <v>0</v>
      </c>
      <c r="F1315" s="112">
        <f>SUMIF(A1315:B1315,"*consolidação*",C1315:D1315)</f>
        <v>48052883.479999997</v>
      </c>
      <c r="H1315" s="182" t="b">
        <f t="shared" si="126"/>
        <v>1</v>
      </c>
      <c r="I1315" s="182" t="str">
        <f t="shared" si="127"/>
        <v>00</v>
      </c>
    </row>
    <row r="1316" spans="1:9">
      <c r="A1316" s="182" t="s">
        <v>1637</v>
      </c>
      <c r="B1316" s="108" t="s">
        <v>944</v>
      </c>
      <c r="C1316" s="111">
        <v>523091943.48000002</v>
      </c>
      <c r="D1316" s="112">
        <v>0</v>
      </c>
      <c r="E1316" s="112">
        <f>E1317+E1323+E1329+E1335+E1341+E1347+E1353+E1365+E1359</f>
        <v>0</v>
      </c>
      <c r="F1316" s="112">
        <f>F1317+F1323+F1329+F1335+F1341+F1347+F1353+F1365+F1359</f>
        <v>523091943.48000002</v>
      </c>
      <c r="G1316" s="182">
        <f>G1335+G1341+G1347+G1353+G1359+G1365+G1371+G1383+G1377</f>
        <v>0</v>
      </c>
      <c r="H1316" s="182" t="b">
        <f t="shared" si="126"/>
        <v>1</v>
      </c>
      <c r="I1316" s="182" t="str">
        <f t="shared" si="127"/>
        <v>00</v>
      </c>
    </row>
    <row r="1317" spans="1:9">
      <c r="A1317" s="182" t="s">
        <v>1638</v>
      </c>
      <c r="B1317" s="106" t="s">
        <v>945</v>
      </c>
      <c r="C1317" s="110">
        <v>5210115.5</v>
      </c>
      <c r="D1317" s="112">
        <v>0</v>
      </c>
      <c r="E1317" s="112">
        <f>E1318+E1319+E1320+E1321+E1322</f>
        <v>0</v>
      </c>
      <c r="F1317" s="112">
        <f>F1318+F1319+F1320+F1321+F1322</f>
        <v>5210115.5</v>
      </c>
      <c r="G1317" s="182">
        <f>G1336+G1337+G1338+G1339+G1340</f>
        <v>0</v>
      </c>
      <c r="H1317" s="182" t="b">
        <f t="shared" si="126"/>
        <v>1</v>
      </c>
      <c r="I1317" s="182" t="str">
        <f t="shared" si="127"/>
        <v>00</v>
      </c>
    </row>
    <row r="1318" spans="1:9">
      <c r="A1318" s="182" t="s">
        <v>1639</v>
      </c>
      <c r="B1318" s="108" t="s">
        <v>946</v>
      </c>
      <c r="C1318" s="111">
        <v>5210115.5</v>
      </c>
      <c r="D1318" s="112">
        <v>0</v>
      </c>
      <c r="E1318" s="112">
        <f>SUMIF(A1318:B1318,"*intra*",C1318:D1318)+SUMIF(A1318:B1318,"*inter*",C1318:D1318)</f>
        <v>0</v>
      </c>
      <c r="F1318" s="112">
        <f>SUMIF(A1318:B1318,"*consolidação*",C1318:D1318)</f>
        <v>5210115.5</v>
      </c>
      <c r="H1318" s="182" t="b">
        <f t="shared" si="126"/>
        <v>1</v>
      </c>
      <c r="I1318" s="182" t="str">
        <f t="shared" si="127"/>
        <v>00</v>
      </c>
    </row>
    <row r="1319" spans="1:9">
      <c r="A1319" s="182" t="s">
        <v>1640</v>
      </c>
      <c r="B1319" s="106" t="s">
        <v>947</v>
      </c>
      <c r="C1319" s="110"/>
      <c r="D1319" s="112">
        <v>0</v>
      </c>
      <c r="E1319" s="112">
        <f>SUMIF(A1319:B1319,"*intra*",C1319:D1319)+SUMIF(A1319:B1319,"*inter*",C1319:D1319)</f>
        <v>0</v>
      </c>
      <c r="F1319" s="112">
        <f>SUMIF(A1319:B1319,"*consolidação*",C1319:D1319)</f>
        <v>0</v>
      </c>
      <c r="H1319" s="182" t="b">
        <f t="shared" si="126"/>
        <v>1</v>
      </c>
      <c r="I1319" s="182" t="str">
        <f t="shared" si="127"/>
        <v>00</v>
      </c>
    </row>
    <row r="1320" spans="1:9">
      <c r="A1320" s="182" t="s">
        <v>1641</v>
      </c>
      <c r="B1320" s="108" t="s">
        <v>948</v>
      </c>
      <c r="C1320" s="111"/>
      <c r="D1320" s="112">
        <v>0</v>
      </c>
      <c r="E1320" s="112">
        <f>SUMIF(A1320:B1320,"*intra*",C1320:D1320)+SUMIF(A1320:B1320,"*inter*",C1320:D1320)</f>
        <v>0</v>
      </c>
      <c r="F1320" s="112">
        <f>SUMIF(A1320:B1320,"*consolidação*",C1320:D1320)</f>
        <v>0</v>
      </c>
      <c r="H1320" s="182" t="b">
        <f t="shared" si="126"/>
        <v>1</v>
      </c>
      <c r="I1320" s="182" t="str">
        <f t="shared" si="127"/>
        <v>00</v>
      </c>
    </row>
    <row r="1321" spans="1:9">
      <c r="A1321" s="182" t="s">
        <v>1642</v>
      </c>
      <c r="B1321" s="106" t="s">
        <v>949</v>
      </c>
      <c r="C1321" s="110"/>
      <c r="D1321" s="112">
        <v>0</v>
      </c>
      <c r="E1321" s="112">
        <f>SUMIF(A1321:B1321,"*intra*",C1321:D1321)+SUMIF(A1321:B1321,"*inter*",C1321:D1321)</f>
        <v>0</v>
      </c>
      <c r="F1321" s="112">
        <f>SUMIF(A1321:B1321,"*consolidação*",C1321:D1321)</f>
        <v>0</v>
      </c>
      <c r="H1321" s="182" t="b">
        <f t="shared" si="126"/>
        <v>1</v>
      </c>
      <c r="I1321" s="182" t="str">
        <f t="shared" si="127"/>
        <v>00</v>
      </c>
    </row>
    <row r="1322" spans="1:9">
      <c r="A1322" s="182" t="s">
        <v>1643</v>
      </c>
      <c r="B1322" s="108" t="s">
        <v>950</v>
      </c>
      <c r="C1322" s="111"/>
      <c r="D1322" s="112">
        <v>0</v>
      </c>
      <c r="E1322" s="112">
        <f>SUMIF(A1322:B1322,"*intra*",C1322:D1322)+SUMIF(A1322:B1322,"*inter*",C1322:D1322)</f>
        <v>0</v>
      </c>
      <c r="F1322" s="112">
        <f>SUMIF(A1322:B1322,"*consolidação*",C1322:D1322)</f>
        <v>0</v>
      </c>
      <c r="H1322" s="182" t="b">
        <f t="shared" si="126"/>
        <v>1</v>
      </c>
      <c r="I1322" s="182" t="str">
        <f t="shared" si="127"/>
        <v>00</v>
      </c>
    </row>
    <row r="1323" spans="1:9">
      <c r="A1323" s="182" t="s">
        <v>1644</v>
      </c>
      <c r="B1323" s="106" t="s">
        <v>951</v>
      </c>
      <c r="C1323" s="110">
        <v>475534099.30000001</v>
      </c>
      <c r="D1323" s="112">
        <v>0</v>
      </c>
      <c r="E1323" s="112">
        <f>E1324+E1325+E1326+E1327+E1328</f>
        <v>0</v>
      </c>
      <c r="F1323" s="112">
        <f>F1324+F1325+F1326+F1327+F1328</f>
        <v>475534099.30000001</v>
      </c>
      <c r="G1323" s="182">
        <f>G1342+G1343+G1344+G1345+G1346</f>
        <v>0</v>
      </c>
      <c r="H1323" s="182" t="b">
        <f t="shared" si="126"/>
        <v>1</v>
      </c>
      <c r="I1323" s="182" t="str">
        <f t="shared" si="127"/>
        <v>00</v>
      </c>
    </row>
    <row r="1324" spans="1:9">
      <c r="A1324" s="182" t="s">
        <v>1645</v>
      </c>
      <c r="B1324" s="108" t="s">
        <v>952</v>
      </c>
      <c r="C1324" s="111">
        <v>475534099.30000001</v>
      </c>
      <c r="D1324" s="112">
        <v>0</v>
      </c>
      <c r="E1324" s="112">
        <f>SUMIF(A1324:B1324,"*intra*",C1324:D1324)+SUMIF(A1324:B1324,"*inter*",C1324:D1324)</f>
        <v>0</v>
      </c>
      <c r="F1324" s="112">
        <f>SUMIF(A1324:B1324,"*consolidação*",C1324:D1324)</f>
        <v>475534099.30000001</v>
      </c>
      <c r="H1324" s="182" t="b">
        <f t="shared" si="126"/>
        <v>1</v>
      </c>
      <c r="I1324" s="182" t="str">
        <f t="shared" si="127"/>
        <v>00</v>
      </c>
    </row>
    <row r="1325" spans="1:9">
      <c r="A1325" s="182" t="s">
        <v>1646</v>
      </c>
      <c r="B1325" s="106" t="s">
        <v>953</v>
      </c>
      <c r="C1325" s="110"/>
      <c r="D1325" s="112">
        <v>0</v>
      </c>
      <c r="E1325" s="112">
        <f>SUMIF(A1325:B1325,"*intra*",C1325:D1325)+SUMIF(A1325:B1325,"*inter*",C1325:D1325)</f>
        <v>0</v>
      </c>
      <c r="F1325" s="112">
        <f>SUMIF(A1325:B1325,"*consolidação*",C1325:D1325)</f>
        <v>0</v>
      </c>
      <c r="H1325" s="182" t="b">
        <f t="shared" si="126"/>
        <v>1</v>
      </c>
      <c r="I1325" s="182" t="str">
        <f t="shared" si="127"/>
        <v>00</v>
      </c>
    </row>
    <row r="1326" spans="1:9">
      <c r="A1326" s="182" t="s">
        <v>1647</v>
      </c>
      <c r="B1326" s="108" t="s">
        <v>954</v>
      </c>
      <c r="C1326" s="111"/>
      <c r="D1326" s="112">
        <v>0</v>
      </c>
      <c r="E1326" s="112">
        <f>SUMIF(A1326:B1326,"*intra*",C1326:D1326)+SUMIF(A1326:B1326,"*inter*",C1326:D1326)</f>
        <v>0</v>
      </c>
      <c r="F1326" s="112">
        <f>SUMIF(A1326:B1326,"*consolidação*",C1326:D1326)</f>
        <v>0</v>
      </c>
      <c r="H1326" s="182" t="b">
        <f t="shared" si="126"/>
        <v>1</v>
      </c>
      <c r="I1326" s="182" t="str">
        <f t="shared" si="127"/>
        <v>00</v>
      </c>
    </row>
    <row r="1327" spans="1:9">
      <c r="A1327" s="182" t="s">
        <v>1648</v>
      </c>
      <c r="B1327" s="106" t="s">
        <v>955</v>
      </c>
      <c r="C1327" s="110"/>
      <c r="D1327" s="112">
        <v>0</v>
      </c>
      <c r="E1327" s="112">
        <f>SUMIF(A1327:B1327,"*intra*",C1327:D1327)+SUMIF(A1327:B1327,"*inter*",C1327:D1327)</f>
        <v>0</v>
      </c>
      <c r="F1327" s="112">
        <f>SUMIF(A1327:B1327,"*consolidação*",C1327:D1327)</f>
        <v>0</v>
      </c>
      <c r="H1327" s="182" t="b">
        <f t="shared" si="126"/>
        <v>1</v>
      </c>
      <c r="I1327" s="182" t="str">
        <f t="shared" si="127"/>
        <v>00</v>
      </c>
    </row>
    <row r="1328" spans="1:9">
      <c r="A1328" s="182" t="s">
        <v>1649</v>
      </c>
      <c r="B1328" s="108" t="s">
        <v>956</v>
      </c>
      <c r="C1328" s="111"/>
      <c r="D1328" s="112">
        <v>0</v>
      </c>
      <c r="E1328" s="112">
        <f>SUMIF(A1328:B1328,"*intra*",C1328:D1328)+SUMIF(A1328:B1328,"*inter*",C1328:D1328)</f>
        <v>0</v>
      </c>
      <c r="F1328" s="112">
        <f>SUMIF(A1328:B1328,"*consolidação*",C1328:D1328)</f>
        <v>0</v>
      </c>
      <c r="H1328" s="182" t="b">
        <f t="shared" si="126"/>
        <v>1</v>
      </c>
      <c r="I1328" s="182" t="str">
        <f t="shared" si="127"/>
        <v>00</v>
      </c>
    </row>
    <row r="1329" spans="1:9">
      <c r="A1329" s="182" t="s">
        <v>1650</v>
      </c>
      <c r="B1329" s="106" t="s">
        <v>957</v>
      </c>
      <c r="C1329" s="110"/>
      <c r="D1329" s="112">
        <v>0</v>
      </c>
      <c r="E1329" s="112">
        <f>E1330+E1331+E1332+E1333+E1334</f>
        <v>0</v>
      </c>
      <c r="F1329" s="112">
        <f>F1330+F1331+F1332+F1333+F1334</f>
        <v>0</v>
      </c>
      <c r="G1329" s="182">
        <f>G1348+G1349+G1350+G1351+G1352</f>
        <v>0</v>
      </c>
      <c r="H1329" s="182" t="b">
        <f t="shared" si="126"/>
        <v>1</v>
      </c>
      <c r="I1329" s="182" t="str">
        <f t="shared" si="127"/>
        <v>00</v>
      </c>
    </row>
    <row r="1330" spans="1:9">
      <c r="A1330" s="182" t="s">
        <v>1651</v>
      </c>
      <c r="B1330" s="108" t="s">
        <v>958</v>
      </c>
      <c r="C1330" s="111"/>
      <c r="D1330" s="112">
        <v>0</v>
      </c>
      <c r="E1330" s="112">
        <f>SUMIF(A1330:B1330,"*intra*",C1330:D1330)+SUMIF(A1330:B1330,"*inter*",C1330:D1330)</f>
        <v>0</v>
      </c>
      <c r="F1330" s="112">
        <f>SUMIF(A1330:B1330,"*consolidação*",C1330:D1330)</f>
        <v>0</v>
      </c>
      <c r="H1330" s="182" t="b">
        <f t="shared" si="126"/>
        <v>1</v>
      </c>
      <c r="I1330" s="182" t="str">
        <f t="shared" si="127"/>
        <v>00</v>
      </c>
    </row>
    <row r="1331" spans="1:9">
      <c r="A1331" s="182" t="s">
        <v>1652</v>
      </c>
      <c r="B1331" s="106" t="s">
        <v>959</v>
      </c>
      <c r="C1331" s="110"/>
      <c r="D1331" s="112">
        <v>0</v>
      </c>
      <c r="E1331" s="112">
        <f>SUMIF(A1331:B1331,"*intra*",C1331:D1331)+SUMIF(A1331:B1331,"*inter*",C1331:D1331)</f>
        <v>0</v>
      </c>
      <c r="F1331" s="112">
        <f>SUMIF(A1331:B1331,"*consolidação*",C1331:D1331)</f>
        <v>0</v>
      </c>
      <c r="H1331" s="182" t="b">
        <f t="shared" si="126"/>
        <v>1</v>
      </c>
      <c r="I1331" s="182" t="str">
        <f t="shared" si="127"/>
        <v>00</v>
      </c>
    </row>
    <row r="1332" spans="1:9">
      <c r="A1332" s="182" t="s">
        <v>1653</v>
      </c>
      <c r="B1332" s="108" t="s">
        <v>960</v>
      </c>
      <c r="C1332" s="111"/>
      <c r="D1332" s="112">
        <v>0</v>
      </c>
      <c r="E1332" s="112">
        <f>SUMIF(A1332:B1332,"*intra*",C1332:D1332)+SUMIF(A1332:B1332,"*inter*",C1332:D1332)</f>
        <v>0</v>
      </c>
      <c r="F1332" s="112">
        <f>SUMIF(A1332:B1332,"*consolidação*",C1332:D1332)</f>
        <v>0</v>
      </c>
      <c r="H1332" s="182" t="b">
        <f t="shared" si="126"/>
        <v>1</v>
      </c>
      <c r="I1332" s="182" t="str">
        <f t="shared" si="127"/>
        <v>00</v>
      </c>
    </row>
    <row r="1333" spans="1:9">
      <c r="A1333" s="182" t="s">
        <v>1654</v>
      </c>
      <c r="B1333" s="106" t="s">
        <v>961</v>
      </c>
      <c r="C1333" s="110"/>
      <c r="D1333" s="112">
        <v>0</v>
      </c>
      <c r="E1333" s="112">
        <f>SUMIF(A1333:B1333,"*intra*",C1333:D1333)+SUMIF(A1333:B1333,"*inter*",C1333:D1333)</f>
        <v>0</v>
      </c>
      <c r="F1333" s="112">
        <f>SUMIF(A1333:B1333,"*consolidação*",C1333:D1333)</f>
        <v>0</v>
      </c>
      <c r="H1333" s="182" t="b">
        <f t="shared" si="126"/>
        <v>1</v>
      </c>
      <c r="I1333" s="182" t="str">
        <f t="shared" si="127"/>
        <v>00</v>
      </c>
    </row>
    <row r="1334" spans="1:9" ht="25.5">
      <c r="A1334" s="182" t="s">
        <v>1655</v>
      </c>
      <c r="B1334" s="108" t="s">
        <v>962</v>
      </c>
      <c r="C1334" s="111"/>
      <c r="D1334" s="112">
        <v>0</v>
      </c>
      <c r="E1334" s="112">
        <f>SUMIF(A1334:B1334,"*intra*",C1334:D1334)+SUMIF(A1334:B1334,"*inter*",C1334:D1334)</f>
        <v>0</v>
      </c>
      <c r="F1334" s="112">
        <f>SUMIF(A1334:B1334,"*consolidação*",C1334:D1334)</f>
        <v>0</v>
      </c>
      <c r="H1334" s="182" t="b">
        <f t="shared" si="126"/>
        <v>1</v>
      </c>
      <c r="I1334" s="182" t="str">
        <f t="shared" si="127"/>
        <v>00</v>
      </c>
    </row>
    <row r="1335" spans="1:9">
      <c r="A1335" s="182" t="s">
        <v>1656</v>
      </c>
      <c r="B1335" s="106" t="s">
        <v>963</v>
      </c>
      <c r="C1335" s="110">
        <v>29987567.829999998</v>
      </c>
      <c r="D1335" s="112">
        <v>0</v>
      </c>
      <c r="E1335" s="112">
        <f>E1336+E1337+E1338+E1339+E1340</f>
        <v>0</v>
      </c>
      <c r="F1335" s="112">
        <f>F1336+F1337+F1338+F1339+F1340</f>
        <v>29987567.829999998</v>
      </c>
      <c r="G1335" s="182">
        <f>G1354+G1355+G1356+G1357+G1358</f>
        <v>0</v>
      </c>
      <c r="H1335" s="182" t="b">
        <f t="shared" si="126"/>
        <v>1</v>
      </c>
      <c r="I1335" s="182" t="str">
        <f t="shared" si="127"/>
        <v>00</v>
      </c>
    </row>
    <row r="1336" spans="1:9">
      <c r="A1336" s="182" t="s">
        <v>1657</v>
      </c>
      <c r="B1336" s="108" t="s">
        <v>964</v>
      </c>
      <c r="C1336" s="111">
        <v>29987567.829999998</v>
      </c>
      <c r="D1336" s="112">
        <v>0</v>
      </c>
      <c r="E1336" s="112">
        <f>SUMIF(A1336:B1336,"*intra*",C1336:D1336)+SUMIF(A1336:B1336,"*inter*",C1336:D1336)</f>
        <v>0</v>
      </c>
      <c r="F1336" s="112">
        <f>SUMIF(A1336:B1336,"*consolidação*",C1336:D1336)</f>
        <v>29987567.829999998</v>
      </c>
      <c r="H1336" s="182" t="b">
        <f t="shared" si="126"/>
        <v>1</v>
      </c>
      <c r="I1336" s="182" t="str">
        <f t="shared" si="127"/>
        <v>00</v>
      </c>
    </row>
    <row r="1337" spans="1:9">
      <c r="A1337" s="182" t="s">
        <v>1658</v>
      </c>
      <c r="B1337" s="106" t="s">
        <v>965</v>
      </c>
      <c r="C1337" s="110"/>
      <c r="D1337" s="112">
        <v>0</v>
      </c>
      <c r="E1337" s="112">
        <f>SUMIF(A1337:B1337,"*intra*",C1337:D1337)+SUMIF(A1337:B1337,"*inter*",C1337:D1337)</f>
        <v>0</v>
      </c>
      <c r="F1337" s="112">
        <f>SUMIF(A1337:B1337,"*consolidação*",C1337:D1337)</f>
        <v>0</v>
      </c>
      <c r="H1337" s="182" t="b">
        <f t="shared" si="126"/>
        <v>1</v>
      </c>
      <c r="I1337" s="182" t="str">
        <f t="shared" si="127"/>
        <v>00</v>
      </c>
    </row>
    <row r="1338" spans="1:9">
      <c r="A1338" s="182" t="s">
        <v>1659</v>
      </c>
      <c r="B1338" s="108" t="s">
        <v>966</v>
      </c>
      <c r="C1338" s="111"/>
      <c r="D1338" s="112">
        <v>0</v>
      </c>
      <c r="E1338" s="112">
        <f>SUMIF(A1338:B1338,"*intra*",C1338:D1338)+SUMIF(A1338:B1338,"*inter*",C1338:D1338)</f>
        <v>0</v>
      </c>
      <c r="F1338" s="112">
        <f>SUMIF(A1338:B1338,"*consolidação*",C1338:D1338)</f>
        <v>0</v>
      </c>
      <c r="H1338" s="182" t="b">
        <f t="shared" si="126"/>
        <v>1</v>
      </c>
      <c r="I1338" s="182" t="str">
        <f t="shared" si="127"/>
        <v>00</v>
      </c>
    </row>
    <row r="1339" spans="1:9" ht="25.5">
      <c r="A1339" s="182" t="s">
        <v>1660</v>
      </c>
      <c r="B1339" s="106" t="s">
        <v>967</v>
      </c>
      <c r="C1339" s="110"/>
      <c r="D1339" s="112">
        <v>0</v>
      </c>
      <c r="E1339" s="112">
        <f>SUMIF(A1339:B1339,"*intra*",C1339:D1339)+SUMIF(A1339:B1339,"*inter*",C1339:D1339)</f>
        <v>0</v>
      </c>
      <c r="F1339" s="112">
        <f>SUMIF(A1339:B1339,"*consolidação*",C1339:D1339)</f>
        <v>0</v>
      </c>
      <c r="H1339" s="182" t="b">
        <f t="shared" si="126"/>
        <v>1</v>
      </c>
      <c r="I1339" s="182" t="str">
        <f t="shared" si="127"/>
        <v>00</v>
      </c>
    </row>
    <row r="1340" spans="1:9" ht="25.5">
      <c r="A1340" s="182" t="s">
        <v>1661</v>
      </c>
      <c r="B1340" s="108" t="s">
        <v>968</v>
      </c>
      <c r="C1340" s="111"/>
      <c r="D1340" s="112">
        <v>0</v>
      </c>
      <c r="E1340" s="112">
        <f>SUMIF(A1340:B1340,"*intra*",C1340:D1340)+SUMIF(A1340:B1340,"*inter*",C1340:D1340)</f>
        <v>0</v>
      </c>
      <c r="F1340" s="112">
        <f>SUMIF(A1340:B1340,"*consolidação*",C1340:D1340)</f>
        <v>0</v>
      </c>
      <c r="H1340" s="182" t="b">
        <f t="shared" si="126"/>
        <v>1</v>
      </c>
      <c r="I1340" s="182" t="str">
        <f t="shared" si="127"/>
        <v>00</v>
      </c>
    </row>
    <row r="1341" spans="1:9">
      <c r="A1341" s="182" t="s">
        <v>1662</v>
      </c>
      <c r="B1341" s="106" t="s">
        <v>969</v>
      </c>
      <c r="C1341" s="110"/>
      <c r="D1341" s="112">
        <v>0</v>
      </c>
      <c r="E1341" s="112">
        <f>E1342+E1343+E1344+E1345+E1346</f>
        <v>0</v>
      </c>
      <c r="F1341" s="112">
        <f>F1342+F1343+F1344+F1345+F1346</f>
        <v>0</v>
      </c>
      <c r="G1341" s="182">
        <f>G1360+G1361+G1362+G1363+G1364</f>
        <v>0</v>
      </c>
      <c r="H1341" s="182" t="b">
        <f t="shared" si="126"/>
        <v>1</v>
      </c>
      <c r="I1341" s="182" t="str">
        <f t="shared" si="127"/>
        <v>00</v>
      </c>
    </row>
    <row r="1342" spans="1:9">
      <c r="A1342" s="182" t="s">
        <v>1663</v>
      </c>
      <c r="B1342" s="108" t="s">
        <v>970</v>
      </c>
      <c r="C1342" s="111"/>
      <c r="D1342" s="112">
        <v>0</v>
      </c>
      <c r="E1342" s="112">
        <f>SUMIF(A1342:B1342,"*intra*",C1342:D1342)+SUMIF(A1342:B1342,"*inter*",C1342:D1342)</f>
        <v>0</v>
      </c>
      <c r="F1342" s="112">
        <f>SUMIF(A1342:B1342,"*consolidação*",C1342:D1342)</f>
        <v>0</v>
      </c>
      <c r="H1342" s="182" t="b">
        <f t="shared" si="126"/>
        <v>1</v>
      </c>
      <c r="I1342" s="182" t="str">
        <f t="shared" si="127"/>
        <v>00</v>
      </c>
    </row>
    <row r="1343" spans="1:9">
      <c r="A1343" s="182" t="s">
        <v>1664</v>
      </c>
      <c r="B1343" s="106" t="s">
        <v>971</v>
      </c>
      <c r="C1343" s="110"/>
      <c r="D1343" s="112">
        <v>0</v>
      </c>
      <c r="E1343" s="112">
        <f>SUMIF(A1343:B1343,"*intra*",C1343:D1343)+SUMIF(A1343:B1343,"*inter*",C1343:D1343)</f>
        <v>0</v>
      </c>
      <c r="F1343" s="112">
        <f>SUMIF(A1343:B1343,"*consolidação*",C1343:D1343)</f>
        <v>0</v>
      </c>
      <c r="H1343" s="182" t="b">
        <f t="shared" si="126"/>
        <v>1</v>
      </c>
      <c r="I1343" s="182" t="str">
        <f t="shared" si="127"/>
        <v>00</v>
      </c>
    </row>
    <row r="1344" spans="1:9" ht="25.5">
      <c r="A1344" s="182" t="s">
        <v>1665</v>
      </c>
      <c r="B1344" s="108" t="s">
        <v>972</v>
      </c>
      <c r="C1344" s="111"/>
      <c r="D1344" s="112">
        <v>0</v>
      </c>
      <c r="E1344" s="112">
        <f>SUMIF(A1344:B1344,"*intra*",C1344:D1344)+SUMIF(A1344:B1344,"*inter*",C1344:D1344)</f>
        <v>0</v>
      </c>
      <c r="F1344" s="112">
        <f>SUMIF(A1344:B1344,"*consolidação*",C1344:D1344)</f>
        <v>0</v>
      </c>
      <c r="H1344" s="182" t="b">
        <f t="shared" si="126"/>
        <v>1</v>
      </c>
      <c r="I1344" s="182" t="str">
        <f t="shared" si="127"/>
        <v>00</v>
      </c>
    </row>
    <row r="1345" spans="1:9" ht="25.5">
      <c r="A1345" s="182" t="s">
        <v>1666</v>
      </c>
      <c r="B1345" s="106" t="s">
        <v>973</v>
      </c>
      <c r="C1345" s="110"/>
      <c r="D1345" s="112">
        <v>0</v>
      </c>
      <c r="E1345" s="112">
        <f>SUMIF(A1345:B1345,"*intra*",C1345:D1345)+SUMIF(A1345:B1345,"*inter*",C1345:D1345)</f>
        <v>0</v>
      </c>
      <c r="F1345" s="112">
        <f>SUMIF(A1345:B1345,"*consolidação*",C1345:D1345)</f>
        <v>0</v>
      </c>
      <c r="H1345" s="182" t="b">
        <f t="shared" si="126"/>
        <v>1</v>
      </c>
      <c r="I1345" s="182" t="str">
        <f t="shared" si="127"/>
        <v>00</v>
      </c>
    </row>
    <row r="1346" spans="1:9" ht="25.5">
      <c r="A1346" s="182" t="s">
        <v>1667</v>
      </c>
      <c r="B1346" s="108" t="s">
        <v>974</v>
      </c>
      <c r="C1346" s="111"/>
      <c r="D1346" s="112">
        <v>0</v>
      </c>
      <c r="E1346" s="112">
        <f>SUMIF(A1346:B1346,"*intra*",C1346:D1346)+SUMIF(A1346:B1346,"*inter*",C1346:D1346)</f>
        <v>0</v>
      </c>
      <c r="F1346" s="112">
        <f>SUMIF(A1346:B1346,"*consolidação*",C1346:D1346)</f>
        <v>0</v>
      </c>
      <c r="H1346" s="182" t="b">
        <f t="shared" si="126"/>
        <v>1</v>
      </c>
      <c r="I1346" s="182" t="str">
        <f t="shared" si="127"/>
        <v>00</v>
      </c>
    </row>
    <row r="1347" spans="1:9">
      <c r="A1347" s="182" t="s">
        <v>1668</v>
      </c>
      <c r="B1347" s="106" t="s">
        <v>975</v>
      </c>
      <c r="C1347" s="110">
        <v>4914350.5</v>
      </c>
      <c r="D1347" s="112">
        <v>0</v>
      </c>
      <c r="E1347" s="112">
        <f>E1348+E1349+E1350+E1351+E1352</f>
        <v>0</v>
      </c>
      <c r="F1347" s="112">
        <f>F1348+F1349+F1350+F1351+F1352</f>
        <v>4914350.5</v>
      </c>
      <c r="G1347" s="182">
        <f>G1366+G1367+G1368+G1369+G1370</f>
        <v>0</v>
      </c>
      <c r="H1347" s="182" t="b">
        <f t="shared" si="126"/>
        <v>1</v>
      </c>
      <c r="I1347" s="182" t="str">
        <f t="shared" si="127"/>
        <v>00</v>
      </c>
    </row>
    <row r="1348" spans="1:9">
      <c r="A1348" s="182" t="s">
        <v>1669</v>
      </c>
      <c r="B1348" s="108" t="s">
        <v>976</v>
      </c>
      <c r="C1348" s="111">
        <v>4914350.5</v>
      </c>
      <c r="D1348" s="112">
        <v>0</v>
      </c>
      <c r="E1348" s="112">
        <f>SUMIF(A1348:B1348,"*intra*",C1348:D1348)+SUMIF(A1348:B1348,"*inter*",C1348:D1348)</f>
        <v>0</v>
      </c>
      <c r="F1348" s="112">
        <f>SUMIF(A1348:B1348,"*consolidação*",C1348:D1348)</f>
        <v>4914350.5</v>
      </c>
      <c r="H1348" s="182" t="b">
        <f t="shared" si="126"/>
        <v>1</v>
      </c>
      <c r="I1348" s="182" t="str">
        <f t="shared" si="127"/>
        <v>00</v>
      </c>
    </row>
    <row r="1349" spans="1:9">
      <c r="A1349" s="182" t="s">
        <v>1670</v>
      </c>
      <c r="B1349" s="106" t="s">
        <v>977</v>
      </c>
      <c r="C1349" s="110"/>
      <c r="D1349" s="112">
        <v>0</v>
      </c>
      <c r="E1349" s="112">
        <f>SUMIF(A1349:B1349,"*intra*",C1349:D1349)+SUMIF(A1349:B1349,"*inter*",C1349:D1349)</f>
        <v>0</v>
      </c>
      <c r="F1349" s="112">
        <f>SUMIF(A1349:B1349,"*consolidação*",C1349:D1349)</f>
        <v>0</v>
      </c>
      <c r="H1349" s="182" t="b">
        <f t="shared" si="126"/>
        <v>1</v>
      </c>
      <c r="I1349" s="182" t="str">
        <f t="shared" si="127"/>
        <v>00</v>
      </c>
    </row>
    <row r="1350" spans="1:9">
      <c r="A1350" s="182" t="s">
        <v>1671</v>
      </c>
      <c r="B1350" s="108" t="s">
        <v>978</v>
      </c>
      <c r="C1350" s="111"/>
      <c r="D1350" s="112">
        <v>0</v>
      </c>
      <c r="E1350" s="112">
        <f>SUMIF(A1350:B1350,"*intra*",C1350:D1350)+SUMIF(A1350:B1350,"*inter*",C1350:D1350)</f>
        <v>0</v>
      </c>
      <c r="F1350" s="112">
        <f>SUMIF(A1350:B1350,"*consolidação*",C1350:D1350)</f>
        <v>0</v>
      </c>
      <c r="H1350" s="182" t="b">
        <f t="shared" si="126"/>
        <v>1</v>
      </c>
      <c r="I1350" s="182" t="str">
        <f t="shared" si="127"/>
        <v>00</v>
      </c>
    </row>
    <row r="1351" spans="1:9">
      <c r="A1351" s="182" t="s">
        <v>1672</v>
      </c>
      <c r="B1351" s="106" t="s">
        <v>979</v>
      </c>
      <c r="C1351" s="110"/>
      <c r="D1351" s="112">
        <v>0</v>
      </c>
      <c r="E1351" s="112">
        <f>SUMIF(A1351:B1351,"*intra*",C1351:D1351)+SUMIF(A1351:B1351,"*inter*",C1351:D1351)</f>
        <v>0</v>
      </c>
      <c r="F1351" s="112">
        <f>SUMIF(A1351:B1351,"*consolidação*",C1351:D1351)</f>
        <v>0</v>
      </c>
      <c r="H1351" s="182" t="b">
        <f t="shared" si="126"/>
        <v>1</v>
      </c>
      <c r="I1351" s="182" t="str">
        <f t="shared" si="127"/>
        <v>00</v>
      </c>
    </row>
    <row r="1352" spans="1:9" ht="25.5">
      <c r="A1352" s="182" t="s">
        <v>1673</v>
      </c>
      <c r="B1352" s="108" t="s">
        <v>980</v>
      </c>
      <c r="C1352" s="111"/>
      <c r="D1352" s="112">
        <v>0</v>
      </c>
      <c r="E1352" s="112">
        <f>SUMIF(A1352:B1352,"*intra*",C1352:D1352)+SUMIF(A1352:B1352,"*inter*",C1352:D1352)</f>
        <v>0</v>
      </c>
      <c r="F1352" s="112">
        <f>SUMIF(A1352:B1352,"*consolidação*",C1352:D1352)</f>
        <v>0</v>
      </c>
      <c r="H1352" s="182" t="b">
        <f t="shared" si="126"/>
        <v>1</v>
      </c>
      <c r="I1352" s="182" t="str">
        <f t="shared" si="127"/>
        <v>00</v>
      </c>
    </row>
    <row r="1353" spans="1:9" ht="25.5">
      <c r="A1353" s="182" t="s">
        <v>1674</v>
      </c>
      <c r="B1353" s="106" t="s">
        <v>981</v>
      </c>
      <c r="C1353" s="110"/>
      <c r="D1353" s="112">
        <v>0</v>
      </c>
      <c r="E1353" s="112">
        <f>E1354+E1355+E1356+E1357+E1358</f>
        <v>0</v>
      </c>
      <c r="F1353" s="112">
        <f>F1354+F1355+F1356+F1357+F1358</f>
        <v>0</v>
      </c>
      <c r="G1353" s="182">
        <f>G1372+G1373+G1374+G1375+G1376</f>
        <v>0</v>
      </c>
      <c r="H1353" s="182" t="b">
        <f t="shared" si="126"/>
        <v>1</v>
      </c>
      <c r="I1353" s="182" t="str">
        <f t="shared" si="127"/>
        <v>00</v>
      </c>
    </row>
    <row r="1354" spans="1:9" ht="25.5">
      <c r="A1354" s="182" t="s">
        <v>1675</v>
      </c>
      <c r="B1354" s="108" t="s">
        <v>982</v>
      </c>
      <c r="C1354" s="111"/>
      <c r="D1354" s="112">
        <v>0</v>
      </c>
      <c r="E1354" s="112">
        <f>SUMIF(A1354:B1354,"*intra*",C1354:D1354)+SUMIF(A1354:B1354,"*inter*",C1354:D1354)</f>
        <v>0</v>
      </c>
      <c r="F1354" s="112">
        <f>SUMIF(A1354:B1354,"*consolidação*",C1354:D1354)</f>
        <v>0</v>
      </c>
      <c r="H1354" s="182" t="b">
        <f t="shared" si="126"/>
        <v>1</v>
      </c>
      <c r="I1354" s="182" t="str">
        <f t="shared" si="127"/>
        <v>00</v>
      </c>
    </row>
    <row r="1355" spans="1:9" ht="25.5">
      <c r="A1355" s="182" t="s">
        <v>1676</v>
      </c>
      <c r="B1355" s="106" t="s">
        <v>983</v>
      </c>
      <c r="C1355" s="110"/>
      <c r="D1355" s="112">
        <v>0</v>
      </c>
      <c r="E1355" s="112">
        <f>SUMIF(A1355:B1355,"*intra*",C1355:D1355)+SUMIF(A1355:B1355,"*inter*",C1355:D1355)</f>
        <v>0</v>
      </c>
      <c r="F1355" s="112">
        <f>SUMIF(A1355:B1355,"*consolidação*",C1355:D1355)</f>
        <v>0</v>
      </c>
      <c r="H1355" s="182" t="b">
        <f t="shared" si="126"/>
        <v>1</v>
      </c>
      <c r="I1355" s="182" t="str">
        <f t="shared" si="127"/>
        <v>00</v>
      </c>
    </row>
    <row r="1356" spans="1:9" ht="25.5">
      <c r="A1356" s="182" t="s">
        <v>1677</v>
      </c>
      <c r="B1356" s="108" t="s">
        <v>984</v>
      </c>
      <c r="C1356" s="111"/>
      <c r="D1356" s="112">
        <v>0</v>
      </c>
      <c r="E1356" s="112">
        <f>SUMIF(A1356:B1356,"*intra*",C1356:D1356)+SUMIF(A1356:B1356,"*inter*",C1356:D1356)</f>
        <v>0</v>
      </c>
      <c r="F1356" s="112">
        <f>SUMIF(A1356:B1356,"*consolidação*",C1356:D1356)</f>
        <v>0</v>
      </c>
      <c r="H1356" s="182" t="b">
        <f t="shared" si="126"/>
        <v>1</v>
      </c>
      <c r="I1356" s="182" t="str">
        <f t="shared" si="127"/>
        <v>00</v>
      </c>
    </row>
    <row r="1357" spans="1:9" ht="25.5">
      <c r="A1357" s="182" t="s">
        <v>1678</v>
      </c>
      <c r="B1357" s="106" t="s">
        <v>985</v>
      </c>
      <c r="C1357" s="110"/>
      <c r="D1357" s="112">
        <v>0</v>
      </c>
      <c r="E1357" s="112">
        <f>SUMIF(A1357:B1357,"*intra*",C1357:D1357)+SUMIF(A1357:B1357,"*inter*",C1357:D1357)</f>
        <v>0</v>
      </c>
      <c r="F1357" s="112">
        <f>SUMIF(A1357:B1357,"*consolidação*",C1357:D1357)</f>
        <v>0</v>
      </c>
      <c r="H1357" s="182" t="b">
        <f t="shared" si="126"/>
        <v>1</v>
      </c>
      <c r="I1357" s="182" t="str">
        <f t="shared" si="127"/>
        <v>00</v>
      </c>
    </row>
    <row r="1358" spans="1:9" ht="25.5">
      <c r="A1358" s="182" t="s">
        <v>1679</v>
      </c>
      <c r="B1358" s="108" t="s">
        <v>986</v>
      </c>
      <c r="C1358" s="111"/>
      <c r="D1358" s="112">
        <v>0</v>
      </c>
      <c r="E1358" s="112">
        <f>SUMIF(A1358:B1358,"*intra*",C1358:D1358)+SUMIF(A1358:B1358,"*inter*",C1358:D1358)</f>
        <v>0</v>
      </c>
      <c r="F1358" s="112">
        <f>SUMIF(A1358:B1358,"*consolidação*",C1358:D1358)</f>
        <v>0</v>
      </c>
      <c r="H1358" s="182" t="b">
        <f t="shared" si="126"/>
        <v>1</v>
      </c>
      <c r="I1358" s="182" t="str">
        <f t="shared" si="127"/>
        <v>00</v>
      </c>
    </row>
    <row r="1359" spans="1:9" ht="25.5">
      <c r="A1359" s="182" t="s">
        <v>1680</v>
      </c>
      <c r="B1359" s="106" t="s">
        <v>987</v>
      </c>
      <c r="C1359" s="110"/>
      <c r="D1359" s="112">
        <v>0</v>
      </c>
      <c r="E1359" s="112">
        <f>E1360+E1361+E1363+E1362+E1364</f>
        <v>0</v>
      </c>
      <c r="F1359" s="112">
        <f>F1360+F1361+F1363+F1362+F1364</f>
        <v>0</v>
      </c>
      <c r="G1359" s="182">
        <f>G1378+G1379+G1381+G1380+G1382</f>
        <v>0</v>
      </c>
      <c r="H1359" s="182" t="b">
        <f t="shared" ref="H1359:H1422" si="128">IF(I1359="00",C1359=E1359+F1359,TRUE)</f>
        <v>1</v>
      </c>
      <c r="I1359" s="182" t="str">
        <f t="shared" si="127"/>
        <v>00</v>
      </c>
    </row>
    <row r="1360" spans="1:9" ht="25.5">
      <c r="A1360" s="182" t="s">
        <v>1681</v>
      </c>
      <c r="B1360" s="108" t="s">
        <v>988</v>
      </c>
      <c r="C1360" s="111"/>
      <c r="D1360" s="112">
        <v>0</v>
      </c>
      <c r="E1360" s="112">
        <f>SUMIF(A1360:B1360,"*intra*",C1360:D1360)+SUMIF(A1360:B1360,"*inter*",C1360:D1360)</f>
        <v>0</v>
      </c>
      <c r="F1360" s="112">
        <f>SUMIF(A1360:B1360,"*consolidação*",C1360:D1360)</f>
        <v>0</v>
      </c>
      <c r="H1360" s="182" t="b">
        <f t="shared" si="128"/>
        <v>1</v>
      </c>
      <c r="I1360" s="182" t="str">
        <f t="shared" ref="I1360:I1423" si="129">MID(A1360,11,2)</f>
        <v>00</v>
      </c>
    </row>
    <row r="1361" spans="1:9" ht="25.5">
      <c r="A1361" s="182" t="s">
        <v>1682</v>
      </c>
      <c r="B1361" s="106" t="s">
        <v>989</v>
      </c>
      <c r="C1361" s="110"/>
      <c r="D1361" s="112">
        <v>0</v>
      </c>
      <c r="E1361" s="112">
        <f>SUMIF(A1361:B1361,"*intra*",C1361:D1361)+SUMIF(A1361:B1361,"*inter*",C1361:D1361)</f>
        <v>0</v>
      </c>
      <c r="F1361" s="112">
        <f>SUMIF(A1361:B1361,"*consolidação*",C1361:D1361)</f>
        <v>0</v>
      </c>
      <c r="H1361" s="182" t="b">
        <f t="shared" si="128"/>
        <v>1</v>
      </c>
      <c r="I1361" s="182" t="str">
        <f t="shared" si="129"/>
        <v>00</v>
      </c>
    </row>
    <row r="1362" spans="1:9" ht="25.5">
      <c r="A1362" s="182" t="s">
        <v>1683</v>
      </c>
      <c r="B1362" s="108" t="s">
        <v>990</v>
      </c>
      <c r="C1362" s="111"/>
      <c r="D1362" s="112">
        <v>0</v>
      </c>
      <c r="E1362" s="112">
        <f>SUMIF(A1362:B1362,"*intra*",C1362:D1362)+SUMIF(A1362:B1362,"*inter*",C1362:D1362)</f>
        <v>0</v>
      </c>
      <c r="F1362" s="112">
        <f>SUMIF(A1362:B1362,"*consolidação*",C1362:D1362)</f>
        <v>0</v>
      </c>
      <c r="H1362" s="182" t="b">
        <f t="shared" si="128"/>
        <v>1</v>
      </c>
      <c r="I1362" s="182" t="str">
        <f t="shared" si="129"/>
        <v>00</v>
      </c>
    </row>
    <row r="1363" spans="1:9" ht="25.5">
      <c r="A1363" s="182" t="s">
        <v>1684</v>
      </c>
      <c r="B1363" s="106" t="s">
        <v>991</v>
      </c>
      <c r="C1363" s="110"/>
      <c r="D1363" s="112">
        <v>0</v>
      </c>
      <c r="E1363" s="112">
        <f>SUMIF(A1363:B1363,"*intra*",C1363:D1363)+SUMIF(A1363:B1363,"*inter*",C1363:D1363)</f>
        <v>0</v>
      </c>
      <c r="F1363" s="112">
        <f>SUMIF(A1363:B1363,"*consolidação*",C1363:D1363)</f>
        <v>0</v>
      </c>
      <c r="H1363" s="182" t="b">
        <f t="shared" si="128"/>
        <v>1</v>
      </c>
      <c r="I1363" s="182" t="str">
        <f t="shared" si="129"/>
        <v>00</v>
      </c>
    </row>
    <row r="1364" spans="1:9" ht="25.5">
      <c r="A1364" s="182" t="s">
        <v>1685</v>
      </c>
      <c r="B1364" s="108" t="s">
        <v>992</v>
      </c>
      <c r="C1364" s="111"/>
      <c r="D1364" s="112">
        <v>0</v>
      </c>
      <c r="E1364" s="112">
        <f>SUMIF(A1364:B1364,"*intra*",C1364:D1364)+SUMIF(A1364:B1364,"*inter*",C1364:D1364)</f>
        <v>0</v>
      </c>
      <c r="F1364" s="112">
        <f>SUMIF(A1364:B1364,"*consolidação*",C1364:D1364)</f>
        <v>0</v>
      </c>
      <c r="H1364" s="182" t="b">
        <f t="shared" si="128"/>
        <v>1</v>
      </c>
      <c r="I1364" s="182" t="str">
        <f t="shared" si="129"/>
        <v>00</v>
      </c>
    </row>
    <row r="1365" spans="1:9">
      <c r="A1365" s="182" t="s">
        <v>1686</v>
      </c>
      <c r="B1365" s="106" t="s">
        <v>993</v>
      </c>
      <c r="C1365" s="110">
        <v>7445810.3499999996</v>
      </c>
      <c r="D1365" s="112">
        <v>0</v>
      </c>
      <c r="E1365" s="112">
        <f>E1366+E1367+E1368+E1369+E1370</f>
        <v>0</v>
      </c>
      <c r="F1365" s="112">
        <f>F1366+F1367+F1368+F1369+F1370</f>
        <v>7445810.3499999996</v>
      </c>
      <c r="G1365" s="182">
        <f>G1384+G1385+G1386+G1387+G1388</f>
        <v>0</v>
      </c>
      <c r="H1365" s="182" t="b">
        <f t="shared" si="128"/>
        <v>1</v>
      </c>
      <c r="I1365" s="182" t="str">
        <f t="shared" si="129"/>
        <v>00</v>
      </c>
    </row>
    <row r="1366" spans="1:9">
      <c r="A1366" s="182" t="s">
        <v>1687</v>
      </c>
      <c r="B1366" s="108" t="s">
        <v>994</v>
      </c>
      <c r="C1366" s="111">
        <v>7445810.3499999996</v>
      </c>
      <c r="D1366" s="112">
        <v>0</v>
      </c>
      <c r="E1366" s="112">
        <f>SUMIF(A1366:B1366,"*intra*",C1366:D1366)+SUMIF(A1366:B1366,"*inter*",C1366:D1366)</f>
        <v>0</v>
      </c>
      <c r="F1366" s="112">
        <f>SUMIF(A1366:B1366,"*consolidação*",C1366:D1366)</f>
        <v>7445810.3499999996</v>
      </c>
      <c r="H1366" s="182" t="b">
        <f t="shared" si="128"/>
        <v>1</v>
      </c>
      <c r="I1366" s="182" t="str">
        <f t="shared" si="129"/>
        <v>00</v>
      </c>
    </row>
    <row r="1367" spans="1:9">
      <c r="A1367" s="182" t="s">
        <v>1688</v>
      </c>
      <c r="B1367" s="106" t="s">
        <v>995</v>
      </c>
      <c r="C1367" s="110"/>
      <c r="D1367" s="112">
        <v>0</v>
      </c>
      <c r="E1367" s="112">
        <f>SUMIF(A1367:B1367,"*intra*",C1367:D1367)+SUMIF(A1367:B1367,"*inter*",C1367:D1367)</f>
        <v>0</v>
      </c>
      <c r="F1367" s="112">
        <f>SUMIF(A1367:B1367,"*consolidação*",C1367:D1367)</f>
        <v>0</v>
      </c>
      <c r="H1367" s="182" t="b">
        <f t="shared" si="128"/>
        <v>1</v>
      </c>
      <c r="I1367" s="182" t="str">
        <f t="shared" si="129"/>
        <v>00</v>
      </c>
    </row>
    <row r="1368" spans="1:9">
      <c r="A1368" s="182" t="s">
        <v>1689</v>
      </c>
      <c r="B1368" s="108" t="s">
        <v>996</v>
      </c>
      <c r="C1368" s="111"/>
      <c r="D1368" s="112">
        <v>0</v>
      </c>
      <c r="E1368" s="112">
        <f>SUMIF(A1368:B1368,"*intra*",C1368:D1368)+SUMIF(A1368:B1368,"*inter*",C1368:D1368)</f>
        <v>0</v>
      </c>
      <c r="F1368" s="112">
        <f>SUMIF(A1368:B1368,"*consolidação*",C1368:D1368)</f>
        <v>0</v>
      </c>
      <c r="H1368" s="182" t="b">
        <f t="shared" si="128"/>
        <v>1</v>
      </c>
      <c r="I1368" s="182" t="str">
        <f t="shared" si="129"/>
        <v>00</v>
      </c>
    </row>
    <row r="1369" spans="1:9">
      <c r="A1369" s="182" t="s">
        <v>1690</v>
      </c>
      <c r="B1369" s="106" t="s">
        <v>997</v>
      </c>
      <c r="C1369" s="110"/>
      <c r="D1369" s="112">
        <v>0</v>
      </c>
      <c r="E1369" s="112">
        <f>SUMIF(A1369:B1369,"*intra*",C1369:D1369)+SUMIF(A1369:B1369,"*inter*",C1369:D1369)</f>
        <v>0</v>
      </c>
      <c r="F1369" s="112">
        <f>SUMIF(A1369:B1369,"*consolidação*",C1369:D1369)</f>
        <v>0</v>
      </c>
      <c r="H1369" s="182" t="b">
        <f t="shared" si="128"/>
        <v>1</v>
      </c>
      <c r="I1369" s="182" t="str">
        <f t="shared" si="129"/>
        <v>00</v>
      </c>
    </row>
    <row r="1370" spans="1:9">
      <c r="A1370" s="182" t="s">
        <v>1691</v>
      </c>
      <c r="B1370" s="108" t="s">
        <v>998</v>
      </c>
      <c r="C1370" s="111"/>
      <c r="D1370" s="112">
        <v>0</v>
      </c>
      <c r="E1370" s="112">
        <f>SUMIF(A1370:B1370,"*intra*",C1370:D1370)+SUMIF(A1370:B1370,"*inter*",C1370:D1370)</f>
        <v>0</v>
      </c>
      <c r="F1370" s="112">
        <f>SUMIF(A1370:B1370,"*consolidação*",C1370:D1370)</f>
        <v>0</v>
      </c>
      <c r="H1370" s="182" t="b">
        <f t="shared" si="128"/>
        <v>1</v>
      </c>
      <c r="I1370" s="182" t="str">
        <f t="shared" si="129"/>
        <v>00</v>
      </c>
    </row>
    <row r="1371" spans="1:9">
      <c r="A1371" s="182" t="s">
        <v>1692</v>
      </c>
      <c r="B1371" s="106" t="s">
        <v>999</v>
      </c>
      <c r="C1371" s="110">
        <v>1119812304.6300001</v>
      </c>
      <c r="D1371" s="112">
        <v>0</v>
      </c>
      <c r="E1371" s="112">
        <f>E1372+E1378</f>
        <v>0</v>
      </c>
      <c r="F1371" s="112">
        <f>F1372+F1378</f>
        <v>1119812304.6299999</v>
      </c>
      <c r="G1371" s="182">
        <f>G1390+G1396</f>
        <v>0</v>
      </c>
      <c r="H1371" s="182" t="b">
        <f t="shared" si="128"/>
        <v>1</v>
      </c>
      <c r="I1371" s="182" t="str">
        <f t="shared" si="129"/>
        <v>00</v>
      </c>
    </row>
    <row r="1372" spans="1:9">
      <c r="A1372" s="182" t="s">
        <v>1693</v>
      </c>
      <c r="B1372" s="108" t="s">
        <v>1000</v>
      </c>
      <c r="C1372" s="111">
        <v>1110526574.27</v>
      </c>
      <c r="D1372" s="112">
        <v>0</v>
      </c>
      <c r="E1372" s="112">
        <f>E1373+E1374+E1375+E1376+E1377</f>
        <v>0</v>
      </c>
      <c r="F1372" s="112">
        <f>F1373+F1374+F1375+F1376+F1377</f>
        <v>1110526574.27</v>
      </c>
      <c r="G1372" s="182">
        <f>G1391+G1392+G1393+G1394+G1395</f>
        <v>0</v>
      </c>
      <c r="H1372" s="182" t="b">
        <f t="shared" si="128"/>
        <v>1</v>
      </c>
      <c r="I1372" s="182" t="str">
        <f t="shared" si="129"/>
        <v>00</v>
      </c>
    </row>
    <row r="1373" spans="1:9">
      <c r="A1373" s="182" t="s">
        <v>1694</v>
      </c>
      <c r="B1373" s="106" t="s">
        <v>1001</v>
      </c>
      <c r="C1373" s="110">
        <v>1110526574.27</v>
      </c>
      <c r="D1373" s="112">
        <v>0</v>
      </c>
      <c r="E1373" s="112">
        <f>SUMIF(A1373:B1373,"*intra*",C1373:D1373)+SUMIF(A1373:B1373,"*inter*",C1373:D1373)</f>
        <v>0</v>
      </c>
      <c r="F1373" s="112">
        <f>SUMIF(A1373:B1373,"*consolidação*",C1373:D1373)</f>
        <v>1110526574.27</v>
      </c>
      <c r="H1373" s="182" t="b">
        <f t="shared" si="128"/>
        <v>1</v>
      </c>
      <c r="I1373" s="182" t="str">
        <f t="shared" si="129"/>
        <v>00</v>
      </c>
    </row>
    <row r="1374" spans="1:9">
      <c r="A1374" s="182" t="s">
        <v>1695</v>
      </c>
      <c r="B1374" s="108" t="s">
        <v>1002</v>
      </c>
      <c r="C1374" s="111"/>
      <c r="D1374" s="112">
        <v>0</v>
      </c>
      <c r="E1374" s="112">
        <f>SUMIF(A1374:B1374,"*intra*",C1374:D1374)+SUMIF(A1374:B1374,"*inter*",C1374:D1374)</f>
        <v>0</v>
      </c>
      <c r="F1374" s="112">
        <f>SUMIF(A1374:B1374,"*consolidação*",C1374:D1374)</f>
        <v>0</v>
      </c>
      <c r="H1374" s="182" t="b">
        <f t="shared" si="128"/>
        <v>1</v>
      </c>
      <c r="I1374" s="182" t="str">
        <f t="shared" si="129"/>
        <v>00</v>
      </c>
    </row>
    <row r="1375" spans="1:9">
      <c r="A1375" s="182" t="s">
        <v>1696</v>
      </c>
      <c r="B1375" s="106" t="s">
        <v>1003</v>
      </c>
      <c r="C1375" s="110"/>
      <c r="D1375" s="112">
        <v>0</v>
      </c>
      <c r="E1375" s="112">
        <f>SUMIF(A1375:B1375,"*intra*",C1375:D1375)+SUMIF(A1375:B1375,"*inter*",C1375:D1375)</f>
        <v>0</v>
      </c>
      <c r="F1375" s="112">
        <f>SUMIF(A1375:B1375,"*consolidação*",C1375:D1375)</f>
        <v>0</v>
      </c>
      <c r="H1375" s="182" t="b">
        <f t="shared" si="128"/>
        <v>1</v>
      </c>
      <c r="I1375" s="182" t="str">
        <f t="shared" si="129"/>
        <v>00</v>
      </c>
    </row>
    <row r="1376" spans="1:9">
      <c r="A1376" s="182" t="s">
        <v>1697</v>
      </c>
      <c r="B1376" s="108" t="s">
        <v>1004</v>
      </c>
      <c r="C1376" s="111"/>
      <c r="D1376" s="112">
        <v>0</v>
      </c>
      <c r="E1376" s="112">
        <f>SUMIF(A1376:B1376,"*intra*",C1376:D1376)+SUMIF(A1376:B1376,"*inter*",C1376:D1376)</f>
        <v>0</v>
      </c>
      <c r="F1376" s="112">
        <f>SUMIF(A1376:B1376,"*consolidação*",C1376:D1376)</f>
        <v>0</v>
      </c>
      <c r="H1376" s="182" t="b">
        <f t="shared" si="128"/>
        <v>1</v>
      </c>
      <c r="I1376" s="182" t="str">
        <f t="shared" si="129"/>
        <v>00</v>
      </c>
    </row>
    <row r="1377" spans="1:9">
      <c r="A1377" s="182" t="s">
        <v>1698</v>
      </c>
      <c r="B1377" s="106" t="s">
        <v>1005</v>
      </c>
      <c r="C1377" s="110"/>
      <c r="D1377" s="112">
        <v>0</v>
      </c>
      <c r="E1377" s="112">
        <f>SUMIF(A1377:B1377,"*intra*",C1377:D1377)+SUMIF(A1377:B1377,"*inter*",C1377:D1377)</f>
        <v>0</v>
      </c>
      <c r="F1377" s="112">
        <f>SUMIF(A1377:B1377,"*consolidação*",C1377:D1377)</f>
        <v>0</v>
      </c>
      <c r="H1377" s="182" t="b">
        <f t="shared" si="128"/>
        <v>1</v>
      </c>
      <c r="I1377" s="182" t="str">
        <f t="shared" si="129"/>
        <v>00</v>
      </c>
    </row>
    <row r="1378" spans="1:9">
      <c r="A1378" s="182" t="s">
        <v>1699</v>
      </c>
      <c r="B1378" s="108" t="s">
        <v>1006</v>
      </c>
      <c r="C1378" s="111">
        <v>9285730.3599999994</v>
      </c>
      <c r="D1378" s="112">
        <v>0</v>
      </c>
      <c r="E1378" s="112">
        <f>E1379+E1380+E1381+E1382+E1383</f>
        <v>0</v>
      </c>
      <c r="F1378" s="112">
        <f>F1379+F1380+F1381+F1382+F1383</f>
        <v>9285730.3599999994</v>
      </c>
      <c r="G1378" s="182">
        <f>G1397+G1398+G1399+G1400+G1401</f>
        <v>0</v>
      </c>
      <c r="H1378" s="182" t="b">
        <f t="shared" si="128"/>
        <v>1</v>
      </c>
      <c r="I1378" s="182" t="str">
        <f t="shared" si="129"/>
        <v>00</v>
      </c>
    </row>
    <row r="1379" spans="1:9">
      <c r="A1379" s="182" t="s">
        <v>1700</v>
      </c>
      <c r="B1379" s="106" t="s">
        <v>1007</v>
      </c>
      <c r="C1379" s="110">
        <v>9285730.3599999994</v>
      </c>
      <c r="D1379" s="112">
        <v>0</v>
      </c>
      <c r="E1379" s="112">
        <f>SUMIF(A1379:B1379,"*intra*",C1379:D1379)+SUMIF(A1379:B1379,"*inter*",C1379:D1379)</f>
        <v>0</v>
      </c>
      <c r="F1379" s="112">
        <f>SUMIF(A1379:B1379,"*consolidação*",C1379:D1379)</f>
        <v>9285730.3599999994</v>
      </c>
      <c r="H1379" s="182" t="b">
        <f t="shared" si="128"/>
        <v>1</v>
      </c>
      <c r="I1379" s="182" t="str">
        <f t="shared" si="129"/>
        <v>00</v>
      </c>
    </row>
    <row r="1380" spans="1:9">
      <c r="A1380" s="182" t="s">
        <v>1701</v>
      </c>
      <c r="B1380" s="108" t="s">
        <v>1008</v>
      </c>
      <c r="C1380" s="111"/>
      <c r="D1380" s="112">
        <v>0</v>
      </c>
      <c r="E1380" s="112">
        <f>SUMIF(A1380:B1380,"*intra*",C1380:D1380)+SUMIF(A1380:B1380,"*inter*",C1380:D1380)</f>
        <v>0</v>
      </c>
      <c r="F1380" s="112">
        <f>SUMIF(A1380:B1380,"*consolidação*",C1380:D1380)</f>
        <v>0</v>
      </c>
      <c r="H1380" s="182" t="b">
        <f t="shared" si="128"/>
        <v>1</v>
      </c>
      <c r="I1380" s="182" t="str">
        <f t="shared" si="129"/>
        <v>00</v>
      </c>
    </row>
    <row r="1381" spans="1:9">
      <c r="A1381" s="182" t="s">
        <v>1702</v>
      </c>
      <c r="B1381" s="106" t="s">
        <v>1009</v>
      </c>
      <c r="C1381" s="110"/>
      <c r="D1381" s="112">
        <v>0</v>
      </c>
      <c r="E1381" s="112">
        <f>SUMIF(A1381:B1381,"*intra*",C1381:D1381)+SUMIF(A1381:B1381,"*inter*",C1381:D1381)</f>
        <v>0</v>
      </c>
      <c r="F1381" s="112">
        <f>SUMIF(A1381:B1381,"*consolidação*",C1381:D1381)</f>
        <v>0</v>
      </c>
      <c r="H1381" s="182" t="b">
        <f t="shared" si="128"/>
        <v>1</v>
      </c>
      <c r="I1381" s="182" t="str">
        <f t="shared" si="129"/>
        <v>00</v>
      </c>
    </row>
    <row r="1382" spans="1:9">
      <c r="A1382" s="182" t="s">
        <v>1703</v>
      </c>
      <c r="B1382" s="108" t="s">
        <v>1010</v>
      </c>
      <c r="C1382" s="111"/>
      <c r="D1382" s="112">
        <v>0</v>
      </c>
      <c r="E1382" s="112">
        <f>SUMIF(A1382:B1382,"*intra*",C1382:D1382)+SUMIF(A1382:B1382,"*inter*",C1382:D1382)</f>
        <v>0</v>
      </c>
      <c r="F1382" s="112">
        <f>SUMIF(A1382:B1382,"*consolidação*",C1382:D1382)</f>
        <v>0</v>
      </c>
      <c r="H1382" s="182" t="b">
        <f t="shared" si="128"/>
        <v>1</v>
      </c>
      <c r="I1382" s="182" t="str">
        <f t="shared" si="129"/>
        <v>00</v>
      </c>
    </row>
    <row r="1383" spans="1:9">
      <c r="A1383" s="182" t="s">
        <v>1704</v>
      </c>
      <c r="B1383" s="106" t="s">
        <v>1011</v>
      </c>
      <c r="C1383" s="110"/>
      <c r="D1383" s="112">
        <v>0</v>
      </c>
      <c r="E1383" s="112">
        <f>SUMIF(A1383:B1383,"*intra*",C1383:D1383)+SUMIF(A1383:B1383,"*inter*",C1383:D1383)</f>
        <v>0</v>
      </c>
      <c r="F1383" s="112">
        <f>SUMIF(A1383:B1383,"*consolidação*",C1383:D1383)</f>
        <v>0</v>
      </c>
      <c r="H1383" s="182" t="b">
        <f t="shared" si="128"/>
        <v>1</v>
      </c>
      <c r="I1383" s="182" t="str">
        <f t="shared" si="129"/>
        <v>00</v>
      </c>
    </row>
    <row r="1384" spans="1:9">
      <c r="A1384" s="182" t="s">
        <v>1705</v>
      </c>
      <c r="B1384" s="108" t="s">
        <v>1012</v>
      </c>
      <c r="C1384" s="111">
        <v>-876017229936.34998</v>
      </c>
      <c r="D1384" s="112">
        <v>0</v>
      </c>
      <c r="E1384" s="112">
        <f>E1385+E1411</f>
        <v>-200848163360.28998</v>
      </c>
      <c r="F1384" s="112">
        <f>F1385+F1411</f>
        <v>-675169066576.06006</v>
      </c>
      <c r="G1384" s="182">
        <f>G1403+G1429</f>
        <v>0</v>
      </c>
      <c r="H1384" s="182" t="b">
        <f t="shared" si="128"/>
        <v>1</v>
      </c>
      <c r="I1384" s="182" t="str">
        <f t="shared" si="129"/>
        <v>00</v>
      </c>
    </row>
    <row r="1385" spans="1:9">
      <c r="A1385" s="182" t="s">
        <v>1706</v>
      </c>
      <c r="B1385" s="106" t="s">
        <v>1013</v>
      </c>
      <c r="C1385" s="110">
        <v>-214177818463.82999</v>
      </c>
      <c r="D1385" s="112">
        <v>0</v>
      </c>
      <c r="E1385" s="112">
        <f>E1386+E1391+E1396+E1401+E1406</f>
        <v>-148971269902.78998</v>
      </c>
      <c r="F1385" s="112">
        <f>F1386+F1391+F1396+F1401+F1406</f>
        <v>-65206548561.040001</v>
      </c>
      <c r="G1385" s="182">
        <f>G1404+G1409+G1414+G1419+G1424</f>
        <v>0</v>
      </c>
      <c r="H1385" s="182" t="b">
        <f t="shared" si="128"/>
        <v>1</v>
      </c>
      <c r="I1385" s="182" t="str">
        <f t="shared" si="129"/>
        <v>00</v>
      </c>
    </row>
    <row r="1386" spans="1:9">
      <c r="A1386" s="182" t="s">
        <v>1707</v>
      </c>
      <c r="B1386" s="108" t="s">
        <v>1014</v>
      </c>
      <c r="C1386" s="111">
        <v>-65206548561.040001</v>
      </c>
      <c r="D1386" s="112">
        <v>0</v>
      </c>
      <c r="E1386" s="112">
        <f t="shared" ref="E1386:E1410" si="130">SUMIF(A1386:B1386,"*intra*",C1386:D1386)+SUMIF(A1386:B1386,"*inter*",C1386:D1386)</f>
        <v>0</v>
      </c>
      <c r="F1386" s="112">
        <f t="shared" ref="F1386:F1410" si="131">SUMIF(A1386:B1386,"*consolidação*",C1386:D1386)</f>
        <v>-65206548561.040001</v>
      </c>
      <c r="G1386" s="113">
        <f>G1405+G1406+G1407+G1408</f>
        <v>0</v>
      </c>
      <c r="H1386" s="182" t="b">
        <f t="shared" si="128"/>
        <v>1</v>
      </c>
      <c r="I1386" s="182" t="str">
        <f t="shared" si="129"/>
        <v>00</v>
      </c>
    </row>
    <row r="1387" spans="1:9">
      <c r="A1387" s="182" t="s">
        <v>1708</v>
      </c>
      <c r="B1387" s="106" t="s">
        <v>1015</v>
      </c>
      <c r="C1387" s="110">
        <v>-2444358961.9899998</v>
      </c>
      <c r="D1387" s="112">
        <v>0</v>
      </c>
      <c r="E1387" s="112">
        <f t="shared" si="130"/>
        <v>0</v>
      </c>
      <c r="F1387" s="112">
        <f t="shared" si="131"/>
        <v>0</v>
      </c>
      <c r="H1387" s="182" t="b">
        <f t="shared" si="128"/>
        <v>1</v>
      </c>
      <c r="I1387" s="182" t="str">
        <f t="shared" si="129"/>
        <v>01</v>
      </c>
    </row>
    <row r="1388" spans="1:9">
      <c r="A1388" s="182" t="s">
        <v>1709</v>
      </c>
      <c r="B1388" s="108" t="s">
        <v>1016</v>
      </c>
      <c r="C1388" s="111">
        <v>-99610205117.699997</v>
      </c>
      <c r="D1388" s="112">
        <v>0</v>
      </c>
      <c r="E1388" s="112">
        <f t="shared" si="130"/>
        <v>0</v>
      </c>
      <c r="F1388" s="112">
        <f t="shared" si="131"/>
        <v>0</v>
      </c>
      <c r="H1388" s="182" t="b">
        <f t="shared" si="128"/>
        <v>1</v>
      </c>
      <c r="I1388" s="182" t="str">
        <f t="shared" si="129"/>
        <v>02</v>
      </c>
    </row>
    <row r="1389" spans="1:9">
      <c r="A1389" s="182" t="s">
        <v>1710</v>
      </c>
      <c r="B1389" s="106" t="s">
        <v>1017</v>
      </c>
      <c r="C1389" s="110">
        <v>36789668240.760002</v>
      </c>
      <c r="D1389" s="112">
        <v>0</v>
      </c>
      <c r="E1389" s="112">
        <f t="shared" si="130"/>
        <v>0</v>
      </c>
      <c r="F1389" s="112">
        <f t="shared" si="131"/>
        <v>0</v>
      </c>
      <c r="H1389" s="182" t="b">
        <f t="shared" si="128"/>
        <v>1</v>
      </c>
      <c r="I1389" s="182" t="str">
        <f t="shared" si="129"/>
        <v>03</v>
      </c>
    </row>
    <row r="1390" spans="1:9" ht="25.5">
      <c r="A1390" s="182" t="s">
        <v>1711</v>
      </c>
      <c r="B1390" s="108" t="s">
        <v>1018</v>
      </c>
      <c r="C1390" s="111">
        <v>58347277.890000001</v>
      </c>
      <c r="D1390" s="112">
        <v>0</v>
      </c>
      <c r="E1390" s="112">
        <f t="shared" si="130"/>
        <v>0</v>
      </c>
      <c r="F1390" s="112">
        <f t="shared" si="131"/>
        <v>0</v>
      </c>
      <c r="H1390" s="182" t="b">
        <f t="shared" si="128"/>
        <v>1</v>
      </c>
      <c r="I1390" s="182" t="str">
        <f t="shared" si="129"/>
        <v>04</v>
      </c>
    </row>
    <row r="1391" spans="1:9">
      <c r="A1391" s="182" t="s">
        <v>1712</v>
      </c>
      <c r="B1391" s="106" t="s">
        <v>1019</v>
      </c>
      <c r="C1391" s="110">
        <v>-57361948236.940002</v>
      </c>
      <c r="D1391" s="112">
        <v>0</v>
      </c>
      <c r="E1391" s="112">
        <f t="shared" si="130"/>
        <v>-57361948236.940002</v>
      </c>
      <c r="F1391" s="112">
        <f t="shared" si="131"/>
        <v>0</v>
      </c>
      <c r="G1391" s="113">
        <f>G1410+G1411+G1412+G1413</f>
        <v>0</v>
      </c>
      <c r="H1391" s="182" t="b">
        <f t="shared" si="128"/>
        <v>1</v>
      </c>
      <c r="I1391" s="182" t="str">
        <f t="shared" si="129"/>
        <v>00</v>
      </c>
    </row>
    <row r="1392" spans="1:9">
      <c r="A1392" s="182" t="s">
        <v>1713</v>
      </c>
      <c r="B1392" s="108" t="s">
        <v>1020</v>
      </c>
      <c r="C1392" s="111">
        <v>-1571970144.95</v>
      </c>
      <c r="D1392" s="112">
        <v>0</v>
      </c>
      <c r="E1392" s="112">
        <f t="shared" si="130"/>
        <v>0</v>
      </c>
      <c r="F1392" s="112">
        <f t="shared" si="131"/>
        <v>0</v>
      </c>
      <c r="H1392" s="182" t="b">
        <f t="shared" si="128"/>
        <v>1</v>
      </c>
      <c r="I1392" s="182" t="str">
        <f t="shared" si="129"/>
        <v>01</v>
      </c>
    </row>
    <row r="1393" spans="1:9">
      <c r="A1393" s="182" t="s">
        <v>1714</v>
      </c>
      <c r="B1393" s="106" t="s">
        <v>1021</v>
      </c>
      <c r="C1393" s="110">
        <v>-2720441185.5999999</v>
      </c>
      <c r="D1393" s="112">
        <v>0</v>
      </c>
      <c r="E1393" s="112">
        <f t="shared" si="130"/>
        <v>0</v>
      </c>
      <c r="F1393" s="112">
        <f t="shared" si="131"/>
        <v>0</v>
      </c>
      <c r="H1393" s="182" t="b">
        <f t="shared" si="128"/>
        <v>1</v>
      </c>
      <c r="I1393" s="182" t="str">
        <f t="shared" si="129"/>
        <v>02</v>
      </c>
    </row>
    <row r="1394" spans="1:9">
      <c r="A1394" s="182" t="s">
        <v>1715</v>
      </c>
      <c r="B1394" s="108" t="s">
        <v>1022</v>
      </c>
      <c r="C1394" s="111">
        <v>-53347245895.290001</v>
      </c>
      <c r="D1394" s="112">
        <v>0</v>
      </c>
      <c r="E1394" s="112">
        <f t="shared" si="130"/>
        <v>0</v>
      </c>
      <c r="F1394" s="112">
        <f t="shared" si="131"/>
        <v>0</v>
      </c>
      <c r="H1394" s="182" t="b">
        <f t="shared" si="128"/>
        <v>1</v>
      </c>
      <c r="I1394" s="182" t="str">
        <f t="shared" si="129"/>
        <v>03</v>
      </c>
    </row>
    <row r="1395" spans="1:9" ht="25.5">
      <c r="A1395" s="182" t="s">
        <v>1716</v>
      </c>
      <c r="B1395" s="106" t="s">
        <v>1023</v>
      </c>
      <c r="C1395" s="110">
        <v>277708988.89999998</v>
      </c>
      <c r="D1395" s="112">
        <v>0</v>
      </c>
      <c r="E1395" s="112">
        <f t="shared" si="130"/>
        <v>0</v>
      </c>
      <c r="F1395" s="112">
        <f t="shared" si="131"/>
        <v>0</v>
      </c>
      <c r="H1395" s="182" t="b">
        <f t="shared" si="128"/>
        <v>1</v>
      </c>
      <c r="I1395" s="182" t="str">
        <f t="shared" si="129"/>
        <v>04</v>
      </c>
    </row>
    <row r="1396" spans="1:9" ht="25.5">
      <c r="A1396" s="182" t="s">
        <v>1717</v>
      </c>
      <c r="B1396" s="108" t="s">
        <v>1024</v>
      </c>
      <c r="C1396" s="111">
        <v>104892799996.8</v>
      </c>
      <c r="D1396" s="112">
        <v>0</v>
      </c>
      <c r="E1396" s="112">
        <f t="shared" si="130"/>
        <v>104892799996.8</v>
      </c>
      <c r="F1396" s="112">
        <f t="shared" si="131"/>
        <v>0</v>
      </c>
      <c r="G1396" s="113">
        <f>G1415+G1416+G1417+G1418</f>
        <v>0</v>
      </c>
      <c r="H1396" s="182" t="b">
        <f t="shared" si="128"/>
        <v>1</v>
      </c>
      <c r="I1396" s="182" t="str">
        <f t="shared" si="129"/>
        <v>00</v>
      </c>
    </row>
    <row r="1397" spans="1:9">
      <c r="A1397" s="182" t="s">
        <v>1718</v>
      </c>
      <c r="B1397" s="106" t="s">
        <v>1025</v>
      </c>
      <c r="C1397" s="110">
        <v>11735688438.65</v>
      </c>
      <c r="D1397" s="112">
        <v>0</v>
      </c>
      <c r="E1397" s="112">
        <f t="shared" si="130"/>
        <v>0</v>
      </c>
      <c r="F1397" s="112">
        <f t="shared" si="131"/>
        <v>0</v>
      </c>
      <c r="H1397" s="182" t="b">
        <f t="shared" si="128"/>
        <v>1</v>
      </c>
      <c r="I1397" s="182" t="str">
        <f t="shared" si="129"/>
        <v>01</v>
      </c>
    </row>
    <row r="1398" spans="1:9">
      <c r="A1398" s="182" t="s">
        <v>1719</v>
      </c>
      <c r="B1398" s="108" t="s">
        <v>1026</v>
      </c>
      <c r="C1398" s="111">
        <v>66113589863.32</v>
      </c>
      <c r="D1398" s="112">
        <v>0</v>
      </c>
      <c r="E1398" s="112">
        <f t="shared" si="130"/>
        <v>0</v>
      </c>
      <c r="F1398" s="112">
        <f t="shared" si="131"/>
        <v>0</v>
      </c>
      <c r="H1398" s="182" t="b">
        <f t="shared" si="128"/>
        <v>1</v>
      </c>
      <c r="I1398" s="182" t="str">
        <f t="shared" si="129"/>
        <v>02</v>
      </c>
    </row>
    <row r="1399" spans="1:9">
      <c r="A1399" s="182" t="s">
        <v>1720</v>
      </c>
      <c r="B1399" s="106" t="s">
        <v>1027</v>
      </c>
      <c r="C1399" s="110">
        <v>27043521694.830002</v>
      </c>
      <c r="D1399" s="112">
        <v>0</v>
      </c>
      <c r="E1399" s="112">
        <f t="shared" si="130"/>
        <v>0</v>
      </c>
      <c r="F1399" s="112">
        <f t="shared" si="131"/>
        <v>0</v>
      </c>
      <c r="H1399" s="182" t="b">
        <f t="shared" si="128"/>
        <v>1</v>
      </c>
      <c r="I1399" s="182" t="str">
        <f t="shared" si="129"/>
        <v>03</v>
      </c>
    </row>
    <row r="1400" spans="1:9" ht="25.5">
      <c r="A1400" s="182" t="s">
        <v>1721</v>
      </c>
      <c r="B1400" s="108" t="s">
        <v>1028</v>
      </c>
      <c r="C1400" s="111"/>
      <c r="D1400" s="112">
        <v>0</v>
      </c>
      <c r="E1400" s="112">
        <f t="shared" si="130"/>
        <v>0</v>
      </c>
      <c r="F1400" s="112">
        <f t="shared" si="131"/>
        <v>0</v>
      </c>
      <c r="H1400" s="182" t="b">
        <f t="shared" si="128"/>
        <v>1</v>
      </c>
      <c r="I1400" s="182" t="str">
        <f t="shared" si="129"/>
        <v>04</v>
      </c>
    </row>
    <row r="1401" spans="1:9" ht="25.5">
      <c r="A1401" s="182" t="s">
        <v>1722</v>
      </c>
      <c r="B1401" s="106" t="s">
        <v>1029</v>
      </c>
      <c r="C1401" s="110">
        <v>-51393429906.129997</v>
      </c>
      <c r="D1401" s="112">
        <v>0</v>
      </c>
      <c r="E1401" s="112">
        <f t="shared" si="130"/>
        <v>-51393429906.129997</v>
      </c>
      <c r="F1401" s="112">
        <f t="shared" si="131"/>
        <v>0</v>
      </c>
      <c r="G1401" s="113">
        <f>G1420+G1421+G1422+G1423</f>
        <v>0</v>
      </c>
      <c r="H1401" s="182" t="b">
        <f t="shared" si="128"/>
        <v>1</v>
      </c>
      <c r="I1401" s="182" t="str">
        <f t="shared" si="129"/>
        <v>00</v>
      </c>
    </row>
    <row r="1402" spans="1:9">
      <c r="A1402" s="182" t="s">
        <v>1723</v>
      </c>
      <c r="B1402" s="108" t="s">
        <v>1030</v>
      </c>
      <c r="C1402" s="111">
        <v>-15795242528.08</v>
      </c>
      <c r="D1402" s="112">
        <v>0</v>
      </c>
      <c r="E1402" s="112">
        <f t="shared" si="130"/>
        <v>0</v>
      </c>
      <c r="F1402" s="112">
        <f t="shared" si="131"/>
        <v>0</v>
      </c>
      <c r="H1402" s="182" t="b">
        <f t="shared" si="128"/>
        <v>1</v>
      </c>
      <c r="I1402" s="182" t="str">
        <f t="shared" si="129"/>
        <v>01</v>
      </c>
    </row>
    <row r="1403" spans="1:9">
      <c r="A1403" s="182" t="s">
        <v>1724</v>
      </c>
      <c r="B1403" s="106" t="s">
        <v>1031</v>
      </c>
      <c r="C1403" s="110">
        <v>-38401871440.209999</v>
      </c>
      <c r="D1403" s="112">
        <v>0</v>
      </c>
      <c r="E1403" s="112">
        <f t="shared" si="130"/>
        <v>0</v>
      </c>
      <c r="F1403" s="112">
        <f t="shared" si="131"/>
        <v>0</v>
      </c>
      <c r="H1403" s="182" t="b">
        <f t="shared" si="128"/>
        <v>1</v>
      </c>
      <c r="I1403" s="182" t="str">
        <f t="shared" si="129"/>
        <v>02</v>
      </c>
    </row>
    <row r="1404" spans="1:9">
      <c r="A1404" s="182" t="s">
        <v>1725</v>
      </c>
      <c r="B1404" s="108" t="s">
        <v>1032</v>
      </c>
      <c r="C1404" s="111">
        <v>2803684062.1599998</v>
      </c>
      <c r="D1404" s="112">
        <v>0</v>
      </c>
      <c r="E1404" s="112">
        <f t="shared" si="130"/>
        <v>0</v>
      </c>
      <c r="F1404" s="112">
        <f t="shared" si="131"/>
        <v>0</v>
      </c>
      <c r="H1404" s="182" t="b">
        <f t="shared" si="128"/>
        <v>1</v>
      </c>
      <c r="I1404" s="182" t="str">
        <f t="shared" si="129"/>
        <v>03</v>
      </c>
    </row>
    <row r="1405" spans="1:9" ht="25.5">
      <c r="A1405" s="182" t="s">
        <v>1726</v>
      </c>
      <c r="B1405" s="106" t="s">
        <v>1033</v>
      </c>
      <c r="C1405" s="110"/>
      <c r="D1405" s="112">
        <v>0</v>
      </c>
      <c r="E1405" s="112">
        <f t="shared" si="130"/>
        <v>0</v>
      </c>
      <c r="F1405" s="112">
        <f t="shared" si="131"/>
        <v>0</v>
      </c>
      <c r="H1405" s="182" t="b">
        <f t="shared" si="128"/>
        <v>1</v>
      </c>
      <c r="I1405" s="182" t="str">
        <f t="shared" si="129"/>
        <v>04</v>
      </c>
    </row>
    <row r="1406" spans="1:9" ht="25.5">
      <c r="A1406" s="182" t="s">
        <v>1727</v>
      </c>
      <c r="B1406" s="108" t="s">
        <v>1034</v>
      </c>
      <c r="C1406" s="111">
        <v>-145108691756.51999</v>
      </c>
      <c r="D1406" s="112">
        <v>0</v>
      </c>
      <c r="E1406" s="112">
        <f t="shared" si="130"/>
        <v>-145108691756.51999</v>
      </c>
      <c r="F1406" s="112">
        <f t="shared" si="131"/>
        <v>0</v>
      </c>
      <c r="G1406" s="113">
        <f>G1425+G1426+G1427+G1428</f>
        <v>0</v>
      </c>
      <c r="H1406" s="182" t="b">
        <f t="shared" si="128"/>
        <v>1</v>
      </c>
      <c r="I1406" s="182" t="str">
        <f t="shared" si="129"/>
        <v>00</v>
      </c>
    </row>
    <row r="1407" spans="1:9">
      <c r="A1407" s="182" t="s">
        <v>1728</v>
      </c>
      <c r="B1407" s="106" t="s">
        <v>1035</v>
      </c>
      <c r="C1407" s="110">
        <v>-47891154131.410004</v>
      </c>
      <c r="D1407" s="112">
        <v>0</v>
      </c>
      <c r="E1407" s="112">
        <f t="shared" si="130"/>
        <v>0</v>
      </c>
      <c r="F1407" s="112">
        <f t="shared" si="131"/>
        <v>0</v>
      </c>
      <c r="H1407" s="182" t="b">
        <f t="shared" si="128"/>
        <v>1</v>
      </c>
      <c r="I1407" s="182" t="str">
        <f t="shared" si="129"/>
        <v>01</v>
      </c>
    </row>
    <row r="1408" spans="1:9">
      <c r="A1408" s="182" t="s">
        <v>1729</v>
      </c>
      <c r="B1408" s="108" t="s">
        <v>1036</v>
      </c>
      <c r="C1408" s="111">
        <v>-96766804889.520004</v>
      </c>
      <c r="D1408" s="112">
        <v>0</v>
      </c>
      <c r="E1408" s="112">
        <f t="shared" si="130"/>
        <v>0</v>
      </c>
      <c r="F1408" s="112">
        <f t="shared" si="131"/>
        <v>0</v>
      </c>
      <c r="H1408" s="182" t="b">
        <f t="shared" si="128"/>
        <v>1</v>
      </c>
      <c r="I1408" s="182" t="str">
        <f t="shared" si="129"/>
        <v>02</v>
      </c>
    </row>
    <row r="1409" spans="1:9">
      <c r="A1409" s="182" t="s">
        <v>1730</v>
      </c>
      <c r="B1409" s="106" t="s">
        <v>1037</v>
      </c>
      <c r="C1409" s="110">
        <v>-450732735.58999997</v>
      </c>
      <c r="D1409" s="112">
        <v>0</v>
      </c>
      <c r="E1409" s="112">
        <f t="shared" si="130"/>
        <v>0</v>
      </c>
      <c r="F1409" s="112">
        <f t="shared" si="131"/>
        <v>0</v>
      </c>
      <c r="H1409" s="182" t="b">
        <f t="shared" si="128"/>
        <v>1</v>
      </c>
      <c r="I1409" s="182" t="str">
        <f t="shared" si="129"/>
        <v>03</v>
      </c>
    </row>
    <row r="1410" spans="1:9" ht="25.5">
      <c r="A1410" s="182" t="s">
        <v>1731</v>
      </c>
      <c r="B1410" s="108" t="s">
        <v>1038</v>
      </c>
      <c r="C1410" s="111"/>
      <c r="D1410" s="112">
        <v>0</v>
      </c>
      <c r="E1410" s="112">
        <f t="shared" si="130"/>
        <v>0</v>
      </c>
      <c r="F1410" s="112">
        <f t="shared" si="131"/>
        <v>0</v>
      </c>
      <c r="H1410" s="182" t="b">
        <f t="shared" si="128"/>
        <v>1</v>
      </c>
      <c r="I1410" s="182" t="str">
        <f t="shared" si="129"/>
        <v>04</v>
      </c>
    </row>
    <row r="1411" spans="1:9">
      <c r="A1411" s="182" t="s">
        <v>1732</v>
      </c>
      <c r="B1411" s="106" t="s">
        <v>1039</v>
      </c>
      <c r="C1411" s="110">
        <v>-661839411472.52002</v>
      </c>
      <c r="D1411" s="112">
        <v>0</v>
      </c>
      <c r="E1411" s="112">
        <f>E1412+E1419+E1426+E1433+E1440</f>
        <v>-51876893457.499992</v>
      </c>
      <c r="F1411" s="112">
        <f>F1412+F1419+F1426+F1433+F1440</f>
        <v>-609962518015.02002</v>
      </c>
      <c r="G1411" s="182">
        <f>G1430+G1437+G1444+G1451+G1458</f>
        <v>0</v>
      </c>
      <c r="H1411" s="182" t="b">
        <f t="shared" si="128"/>
        <v>1</v>
      </c>
      <c r="I1411" s="182" t="str">
        <f t="shared" si="129"/>
        <v>00</v>
      </c>
    </row>
    <row r="1412" spans="1:9">
      <c r="A1412" s="182" t="s">
        <v>1733</v>
      </c>
      <c r="B1412" s="108" t="s">
        <v>1040</v>
      </c>
      <c r="C1412" s="111">
        <v>-609962518015.02002</v>
      </c>
      <c r="D1412" s="112">
        <v>0</v>
      </c>
      <c r="E1412" s="112">
        <f t="shared" ref="E1412:E1446" si="132">SUMIF(A1412:B1412,"*intra*",C1412:D1412)+SUMIF(A1412:B1412,"*inter*",C1412:D1412)</f>
        <v>0</v>
      </c>
      <c r="F1412" s="112">
        <f t="shared" ref="F1412:F1446" si="133">SUMIF(A1412:B1412,"*consolidação*",C1412:D1412)</f>
        <v>-609962518015.02002</v>
      </c>
      <c r="G1412" s="113">
        <f>G1431+G1432+G1433+G1434+G1435+G1436</f>
        <v>0</v>
      </c>
      <c r="H1412" s="182" t="b">
        <f t="shared" si="128"/>
        <v>1</v>
      </c>
      <c r="I1412" s="182" t="str">
        <f t="shared" si="129"/>
        <v>00</v>
      </c>
    </row>
    <row r="1413" spans="1:9">
      <c r="A1413" s="182" t="s">
        <v>1734</v>
      </c>
      <c r="B1413" s="106" t="s">
        <v>1041</v>
      </c>
      <c r="C1413" s="110">
        <v>-719262511.73000002</v>
      </c>
      <c r="D1413" s="112">
        <v>0</v>
      </c>
      <c r="E1413" s="112">
        <f t="shared" si="132"/>
        <v>0</v>
      </c>
      <c r="F1413" s="112">
        <f t="shared" si="133"/>
        <v>0</v>
      </c>
      <c r="H1413" s="182" t="b">
        <f t="shared" si="128"/>
        <v>1</v>
      </c>
      <c r="I1413" s="182" t="str">
        <f t="shared" si="129"/>
        <v>01</v>
      </c>
    </row>
    <row r="1414" spans="1:9" ht="25.5">
      <c r="A1414" s="182" t="s">
        <v>1735</v>
      </c>
      <c r="B1414" s="108" t="s">
        <v>1042</v>
      </c>
      <c r="C1414" s="111">
        <v>-608731715445.66003</v>
      </c>
      <c r="D1414" s="112">
        <v>0</v>
      </c>
      <c r="E1414" s="112">
        <f t="shared" si="132"/>
        <v>0</v>
      </c>
      <c r="F1414" s="112">
        <f t="shared" si="133"/>
        <v>0</v>
      </c>
      <c r="H1414" s="182" t="b">
        <f t="shared" si="128"/>
        <v>1</v>
      </c>
      <c r="I1414" s="182" t="str">
        <f t="shared" si="129"/>
        <v>02</v>
      </c>
    </row>
    <row r="1415" spans="1:9">
      <c r="A1415" s="182" t="s">
        <v>1736</v>
      </c>
      <c r="B1415" s="106" t="s">
        <v>1043</v>
      </c>
      <c r="C1415" s="110">
        <v>-511220671.89999998</v>
      </c>
      <c r="D1415" s="112">
        <v>0</v>
      </c>
      <c r="E1415" s="112">
        <f t="shared" si="132"/>
        <v>0</v>
      </c>
      <c r="F1415" s="112">
        <f t="shared" si="133"/>
        <v>0</v>
      </c>
      <c r="H1415" s="182" t="b">
        <f t="shared" si="128"/>
        <v>1</v>
      </c>
      <c r="I1415" s="182" t="str">
        <f t="shared" si="129"/>
        <v>03</v>
      </c>
    </row>
    <row r="1416" spans="1:9">
      <c r="A1416" s="182" t="s">
        <v>1737</v>
      </c>
      <c r="B1416" s="108" t="s">
        <v>1044</v>
      </c>
      <c r="C1416" s="111"/>
      <c r="D1416" s="112">
        <v>0</v>
      </c>
      <c r="E1416" s="112">
        <f t="shared" si="132"/>
        <v>0</v>
      </c>
      <c r="F1416" s="112">
        <f t="shared" si="133"/>
        <v>0</v>
      </c>
      <c r="H1416" s="182" t="b">
        <f t="shared" si="128"/>
        <v>1</v>
      </c>
      <c r="I1416" s="182" t="str">
        <f t="shared" si="129"/>
        <v>04</v>
      </c>
    </row>
    <row r="1417" spans="1:9">
      <c r="A1417" s="182" t="s">
        <v>1738</v>
      </c>
      <c r="B1417" s="106" t="s">
        <v>1045</v>
      </c>
      <c r="C1417" s="110"/>
      <c r="D1417" s="112">
        <v>0</v>
      </c>
      <c r="E1417" s="112">
        <f t="shared" si="132"/>
        <v>0</v>
      </c>
      <c r="F1417" s="112">
        <f t="shared" si="133"/>
        <v>0</v>
      </c>
      <c r="H1417" s="182" t="b">
        <f t="shared" si="128"/>
        <v>1</v>
      </c>
      <c r="I1417" s="182" t="str">
        <f t="shared" si="129"/>
        <v>05</v>
      </c>
    </row>
    <row r="1418" spans="1:9">
      <c r="A1418" s="182" t="s">
        <v>1739</v>
      </c>
      <c r="B1418" s="108" t="s">
        <v>1046</v>
      </c>
      <c r="C1418" s="111">
        <v>-319385.73</v>
      </c>
      <c r="D1418" s="112">
        <v>0</v>
      </c>
      <c r="E1418" s="112">
        <f t="shared" si="132"/>
        <v>0</v>
      </c>
      <c r="F1418" s="112">
        <f t="shared" si="133"/>
        <v>0</v>
      </c>
      <c r="H1418" s="182" t="b">
        <f t="shared" si="128"/>
        <v>1</v>
      </c>
      <c r="I1418" s="182" t="str">
        <f t="shared" si="129"/>
        <v>06</v>
      </c>
    </row>
    <row r="1419" spans="1:9">
      <c r="A1419" s="182" t="s">
        <v>1740</v>
      </c>
      <c r="B1419" s="106" t="s">
        <v>1047</v>
      </c>
      <c r="C1419" s="110">
        <v>-50990420045.879997</v>
      </c>
      <c r="D1419" s="112">
        <v>0</v>
      </c>
      <c r="E1419" s="112">
        <f t="shared" si="132"/>
        <v>-50990420045.879997</v>
      </c>
      <c r="F1419" s="112">
        <f t="shared" si="133"/>
        <v>0</v>
      </c>
      <c r="G1419" s="113">
        <f>G1438+G1439+G1440+G1441+G1442+G1443</f>
        <v>0</v>
      </c>
      <c r="H1419" s="182" t="b">
        <f t="shared" si="128"/>
        <v>1</v>
      </c>
      <c r="I1419" s="182" t="str">
        <f t="shared" si="129"/>
        <v>00</v>
      </c>
    </row>
    <row r="1420" spans="1:9">
      <c r="A1420" s="182" t="s">
        <v>1741</v>
      </c>
      <c r="B1420" s="108" t="s">
        <v>1048</v>
      </c>
      <c r="C1420" s="111">
        <v>-54570919796.410004</v>
      </c>
      <c r="D1420" s="112">
        <v>0</v>
      </c>
      <c r="E1420" s="112">
        <f t="shared" si="132"/>
        <v>0</v>
      </c>
      <c r="F1420" s="112">
        <f t="shared" si="133"/>
        <v>0</v>
      </c>
      <c r="H1420" s="182" t="b">
        <f t="shared" si="128"/>
        <v>1</v>
      </c>
      <c r="I1420" s="182" t="str">
        <f t="shared" si="129"/>
        <v>01</v>
      </c>
    </row>
    <row r="1421" spans="1:9" ht="25.5">
      <c r="A1421" s="182" t="s">
        <v>1742</v>
      </c>
      <c r="B1421" s="106" t="s">
        <v>1049</v>
      </c>
      <c r="C1421" s="110">
        <v>3746036260.5</v>
      </c>
      <c r="D1421" s="112">
        <v>0</v>
      </c>
      <c r="E1421" s="112">
        <f t="shared" si="132"/>
        <v>0</v>
      </c>
      <c r="F1421" s="112">
        <f t="shared" si="133"/>
        <v>0</v>
      </c>
      <c r="H1421" s="182" t="b">
        <f t="shared" si="128"/>
        <v>1</v>
      </c>
      <c r="I1421" s="182" t="str">
        <f t="shared" si="129"/>
        <v>02</v>
      </c>
    </row>
    <row r="1422" spans="1:9">
      <c r="A1422" s="182" t="s">
        <v>1743</v>
      </c>
      <c r="B1422" s="108" t="s">
        <v>1050</v>
      </c>
      <c r="C1422" s="111">
        <v>-165548231.81999999</v>
      </c>
      <c r="D1422" s="112">
        <v>0</v>
      </c>
      <c r="E1422" s="112">
        <f t="shared" si="132"/>
        <v>0</v>
      </c>
      <c r="F1422" s="112">
        <f t="shared" si="133"/>
        <v>0</v>
      </c>
      <c r="H1422" s="182" t="b">
        <f t="shared" si="128"/>
        <v>1</v>
      </c>
      <c r="I1422" s="182" t="str">
        <f t="shared" si="129"/>
        <v>03</v>
      </c>
    </row>
    <row r="1423" spans="1:9">
      <c r="A1423" s="182" t="s">
        <v>1744</v>
      </c>
      <c r="B1423" s="106" t="s">
        <v>1051</v>
      </c>
      <c r="C1423" s="110"/>
      <c r="D1423" s="112">
        <v>0</v>
      </c>
      <c r="E1423" s="112">
        <f t="shared" si="132"/>
        <v>0</v>
      </c>
      <c r="F1423" s="112">
        <f t="shared" si="133"/>
        <v>0</v>
      </c>
      <c r="H1423" s="182" t="b">
        <f t="shared" ref="H1423:H1459" si="134">IF(I1423="00",C1423=E1423+F1423,TRUE)</f>
        <v>1</v>
      </c>
      <c r="I1423" s="182" t="str">
        <f t="shared" si="129"/>
        <v>04</v>
      </c>
    </row>
    <row r="1424" spans="1:9">
      <c r="A1424" s="182" t="s">
        <v>1745</v>
      </c>
      <c r="B1424" s="108" t="s">
        <v>1052</v>
      </c>
      <c r="C1424" s="111"/>
      <c r="D1424" s="112">
        <v>0</v>
      </c>
      <c r="E1424" s="112">
        <f t="shared" si="132"/>
        <v>0</v>
      </c>
      <c r="F1424" s="112">
        <f t="shared" si="133"/>
        <v>0</v>
      </c>
      <c r="H1424" s="182" t="b">
        <f t="shared" si="134"/>
        <v>1</v>
      </c>
      <c r="I1424" s="182" t="str">
        <f t="shared" ref="I1424:I1459" si="135">MID(A1424,11,2)</f>
        <v>05</v>
      </c>
    </row>
    <row r="1425" spans="1:9">
      <c r="A1425" s="182" t="s">
        <v>1746</v>
      </c>
      <c r="B1425" s="106" t="s">
        <v>1053</v>
      </c>
      <c r="C1425" s="110">
        <v>11721.85</v>
      </c>
      <c r="D1425" s="112">
        <v>0</v>
      </c>
      <c r="E1425" s="112">
        <f t="shared" si="132"/>
        <v>0</v>
      </c>
      <c r="F1425" s="112">
        <f t="shared" si="133"/>
        <v>0</v>
      </c>
      <c r="H1425" s="182" t="b">
        <f t="shared" si="134"/>
        <v>1</v>
      </c>
      <c r="I1425" s="182" t="str">
        <f t="shared" si="135"/>
        <v>06</v>
      </c>
    </row>
    <row r="1426" spans="1:9">
      <c r="A1426" s="182" t="s">
        <v>1747</v>
      </c>
      <c r="B1426" s="108" t="s">
        <v>1054</v>
      </c>
      <c r="C1426" s="111">
        <v>-873058719.77999997</v>
      </c>
      <c r="D1426" s="112">
        <v>0</v>
      </c>
      <c r="E1426" s="112">
        <f t="shared" si="132"/>
        <v>-873058719.77999997</v>
      </c>
      <c r="F1426" s="112">
        <f t="shared" si="133"/>
        <v>0</v>
      </c>
      <c r="G1426" s="113">
        <f>G1445+G1446+G1447+G1448+G1449+G1450</f>
        <v>0</v>
      </c>
      <c r="H1426" s="182" t="b">
        <f t="shared" si="134"/>
        <v>1</v>
      </c>
      <c r="I1426" s="182" t="str">
        <f t="shared" si="135"/>
        <v>00</v>
      </c>
    </row>
    <row r="1427" spans="1:9">
      <c r="A1427" s="182" t="s">
        <v>1748</v>
      </c>
      <c r="B1427" s="106" t="s">
        <v>1055</v>
      </c>
      <c r="C1427" s="110">
        <v>-275485200.04000002</v>
      </c>
      <c r="D1427" s="112">
        <v>0</v>
      </c>
      <c r="E1427" s="112">
        <f t="shared" si="132"/>
        <v>0</v>
      </c>
      <c r="F1427" s="112">
        <f t="shared" si="133"/>
        <v>0</v>
      </c>
      <c r="H1427" s="182" t="b">
        <f t="shared" si="134"/>
        <v>1</v>
      </c>
      <c r="I1427" s="182" t="str">
        <f t="shared" si="135"/>
        <v>01</v>
      </c>
    </row>
    <row r="1428" spans="1:9" ht="25.5">
      <c r="A1428" s="182" t="s">
        <v>1749</v>
      </c>
      <c r="B1428" s="108" t="s">
        <v>1056</v>
      </c>
      <c r="C1428" s="111">
        <v>-598272929.90999997</v>
      </c>
      <c r="D1428" s="112">
        <v>0</v>
      </c>
      <c r="E1428" s="112">
        <f t="shared" si="132"/>
        <v>0</v>
      </c>
      <c r="F1428" s="112">
        <f t="shared" si="133"/>
        <v>0</v>
      </c>
      <c r="H1428" s="182" t="b">
        <f t="shared" si="134"/>
        <v>1</v>
      </c>
      <c r="I1428" s="182" t="str">
        <f t="shared" si="135"/>
        <v>02</v>
      </c>
    </row>
    <row r="1429" spans="1:9">
      <c r="A1429" s="182" t="s">
        <v>1750</v>
      </c>
      <c r="B1429" s="106" t="s">
        <v>1057</v>
      </c>
      <c r="C1429" s="110">
        <v>699410.17</v>
      </c>
      <c r="D1429" s="112">
        <v>0</v>
      </c>
      <c r="E1429" s="112">
        <f t="shared" si="132"/>
        <v>0</v>
      </c>
      <c r="F1429" s="112">
        <f t="shared" si="133"/>
        <v>0</v>
      </c>
      <c r="H1429" s="182" t="b">
        <f t="shared" si="134"/>
        <v>1</v>
      </c>
      <c r="I1429" s="182" t="str">
        <f t="shared" si="135"/>
        <v>03</v>
      </c>
    </row>
    <row r="1430" spans="1:9">
      <c r="A1430" s="182" t="s">
        <v>1751</v>
      </c>
      <c r="B1430" s="108" t="s">
        <v>1058</v>
      </c>
      <c r="C1430" s="111"/>
      <c r="D1430" s="112">
        <v>0</v>
      </c>
      <c r="E1430" s="112">
        <f t="shared" si="132"/>
        <v>0</v>
      </c>
      <c r="F1430" s="112">
        <f t="shared" si="133"/>
        <v>0</v>
      </c>
      <c r="H1430" s="182" t="b">
        <f t="shared" si="134"/>
        <v>1</v>
      </c>
      <c r="I1430" s="182" t="str">
        <f t="shared" si="135"/>
        <v>04</v>
      </c>
    </row>
    <row r="1431" spans="1:9">
      <c r="A1431" s="182" t="s">
        <v>1752</v>
      </c>
      <c r="B1431" s="106" t="s">
        <v>1059</v>
      </c>
      <c r="C1431" s="110"/>
      <c r="D1431" s="112">
        <v>0</v>
      </c>
      <c r="E1431" s="112">
        <f t="shared" si="132"/>
        <v>0</v>
      </c>
      <c r="F1431" s="112">
        <f t="shared" si="133"/>
        <v>0</v>
      </c>
      <c r="H1431" s="182" t="b">
        <f t="shared" si="134"/>
        <v>1</v>
      </c>
      <c r="I1431" s="182" t="str">
        <f t="shared" si="135"/>
        <v>05</v>
      </c>
    </row>
    <row r="1432" spans="1:9">
      <c r="A1432" s="182" t="s">
        <v>1753</v>
      </c>
      <c r="B1432" s="108" t="s">
        <v>1060</v>
      </c>
      <c r="C1432" s="111"/>
      <c r="D1432" s="112">
        <v>0</v>
      </c>
      <c r="E1432" s="112">
        <f t="shared" si="132"/>
        <v>0</v>
      </c>
      <c r="F1432" s="112">
        <f t="shared" si="133"/>
        <v>0</v>
      </c>
      <c r="H1432" s="182" t="b">
        <f t="shared" si="134"/>
        <v>1</v>
      </c>
      <c r="I1432" s="182" t="str">
        <f t="shared" si="135"/>
        <v>06</v>
      </c>
    </row>
    <row r="1433" spans="1:9" ht="25.5">
      <c r="A1433" s="182" t="s">
        <v>1754</v>
      </c>
      <c r="B1433" s="106" t="s">
        <v>1061</v>
      </c>
      <c r="C1433" s="110">
        <v>-180359.5</v>
      </c>
      <c r="D1433" s="112">
        <v>0</v>
      </c>
      <c r="E1433" s="112">
        <f t="shared" si="132"/>
        <v>-180359.5</v>
      </c>
      <c r="F1433" s="112">
        <f t="shared" si="133"/>
        <v>0</v>
      </c>
      <c r="G1433" s="113">
        <f>G1452+G1453+G1454+G1455+G1456+G1457</f>
        <v>0</v>
      </c>
      <c r="H1433" s="182" t="b">
        <f t="shared" si="134"/>
        <v>1</v>
      </c>
      <c r="I1433" s="182" t="str">
        <f t="shared" si="135"/>
        <v>00</v>
      </c>
    </row>
    <row r="1434" spans="1:9">
      <c r="A1434" s="182" t="s">
        <v>1755</v>
      </c>
      <c r="B1434" s="108" t="s">
        <v>1062</v>
      </c>
      <c r="C1434" s="111">
        <v>-167130.5</v>
      </c>
      <c r="D1434" s="112">
        <v>0</v>
      </c>
      <c r="E1434" s="112">
        <f t="shared" si="132"/>
        <v>0</v>
      </c>
      <c r="F1434" s="112">
        <f t="shared" si="133"/>
        <v>0</v>
      </c>
      <c r="H1434" s="182" t="b">
        <f t="shared" si="134"/>
        <v>1</v>
      </c>
      <c r="I1434" s="182" t="str">
        <f t="shared" si="135"/>
        <v>01</v>
      </c>
    </row>
    <row r="1435" spans="1:9" ht="25.5">
      <c r="A1435" s="182" t="s">
        <v>1756</v>
      </c>
      <c r="B1435" s="106" t="s">
        <v>1063</v>
      </c>
      <c r="C1435" s="110">
        <v>-13229</v>
      </c>
      <c r="D1435" s="112">
        <v>0</v>
      </c>
      <c r="E1435" s="112">
        <f t="shared" si="132"/>
        <v>0</v>
      </c>
      <c r="F1435" s="112">
        <f t="shared" si="133"/>
        <v>0</v>
      </c>
      <c r="H1435" s="182" t="b">
        <f t="shared" si="134"/>
        <v>1</v>
      </c>
      <c r="I1435" s="182" t="str">
        <f t="shared" si="135"/>
        <v>02</v>
      </c>
    </row>
    <row r="1436" spans="1:9">
      <c r="A1436" s="182" t="s">
        <v>1757</v>
      </c>
      <c r="B1436" s="108" t="s">
        <v>1064</v>
      </c>
      <c r="C1436" s="111"/>
      <c r="D1436" s="112">
        <v>0</v>
      </c>
      <c r="E1436" s="112">
        <f t="shared" si="132"/>
        <v>0</v>
      </c>
      <c r="F1436" s="112">
        <f t="shared" si="133"/>
        <v>0</v>
      </c>
      <c r="H1436" s="182" t="b">
        <f t="shared" si="134"/>
        <v>1</v>
      </c>
      <c r="I1436" s="182" t="str">
        <f t="shared" si="135"/>
        <v>03</v>
      </c>
    </row>
    <row r="1437" spans="1:9">
      <c r="A1437" s="182" t="s">
        <v>1758</v>
      </c>
      <c r="B1437" s="106" t="s">
        <v>1065</v>
      </c>
      <c r="C1437" s="110"/>
      <c r="D1437" s="112">
        <v>0</v>
      </c>
      <c r="E1437" s="112">
        <f t="shared" si="132"/>
        <v>0</v>
      </c>
      <c r="F1437" s="112">
        <f t="shared" si="133"/>
        <v>0</v>
      </c>
      <c r="H1437" s="182" t="b">
        <f t="shared" si="134"/>
        <v>1</v>
      </c>
      <c r="I1437" s="182" t="str">
        <f t="shared" si="135"/>
        <v>04</v>
      </c>
    </row>
    <row r="1438" spans="1:9">
      <c r="A1438" s="182" t="s">
        <v>1759</v>
      </c>
      <c r="B1438" s="108" t="s">
        <v>1066</v>
      </c>
      <c r="C1438" s="111"/>
      <c r="D1438" s="112">
        <v>0</v>
      </c>
      <c r="E1438" s="112">
        <f t="shared" si="132"/>
        <v>0</v>
      </c>
      <c r="F1438" s="112">
        <f t="shared" si="133"/>
        <v>0</v>
      </c>
      <c r="H1438" s="182" t="b">
        <f t="shared" si="134"/>
        <v>1</v>
      </c>
      <c r="I1438" s="182" t="str">
        <f t="shared" si="135"/>
        <v>05</v>
      </c>
    </row>
    <row r="1439" spans="1:9">
      <c r="A1439" s="182" t="s">
        <v>1760</v>
      </c>
      <c r="B1439" s="106" t="s">
        <v>1067</v>
      </c>
      <c r="C1439" s="110"/>
      <c r="D1439" s="112">
        <v>0</v>
      </c>
      <c r="E1439" s="112">
        <f t="shared" si="132"/>
        <v>0</v>
      </c>
      <c r="F1439" s="112">
        <f t="shared" si="133"/>
        <v>0</v>
      </c>
      <c r="H1439" s="182" t="b">
        <f t="shared" si="134"/>
        <v>1</v>
      </c>
      <c r="I1439" s="182" t="str">
        <f t="shared" si="135"/>
        <v>06</v>
      </c>
    </row>
    <row r="1440" spans="1:9" ht="25.5">
      <c r="A1440" s="182" t="s">
        <v>1761</v>
      </c>
      <c r="B1440" s="108" t="s">
        <v>1068</v>
      </c>
      <c r="C1440" s="111">
        <v>-13234332.34</v>
      </c>
      <c r="D1440" s="112">
        <v>0</v>
      </c>
      <c r="E1440" s="112">
        <f t="shared" si="132"/>
        <v>-13234332.34</v>
      </c>
      <c r="F1440" s="112">
        <f t="shared" si="133"/>
        <v>0</v>
      </c>
      <c r="G1440" s="113">
        <f>G1459+G1460+G1461+G1462+G1463+G1464</f>
        <v>0</v>
      </c>
      <c r="H1440" s="182" t="b">
        <f t="shared" si="134"/>
        <v>1</v>
      </c>
      <c r="I1440" s="182" t="str">
        <f t="shared" si="135"/>
        <v>00</v>
      </c>
    </row>
    <row r="1441" spans="1:9">
      <c r="A1441" s="182" t="s">
        <v>1762</v>
      </c>
      <c r="B1441" s="106" t="s">
        <v>1069</v>
      </c>
      <c r="C1441" s="110">
        <v>-5815593.4000000004</v>
      </c>
      <c r="D1441" s="112">
        <v>0</v>
      </c>
      <c r="E1441" s="112">
        <f t="shared" si="132"/>
        <v>0</v>
      </c>
      <c r="F1441" s="112">
        <f t="shared" si="133"/>
        <v>0</v>
      </c>
      <c r="H1441" s="182" t="b">
        <f t="shared" si="134"/>
        <v>1</v>
      </c>
      <c r="I1441" s="182" t="str">
        <f t="shared" si="135"/>
        <v>01</v>
      </c>
    </row>
    <row r="1442" spans="1:9" ht="25.5">
      <c r="A1442" s="182" t="s">
        <v>1763</v>
      </c>
      <c r="B1442" s="108" t="s">
        <v>1070</v>
      </c>
      <c r="C1442" s="111">
        <v>-7415553.3200000003</v>
      </c>
      <c r="D1442" s="112">
        <v>0</v>
      </c>
      <c r="E1442" s="112">
        <f t="shared" si="132"/>
        <v>0</v>
      </c>
      <c r="F1442" s="112">
        <f t="shared" si="133"/>
        <v>0</v>
      </c>
      <c r="H1442" s="182" t="b">
        <f t="shared" si="134"/>
        <v>1</v>
      </c>
      <c r="I1442" s="182" t="str">
        <f t="shared" si="135"/>
        <v>02</v>
      </c>
    </row>
    <row r="1443" spans="1:9">
      <c r="A1443" s="182" t="s">
        <v>1764</v>
      </c>
      <c r="B1443" s="106" t="s">
        <v>1071</v>
      </c>
      <c r="C1443" s="110">
        <v>-3185.62</v>
      </c>
      <c r="D1443" s="112">
        <v>0</v>
      </c>
      <c r="E1443" s="112">
        <f t="shared" si="132"/>
        <v>0</v>
      </c>
      <c r="F1443" s="112">
        <f t="shared" si="133"/>
        <v>0</v>
      </c>
      <c r="H1443" s="182" t="b">
        <f t="shared" si="134"/>
        <v>1</v>
      </c>
      <c r="I1443" s="182" t="str">
        <f t="shared" si="135"/>
        <v>03</v>
      </c>
    </row>
    <row r="1444" spans="1:9">
      <c r="A1444" s="182" t="s">
        <v>1765</v>
      </c>
      <c r="B1444" s="108" t="s">
        <v>1072</v>
      </c>
      <c r="C1444" s="111"/>
      <c r="D1444" s="112">
        <v>0</v>
      </c>
      <c r="E1444" s="112">
        <f t="shared" si="132"/>
        <v>0</v>
      </c>
      <c r="F1444" s="112">
        <f t="shared" si="133"/>
        <v>0</v>
      </c>
      <c r="H1444" s="182" t="b">
        <f t="shared" si="134"/>
        <v>1</v>
      </c>
      <c r="I1444" s="182" t="str">
        <f t="shared" si="135"/>
        <v>04</v>
      </c>
    </row>
    <row r="1445" spans="1:9">
      <c r="A1445" s="182" t="s">
        <v>1766</v>
      </c>
      <c r="B1445" s="106" t="s">
        <v>1073</v>
      </c>
      <c r="C1445" s="110"/>
      <c r="D1445" s="112">
        <v>0</v>
      </c>
      <c r="E1445" s="112">
        <f t="shared" si="132"/>
        <v>0</v>
      </c>
      <c r="F1445" s="112">
        <f t="shared" si="133"/>
        <v>0</v>
      </c>
      <c r="H1445" s="182" t="b">
        <f t="shared" si="134"/>
        <v>1</v>
      </c>
      <c r="I1445" s="182" t="str">
        <f t="shared" si="135"/>
        <v>05</v>
      </c>
    </row>
    <row r="1446" spans="1:9">
      <c r="A1446" s="182" t="s">
        <v>1767</v>
      </c>
      <c r="B1446" s="108" t="s">
        <v>1074</v>
      </c>
      <c r="C1446" s="111"/>
      <c r="D1446" s="112">
        <v>0</v>
      </c>
      <c r="E1446" s="112">
        <f t="shared" si="132"/>
        <v>0</v>
      </c>
      <c r="F1446" s="112">
        <f t="shared" si="133"/>
        <v>0</v>
      </c>
      <c r="H1446" s="182" t="b">
        <f t="shared" si="134"/>
        <v>1</v>
      </c>
      <c r="I1446" s="182" t="str">
        <f t="shared" si="135"/>
        <v>06</v>
      </c>
    </row>
    <row r="1447" spans="1:9">
      <c r="A1447" s="182" t="s">
        <v>1768</v>
      </c>
      <c r="B1447" s="106" t="s">
        <v>1075</v>
      </c>
      <c r="C1447" s="110">
        <v>132.76</v>
      </c>
      <c r="D1447" s="112">
        <v>0</v>
      </c>
      <c r="E1447" s="112">
        <f>E1448+E1454</f>
        <v>0</v>
      </c>
      <c r="F1447" s="112">
        <f>F1448+F1454</f>
        <v>132.76</v>
      </c>
      <c r="G1447" s="182">
        <f>G1470+G1476</f>
        <v>0</v>
      </c>
      <c r="H1447" s="182" t="b">
        <f t="shared" si="134"/>
        <v>1</v>
      </c>
      <c r="I1447" s="182" t="str">
        <f t="shared" si="135"/>
        <v>00</v>
      </c>
    </row>
    <row r="1448" spans="1:9">
      <c r="A1448" s="182" t="s">
        <v>1769</v>
      </c>
      <c r="B1448" s="108" t="s">
        <v>1076</v>
      </c>
      <c r="C1448" s="111">
        <v>132.76</v>
      </c>
      <c r="D1448" s="112">
        <v>0</v>
      </c>
      <c r="E1448" s="112">
        <f>E1449+E1450+E1451+E1452+E1453</f>
        <v>0</v>
      </c>
      <c r="F1448" s="112">
        <f>F1449+F1450+F1451+F1452+F1453</f>
        <v>132.76</v>
      </c>
      <c r="G1448" s="182">
        <f>G1471+G1472+G1473+G1474+G1475</f>
        <v>0</v>
      </c>
      <c r="H1448" s="182" t="b">
        <f t="shared" si="134"/>
        <v>1</v>
      </c>
      <c r="I1448" s="182" t="str">
        <f t="shared" si="135"/>
        <v>00</v>
      </c>
    </row>
    <row r="1449" spans="1:9">
      <c r="A1449" s="182" t="s">
        <v>1770</v>
      </c>
      <c r="B1449" s="106" t="s">
        <v>1077</v>
      </c>
      <c r="C1449" s="110">
        <v>132.76</v>
      </c>
      <c r="D1449" s="112">
        <v>0</v>
      </c>
      <c r="E1449" s="112">
        <f>SUMIF(A1449:B1449,"*intra*",C1449:D1449)+SUMIF(A1449:B1449,"*inter*",C1449:D1449)</f>
        <v>0</v>
      </c>
      <c r="F1449" s="112">
        <f>SUMIF(A1449:B1449,"*consolidação*",C1449:D1449)</f>
        <v>132.76</v>
      </c>
      <c r="H1449" s="182" t="b">
        <f t="shared" si="134"/>
        <v>1</v>
      </c>
      <c r="I1449" s="182" t="str">
        <f t="shared" si="135"/>
        <v>00</v>
      </c>
    </row>
    <row r="1450" spans="1:9">
      <c r="A1450" s="182" t="s">
        <v>1771</v>
      </c>
      <c r="B1450" s="108" t="s">
        <v>1078</v>
      </c>
      <c r="C1450" s="111"/>
      <c r="D1450" s="112">
        <v>0</v>
      </c>
      <c r="E1450" s="112">
        <f>SUMIF(A1450:B1450,"*intra*",C1450:D1450)+SUMIF(A1450:B1450,"*inter*",C1450:D1450)</f>
        <v>0</v>
      </c>
      <c r="F1450" s="112">
        <f>SUMIF(A1450:B1450,"*consolidação*",C1450:D1450)</f>
        <v>0</v>
      </c>
      <c r="H1450" s="182" t="b">
        <f t="shared" si="134"/>
        <v>1</v>
      </c>
      <c r="I1450" s="182" t="str">
        <f t="shared" si="135"/>
        <v>00</v>
      </c>
    </row>
    <row r="1451" spans="1:9">
      <c r="A1451" s="182" t="s">
        <v>1772</v>
      </c>
      <c r="B1451" s="106" t="s">
        <v>1079</v>
      </c>
      <c r="C1451" s="110"/>
      <c r="D1451" s="112">
        <v>0</v>
      </c>
      <c r="E1451" s="112">
        <f>SUMIF(A1451:B1451,"*intra*",C1451:D1451)+SUMIF(A1451:B1451,"*inter*",C1451:D1451)</f>
        <v>0</v>
      </c>
      <c r="F1451" s="112">
        <f>SUMIF(A1451:B1451,"*consolidação*",C1451:D1451)</f>
        <v>0</v>
      </c>
      <c r="H1451" s="182" t="b">
        <f t="shared" si="134"/>
        <v>1</v>
      </c>
      <c r="I1451" s="182" t="str">
        <f t="shared" si="135"/>
        <v>00</v>
      </c>
    </row>
    <row r="1452" spans="1:9">
      <c r="A1452" s="182" t="s">
        <v>1773</v>
      </c>
      <c r="B1452" s="108" t="s">
        <v>1080</v>
      </c>
      <c r="C1452" s="111"/>
      <c r="D1452" s="112">
        <v>0</v>
      </c>
      <c r="E1452" s="112">
        <f>SUMIF(A1452:B1452,"*intra*",C1452:D1452)+SUMIF(A1452:B1452,"*inter*",C1452:D1452)</f>
        <v>0</v>
      </c>
      <c r="F1452" s="112">
        <f>SUMIF(A1452:B1452,"*consolidação*",C1452:D1452)</f>
        <v>0</v>
      </c>
      <c r="H1452" s="182" t="b">
        <f t="shared" si="134"/>
        <v>1</v>
      </c>
      <c r="I1452" s="182" t="str">
        <f t="shared" si="135"/>
        <v>00</v>
      </c>
    </row>
    <row r="1453" spans="1:9">
      <c r="A1453" s="182" t="s">
        <v>1774</v>
      </c>
      <c r="B1453" s="106" t="s">
        <v>1081</v>
      </c>
      <c r="C1453" s="110"/>
      <c r="D1453" s="112">
        <v>0</v>
      </c>
      <c r="E1453" s="112">
        <f>SUMIF(A1453:B1453,"*intra*",C1453:D1453)+SUMIF(A1453:B1453,"*inter*",C1453:D1453)</f>
        <v>0</v>
      </c>
      <c r="F1453" s="112">
        <f>SUMIF(A1453:B1453,"*consolidação*",C1453:D1453)</f>
        <v>0</v>
      </c>
      <c r="H1453" s="182" t="b">
        <f t="shared" si="134"/>
        <v>1</v>
      </c>
      <c r="I1453" s="182" t="str">
        <f t="shared" si="135"/>
        <v>00</v>
      </c>
    </row>
    <row r="1454" spans="1:9">
      <c r="A1454" s="182" t="s">
        <v>1775</v>
      </c>
      <c r="B1454" s="108" t="s">
        <v>1082</v>
      </c>
      <c r="C1454" s="111"/>
      <c r="D1454" s="112">
        <v>0</v>
      </c>
      <c r="E1454" s="112">
        <f>E1455+E1456+E1457+E1458+E1459</f>
        <v>0</v>
      </c>
      <c r="F1454" s="112">
        <f>F1455+F1456+F1457+F1458+F1459</f>
        <v>0</v>
      </c>
      <c r="G1454" s="182">
        <f>G1477+G1478+G1479+G1480+G1481</f>
        <v>0</v>
      </c>
      <c r="H1454" s="182" t="b">
        <f t="shared" si="134"/>
        <v>1</v>
      </c>
      <c r="I1454" s="182" t="str">
        <f t="shared" si="135"/>
        <v>00</v>
      </c>
    </row>
    <row r="1455" spans="1:9">
      <c r="A1455" s="182" t="s">
        <v>1776</v>
      </c>
      <c r="B1455" s="106" t="s">
        <v>1083</v>
      </c>
      <c r="C1455" s="110"/>
      <c r="D1455" s="112">
        <v>0</v>
      </c>
      <c r="E1455" s="112">
        <f>SUMIF(A1455:B1455,"*intra*",C1455:D1455)+SUMIF(A1455:B1455,"*inter*",C1455:D1455)</f>
        <v>0</v>
      </c>
      <c r="F1455" s="112">
        <f>SUMIF(A1455:B1455,"*consolidação*",C1455:D1455)</f>
        <v>0</v>
      </c>
      <c r="H1455" s="182" t="b">
        <f t="shared" si="134"/>
        <v>1</v>
      </c>
      <c r="I1455" s="182" t="str">
        <f t="shared" si="135"/>
        <v>00</v>
      </c>
    </row>
    <row r="1456" spans="1:9">
      <c r="A1456" s="182" t="s">
        <v>1777</v>
      </c>
      <c r="B1456" s="108" t="s">
        <v>1084</v>
      </c>
      <c r="C1456" s="111"/>
      <c r="D1456" s="112">
        <v>0</v>
      </c>
      <c r="E1456" s="112">
        <f>SUMIF(A1456:B1456,"*intra*",C1456:D1456)+SUMIF(A1456:B1456,"*inter*",C1456:D1456)</f>
        <v>0</v>
      </c>
      <c r="F1456" s="112">
        <f>SUMIF(A1456:B1456,"*consolidação*",C1456:D1456)</f>
        <v>0</v>
      </c>
      <c r="H1456" s="182" t="b">
        <f t="shared" si="134"/>
        <v>1</v>
      </c>
      <c r="I1456" s="182" t="str">
        <f t="shared" si="135"/>
        <v>00</v>
      </c>
    </row>
    <row r="1457" spans="1:9">
      <c r="A1457" s="182" t="s">
        <v>1778</v>
      </c>
      <c r="B1457" s="106" t="s">
        <v>1085</v>
      </c>
      <c r="C1457" s="110"/>
      <c r="D1457" s="112">
        <v>0</v>
      </c>
      <c r="E1457" s="112">
        <f>SUMIF(A1457:B1457,"*intra*",C1457:D1457)+SUMIF(A1457:B1457,"*inter*",C1457:D1457)</f>
        <v>0</v>
      </c>
      <c r="F1457" s="112">
        <f>SUMIF(A1457:B1457,"*consolidação*",C1457:D1457)</f>
        <v>0</v>
      </c>
      <c r="H1457" s="182" t="b">
        <f t="shared" si="134"/>
        <v>1</v>
      </c>
      <c r="I1457" s="182" t="str">
        <f t="shared" si="135"/>
        <v>00</v>
      </c>
    </row>
    <row r="1458" spans="1:9">
      <c r="A1458" s="182" t="s">
        <v>1779</v>
      </c>
      <c r="B1458" s="108" t="s">
        <v>1086</v>
      </c>
      <c r="C1458" s="111"/>
      <c r="D1458" s="112">
        <v>0</v>
      </c>
      <c r="E1458" s="112">
        <f>SUMIF(A1458:B1458,"*intra*",C1458:D1458)+SUMIF(A1458:B1458,"*inter*",C1458:D1458)</f>
        <v>0</v>
      </c>
      <c r="F1458" s="112">
        <f>SUMIF(A1458:B1458,"*consolidação*",C1458:D1458)</f>
        <v>0</v>
      </c>
      <c r="H1458" s="182" t="b">
        <f t="shared" si="134"/>
        <v>1</v>
      </c>
      <c r="I1458" s="182" t="str">
        <f t="shared" si="135"/>
        <v>00</v>
      </c>
    </row>
    <row r="1459" spans="1:9">
      <c r="A1459" s="182" t="s">
        <v>1780</v>
      </c>
      <c r="B1459" s="106" t="s">
        <v>1087</v>
      </c>
      <c r="C1459" s="110"/>
      <c r="D1459" s="112">
        <v>0</v>
      </c>
      <c r="E1459" s="112">
        <f>SUMIF(A1459:B1459,"*intra*",C1459:D1459)+SUMIF(A1459:B1459,"*inter*",C1459:D1459)</f>
        <v>0</v>
      </c>
      <c r="F1459" s="112">
        <f>SUMIF(A1459:B1459,"*consolidação*",C1459:D1459)</f>
        <v>0</v>
      </c>
      <c r="H1459" s="182" t="b">
        <f t="shared" si="134"/>
        <v>1</v>
      </c>
      <c r="I1459" s="182" t="str">
        <f t="shared" si="135"/>
        <v>00</v>
      </c>
    </row>
    <row r="1460" spans="1:9">
      <c r="A1460" s="182" t="s">
        <v>1781</v>
      </c>
      <c r="B1460" s="108" t="s">
        <v>1088</v>
      </c>
      <c r="C1460" s="109"/>
      <c r="D1460" s="112">
        <v>0</v>
      </c>
      <c r="E1460" s="112">
        <f t="shared" ref="E1460:E1482" si="136">SUMIF(A1460:B1460,"*intra*",C1460:D1460)+SUMIF(A1460:B1460,"*inter*",C1460:D1460)</f>
        <v>0</v>
      </c>
      <c r="F1460" s="112">
        <f t="shared" ref="F1460:F1482" si="137">SUMIF(A1460:B1460,"*consolidação*",C1460:D1460)</f>
        <v>0</v>
      </c>
      <c r="G1460" s="295"/>
      <c r="H1460" s="295" t="b">
        <f t="shared" ref="H1460:H1482" si="138">IF(I1460="00",C1460=E1460+F1460,TRUE)</f>
        <v>1</v>
      </c>
      <c r="I1460" s="295" t="str">
        <f t="shared" ref="I1460:I1482" si="139">MID(A1460,11,2)</f>
        <v xml:space="preserve">o </v>
      </c>
    </row>
    <row r="1461" spans="1:9">
      <c r="A1461" s="182" t="s">
        <v>1781</v>
      </c>
      <c r="B1461" s="106" t="s">
        <v>1089</v>
      </c>
      <c r="C1461" s="107"/>
      <c r="D1461" s="112">
        <v>0</v>
      </c>
      <c r="E1461" s="112">
        <f t="shared" si="136"/>
        <v>0</v>
      </c>
      <c r="F1461" s="112">
        <f t="shared" si="137"/>
        <v>0</v>
      </c>
      <c r="G1461" s="295"/>
      <c r="H1461" s="295" t="b">
        <f t="shared" si="138"/>
        <v>1</v>
      </c>
      <c r="I1461" s="295" t="str">
        <f t="shared" si="139"/>
        <v xml:space="preserve">o </v>
      </c>
    </row>
    <row r="1462" spans="1:9">
      <c r="A1462" s="182" t="s">
        <v>62</v>
      </c>
      <c r="B1462" s="108" t="s">
        <v>1090</v>
      </c>
      <c r="C1462" s="111">
        <v>183990643875.26999</v>
      </c>
      <c r="D1462" s="112">
        <v>0</v>
      </c>
      <c r="E1462" s="112">
        <f t="shared" si="136"/>
        <v>0</v>
      </c>
      <c r="F1462" s="112">
        <f t="shared" si="137"/>
        <v>0</v>
      </c>
      <c r="G1462" s="295"/>
      <c r="H1462" s="295" t="b">
        <f t="shared" si="138"/>
        <v>1</v>
      </c>
      <c r="I1462" s="295" t="str">
        <f t="shared" si="139"/>
        <v>nc</v>
      </c>
    </row>
    <row r="1463" spans="1:9">
      <c r="A1463" s="182" t="s">
        <v>63</v>
      </c>
      <c r="B1463" s="106" t="s">
        <v>1091</v>
      </c>
      <c r="C1463" s="110">
        <v>1145383072373.1299</v>
      </c>
      <c r="D1463" s="112">
        <v>0</v>
      </c>
      <c r="E1463" s="112">
        <f t="shared" si="136"/>
        <v>0</v>
      </c>
      <c r="F1463" s="112">
        <f t="shared" si="137"/>
        <v>0</v>
      </c>
      <c r="G1463" s="295"/>
      <c r="H1463" s="295" t="b">
        <f t="shared" si="138"/>
        <v>1</v>
      </c>
      <c r="I1463" s="295" t="str">
        <f t="shared" si="139"/>
        <v>an</v>
      </c>
    </row>
    <row r="1464" spans="1:9">
      <c r="A1464" s="182" t="s">
        <v>66</v>
      </c>
      <c r="B1464" s="108" t="s">
        <v>1092</v>
      </c>
      <c r="C1464" s="111">
        <v>188157605927.51001</v>
      </c>
      <c r="D1464" s="112">
        <v>0</v>
      </c>
      <c r="E1464" s="112">
        <f t="shared" si="136"/>
        <v>0</v>
      </c>
      <c r="F1464" s="112">
        <f t="shared" si="137"/>
        <v>0</v>
      </c>
      <c r="G1464" s="295"/>
      <c r="H1464" s="295" t="b">
        <f t="shared" si="138"/>
        <v>1</v>
      </c>
      <c r="I1464" s="295" t="str">
        <f t="shared" si="139"/>
        <v>na</v>
      </c>
    </row>
    <row r="1465" spans="1:9" s="252" customFormat="1">
      <c r="A1465" s="252" t="s">
        <v>4024</v>
      </c>
      <c r="B1465" s="259" t="s">
        <v>4024</v>
      </c>
      <c r="C1465" s="110">
        <v>162077581551.63</v>
      </c>
      <c r="D1465" s="112">
        <v>0</v>
      </c>
      <c r="E1465" s="112">
        <f t="shared" si="136"/>
        <v>0</v>
      </c>
      <c r="F1465" s="112">
        <f t="shared" si="137"/>
        <v>0</v>
      </c>
      <c r="G1465" s="295"/>
      <c r="H1465" s="295" t="b">
        <f>IF(I1465="00",C1465=E1465+F1465,TRUE)</f>
        <v>0</v>
      </c>
      <c r="I1465" s="295" t="str">
        <f t="shared" si="139"/>
        <v>00</v>
      </c>
    </row>
    <row r="1466" spans="1:9" s="252" customFormat="1">
      <c r="A1466" s="252" t="s">
        <v>4025</v>
      </c>
      <c r="B1466" s="259" t="s">
        <v>4025</v>
      </c>
      <c r="C1466" s="111">
        <v>10099877194.200001</v>
      </c>
      <c r="D1466" s="112">
        <v>0</v>
      </c>
      <c r="E1466" s="112">
        <f t="shared" si="136"/>
        <v>0</v>
      </c>
      <c r="F1466" s="112">
        <f t="shared" si="137"/>
        <v>0</v>
      </c>
      <c r="G1466" s="295"/>
      <c r="H1466" s="295" t="b">
        <f t="shared" si="138"/>
        <v>0</v>
      </c>
      <c r="I1466" s="295" t="str">
        <f t="shared" si="139"/>
        <v>00</v>
      </c>
    </row>
    <row r="1467" spans="1:9" s="252" customFormat="1">
      <c r="A1467" s="252" t="s">
        <v>4026</v>
      </c>
      <c r="B1467" s="259" t="s">
        <v>4026</v>
      </c>
      <c r="C1467" s="110">
        <v>2971975462.0700002</v>
      </c>
      <c r="D1467" s="112">
        <v>0</v>
      </c>
      <c r="E1467" s="112">
        <f t="shared" si="136"/>
        <v>0</v>
      </c>
      <c r="F1467" s="112">
        <f t="shared" si="137"/>
        <v>0</v>
      </c>
      <c r="G1467" s="295"/>
      <c r="H1467" s="295" t="b">
        <f t="shared" si="138"/>
        <v>0</v>
      </c>
      <c r="I1467" s="295" t="str">
        <f t="shared" si="139"/>
        <v>00</v>
      </c>
    </row>
    <row r="1468" spans="1:9" s="252" customFormat="1">
      <c r="A1468" s="252" t="s">
        <v>4027</v>
      </c>
      <c r="B1468" s="259" t="s">
        <v>4027</v>
      </c>
      <c r="C1468" s="111">
        <v>13008171719.610001</v>
      </c>
      <c r="D1468" s="112">
        <v>0</v>
      </c>
      <c r="E1468" s="112">
        <f t="shared" si="136"/>
        <v>0</v>
      </c>
      <c r="F1468" s="112">
        <f t="shared" si="137"/>
        <v>0</v>
      </c>
      <c r="G1468" s="295"/>
      <c r="H1468" s="295" t="b">
        <f t="shared" si="138"/>
        <v>0</v>
      </c>
      <c r="I1468" s="295" t="str">
        <f t="shared" si="139"/>
        <v>00</v>
      </c>
    </row>
    <row r="1469" spans="1:9">
      <c r="A1469" s="182" t="s">
        <v>67</v>
      </c>
      <c r="B1469" s="106" t="s">
        <v>1093</v>
      </c>
      <c r="C1469" s="110">
        <v>2030888814696.3301</v>
      </c>
      <c r="D1469" s="112">
        <v>0</v>
      </c>
      <c r="E1469" s="112">
        <f t="shared" si="136"/>
        <v>0</v>
      </c>
      <c r="F1469" s="112">
        <f t="shared" si="137"/>
        <v>0</v>
      </c>
      <c r="G1469" s="295"/>
      <c r="H1469" s="295" t="b">
        <f t="shared" si="138"/>
        <v>1</v>
      </c>
      <c r="I1469" s="295" t="str">
        <f t="shared" si="139"/>
        <v>rm</v>
      </c>
    </row>
    <row r="1470" spans="1:9">
      <c r="A1470" s="182" t="s">
        <v>1782</v>
      </c>
      <c r="B1470" s="108" t="s">
        <v>1094</v>
      </c>
      <c r="C1470" s="111">
        <v>-889672704375.43994</v>
      </c>
      <c r="D1470" s="112">
        <v>0</v>
      </c>
      <c r="E1470" s="112">
        <f t="shared" si="136"/>
        <v>0</v>
      </c>
      <c r="F1470" s="112">
        <f t="shared" si="137"/>
        <v>0</v>
      </c>
      <c r="G1470" s="295"/>
      <c r="H1470" s="295" t="b">
        <f t="shared" si="138"/>
        <v>1</v>
      </c>
      <c r="I1470" s="295" t="str">
        <f t="shared" si="139"/>
        <v>im</v>
      </c>
    </row>
    <row r="1471" spans="1:9">
      <c r="A1471" s="182" t="s">
        <v>1783</v>
      </c>
      <c r="B1471" s="106" t="s">
        <v>1095</v>
      </c>
      <c r="C1471" s="107"/>
      <c r="D1471" s="112">
        <v>0</v>
      </c>
      <c r="E1471" s="112">
        <f t="shared" si="136"/>
        <v>0</v>
      </c>
      <c r="F1471" s="112">
        <f t="shared" si="137"/>
        <v>0</v>
      </c>
      <c r="G1471" s="295"/>
      <c r="H1471" s="295" t="b">
        <f t="shared" si="138"/>
        <v>1</v>
      </c>
      <c r="I1471" s="295" t="str">
        <f t="shared" si="139"/>
        <v>Co</v>
      </c>
    </row>
    <row r="1472" spans="1:9">
      <c r="A1472" s="182" t="s">
        <v>1783</v>
      </c>
      <c r="B1472" s="108" t="s">
        <v>1096</v>
      </c>
      <c r="C1472" s="109"/>
      <c r="D1472" s="112">
        <v>0</v>
      </c>
      <c r="E1472" s="112">
        <f t="shared" si="136"/>
        <v>0</v>
      </c>
      <c r="F1472" s="112">
        <f t="shared" si="137"/>
        <v>0</v>
      </c>
      <c r="G1472" s="295"/>
      <c r="H1472" s="295" t="b">
        <f t="shared" si="138"/>
        <v>1</v>
      </c>
      <c r="I1472" s="295" t="str">
        <f t="shared" si="139"/>
        <v>Co</v>
      </c>
    </row>
    <row r="1473" spans="1:9">
      <c r="A1473" s="182" t="s">
        <v>1784</v>
      </c>
      <c r="B1473" s="106" t="s">
        <v>1097</v>
      </c>
      <c r="C1473" s="110">
        <v>109230406606.87</v>
      </c>
      <c r="D1473" s="112">
        <v>0</v>
      </c>
      <c r="E1473" s="112">
        <f t="shared" si="136"/>
        <v>0</v>
      </c>
      <c r="F1473" s="112">
        <f t="shared" si="137"/>
        <v>0</v>
      </c>
      <c r="G1473" s="295"/>
      <c r="H1473" s="295" t="b">
        <f>IF(I1473="00",C1473=E1473+F1473,TRUE)</f>
        <v>0</v>
      </c>
      <c r="I1473" s="295" t="str">
        <f t="shared" si="139"/>
        <v>00</v>
      </c>
    </row>
    <row r="1474" spans="1:9">
      <c r="A1474" s="182" t="s">
        <v>1785</v>
      </c>
      <c r="B1474" s="108" t="s">
        <v>1098</v>
      </c>
      <c r="C1474" s="111">
        <v>7779295863.04</v>
      </c>
      <c r="D1474" s="112">
        <v>0</v>
      </c>
      <c r="E1474" s="112">
        <f t="shared" si="136"/>
        <v>0</v>
      </c>
      <c r="F1474" s="112">
        <f t="shared" si="137"/>
        <v>0</v>
      </c>
      <c r="G1474" s="295"/>
      <c r="H1474" s="295" t="b">
        <f t="shared" si="138"/>
        <v>0</v>
      </c>
      <c r="I1474" s="295" t="str">
        <f t="shared" si="139"/>
        <v>00</v>
      </c>
    </row>
    <row r="1475" spans="1:9" ht="25.5">
      <c r="A1475" s="182" t="s">
        <v>1786</v>
      </c>
      <c r="B1475" s="106" t="s">
        <v>1099</v>
      </c>
      <c r="C1475" s="110">
        <v>71366451093.570007</v>
      </c>
      <c r="D1475" s="112">
        <v>0</v>
      </c>
      <c r="E1475" s="112">
        <f t="shared" si="136"/>
        <v>0</v>
      </c>
      <c r="F1475" s="112">
        <f t="shared" si="137"/>
        <v>0</v>
      </c>
      <c r="G1475" s="295"/>
      <c r="H1475" s="295" t="b">
        <f t="shared" si="138"/>
        <v>0</v>
      </c>
      <c r="I1475" s="295" t="str">
        <f t="shared" si="139"/>
        <v>00</v>
      </c>
    </row>
    <row r="1476" spans="1:9">
      <c r="A1476" s="182" t="s">
        <v>1787</v>
      </c>
      <c r="B1476" s="108" t="s">
        <v>1100</v>
      </c>
      <c r="C1476" s="111">
        <v>10587268899.959999</v>
      </c>
      <c r="D1476" s="112">
        <v>0</v>
      </c>
      <c r="E1476" s="112">
        <f t="shared" si="136"/>
        <v>0</v>
      </c>
      <c r="F1476" s="112">
        <f t="shared" si="137"/>
        <v>0</v>
      </c>
      <c r="G1476" s="295"/>
      <c r="H1476" s="295" t="b">
        <f t="shared" si="138"/>
        <v>0</v>
      </c>
      <c r="I1476" s="295" t="str">
        <f t="shared" si="139"/>
        <v>00</v>
      </c>
    </row>
    <row r="1477" spans="1:9">
      <c r="A1477" s="182" t="s">
        <v>1788</v>
      </c>
      <c r="B1477" s="106" t="s">
        <v>1101</v>
      </c>
      <c r="C1477" s="110">
        <v>19497390750.299999</v>
      </c>
      <c r="D1477" s="112">
        <v>0</v>
      </c>
      <c r="E1477" s="112">
        <f t="shared" si="136"/>
        <v>0</v>
      </c>
      <c r="F1477" s="112">
        <f t="shared" si="137"/>
        <v>0</v>
      </c>
      <c r="G1477" s="295"/>
      <c r="H1477" s="295" t="b">
        <f t="shared" si="138"/>
        <v>0</v>
      </c>
      <c r="I1477" s="295" t="str">
        <f t="shared" si="139"/>
        <v>00</v>
      </c>
    </row>
    <row r="1478" spans="1:9">
      <c r="A1478" s="182" t="s">
        <v>1789</v>
      </c>
      <c r="B1478" s="108" t="s">
        <v>1102</v>
      </c>
      <c r="C1478" s="111">
        <v>801787007877.96997</v>
      </c>
      <c r="D1478" s="112">
        <v>0</v>
      </c>
      <c r="E1478" s="112">
        <f t="shared" si="136"/>
        <v>0</v>
      </c>
      <c r="F1478" s="112">
        <f t="shared" si="137"/>
        <v>0</v>
      </c>
      <c r="G1478" s="295"/>
      <c r="H1478" s="295" t="b">
        <f t="shared" si="138"/>
        <v>0</v>
      </c>
      <c r="I1478" s="295" t="str">
        <f t="shared" si="139"/>
        <v>00</v>
      </c>
    </row>
    <row r="1479" spans="1:9">
      <c r="A1479" s="182" t="s">
        <v>1790</v>
      </c>
      <c r="B1479" s="106" t="s">
        <v>1103</v>
      </c>
      <c r="C1479" s="110">
        <v>12310933872.309999</v>
      </c>
      <c r="D1479" s="112">
        <v>0</v>
      </c>
      <c r="E1479" s="112">
        <f t="shared" si="136"/>
        <v>0</v>
      </c>
      <c r="F1479" s="112">
        <f t="shared" si="137"/>
        <v>0</v>
      </c>
      <c r="G1479" s="295"/>
      <c r="H1479" s="295" t="b">
        <f t="shared" si="138"/>
        <v>0</v>
      </c>
      <c r="I1479" s="295" t="str">
        <f t="shared" si="139"/>
        <v>00</v>
      </c>
    </row>
    <row r="1480" spans="1:9" ht="25.5">
      <c r="A1480" s="182" t="s">
        <v>1791</v>
      </c>
      <c r="B1480" s="108" t="s">
        <v>1104</v>
      </c>
      <c r="C1480" s="111">
        <v>62864854217.290001</v>
      </c>
      <c r="D1480" s="112">
        <v>0</v>
      </c>
      <c r="E1480" s="112">
        <f t="shared" si="136"/>
        <v>0</v>
      </c>
      <c r="F1480" s="112">
        <f t="shared" si="137"/>
        <v>0</v>
      </c>
      <c r="G1480" s="295"/>
      <c r="H1480" s="295" t="b">
        <f t="shared" si="138"/>
        <v>0</v>
      </c>
      <c r="I1480" s="295" t="str">
        <f t="shared" si="139"/>
        <v>00</v>
      </c>
    </row>
    <row r="1481" spans="1:9">
      <c r="A1481" s="182" t="s">
        <v>1792</v>
      </c>
      <c r="B1481" s="106" t="s">
        <v>1105</v>
      </c>
      <c r="C1481" s="110">
        <v>718367369341.68005</v>
      </c>
      <c r="D1481" s="112">
        <v>0</v>
      </c>
      <c r="E1481" s="112">
        <f t="shared" si="136"/>
        <v>0</v>
      </c>
      <c r="F1481" s="112">
        <f t="shared" si="137"/>
        <v>0</v>
      </c>
      <c r="G1481" s="295"/>
      <c r="H1481" s="295" t="b">
        <f t="shared" si="138"/>
        <v>0</v>
      </c>
      <c r="I1481" s="295" t="str">
        <f t="shared" si="139"/>
        <v>00</v>
      </c>
    </row>
    <row r="1482" spans="1:9">
      <c r="A1482" s="182" t="s">
        <v>1793</v>
      </c>
      <c r="B1482" s="108" t="s">
        <v>1106</v>
      </c>
      <c r="C1482" s="111">
        <v>8243850446.6899996</v>
      </c>
      <c r="D1482" s="112">
        <v>0</v>
      </c>
      <c r="E1482" s="112">
        <f t="shared" si="136"/>
        <v>0</v>
      </c>
      <c r="F1482" s="112">
        <f t="shared" si="137"/>
        <v>0</v>
      </c>
      <c r="G1482" s="295"/>
      <c r="H1482" s="295" t="b">
        <f t="shared" si="138"/>
        <v>0</v>
      </c>
      <c r="I1482" s="295" t="str">
        <f t="shared" si="139"/>
        <v>00</v>
      </c>
    </row>
    <row r="1489" spans="1:9">
      <c r="B1489" s="320" t="s">
        <v>1799</v>
      </c>
      <c r="C1489" s="320"/>
    </row>
    <row r="1490" spans="1:9">
      <c r="A1490" s="181"/>
      <c r="B1490" s="181" t="s">
        <v>1800</v>
      </c>
      <c r="C1490" s="181" t="s">
        <v>1799</v>
      </c>
      <c r="E1490" s="181" t="s">
        <v>1794</v>
      </c>
      <c r="F1490" s="181" t="s">
        <v>1795</v>
      </c>
      <c r="H1490" s="181" t="s">
        <v>1796</v>
      </c>
    </row>
    <row r="1491" spans="1:9">
      <c r="A1491" s="182" t="s">
        <v>1107</v>
      </c>
      <c r="B1491" s="106" t="s">
        <v>412</v>
      </c>
      <c r="C1491" s="110">
        <v>4969702465888.3496</v>
      </c>
      <c r="D1491" s="112">
        <v>0</v>
      </c>
      <c r="E1491" s="112">
        <f>E1492+E1626</f>
        <v>625342107214.66003</v>
      </c>
      <c r="F1491" s="112">
        <f>F1492+F1626</f>
        <v>4344360358673.6895</v>
      </c>
      <c r="G1491" s="182">
        <f>G1510+G1644</f>
        <v>0</v>
      </c>
      <c r="H1491" s="182" t="b">
        <f>IF(I1491="00",C1491=E1491+F1491,TRUE)</f>
        <v>1</v>
      </c>
      <c r="I1491" s="182" t="str">
        <f>MID(A1491,11,2)</f>
        <v>00</v>
      </c>
    </row>
    <row r="1492" spans="1:9">
      <c r="A1492" s="182" t="s">
        <v>1108</v>
      </c>
      <c r="B1492" s="108" t="s">
        <v>413</v>
      </c>
      <c r="C1492" s="111">
        <v>1340926777241.72</v>
      </c>
      <c r="D1492" s="112">
        <v>0</v>
      </c>
      <c r="E1492" s="112">
        <f>E1493+E1499+E1541+E1566+E1575+E1592+E1609</f>
        <v>62303843562.370003</v>
      </c>
      <c r="F1492" s="112">
        <f>F1493+F1499+F1541+F1566+F1575+F1592+F1609</f>
        <v>1278622933679.3499</v>
      </c>
      <c r="G1492" s="182">
        <f>G1511+G1517+G1569+G1584+G1610+G1627</f>
        <v>0</v>
      </c>
      <c r="H1492" s="182" t="b">
        <f t="shared" ref="H1492:H1564" si="140">IF(I1492="00",C1492=E1492+F1492,TRUE)</f>
        <v>1</v>
      </c>
      <c r="I1492" s="182" t="str">
        <f t="shared" ref="I1492:I1565" si="141">MID(A1492,11,2)</f>
        <v>00</v>
      </c>
    </row>
    <row r="1493" spans="1:9">
      <c r="A1493" s="182" t="s">
        <v>1109</v>
      </c>
      <c r="B1493" s="106" t="s">
        <v>414</v>
      </c>
      <c r="C1493" s="110">
        <v>1190186465129.25</v>
      </c>
      <c r="D1493" s="112">
        <v>0</v>
      </c>
      <c r="E1493" s="112">
        <f>E1494+E1497</f>
        <v>52633003927.300003</v>
      </c>
      <c r="F1493" s="112">
        <f>F1494+F1497</f>
        <v>1137553461201.95</v>
      </c>
      <c r="G1493" s="182">
        <f>G1512+G1515</f>
        <v>0</v>
      </c>
      <c r="H1493" s="182" t="b">
        <f t="shared" si="140"/>
        <v>1</v>
      </c>
      <c r="I1493" s="182" t="str">
        <f t="shared" si="141"/>
        <v>00</v>
      </c>
    </row>
    <row r="1494" spans="1:9">
      <c r="A1494" s="182" t="s">
        <v>1110</v>
      </c>
      <c r="B1494" s="108" t="s">
        <v>415</v>
      </c>
      <c r="C1494" s="111">
        <v>1182216521395.28</v>
      </c>
      <c r="D1494" s="112">
        <v>0</v>
      </c>
      <c r="E1494" s="112">
        <f>E1495+E1496</f>
        <v>52633003927.300003</v>
      </c>
      <c r="F1494" s="112">
        <f>F1495+F1496</f>
        <v>1129583517467.98</v>
      </c>
      <c r="G1494" s="182">
        <f>G1513+G1514</f>
        <v>0</v>
      </c>
      <c r="H1494" s="182" t="b">
        <f t="shared" si="140"/>
        <v>1</v>
      </c>
      <c r="I1494" s="182" t="str">
        <f t="shared" si="141"/>
        <v>00</v>
      </c>
    </row>
    <row r="1495" spans="1:9" ht="25.5">
      <c r="A1495" s="182" t="s">
        <v>1111</v>
      </c>
      <c r="B1495" s="106" t="s">
        <v>416</v>
      </c>
      <c r="C1495" s="110">
        <v>1129583517467.98</v>
      </c>
      <c r="D1495" s="112">
        <v>0</v>
      </c>
      <c r="E1495" s="112">
        <f>SUMIF(A1495:B1495,"*intra*",C1495:D1495)+SUMIF(A1495:B1495,"*inter*",C1495:D1495)</f>
        <v>0</v>
      </c>
      <c r="F1495" s="112">
        <f>SUMIF(A1495:B1495,"*consolidação*",C1495:D1495)</f>
        <v>1129583517467.98</v>
      </c>
      <c r="H1495" s="182" t="b">
        <f t="shared" si="140"/>
        <v>1</v>
      </c>
      <c r="I1495" s="182" t="str">
        <f t="shared" si="141"/>
        <v>00</v>
      </c>
    </row>
    <row r="1496" spans="1:9" ht="25.5">
      <c r="A1496" s="182" t="s">
        <v>1112</v>
      </c>
      <c r="B1496" s="108" t="s">
        <v>417</v>
      </c>
      <c r="C1496" s="111">
        <v>52633003927.300003</v>
      </c>
      <c r="D1496" s="112">
        <v>0</v>
      </c>
      <c r="E1496" s="112">
        <f>SUMIF(A1496:B1496,"*intra*",C1496:D1496)+SUMIF(A1496:B1496,"*inter*",C1496:D1496)</f>
        <v>52633003927.300003</v>
      </c>
      <c r="F1496" s="112">
        <f>SUMIF(A1496:B1496,"*consolidação*",C1496:D1496)</f>
        <v>0</v>
      </c>
      <c r="H1496" s="182" t="b">
        <f t="shared" si="140"/>
        <v>1</v>
      </c>
      <c r="I1496" s="182" t="str">
        <f t="shared" si="141"/>
        <v>00</v>
      </c>
    </row>
    <row r="1497" spans="1:9">
      <c r="A1497" s="182" t="s">
        <v>1113</v>
      </c>
      <c r="B1497" s="106" t="s">
        <v>418</v>
      </c>
      <c r="C1497" s="110">
        <v>7969943733.9700003</v>
      </c>
      <c r="D1497" s="112">
        <v>0</v>
      </c>
      <c r="E1497" s="112">
        <f>E1498</f>
        <v>0</v>
      </c>
      <c r="F1497" s="112">
        <f>F1498</f>
        <v>7969943733.9700003</v>
      </c>
      <c r="G1497" s="182">
        <f>G1516</f>
        <v>0</v>
      </c>
      <c r="H1497" s="182" t="b">
        <f t="shared" si="140"/>
        <v>1</v>
      </c>
      <c r="I1497" s="182" t="str">
        <f t="shared" si="141"/>
        <v>00</v>
      </c>
    </row>
    <row r="1498" spans="1:9" ht="25.5">
      <c r="A1498" s="182" t="s">
        <v>1114</v>
      </c>
      <c r="B1498" s="108" t="s">
        <v>419</v>
      </c>
      <c r="C1498" s="111">
        <v>7969943733.9700003</v>
      </c>
      <c r="D1498" s="112">
        <v>0</v>
      </c>
      <c r="E1498" s="112">
        <f>SUMIF(A1498:B1498,"*intra*",C1498:D1498)+SUMIF(A1498:B1498,"*inter*",C1498:D1498)</f>
        <v>0</v>
      </c>
      <c r="F1498" s="112">
        <f>SUMIF(A1498:B1498,"*consolidação*",C1498:D1498)</f>
        <v>7969943733.9700003</v>
      </c>
      <c r="H1498" s="182" t="b">
        <f t="shared" si="140"/>
        <v>1</v>
      </c>
      <c r="I1498" s="182" t="str">
        <f t="shared" si="141"/>
        <v>00</v>
      </c>
    </row>
    <row r="1499" spans="1:9">
      <c r="A1499" s="182" t="s">
        <v>1115</v>
      </c>
      <c r="B1499" s="106" t="s">
        <v>420</v>
      </c>
      <c r="C1499" s="110">
        <v>78455856012.610001</v>
      </c>
      <c r="D1499" s="112">
        <v>0</v>
      </c>
      <c r="E1499" s="112">
        <f>E1500+E1506+E1512+E1517+E1523+E1529-E1535</f>
        <v>9653275336.3500004</v>
      </c>
      <c r="F1499" s="112">
        <f>F1500+F1506+F1512+F1517+F1523+F1529-F1535</f>
        <v>68802580676.26001</v>
      </c>
      <c r="G1499" s="182">
        <f>G1518+G1524+G1530+G1535+G1541+G1551-G1563</f>
        <v>0</v>
      </c>
      <c r="H1499" s="182" t="b">
        <f t="shared" si="140"/>
        <v>1</v>
      </c>
      <c r="I1499" s="182" t="str">
        <f t="shared" si="141"/>
        <v>00</v>
      </c>
    </row>
    <row r="1500" spans="1:9">
      <c r="A1500" s="182" t="s">
        <v>1116</v>
      </c>
      <c r="B1500" s="108" t="s">
        <v>421</v>
      </c>
      <c r="C1500" s="111">
        <v>90148129613.820007</v>
      </c>
      <c r="D1500" s="112">
        <v>0</v>
      </c>
      <c r="E1500" s="112">
        <f>E1501+E1502+E1503+E1504+E1505</f>
        <v>0</v>
      </c>
      <c r="F1500" s="112">
        <f>F1501+F1502+F1503+F1504+F1505</f>
        <v>90148129613.820007</v>
      </c>
      <c r="G1500" s="182" t="e">
        <f>G1519+G1520+G1521+G1522+G1523</f>
        <v>#REF!</v>
      </c>
      <c r="H1500" s="182" t="b">
        <f t="shared" si="140"/>
        <v>1</v>
      </c>
      <c r="I1500" s="182" t="str">
        <f t="shared" si="141"/>
        <v>00</v>
      </c>
    </row>
    <row r="1501" spans="1:9">
      <c r="A1501" s="182" t="s">
        <v>1117</v>
      </c>
      <c r="B1501" s="106" t="s">
        <v>422</v>
      </c>
      <c r="C1501" s="110">
        <v>90148129613.820007</v>
      </c>
      <c r="D1501" s="112">
        <v>0</v>
      </c>
      <c r="E1501" s="112">
        <f>SUMIF(A1501:B1501,"*intra*",C1501:D1501)+SUMIF(A1501:B1501,"*inter*",C1501:D1501)</f>
        <v>0</v>
      </c>
      <c r="F1501" s="112">
        <f>SUMIF(A1501:B1501,"*consolidação*",C1501:D1501)</f>
        <v>90148129613.820007</v>
      </c>
      <c r="H1501" s="182" t="b">
        <f t="shared" si="140"/>
        <v>1</v>
      </c>
      <c r="I1501" s="182" t="str">
        <f t="shared" si="141"/>
        <v>00</v>
      </c>
    </row>
    <row r="1502" spans="1:9">
      <c r="A1502" s="182" t="s">
        <v>1118</v>
      </c>
      <c r="B1502" s="108" t="s">
        <v>423</v>
      </c>
      <c r="C1502" s="111"/>
      <c r="D1502" s="112">
        <v>0</v>
      </c>
      <c r="E1502" s="112">
        <f>SUMIF(A1502:B1502,"*intra*",C1502:D1502)+SUMIF(A1502:B1502,"*inter*",C1502:D1502)</f>
        <v>0</v>
      </c>
      <c r="F1502" s="112">
        <f>SUMIF(A1502:B1502,"*consolidação*",C1502:D1502)</f>
        <v>0</v>
      </c>
      <c r="H1502" s="182" t="b">
        <f t="shared" si="140"/>
        <v>1</v>
      </c>
      <c r="I1502" s="182" t="str">
        <f t="shared" si="141"/>
        <v>00</v>
      </c>
    </row>
    <row r="1503" spans="1:9" ht="25.5">
      <c r="A1503" s="182" t="s">
        <v>1119</v>
      </c>
      <c r="B1503" s="106" t="s">
        <v>424</v>
      </c>
      <c r="C1503" s="110"/>
      <c r="D1503" s="112">
        <v>0</v>
      </c>
      <c r="E1503" s="112">
        <f>SUMIF(A1503:B1503,"*intra*",C1503:D1503)+SUMIF(A1503:B1503,"*inter*",C1503:D1503)</f>
        <v>0</v>
      </c>
      <c r="F1503" s="112">
        <f>SUMIF(A1503:B1503,"*consolidação*",C1503:D1503)</f>
        <v>0</v>
      </c>
      <c r="H1503" s="182" t="b">
        <f t="shared" si="140"/>
        <v>1</v>
      </c>
      <c r="I1503" s="182" t="str">
        <f t="shared" si="141"/>
        <v>00</v>
      </c>
    </row>
    <row r="1504" spans="1:9" ht="25.5">
      <c r="A1504" s="182" t="s">
        <v>1120</v>
      </c>
      <c r="B1504" s="108" t="s">
        <v>425</v>
      </c>
      <c r="C1504" s="111"/>
      <c r="D1504" s="112">
        <v>0</v>
      </c>
      <c r="E1504" s="112">
        <f>SUMIF(A1504:B1504,"*intra*",C1504:D1504)+SUMIF(A1504:B1504,"*inter*",C1504:D1504)</f>
        <v>0</v>
      </c>
      <c r="F1504" s="112">
        <f>SUMIF(A1504:B1504,"*consolidação*",C1504:D1504)</f>
        <v>0</v>
      </c>
      <c r="H1504" s="182" t="b">
        <f t="shared" si="140"/>
        <v>1</v>
      </c>
      <c r="I1504" s="182" t="str">
        <f t="shared" si="141"/>
        <v>00</v>
      </c>
    </row>
    <row r="1505" spans="1:9" ht="25.5">
      <c r="A1505" s="182" t="s">
        <v>1121</v>
      </c>
      <c r="B1505" s="106" t="s">
        <v>426</v>
      </c>
      <c r="C1505" s="110"/>
      <c r="D1505" s="112">
        <v>0</v>
      </c>
      <c r="E1505" s="112">
        <f>SUMIF(A1505:B1505,"*intra*",C1505:D1505)+SUMIF(A1505:B1505,"*inter*",C1505:D1505)</f>
        <v>0</v>
      </c>
      <c r="F1505" s="112">
        <f>SUMIF(A1505:B1505,"*consolidação*",C1505:D1505)</f>
        <v>0</v>
      </c>
      <c r="H1505" s="182" t="b">
        <f t="shared" si="140"/>
        <v>1</v>
      </c>
      <c r="I1505" s="182" t="str">
        <f t="shared" si="141"/>
        <v>00</v>
      </c>
    </row>
    <row r="1506" spans="1:9">
      <c r="A1506" s="182" t="s">
        <v>1122</v>
      </c>
      <c r="B1506" s="108" t="s">
        <v>427</v>
      </c>
      <c r="C1506" s="111">
        <v>731792556.05999994</v>
      </c>
      <c r="D1506" s="112">
        <v>0</v>
      </c>
      <c r="E1506" s="112">
        <f>E1507+E1508+E1509+E1510+E1511</f>
        <v>82181957.420000002</v>
      </c>
      <c r="F1506" s="112">
        <f>F1507+F1508+F1509+F1510+F1511</f>
        <v>649610598.63999999</v>
      </c>
      <c r="G1506" s="182">
        <f>G1525+G1526+G1527+G1528+G1529</f>
        <v>0</v>
      </c>
      <c r="H1506" s="182" t="b">
        <f t="shared" si="140"/>
        <v>1</v>
      </c>
      <c r="I1506" s="182" t="str">
        <f t="shared" si="141"/>
        <v>00</v>
      </c>
    </row>
    <row r="1507" spans="1:9">
      <c r="A1507" s="182" t="s">
        <v>1123</v>
      </c>
      <c r="B1507" s="106" t="s">
        <v>428</v>
      </c>
      <c r="C1507" s="110">
        <v>649610598.63999999</v>
      </c>
      <c r="D1507" s="112">
        <v>0</v>
      </c>
      <c r="E1507" s="112">
        <f>SUMIF(A1507:B1507,"*intra*",C1507:D1507)+SUMIF(A1507:B1507,"*inter*",C1507:D1507)</f>
        <v>0</v>
      </c>
      <c r="F1507" s="112">
        <f>SUMIF(A1507:B1507,"*consolidação*",C1507:D1507)</f>
        <v>649610598.63999999</v>
      </c>
      <c r="H1507" s="182" t="b">
        <f t="shared" si="140"/>
        <v>1</v>
      </c>
      <c r="I1507" s="182" t="str">
        <f t="shared" si="141"/>
        <v>00</v>
      </c>
    </row>
    <row r="1508" spans="1:9">
      <c r="A1508" s="182" t="s">
        <v>1124</v>
      </c>
      <c r="B1508" s="108" t="s">
        <v>429</v>
      </c>
      <c r="C1508" s="111">
        <v>81650750.290000007</v>
      </c>
      <c r="D1508" s="112">
        <v>0</v>
      </c>
      <c r="E1508" s="112">
        <f>SUMIF(A1508:B1508,"*intra*",C1508:D1508)+SUMIF(A1508:B1508,"*inter*",C1508:D1508)</f>
        <v>81650750.290000007</v>
      </c>
      <c r="F1508" s="112">
        <f>SUMIF(A1508:B1508,"*consolidação*",C1508:D1508)</f>
        <v>0</v>
      </c>
      <c r="H1508" s="182" t="b">
        <f t="shared" si="140"/>
        <v>1</v>
      </c>
      <c r="I1508" s="182" t="str">
        <f t="shared" si="141"/>
        <v>00</v>
      </c>
    </row>
    <row r="1509" spans="1:9">
      <c r="A1509" s="182" t="s">
        <v>1125</v>
      </c>
      <c r="B1509" s="106" t="s">
        <v>430</v>
      </c>
      <c r="C1509" s="110">
        <v>0</v>
      </c>
      <c r="D1509" s="112">
        <v>0</v>
      </c>
      <c r="E1509" s="112">
        <f>SUMIF(A1509:B1509,"*intra*",C1509:D1509)+SUMIF(A1509:B1509,"*inter*",C1509:D1509)</f>
        <v>0</v>
      </c>
      <c r="F1509" s="112">
        <f>SUMIF(A1509:B1509,"*consolidação*",C1509:D1509)</f>
        <v>0</v>
      </c>
      <c r="H1509" s="182" t="b">
        <f t="shared" si="140"/>
        <v>1</v>
      </c>
      <c r="I1509" s="182" t="str">
        <f t="shared" si="141"/>
        <v>00</v>
      </c>
    </row>
    <row r="1510" spans="1:9">
      <c r="A1510" s="182" t="s">
        <v>1126</v>
      </c>
      <c r="B1510" s="108" t="s">
        <v>431</v>
      </c>
      <c r="C1510" s="111">
        <v>531207.13</v>
      </c>
      <c r="D1510" s="112">
        <v>0</v>
      </c>
      <c r="E1510" s="112">
        <f>SUMIF(A1510:B1510,"*intra*",C1510:D1510)+SUMIF(A1510:B1510,"*inter*",C1510:D1510)</f>
        <v>531207.13</v>
      </c>
      <c r="F1510" s="112">
        <f>SUMIF(A1510:B1510,"*consolidação*",C1510:D1510)</f>
        <v>0</v>
      </c>
      <c r="H1510" s="182" t="b">
        <f t="shared" si="140"/>
        <v>1</v>
      </c>
      <c r="I1510" s="182" t="str">
        <f t="shared" si="141"/>
        <v>00</v>
      </c>
    </row>
    <row r="1511" spans="1:9">
      <c r="A1511" s="182" t="s">
        <v>1127</v>
      </c>
      <c r="B1511" s="106" t="s">
        <v>432</v>
      </c>
      <c r="C1511" s="110"/>
      <c r="D1511" s="112">
        <v>0</v>
      </c>
      <c r="E1511" s="112">
        <f>SUMIF(A1511:B1511,"*intra*",C1511:D1511)+SUMIF(A1511:B1511,"*inter*",C1511:D1511)</f>
        <v>0</v>
      </c>
      <c r="F1511" s="112">
        <f>SUMIF(A1511:B1511,"*consolidação*",C1511:D1511)</f>
        <v>0</v>
      </c>
      <c r="H1511" s="182" t="b">
        <f t="shared" si="140"/>
        <v>1</v>
      </c>
      <c r="I1511" s="182" t="str">
        <f t="shared" si="141"/>
        <v>00</v>
      </c>
    </row>
    <row r="1512" spans="1:9">
      <c r="A1512" s="182" t="s">
        <v>1128</v>
      </c>
      <c r="B1512" s="108" t="s">
        <v>433</v>
      </c>
      <c r="C1512" s="111">
        <v>30000</v>
      </c>
      <c r="D1512" s="112">
        <v>0</v>
      </c>
      <c r="E1512" s="112">
        <f>E1513+E1514+E1515+E1516</f>
        <v>0</v>
      </c>
      <c r="F1512" s="112">
        <f>F1513+F1514+F1515+F1516</f>
        <v>30000</v>
      </c>
      <c r="G1512" s="182">
        <f>G1531+G1532+G1533+G1534</f>
        <v>0</v>
      </c>
      <c r="H1512" s="182" t="b">
        <f t="shared" si="140"/>
        <v>1</v>
      </c>
      <c r="I1512" s="182" t="str">
        <f t="shared" si="141"/>
        <v>00</v>
      </c>
    </row>
    <row r="1513" spans="1:9" ht="25.5">
      <c r="A1513" s="182" t="s">
        <v>1129</v>
      </c>
      <c r="B1513" s="106" t="s">
        <v>434</v>
      </c>
      <c r="C1513" s="110">
        <v>30000</v>
      </c>
      <c r="D1513" s="112">
        <v>0</v>
      </c>
      <c r="E1513" s="112">
        <f>SUMIF(A1513:B1513,"*intra*",C1513:D1513)+SUMIF(A1513:B1513,"*inter*",C1513:D1513)</f>
        <v>0</v>
      </c>
      <c r="F1513" s="112">
        <f>SUMIF(A1513:B1513,"*consolidação*",C1513:D1513)</f>
        <v>30000</v>
      </c>
      <c r="H1513" s="182" t="b">
        <f t="shared" si="140"/>
        <v>1</v>
      </c>
      <c r="I1513" s="182" t="str">
        <f t="shared" si="141"/>
        <v>00</v>
      </c>
    </row>
    <row r="1514" spans="1:9" ht="25.5">
      <c r="A1514" s="182" t="s">
        <v>1130</v>
      </c>
      <c r="B1514" s="108" t="s">
        <v>435</v>
      </c>
      <c r="C1514" s="111"/>
      <c r="D1514" s="112">
        <v>0</v>
      </c>
      <c r="E1514" s="112">
        <f>SUMIF(A1514:B1514,"*intra*",C1514:D1514)+SUMIF(A1514:B1514,"*inter*",C1514:D1514)</f>
        <v>0</v>
      </c>
      <c r="F1514" s="112">
        <f>SUMIF(A1514:B1514,"*consolidação*",C1514:D1514)</f>
        <v>0</v>
      </c>
      <c r="H1514" s="182" t="b">
        <f t="shared" si="140"/>
        <v>1</v>
      </c>
      <c r="I1514" s="182" t="str">
        <f t="shared" si="141"/>
        <v>00</v>
      </c>
    </row>
    <row r="1515" spans="1:9" ht="25.5">
      <c r="A1515" s="182" t="s">
        <v>1131</v>
      </c>
      <c r="B1515" s="106" t="s">
        <v>436</v>
      </c>
      <c r="C1515" s="110"/>
      <c r="D1515" s="112">
        <v>0</v>
      </c>
      <c r="E1515" s="112">
        <f>SUMIF(A1515:B1515,"*intra*",C1515:D1515)+SUMIF(A1515:B1515,"*inter*",C1515:D1515)</f>
        <v>0</v>
      </c>
      <c r="F1515" s="112">
        <f>SUMIF(A1515:B1515,"*consolidação*",C1515:D1515)</f>
        <v>0</v>
      </c>
      <c r="H1515" s="182" t="b">
        <f t="shared" si="140"/>
        <v>1</v>
      </c>
      <c r="I1515" s="182" t="str">
        <f t="shared" si="141"/>
        <v>00</v>
      </c>
    </row>
    <row r="1516" spans="1:9" ht="25.5">
      <c r="A1516" s="182" t="s">
        <v>1132</v>
      </c>
      <c r="B1516" s="108" t="s">
        <v>437</v>
      </c>
      <c r="C1516" s="111"/>
      <c r="D1516" s="112">
        <v>0</v>
      </c>
      <c r="E1516" s="112">
        <f>SUMIF(A1516:B1516,"*intra*",C1516:D1516)+SUMIF(A1516:B1516,"*inter*",C1516:D1516)</f>
        <v>0</v>
      </c>
      <c r="F1516" s="112">
        <f>SUMIF(A1516:B1516,"*consolidação*",C1516:D1516)</f>
        <v>0</v>
      </c>
      <c r="H1516" s="182" t="b">
        <f t="shared" si="140"/>
        <v>1</v>
      </c>
      <c r="I1516" s="182" t="str">
        <f t="shared" si="141"/>
        <v>00</v>
      </c>
    </row>
    <row r="1517" spans="1:9">
      <c r="A1517" s="182" t="s">
        <v>1133</v>
      </c>
      <c r="B1517" s="106" t="s">
        <v>438</v>
      </c>
      <c r="C1517" s="110">
        <v>44923650412.790001</v>
      </c>
      <c r="D1517" s="112">
        <v>0</v>
      </c>
      <c r="E1517" s="112">
        <f>E1518+E1519+E1520+E1521+E1522</f>
        <v>9673070327.0699997</v>
      </c>
      <c r="F1517" s="112">
        <f>F1518+F1519+F1520+F1521+F1522</f>
        <v>35250580085.720001</v>
      </c>
      <c r="G1517" s="182">
        <f>G1536+G1537+G1538+G1539+G1540</f>
        <v>0</v>
      </c>
      <c r="H1517" s="182" t="b">
        <f t="shared" si="140"/>
        <v>1</v>
      </c>
      <c r="I1517" s="182" t="str">
        <f t="shared" si="141"/>
        <v>00</v>
      </c>
    </row>
    <row r="1518" spans="1:9" ht="25.5">
      <c r="A1518" s="182" t="s">
        <v>1134</v>
      </c>
      <c r="B1518" s="108" t="s">
        <v>439</v>
      </c>
      <c r="C1518" s="111">
        <v>35250580085.720001</v>
      </c>
      <c r="D1518" s="112">
        <v>0</v>
      </c>
      <c r="E1518" s="112">
        <f>SUMIF(A1518:B1518,"*intra*",C1518:D1518)+SUMIF(A1518:B1518,"*inter*",C1518:D1518)</f>
        <v>0</v>
      </c>
      <c r="F1518" s="112">
        <f>SUMIF(A1518:B1518,"*consolidação*",C1518:D1518)</f>
        <v>35250580085.720001</v>
      </c>
      <c r="H1518" s="182" t="b">
        <f t="shared" si="140"/>
        <v>1</v>
      </c>
      <c r="I1518" s="182" t="str">
        <f t="shared" si="141"/>
        <v>00</v>
      </c>
    </row>
    <row r="1519" spans="1:9" ht="25.5">
      <c r="A1519" s="182" t="s">
        <v>1135</v>
      </c>
      <c r="B1519" s="106" t="s">
        <v>440</v>
      </c>
      <c r="C1519" s="110">
        <v>1527771783.48</v>
      </c>
      <c r="D1519" s="112">
        <v>0</v>
      </c>
      <c r="E1519" s="112">
        <f>SUMIF(A1519:B1519,"*intra*",C1519:D1519)+SUMIF(A1519:B1519,"*inter*",C1519:D1519)</f>
        <v>1527771783.48</v>
      </c>
      <c r="F1519" s="112">
        <f>SUMIF(A1519:B1519,"*consolidação*",C1519:D1519)</f>
        <v>0</v>
      </c>
      <c r="H1519" s="182" t="b">
        <f t="shared" si="140"/>
        <v>1</v>
      </c>
      <c r="I1519" s="182" t="str">
        <f t="shared" si="141"/>
        <v>00</v>
      </c>
    </row>
    <row r="1520" spans="1:9" ht="25.5">
      <c r="A1520" s="182" t="s">
        <v>1136</v>
      </c>
      <c r="B1520" s="108" t="s">
        <v>441</v>
      </c>
      <c r="C1520" s="111"/>
      <c r="D1520" s="112">
        <v>0</v>
      </c>
      <c r="E1520" s="112">
        <f>SUMIF(A1520:B1520,"*intra*",C1520:D1520)+SUMIF(A1520:B1520,"*inter*",C1520:D1520)</f>
        <v>0</v>
      </c>
      <c r="F1520" s="112">
        <f>SUMIF(A1520:B1520,"*consolidação*",C1520:D1520)</f>
        <v>0</v>
      </c>
      <c r="H1520" s="182" t="b">
        <f t="shared" si="140"/>
        <v>1</v>
      </c>
      <c r="I1520" s="182" t="str">
        <f t="shared" si="141"/>
        <v>00</v>
      </c>
    </row>
    <row r="1521" spans="1:9" ht="25.5">
      <c r="A1521" s="182" t="s">
        <v>1137</v>
      </c>
      <c r="B1521" s="106" t="s">
        <v>442</v>
      </c>
      <c r="C1521" s="110">
        <v>6158403868.1199999</v>
      </c>
      <c r="D1521" s="112">
        <v>0</v>
      </c>
      <c r="E1521" s="112">
        <f>SUMIF(A1521:B1521,"*intra*",C1521:D1521)+SUMIF(A1521:B1521,"*inter*",C1521:D1521)</f>
        <v>6158403868.1199999</v>
      </c>
      <c r="F1521" s="112">
        <f>SUMIF(A1521:B1521,"*consolidação*",C1521:D1521)</f>
        <v>0</v>
      </c>
      <c r="H1521" s="182" t="b">
        <f t="shared" si="140"/>
        <v>1</v>
      </c>
      <c r="I1521" s="182" t="str">
        <f t="shared" si="141"/>
        <v>00</v>
      </c>
    </row>
    <row r="1522" spans="1:9" ht="25.5">
      <c r="A1522" s="182" t="s">
        <v>1138</v>
      </c>
      <c r="B1522" s="108" t="s">
        <v>443</v>
      </c>
      <c r="C1522" s="111">
        <v>1986894675.47</v>
      </c>
      <c r="D1522" s="112">
        <v>0</v>
      </c>
      <c r="E1522" s="112">
        <f>SUMIF(A1522:B1522,"*intra*",C1522:D1522)+SUMIF(A1522:B1522,"*inter*",C1522:D1522)</f>
        <v>1986894675.47</v>
      </c>
      <c r="F1522" s="112">
        <f>SUMIF(A1522:B1522,"*consolidação*",C1522:D1522)</f>
        <v>0</v>
      </c>
      <c r="H1522" s="182" t="b">
        <f t="shared" si="140"/>
        <v>1</v>
      </c>
      <c r="I1522" s="182" t="str">
        <f t="shared" si="141"/>
        <v>00</v>
      </c>
    </row>
    <row r="1523" spans="1:9">
      <c r="A1523" s="182" t="s">
        <v>1139</v>
      </c>
      <c r="B1523" s="106" t="s">
        <v>444</v>
      </c>
      <c r="C1523" s="110">
        <v>7793578.1299999999</v>
      </c>
      <c r="D1523" s="112">
        <v>0</v>
      </c>
      <c r="E1523" s="112">
        <f>E1524+E1525+E1526+E1527+E1528</f>
        <v>0</v>
      </c>
      <c r="F1523" s="112">
        <f>F1524+F1525+F1526+F1527+F1528</f>
        <v>7793578.1299999999</v>
      </c>
      <c r="G1523" s="182" t="e">
        <f>G1542+G1543+G1544+G1545+G1550</f>
        <v>#REF!</v>
      </c>
      <c r="H1523" s="182" t="b">
        <f t="shared" si="140"/>
        <v>1</v>
      </c>
      <c r="I1523" s="182" t="str">
        <f t="shared" si="141"/>
        <v>00</v>
      </c>
    </row>
    <row r="1524" spans="1:9">
      <c r="A1524" s="182" t="s">
        <v>1140</v>
      </c>
      <c r="B1524" s="108" t="s">
        <v>445</v>
      </c>
      <c r="C1524" s="111">
        <v>7793578.1299999999</v>
      </c>
      <c r="D1524" s="112">
        <v>0</v>
      </c>
      <c r="E1524" s="112">
        <f>SUMIF(A1524:B1524,"*intra*",C1524:D1524)+SUMIF(A1524:B1524,"*inter*",C1524:D1524)</f>
        <v>0</v>
      </c>
      <c r="F1524" s="112">
        <f>SUMIF(A1524:B1524,"*consolidação*",C1524:D1524)</f>
        <v>7793578.1299999999</v>
      </c>
      <c r="H1524" s="182" t="b">
        <f t="shared" si="140"/>
        <v>1</v>
      </c>
      <c r="I1524" s="182" t="str">
        <f t="shared" si="141"/>
        <v>00</v>
      </c>
    </row>
    <row r="1525" spans="1:9">
      <c r="A1525" s="182" t="s">
        <v>1141</v>
      </c>
      <c r="B1525" s="106" t="s">
        <v>446</v>
      </c>
      <c r="C1525" s="110"/>
      <c r="D1525" s="112">
        <v>0</v>
      </c>
      <c r="E1525" s="112">
        <f>SUMIF(A1525:B1525,"*intra*",C1525:D1525)+SUMIF(A1525:B1525,"*inter*",C1525:D1525)</f>
        <v>0</v>
      </c>
      <c r="F1525" s="112">
        <f>SUMIF(A1525:B1525,"*consolidação*",C1525:D1525)</f>
        <v>0</v>
      </c>
      <c r="H1525" s="182" t="b">
        <f t="shared" si="140"/>
        <v>1</v>
      </c>
      <c r="I1525" s="182" t="str">
        <f t="shared" si="141"/>
        <v>00</v>
      </c>
    </row>
    <row r="1526" spans="1:9">
      <c r="A1526" s="182" t="s">
        <v>1142</v>
      </c>
      <c r="B1526" s="108" t="s">
        <v>447</v>
      </c>
      <c r="C1526" s="111"/>
      <c r="D1526" s="112">
        <v>0</v>
      </c>
      <c r="E1526" s="112">
        <f>SUMIF(A1526:B1526,"*intra*",C1526:D1526)+SUMIF(A1526:B1526,"*inter*",C1526:D1526)</f>
        <v>0</v>
      </c>
      <c r="F1526" s="112">
        <f>SUMIF(A1526:B1526,"*consolidação*",C1526:D1526)</f>
        <v>0</v>
      </c>
      <c r="H1526" s="182" t="b">
        <f t="shared" si="140"/>
        <v>1</v>
      </c>
      <c r="I1526" s="182" t="str">
        <f t="shared" si="141"/>
        <v>00</v>
      </c>
    </row>
    <row r="1527" spans="1:9">
      <c r="A1527" s="182" t="s">
        <v>1143</v>
      </c>
      <c r="B1527" s="106" t="s">
        <v>448</v>
      </c>
      <c r="C1527" s="110"/>
      <c r="D1527" s="112">
        <v>0</v>
      </c>
      <c r="E1527" s="112">
        <f>SUMIF(A1527:B1527,"*intra*",C1527:D1527)+SUMIF(A1527:B1527,"*inter*",C1527:D1527)</f>
        <v>0</v>
      </c>
      <c r="F1527" s="112">
        <f>SUMIF(A1527:B1527,"*consolidação*",C1527:D1527)</f>
        <v>0</v>
      </c>
      <c r="H1527" s="182" t="b">
        <f t="shared" si="140"/>
        <v>1</v>
      </c>
      <c r="I1527" s="182" t="str">
        <f t="shared" si="141"/>
        <v>00</v>
      </c>
    </row>
    <row r="1528" spans="1:9">
      <c r="A1528" s="182" t="s">
        <v>1144</v>
      </c>
      <c r="B1528" s="108" t="s">
        <v>449</v>
      </c>
      <c r="C1528" s="111"/>
      <c r="D1528" s="112">
        <v>0</v>
      </c>
      <c r="E1528" s="112">
        <f>SUMIF(A1528:B1528,"*intra*",C1528:D1528)+SUMIF(A1528:B1528,"*inter*",C1528:D1528)</f>
        <v>0</v>
      </c>
      <c r="F1528" s="112">
        <f>SUMIF(A1528:B1528,"*consolidação*",C1528:D1528)</f>
        <v>0</v>
      </c>
      <c r="H1528" s="182" t="b">
        <f t="shared" si="140"/>
        <v>1</v>
      </c>
      <c r="I1528" s="182" t="str">
        <f t="shared" si="141"/>
        <v>00</v>
      </c>
    </row>
    <row r="1529" spans="1:9">
      <c r="A1529" s="182" t="s">
        <v>1145</v>
      </c>
      <c r="B1529" s="106" t="s">
        <v>450</v>
      </c>
      <c r="C1529" s="110">
        <v>44803977.149999999</v>
      </c>
      <c r="D1529" s="112">
        <v>0</v>
      </c>
      <c r="E1529" s="112">
        <f>E1530+E1531+E1532+E1533+E1534</f>
        <v>0</v>
      </c>
      <c r="F1529" s="112">
        <f>F1530+F1531+F1532+F1533+F1534</f>
        <v>44803977.149999999</v>
      </c>
      <c r="G1529" s="182">
        <f>G1552+G1553+G1554+G1555+G1562</f>
        <v>0</v>
      </c>
      <c r="H1529" s="182" t="b">
        <f t="shared" si="140"/>
        <v>1</v>
      </c>
      <c r="I1529" s="182" t="str">
        <f t="shared" si="141"/>
        <v>00</v>
      </c>
    </row>
    <row r="1530" spans="1:9">
      <c r="A1530" s="182" t="s">
        <v>1146</v>
      </c>
      <c r="B1530" s="108" t="s">
        <v>451</v>
      </c>
      <c r="C1530" s="111">
        <v>44803977.149999999</v>
      </c>
      <c r="D1530" s="112">
        <v>0</v>
      </c>
      <c r="E1530" s="112">
        <f>SUMIF(A1530:B1530,"*intra*",C1530:D1530)+SUMIF(A1530:B1530,"*inter*",C1530:D1530)</f>
        <v>0</v>
      </c>
      <c r="F1530" s="112">
        <f>SUMIF(A1530:B1530,"*consolidação*",C1530:D1530)</f>
        <v>44803977.149999999</v>
      </c>
      <c r="H1530" s="182" t="b">
        <f t="shared" si="140"/>
        <v>1</v>
      </c>
      <c r="I1530" s="182" t="str">
        <f t="shared" si="141"/>
        <v>00</v>
      </c>
    </row>
    <row r="1531" spans="1:9">
      <c r="A1531" s="182" t="s">
        <v>1147</v>
      </c>
      <c r="B1531" s="106" t="s">
        <v>452</v>
      </c>
      <c r="C1531" s="110"/>
      <c r="D1531" s="112">
        <v>0</v>
      </c>
      <c r="E1531" s="112">
        <f>SUMIF(A1531:B1531,"*intra*",C1531:D1531)+SUMIF(A1531:B1531,"*inter*",C1531:D1531)</f>
        <v>0</v>
      </c>
      <c r="F1531" s="112">
        <f>SUMIF(A1531:B1531,"*consolidação*",C1531:D1531)</f>
        <v>0</v>
      </c>
      <c r="H1531" s="182" t="b">
        <f t="shared" si="140"/>
        <v>1</v>
      </c>
      <c r="I1531" s="182" t="str">
        <f t="shared" si="141"/>
        <v>00</v>
      </c>
    </row>
    <row r="1532" spans="1:9">
      <c r="A1532" s="182" t="s">
        <v>1148</v>
      </c>
      <c r="B1532" s="108" t="s">
        <v>453</v>
      </c>
      <c r="C1532" s="111"/>
      <c r="D1532" s="112">
        <v>0</v>
      </c>
      <c r="E1532" s="112">
        <f>SUMIF(A1532:B1532,"*intra*",C1532:D1532)+SUMIF(A1532:B1532,"*inter*",C1532:D1532)</f>
        <v>0</v>
      </c>
      <c r="F1532" s="112">
        <f>SUMIF(A1532:B1532,"*consolidação*",C1532:D1532)</f>
        <v>0</v>
      </c>
      <c r="H1532" s="182" t="b">
        <f t="shared" si="140"/>
        <v>1</v>
      </c>
      <c r="I1532" s="182" t="str">
        <f t="shared" si="141"/>
        <v>00</v>
      </c>
    </row>
    <row r="1533" spans="1:9">
      <c r="A1533" s="182" t="s">
        <v>1149</v>
      </c>
      <c r="B1533" s="106" t="s">
        <v>454</v>
      </c>
      <c r="C1533" s="110"/>
      <c r="D1533" s="112">
        <v>0</v>
      </c>
      <c r="E1533" s="112">
        <f>SUMIF(A1533:B1533,"*intra*",C1533:D1533)+SUMIF(A1533:B1533,"*inter*",C1533:D1533)</f>
        <v>0</v>
      </c>
      <c r="F1533" s="112">
        <f>SUMIF(A1533:B1533,"*consolidação*",C1533:D1533)</f>
        <v>0</v>
      </c>
      <c r="H1533" s="182" t="b">
        <f t="shared" si="140"/>
        <v>1</v>
      </c>
      <c r="I1533" s="182" t="str">
        <f t="shared" si="141"/>
        <v>00</v>
      </c>
    </row>
    <row r="1534" spans="1:9" ht="25.5">
      <c r="A1534" s="182" t="s">
        <v>1150</v>
      </c>
      <c r="B1534" s="108" t="s">
        <v>455</v>
      </c>
      <c r="C1534" s="111"/>
      <c r="D1534" s="112">
        <v>0</v>
      </c>
      <c r="E1534" s="112">
        <f>SUMIF(A1534:B1534,"*intra*",C1534:D1534)+SUMIF(A1534:B1534,"*inter*",C1534:D1534)</f>
        <v>0</v>
      </c>
      <c r="F1534" s="112">
        <f>SUMIF(A1534:B1534,"*consolidação*",C1534:D1534)</f>
        <v>0</v>
      </c>
      <c r="H1534" s="182" t="b">
        <f t="shared" si="140"/>
        <v>1</v>
      </c>
      <c r="I1534" s="182" t="str">
        <f t="shared" si="141"/>
        <v>00</v>
      </c>
    </row>
    <row r="1535" spans="1:9">
      <c r="A1535" s="182" t="s">
        <v>1151</v>
      </c>
      <c r="B1535" s="106" t="s">
        <v>456</v>
      </c>
      <c r="C1535" s="110">
        <v>57400344125.339996</v>
      </c>
      <c r="D1535" s="112">
        <v>0</v>
      </c>
      <c r="E1535" s="112">
        <f>E1536+E1537+E1538+E1539+E1540</f>
        <v>101976948.14</v>
      </c>
      <c r="F1535" s="112">
        <f>F1536+F1537+F1538+F1539+F1540</f>
        <v>57298367177.199997</v>
      </c>
      <c r="G1535" s="182">
        <f>G1564+G1565+G1566+G1567+G1568</f>
        <v>0</v>
      </c>
      <c r="H1535" s="182" t="b">
        <f t="shared" si="140"/>
        <v>1</v>
      </c>
      <c r="I1535" s="182" t="str">
        <f t="shared" si="141"/>
        <v>00</v>
      </c>
    </row>
    <row r="1536" spans="1:9" ht="25.5">
      <c r="A1536" s="182" t="s">
        <v>1152</v>
      </c>
      <c r="B1536" s="108" t="s">
        <v>457</v>
      </c>
      <c r="C1536" s="111">
        <v>57298367177.199997</v>
      </c>
      <c r="D1536" s="112">
        <v>0</v>
      </c>
      <c r="E1536" s="112">
        <f>SUMIF(A1536:B1536,"*intra*",C1536:D1536)+SUMIF(A1536:B1536,"*inter*",C1536:D1536)</f>
        <v>0</v>
      </c>
      <c r="F1536" s="112">
        <f>SUMIF(A1536:B1536,"*consolidação*",C1536:D1536)</f>
        <v>57298367177.199997</v>
      </c>
      <c r="H1536" s="182" t="b">
        <f t="shared" si="140"/>
        <v>1</v>
      </c>
      <c r="I1536" s="182" t="str">
        <f t="shared" si="141"/>
        <v>00</v>
      </c>
    </row>
    <row r="1537" spans="1:9" ht="25.5">
      <c r="A1537" s="182" t="s">
        <v>1153</v>
      </c>
      <c r="B1537" s="106" t="s">
        <v>458</v>
      </c>
      <c r="C1537" s="110"/>
      <c r="D1537" s="112">
        <v>0</v>
      </c>
      <c r="E1537" s="112">
        <f>SUMIF(A1537:B1537,"*intra*",C1537:D1537)+SUMIF(A1537:B1537,"*inter*",C1537:D1537)</f>
        <v>0</v>
      </c>
      <c r="F1537" s="112">
        <f>SUMIF(A1537:B1537,"*consolidação*",C1537:D1537)</f>
        <v>0</v>
      </c>
      <c r="H1537" s="182" t="b">
        <f t="shared" si="140"/>
        <v>1</v>
      </c>
      <c r="I1537" s="182" t="str">
        <f t="shared" si="141"/>
        <v>00</v>
      </c>
    </row>
    <row r="1538" spans="1:9" ht="25.5">
      <c r="A1538" s="182" t="s">
        <v>1154</v>
      </c>
      <c r="B1538" s="108" t="s">
        <v>459</v>
      </c>
      <c r="C1538" s="111"/>
      <c r="D1538" s="112">
        <v>0</v>
      </c>
      <c r="E1538" s="112">
        <f>SUMIF(A1538:B1538,"*intra*",C1538:D1538)+SUMIF(A1538:B1538,"*inter*",C1538:D1538)</f>
        <v>0</v>
      </c>
      <c r="F1538" s="112">
        <f>SUMIF(A1538:B1538,"*consolidação*",C1538:D1538)</f>
        <v>0</v>
      </c>
      <c r="H1538" s="182" t="b">
        <f t="shared" si="140"/>
        <v>1</v>
      </c>
      <c r="I1538" s="182" t="str">
        <f t="shared" si="141"/>
        <v>00</v>
      </c>
    </row>
    <row r="1539" spans="1:9" ht="25.5">
      <c r="A1539" s="182" t="s">
        <v>1155</v>
      </c>
      <c r="B1539" s="106" t="s">
        <v>460</v>
      </c>
      <c r="C1539" s="110">
        <v>68338782.859999999</v>
      </c>
      <c r="D1539" s="112">
        <v>0</v>
      </c>
      <c r="E1539" s="112">
        <f>SUMIF(A1539:B1539,"*intra*",C1539:D1539)+SUMIF(A1539:B1539,"*inter*",C1539:D1539)</f>
        <v>68338782.859999999</v>
      </c>
      <c r="F1539" s="112">
        <f>SUMIF(A1539:B1539,"*consolidação*",C1539:D1539)</f>
        <v>0</v>
      </c>
      <c r="H1539" s="182" t="b">
        <f t="shared" si="140"/>
        <v>1</v>
      </c>
      <c r="I1539" s="182" t="str">
        <f t="shared" si="141"/>
        <v>00</v>
      </c>
    </row>
    <row r="1540" spans="1:9" ht="25.5">
      <c r="A1540" s="182" t="s">
        <v>1156</v>
      </c>
      <c r="B1540" s="108" t="s">
        <v>461</v>
      </c>
      <c r="C1540" s="111">
        <v>33638165.280000001</v>
      </c>
      <c r="D1540" s="112">
        <v>0</v>
      </c>
      <c r="E1540" s="112">
        <f>SUMIF(A1540:B1540,"*intra*",C1540:D1540)+SUMIF(A1540:B1540,"*inter*",C1540:D1540)</f>
        <v>33638165.280000001</v>
      </c>
      <c r="F1540" s="112">
        <f>SUMIF(A1540:B1540,"*consolidação*",C1540:D1540)</f>
        <v>0</v>
      </c>
      <c r="H1540" s="182" t="b">
        <f t="shared" si="140"/>
        <v>1</v>
      </c>
      <c r="I1540" s="182" t="str">
        <f t="shared" si="141"/>
        <v>00</v>
      </c>
    </row>
    <row r="1541" spans="1:9">
      <c r="A1541" s="182" t="s">
        <v>1157</v>
      </c>
      <c r="B1541" s="106" t="s">
        <v>462</v>
      </c>
      <c r="C1541" s="110">
        <v>50548379760.720001</v>
      </c>
      <c r="D1541" s="112">
        <v>0</v>
      </c>
      <c r="E1541" s="112">
        <f>E1542+E1544+E1550+E1552+E1554+E1556+E1562-E1564</f>
        <v>17564298.719999999</v>
      </c>
      <c r="F1541" s="112">
        <f>F1542+F1544+F1550+F1552+F1554+F1556+F1562-F1564</f>
        <v>50530815462</v>
      </c>
      <c r="G1541" s="182">
        <f>G1570+G1572+G1574+G1576+G1578+G1580-G1582</f>
        <v>0</v>
      </c>
      <c r="H1541" s="182" t="b">
        <f t="shared" si="140"/>
        <v>1</v>
      </c>
      <c r="I1541" s="182" t="str">
        <f t="shared" si="141"/>
        <v>00</v>
      </c>
    </row>
    <row r="1542" spans="1:9">
      <c r="A1542" s="182" t="s">
        <v>1158</v>
      </c>
      <c r="B1542" s="108" t="s">
        <v>463</v>
      </c>
      <c r="C1542" s="111">
        <v>12075979303.110001</v>
      </c>
      <c r="D1542" s="112">
        <v>0</v>
      </c>
      <c r="E1542" s="112">
        <f>E1543</f>
        <v>0</v>
      </c>
      <c r="F1542" s="112">
        <f>F1543</f>
        <v>12075979303.110001</v>
      </c>
      <c r="G1542" s="182">
        <f>G1571</f>
        <v>0</v>
      </c>
      <c r="H1542" s="182" t="b">
        <f t="shared" si="140"/>
        <v>1</v>
      </c>
      <c r="I1542" s="182" t="str">
        <f t="shared" si="141"/>
        <v>00</v>
      </c>
    </row>
    <row r="1543" spans="1:9" ht="25.5">
      <c r="A1543" s="182" t="s">
        <v>1159</v>
      </c>
      <c r="B1543" s="106" t="s">
        <v>464</v>
      </c>
      <c r="C1543" s="110">
        <v>12075979303.110001</v>
      </c>
      <c r="D1543" s="112">
        <v>0</v>
      </c>
      <c r="E1543" s="112">
        <f>SUMIF(A1543:B1543,"*intra*",C1543:D1543)+SUMIF(A1543:B1543,"*inter*",C1543:D1543)</f>
        <v>0</v>
      </c>
      <c r="F1543" s="112">
        <f>SUMIF(A1543:B1543,"*consolidação*",C1543:D1543)</f>
        <v>12075979303.110001</v>
      </c>
      <c r="H1543" s="182" t="b">
        <f t="shared" si="140"/>
        <v>1</v>
      </c>
      <c r="I1543" s="182" t="str">
        <f t="shared" si="141"/>
        <v>00</v>
      </c>
    </row>
    <row r="1544" spans="1:9">
      <c r="A1544" s="182" t="s">
        <v>1160</v>
      </c>
      <c r="B1544" s="108" t="s">
        <v>465</v>
      </c>
      <c r="C1544" s="111">
        <v>363636590.61000001</v>
      </c>
      <c r="D1544" s="112">
        <v>0</v>
      </c>
      <c r="E1544" s="112">
        <f>E1545+E1546+E1547+E1548+E1549</f>
        <v>17564298.719999999</v>
      </c>
      <c r="F1544" s="112">
        <f>F1545+F1546+F1547+F1548+F1549</f>
        <v>346072291.88999999</v>
      </c>
      <c r="G1544" s="182" t="e">
        <f>G1573</f>
        <v>#REF!</v>
      </c>
      <c r="H1544" s="182" t="b">
        <f t="shared" si="140"/>
        <v>1</v>
      </c>
      <c r="I1544" s="182" t="str">
        <f t="shared" si="141"/>
        <v>00</v>
      </c>
    </row>
    <row r="1545" spans="1:9">
      <c r="A1545" s="182" t="s">
        <v>1161</v>
      </c>
      <c r="B1545" s="106" t="s">
        <v>466</v>
      </c>
      <c r="C1545" s="110">
        <v>346072291.88999999</v>
      </c>
      <c r="D1545" s="112">
        <v>0</v>
      </c>
      <c r="E1545" s="112">
        <f>SUMIF(A1545:B1545,"*intra*",C1545:D1545)+SUMIF(A1545:B1545,"*inter*",C1545:D1545)</f>
        <v>0</v>
      </c>
      <c r="F1545" s="112">
        <f>SUMIF(A1545:B1545,"*consolidação*",C1545:D1545)</f>
        <v>346072291.88999999</v>
      </c>
      <c r="H1545" s="182" t="b">
        <f t="shared" si="140"/>
        <v>1</v>
      </c>
      <c r="I1545" s="182" t="str">
        <f t="shared" si="141"/>
        <v>00</v>
      </c>
    </row>
    <row r="1546" spans="1:9" s="252" customFormat="1">
      <c r="A1546" s="252" t="s">
        <v>3981</v>
      </c>
      <c r="B1546" s="255" t="s">
        <v>3981</v>
      </c>
      <c r="C1546" s="253">
        <v>3638335.13</v>
      </c>
      <c r="D1546" s="112"/>
      <c r="E1546" s="112">
        <f t="shared" ref="E1546:E1549" si="142">SUMIF(A1546:B1546,"*intra*",C1546:D1546)+SUMIF(A1546:B1546,"*inter*",C1546:D1546)</f>
        <v>3638335.13</v>
      </c>
      <c r="F1546" s="112">
        <f t="shared" ref="F1546:F1549" si="143">SUMIF(A1546:B1546,"*consolidação*",C1546:D1546)</f>
        <v>0</v>
      </c>
      <c r="H1546" s="252" t="b">
        <f t="shared" ref="H1546:H1549" si="144">IF(I1546="00",C1546=E1546+F1546,TRUE)</f>
        <v>1</v>
      </c>
      <c r="I1546" s="252" t="str">
        <f t="shared" ref="I1546:I1549" si="145">MID(A1546,11,2)</f>
        <v>00</v>
      </c>
    </row>
    <row r="1547" spans="1:9" s="252" customFormat="1" ht="25.5">
      <c r="A1547" s="252" t="s">
        <v>3982</v>
      </c>
      <c r="B1547" s="255" t="s">
        <v>3985</v>
      </c>
      <c r="C1547" s="253"/>
      <c r="D1547" s="112"/>
      <c r="E1547" s="112">
        <f t="shared" si="142"/>
        <v>0</v>
      </c>
      <c r="F1547" s="112">
        <f t="shared" si="143"/>
        <v>0</v>
      </c>
      <c r="H1547" s="252" t="b">
        <f t="shared" si="144"/>
        <v>1</v>
      </c>
      <c r="I1547" s="252" t="str">
        <f t="shared" si="145"/>
        <v>00</v>
      </c>
    </row>
    <row r="1548" spans="1:9" s="252" customFormat="1" ht="25.5">
      <c r="A1548" s="252" t="s">
        <v>3983</v>
      </c>
      <c r="B1548" s="255" t="s">
        <v>3986</v>
      </c>
      <c r="C1548" s="253"/>
      <c r="D1548" s="112"/>
      <c r="E1548" s="112">
        <f t="shared" si="142"/>
        <v>0</v>
      </c>
      <c r="F1548" s="112">
        <f t="shared" si="143"/>
        <v>0</v>
      </c>
      <c r="H1548" s="252" t="b">
        <f t="shared" si="144"/>
        <v>1</v>
      </c>
      <c r="I1548" s="252" t="str">
        <f t="shared" si="145"/>
        <v>00</v>
      </c>
    </row>
    <row r="1549" spans="1:9" s="252" customFormat="1" ht="25.5">
      <c r="A1549" s="252" t="s">
        <v>3984</v>
      </c>
      <c r="B1549" s="255" t="s">
        <v>3987</v>
      </c>
      <c r="C1549" s="253">
        <v>13925963.59</v>
      </c>
      <c r="D1549" s="112"/>
      <c r="E1549" s="112">
        <f t="shared" si="142"/>
        <v>13925963.59</v>
      </c>
      <c r="F1549" s="112">
        <f t="shared" si="143"/>
        <v>0</v>
      </c>
      <c r="H1549" s="252" t="b">
        <f t="shared" si="144"/>
        <v>1</v>
      </c>
      <c r="I1549" s="252" t="str">
        <f t="shared" si="145"/>
        <v>00</v>
      </c>
    </row>
    <row r="1550" spans="1:9" ht="25.5">
      <c r="A1550" s="182" t="s">
        <v>1162</v>
      </c>
      <c r="B1550" s="108" t="s">
        <v>467</v>
      </c>
      <c r="C1550" s="111">
        <v>0</v>
      </c>
      <c r="D1550" s="112">
        <v>0</v>
      </c>
      <c r="E1550" s="112">
        <f>E1551</f>
        <v>0</v>
      </c>
      <c r="F1550" s="112">
        <f>F1551</f>
        <v>0</v>
      </c>
      <c r="G1550" s="182">
        <f>G1575</f>
        <v>0</v>
      </c>
      <c r="H1550" s="182" t="b">
        <f t="shared" si="140"/>
        <v>1</v>
      </c>
      <c r="I1550" s="182" t="str">
        <f t="shared" si="141"/>
        <v>00</v>
      </c>
    </row>
    <row r="1551" spans="1:9" ht="25.5">
      <c r="A1551" s="182" t="s">
        <v>1163</v>
      </c>
      <c r="B1551" s="106" t="s">
        <v>468</v>
      </c>
      <c r="C1551" s="110"/>
      <c r="D1551" s="112">
        <v>0</v>
      </c>
      <c r="E1551" s="112">
        <f>SUMIF(A1551:B1551,"*intra*",C1551:D1551)+SUMIF(A1551:B1551,"*inter*",C1551:D1551)</f>
        <v>0</v>
      </c>
      <c r="F1551" s="112">
        <f>SUMIF(A1551:B1551,"*consolidação*",C1551:D1551)</f>
        <v>0</v>
      </c>
      <c r="H1551" s="182" t="b">
        <f t="shared" si="140"/>
        <v>1</v>
      </c>
      <c r="I1551" s="182" t="str">
        <f t="shared" si="141"/>
        <v>00</v>
      </c>
    </row>
    <row r="1552" spans="1:9">
      <c r="A1552" s="182" t="s">
        <v>1164</v>
      </c>
      <c r="B1552" s="108" t="s">
        <v>469</v>
      </c>
      <c r="C1552" s="111">
        <v>2735350858.8800001</v>
      </c>
      <c r="D1552" s="112">
        <v>0</v>
      </c>
      <c r="E1552" s="112">
        <f>E1553</f>
        <v>0</v>
      </c>
      <c r="F1552" s="112">
        <f>F1553</f>
        <v>2735350858.8800001</v>
      </c>
      <c r="G1552" s="182">
        <f>G1577</f>
        <v>0</v>
      </c>
      <c r="H1552" s="182" t="b">
        <f t="shared" si="140"/>
        <v>1</v>
      </c>
      <c r="I1552" s="182" t="str">
        <f t="shared" si="141"/>
        <v>00</v>
      </c>
    </row>
    <row r="1553" spans="1:9">
      <c r="A1553" s="182" t="s">
        <v>1165</v>
      </c>
      <c r="B1553" s="106" t="s">
        <v>470</v>
      </c>
      <c r="C1553" s="110">
        <v>2735350858.8800001</v>
      </c>
      <c r="D1553" s="112">
        <v>0</v>
      </c>
      <c r="E1553" s="112">
        <f>SUMIF(A1553:B1553,"*intra*",C1553:D1553)+SUMIF(A1553:B1553,"*inter*",C1553:D1553)</f>
        <v>0</v>
      </c>
      <c r="F1553" s="112">
        <f>SUMIF(A1553:B1553,"*consolidação*",C1553:D1553)</f>
        <v>2735350858.8800001</v>
      </c>
      <c r="H1553" s="182" t="b">
        <f t="shared" si="140"/>
        <v>1</v>
      </c>
      <c r="I1553" s="182" t="str">
        <f t="shared" si="141"/>
        <v>00</v>
      </c>
    </row>
    <row r="1554" spans="1:9">
      <c r="A1554" s="182" t="s">
        <v>1166</v>
      </c>
      <c r="B1554" s="108" t="s">
        <v>471</v>
      </c>
      <c r="C1554" s="111">
        <v>17072713227.73</v>
      </c>
      <c r="D1554" s="112">
        <v>0</v>
      </c>
      <c r="E1554" s="112">
        <f>E1555</f>
        <v>0</v>
      </c>
      <c r="F1554" s="112">
        <f>F1555</f>
        <v>17072713227.73</v>
      </c>
      <c r="G1554" s="182">
        <f>G1579</f>
        <v>0</v>
      </c>
      <c r="H1554" s="182" t="b">
        <f t="shared" si="140"/>
        <v>1</v>
      </c>
      <c r="I1554" s="182" t="str">
        <f t="shared" si="141"/>
        <v>00</v>
      </c>
    </row>
    <row r="1555" spans="1:9" ht="25.5">
      <c r="A1555" s="182" t="s">
        <v>1167</v>
      </c>
      <c r="B1555" s="106" t="s">
        <v>472</v>
      </c>
      <c r="C1555" s="110">
        <v>17072713227.73</v>
      </c>
      <c r="D1555" s="112">
        <v>0</v>
      </c>
      <c r="E1555" s="112">
        <f>SUMIF(A1555:B1555,"*intra*",C1555:D1555)+SUMIF(A1555:B1555,"*inter*",C1555:D1555)</f>
        <v>0</v>
      </c>
      <c r="F1555" s="112">
        <f>SUMIF(A1555:B1555,"*consolidação*",C1555:D1555)</f>
        <v>17072713227.73</v>
      </c>
      <c r="H1555" s="182" t="b">
        <f t="shared" si="140"/>
        <v>1</v>
      </c>
      <c r="I1555" s="182" t="str">
        <f t="shared" si="141"/>
        <v>00</v>
      </c>
    </row>
    <row r="1556" spans="1:9" s="252" customFormat="1">
      <c r="A1556" s="252" t="s">
        <v>4081</v>
      </c>
      <c r="B1556" s="254" t="s">
        <v>4081</v>
      </c>
      <c r="C1556" s="253">
        <v>0</v>
      </c>
      <c r="D1556" s="112"/>
      <c r="E1556" s="112">
        <f>E1557+E1558+E1559+E1560+E1561</f>
        <v>0</v>
      </c>
      <c r="F1556" s="112">
        <f>F1557+F1558+F1559+F1560+F1561</f>
        <v>0</v>
      </c>
      <c r="H1556" s="252" t="b">
        <f t="shared" ref="H1556:H1561" si="146">IF(I1556="00",C1556=E1556+F1556,TRUE)</f>
        <v>1</v>
      </c>
      <c r="I1556" s="252" t="str">
        <f t="shared" ref="I1556:I1561" si="147">MID(A1556,11,2)</f>
        <v>00</v>
      </c>
    </row>
    <row r="1557" spans="1:9" s="252" customFormat="1" ht="25.5">
      <c r="A1557" s="252" t="s">
        <v>3988</v>
      </c>
      <c r="B1557" s="255" t="s">
        <v>3988</v>
      </c>
      <c r="C1557" s="253"/>
      <c r="D1557" s="112"/>
      <c r="E1557" s="112">
        <f t="shared" ref="E1557:E1561" si="148">SUMIF(A1557:B1557,"*intra*",C1557:D1557)+SUMIF(A1557:B1557,"*inter*",C1557:D1557)</f>
        <v>0</v>
      </c>
      <c r="F1557" s="112">
        <f t="shared" ref="F1557:F1561" si="149">SUMIF(A1557:B1557,"*consolidação*",C1557:D1557)</f>
        <v>0</v>
      </c>
      <c r="H1557" s="252" t="b">
        <f t="shared" si="146"/>
        <v>1</v>
      </c>
      <c r="I1557" s="252" t="str">
        <f t="shared" si="147"/>
        <v>00</v>
      </c>
    </row>
    <row r="1558" spans="1:9" s="252" customFormat="1" ht="25.5">
      <c r="A1558" s="252" t="s">
        <v>3989</v>
      </c>
      <c r="B1558" s="255" t="s">
        <v>3989</v>
      </c>
      <c r="C1558" s="253"/>
      <c r="D1558" s="112"/>
      <c r="E1558" s="112">
        <f t="shared" si="148"/>
        <v>0</v>
      </c>
      <c r="F1558" s="112">
        <f t="shared" si="149"/>
        <v>0</v>
      </c>
      <c r="H1558" s="252" t="b">
        <f t="shared" si="146"/>
        <v>1</v>
      </c>
      <c r="I1558" s="252" t="str">
        <f t="shared" si="147"/>
        <v>00</v>
      </c>
    </row>
    <row r="1559" spans="1:9" s="252" customFormat="1" ht="25.5">
      <c r="A1559" s="252" t="s">
        <v>3990</v>
      </c>
      <c r="B1559" s="255" t="s">
        <v>3990</v>
      </c>
      <c r="C1559" s="253"/>
      <c r="D1559" s="112"/>
      <c r="E1559" s="112">
        <f t="shared" si="148"/>
        <v>0</v>
      </c>
      <c r="F1559" s="112">
        <f t="shared" si="149"/>
        <v>0</v>
      </c>
      <c r="H1559" s="252" t="b">
        <f t="shared" si="146"/>
        <v>1</v>
      </c>
      <c r="I1559" s="252" t="str">
        <f t="shared" si="147"/>
        <v>00</v>
      </c>
    </row>
    <row r="1560" spans="1:9" s="252" customFormat="1" ht="25.5">
      <c r="A1560" s="252" t="s">
        <v>3991</v>
      </c>
      <c r="B1560" s="255" t="s">
        <v>3991</v>
      </c>
      <c r="C1560" s="253"/>
      <c r="D1560" s="112"/>
      <c r="E1560" s="112">
        <f t="shared" si="148"/>
        <v>0</v>
      </c>
      <c r="F1560" s="112">
        <f t="shared" si="149"/>
        <v>0</v>
      </c>
      <c r="H1560" s="252" t="b">
        <f t="shared" si="146"/>
        <v>1</v>
      </c>
      <c r="I1560" s="252" t="str">
        <f t="shared" si="147"/>
        <v>00</v>
      </c>
    </row>
    <row r="1561" spans="1:9" s="252" customFormat="1" ht="25.5">
      <c r="A1561" s="252" t="s">
        <v>3992</v>
      </c>
      <c r="B1561" s="255" t="s">
        <v>3992</v>
      </c>
      <c r="C1561" s="253"/>
      <c r="D1561" s="112"/>
      <c r="E1561" s="112">
        <f t="shared" si="148"/>
        <v>0</v>
      </c>
      <c r="F1561" s="112">
        <f t="shared" si="149"/>
        <v>0</v>
      </c>
      <c r="H1561" s="252" t="b">
        <f t="shared" si="146"/>
        <v>1</v>
      </c>
      <c r="I1561" s="252" t="str">
        <f t="shared" si="147"/>
        <v>00</v>
      </c>
    </row>
    <row r="1562" spans="1:9">
      <c r="A1562" s="182" t="s">
        <v>1168</v>
      </c>
      <c r="B1562" s="108" t="s">
        <v>473</v>
      </c>
      <c r="C1562" s="111">
        <v>23477661531.790001</v>
      </c>
      <c r="D1562" s="112">
        <v>0</v>
      </c>
      <c r="E1562" s="112">
        <f>E1563</f>
        <v>0</v>
      </c>
      <c r="F1562" s="112">
        <f>F1563</f>
        <v>23477661531.790001</v>
      </c>
      <c r="G1562" s="182">
        <f>G1581</f>
        <v>0</v>
      </c>
      <c r="H1562" s="182" t="b">
        <f t="shared" si="140"/>
        <v>1</v>
      </c>
      <c r="I1562" s="182" t="str">
        <f t="shared" si="141"/>
        <v>00</v>
      </c>
    </row>
    <row r="1563" spans="1:9" ht="25.5">
      <c r="A1563" s="182" t="s">
        <v>1169</v>
      </c>
      <c r="B1563" s="106" t="s">
        <v>474</v>
      </c>
      <c r="C1563" s="110">
        <v>23477661531.790001</v>
      </c>
      <c r="D1563" s="112">
        <v>0</v>
      </c>
      <c r="E1563" s="112">
        <f>SUMIF(A1563:B1563,"*intra*",C1563:D1563)+SUMIF(A1563:B1563,"*inter*",C1563:D1563)</f>
        <v>0</v>
      </c>
      <c r="F1563" s="112">
        <f>SUMIF(A1563:B1563,"*consolidação*",C1563:D1563)</f>
        <v>23477661531.790001</v>
      </c>
      <c r="H1563" s="182" t="b">
        <f t="shared" si="140"/>
        <v>1</v>
      </c>
      <c r="I1563" s="182" t="str">
        <f t="shared" si="141"/>
        <v>00</v>
      </c>
    </row>
    <row r="1564" spans="1:9" ht="25.5">
      <c r="A1564" s="182" t="s">
        <v>1170</v>
      </c>
      <c r="B1564" s="108" t="s">
        <v>475</v>
      </c>
      <c r="C1564" s="111">
        <v>5176961751.3999996</v>
      </c>
      <c r="D1564" s="112">
        <v>0</v>
      </c>
      <c r="E1564" s="112">
        <f>E1565</f>
        <v>0</v>
      </c>
      <c r="F1564" s="112">
        <f>F1565</f>
        <v>5176961751.3999996</v>
      </c>
      <c r="G1564" s="182">
        <f>G1583</f>
        <v>0</v>
      </c>
      <c r="H1564" s="182" t="b">
        <f t="shared" si="140"/>
        <v>1</v>
      </c>
      <c r="I1564" s="182" t="str">
        <f t="shared" si="141"/>
        <v>00</v>
      </c>
    </row>
    <row r="1565" spans="1:9" ht="25.5">
      <c r="A1565" s="182" t="s">
        <v>1171</v>
      </c>
      <c r="B1565" s="106" t="s">
        <v>476</v>
      </c>
      <c r="C1565" s="110">
        <v>5176961751.3999996</v>
      </c>
      <c r="D1565" s="112">
        <v>0</v>
      </c>
      <c r="E1565" s="112">
        <f>SUMIF(A1565:B1565,"*intra*",C1565:D1565)+SUMIF(A1565:B1565,"*inter*",C1565:D1565)</f>
        <v>0</v>
      </c>
      <c r="F1565" s="112">
        <f>SUMIF(A1565:B1565,"*consolidação*",C1565:D1565)</f>
        <v>5176961751.3999996</v>
      </c>
      <c r="H1565" s="182" t="b">
        <f t="shared" ref="H1565:H1645" si="150">IF(I1565="00",C1565=E1565+F1565,TRUE)</f>
        <v>1</v>
      </c>
      <c r="I1565" s="182" t="str">
        <f t="shared" si="141"/>
        <v>00</v>
      </c>
    </row>
    <row r="1566" spans="1:9">
      <c r="A1566" s="182" t="s">
        <v>1172</v>
      </c>
      <c r="B1566" s="108" t="s">
        <v>477</v>
      </c>
      <c r="C1566" s="111">
        <v>2030519633.9000001</v>
      </c>
      <c r="D1566" s="112">
        <v>0</v>
      </c>
      <c r="E1566" s="112">
        <f>E1567+E1569+E1571-E1573</f>
        <v>0</v>
      </c>
      <c r="F1566" s="112">
        <f>F1567+F1569+F1571-F1573</f>
        <v>2030519633.9000001</v>
      </c>
      <c r="G1566" s="182">
        <f>G1585+G1587+G1589-G1591</f>
        <v>0</v>
      </c>
      <c r="H1566" s="182" t="b">
        <f t="shared" si="150"/>
        <v>1</v>
      </c>
      <c r="I1566" s="182" t="str">
        <f t="shared" ref="I1566:I1646" si="151">MID(A1566,11,2)</f>
        <v>00</v>
      </c>
    </row>
    <row r="1567" spans="1:9">
      <c r="A1567" s="182" t="s">
        <v>1173</v>
      </c>
      <c r="B1567" s="106" t="s">
        <v>478</v>
      </c>
      <c r="C1567" s="110">
        <v>2030519633.9000001</v>
      </c>
      <c r="D1567" s="112">
        <v>0</v>
      </c>
      <c r="E1567" s="112">
        <f>E1568</f>
        <v>0</v>
      </c>
      <c r="F1567" s="112">
        <f>F1568</f>
        <v>2030519633.9000001</v>
      </c>
      <c r="G1567" s="182">
        <f>G1586</f>
        <v>0</v>
      </c>
      <c r="H1567" s="182" t="b">
        <f t="shared" si="150"/>
        <v>1</v>
      </c>
      <c r="I1567" s="182" t="str">
        <f t="shared" si="151"/>
        <v>00</v>
      </c>
    </row>
    <row r="1568" spans="1:9">
      <c r="A1568" s="182" t="s">
        <v>1174</v>
      </c>
      <c r="B1568" s="108" t="s">
        <v>479</v>
      </c>
      <c r="C1568" s="111">
        <v>2030519633.9000001</v>
      </c>
      <c r="D1568" s="112">
        <v>0</v>
      </c>
      <c r="E1568" s="112">
        <f>SUMIF(A1568:B1568,"*intra*",C1568:D1568)+SUMIF(A1568:B1568,"*inter*",C1568:D1568)</f>
        <v>0</v>
      </c>
      <c r="F1568" s="112">
        <f>SUMIF(A1568:B1568,"*consolidação*",C1568:D1568)</f>
        <v>2030519633.9000001</v>
      </c>
      <c r="H1568" s="182" t="b">
        <f t="shared" si="150"/>
        <v>1</v>
      </c>
      <c r="I1568" s="182" t="str">
        <f t="shared" si="151"/>
        <v>00</v>
      </c>
    </row>
    <row r="1569" spans="1:9">
      <c r="A1569" s="182" t="s">
        <v>1175</v>
      </c>
      <c r="B1569" s="106" t="s">
        <v>480</v>
      </c>
      <c r="C1569" s="110">
        <v>0</v>
      </c>
      <c r="D1569" s="112">
        <v>0</v>
      </c>
      <c r="E1569" s="112">
        <f>E1570</f>
        <v>0</v>
      </c>
      <c r="F1569" s="112">
        <f>F1570</f>
        <v>0</v>
      </c>
      <c r="G1569" s="182">
        <f>G1588</f>
        <v>0</v>
      </c>
      <c r="H1569" s="182" t="b">
        <f t="shared" si="150"/>
        <v>1</v>
      </c>
      <c r="I1569" s="182" t="str">
        <f t="shared" si="151"/>
        <v>00</v>
      </c>
    </row>
    <row r="1570" spans="1:9" ht="25.5">
      <c r="A1570" s="182" t="s">
        <v>1176</v>
      </c>
      <c r="B1570" s="108" t="s">
        <v>481</v>
      </c>
      <c r="C1570" s="111"/>
      <c r="D1570" s="112">
        <v>0</v>
      </c>
      <c r="E1570" s="112">
        <f>SUMIF(A1570:B1570,"*intra*",C1570:D1570)+SUMIF(A1570:B1570,"*inter*",C1570:D1570)</f>
        <v>0</v>
      </c>
      <c r="F1570" s="112">
        <f>SUMIF(A1570:B1570,"*consolidação*",C1570:D1570)</f>
        <v>0</v>
      </c>
      <c r="H1570" s="182" t="b">
        <f t="shared" si="150"/>
        <v>1</v>
      </c>
      <c r="I1570" s="182" t="str">
        <f t="shared" si="151"/>
        <v>00</v>
      </c>
    </row>
    <row r="1571" spans="1:9">
      <c r="A1571" s="182" t="s">
        <v>1177</v>
      </c>
      <c r="B1571" s="106" t="s">
        <v>482</v>
      </c>
      <c r="C1571" s="110">
        <v>0</v>
      </c>
      <c r="D1571" s="112">
        <v>0</v>
      </c>
      <c r="E1571" s="112">
        <f>E1572</f>
        <v>0</v>
      </c>
      <c r="F1571" s="112">
        <f>F1572</f>
        <v>0</v>
      </c>
      <c r="G1571" s="182">
        <f>G1590</f>
        <v>0</v>
      </c>
      <c r="H1571" s="182" t="b">
        <f t="shared" si="150"/>
        <v>1</v>
      </c>
      <c r="I1571" s="182" t="str">
        <f t="shared" si="151"/>
        <v>00</v>
      </c>
    </row>
    <row r="1572" spans="1:9">
      <c r="A1572" s="182" t="s">
        <v>1178</v>
      </c>
      <c r="B1572" s="108" t="s">
        <v>483</v>
      </c>
      <c r="C1572" s="111"/>
      <c r="D1572" s="112">
        <v>0</v>
      </c>
      <c r="E1572" s="112">
        <f>SUMIF(A1572:B1572,"*intra*",C1572:D1572)+SUMIF(A1572:B1572,"*inter*",C1572:D1572)</f>
        <v>0</v>
      </c>
      <c r="F1572" s="112">
        <f>SUMIF(A1572:B1572,"*consolidação*",C1572:D1572)</f>
        <v>0</v>
      </c>
      <c r="H1572" s="182" t="b">
        <f t="shared" si="150"/>
        <v>1</v>
      </c>
      <c r="I1572" s="182" t="str">
        <f t="shared" si="151"/>
        <v>00</v>
      </c>
    </row>
    <row r="1573" spans="1:9" ht="25.5">
      <c r="A1573" s="182" t="s">
        <v>1179</v>
      </c>
      <c r="B1573" s="106" t="s">
        <v>484</v>
      </c>
      <c r="C1573" s="110">
        <v>0</v>
      </c>
      <c r="D1573" s="112">
        <v>0</v>
      </c>
      <c r="E1573" s="112">
        <f>E1574</f>
        <v>0</v>
      </c>
      <c r="F1573" s="112">
        <f>F1574</f>
        <v>0</v>
      </c>
      <c r="G1573" s="182" t="e">
        <f>G1609</f>
        <v>#REF!</v>
      </c>
      <c r="H1573" s="182" t="b">
        <f t="shared" si="150"/>
        <v>1</v>
      </c>
      <c r="I1573" s="182" t="str">
        <f t="shared" si="151"/>
        <v>00</v>
      </c>
    </row>
    <row r="1574" spans="1:9" ht="25.5">
      <c r="A1574" s="182" t="s">
        <v>1180</v>
      </c>
      <c r="B1574" s="108" t="s">
        <v>485</v>
      </c>
      <c r="C1574" s="111"/>
      <c r="D1574" s="112">
        <v>0</v>
      </c>
      <c r="E1574" s="112">
        <f>SUMIF(A1574:B1574,"*intra*",C1574:D1574)+SUMIF(A1574:B1574,"*inter*",C1574:D1574)</f>
        <v>0</v>
      </c>
      <c r="F1574" s="112">
        <f>SUMIF(A1574:B1574,"*consolidação*",C1574:D1574)</f>
        <v>0</v>
      </c>
      <c r="H1574" s="182" t="b">
        <f t="shared" si="150"/>
        <v>1</v>
      </c>
      <c r="I1574" s="182" t="str">
        <f t="shared" si="151"/>
        <v>00</v>
      </c>
    </row>
    <row r="1575" spans="1:9">
      <c r="A1575" s="182" t="s">
        <v>1181</v>
      </c>
      <c r="B1575" s="106" t="s">
        <v>486</v>
      </c>
      <c r="C1575" s="110">
        <v>19598504263.490002</v>
      </c>
      <c r="D1575" s="112">
        <v>0</v>
      </c>
      <c r="E1575" s="112">
        <f>E1576+E1578+E1580+E1582+E1584+E1586+E1588-E1590</f>
        <v>0</v>
      </c>
      <c r="F1575" s="112">
        <f>F1576+F1578+F1580+F1582+F1584+F1586+F1588-F1590</f>
        <v>19598504263.489998</v>
      </c>
      <c r="G1575" s="182">
        <f>G1611+G1613+G1615+G1617+G1619+G1621+G1623-G1625</f>
        <v>0</v>
      </c>
      <c r="H1575" s="182" t="b">
        <f t="shared" si="150"/>
        <v>1</v>
      </c>
      <c r="I1575" s="182" t="str">
        <f t="shared" si="151"/>
        <v>00</v>
      </c>
    </row>
    <row r="1576" spans="1:9">
      <c r="A1576" s="182" t="s">
        <v>1182</v>
      </c>
      <c r="B1576" s="108" t="s">
        <v>487</v>
      </c>
      <c r="C1576" s="111">
        <v>1227417783.45</v>
      </c>
      <c r="D1576" s="112">
        <v>0</v>
      </c>
      <c r="E1576" s="112">
        <f>E1577</f>
        <v>0</v>
      </c>
      <c r="F1576" s="112">
        <f>F1577</f>
        <v>1227417783.45</v>
      </c>
      <c r="G1576" s="182">
        <f>G1612</f>
        <v>0</v>
      </c>
      <c r="H1576" s="182" t="b">
        <f t="shared" si="150"/>
        <v>1</v>
      </c>
      <c r="I1576" s="182" t="str">
        <f t="shared" si="151"/>
        <v>00</v>
      </c>
    </row>
    <row r="1577" spans="1:9">
      <c r="A1577" s="182" t="s">
        <v>1183</v>
      </c>
      <c r="B1577" s="106" t="s">
        <v>488</v>
      </c>
      <c r="C1577" s="110">
        <v>1227417783.45</v>
      </c>
      <c r="D1577" s="112">
        <v>0</v>
      </c>
      <c r="E1577" s="112">
        <f>SUMIF(A1577:B1577,"*intra*",C1577:D1577)+SUMIF(A1577:B1577,"*inter*",C1577:D1577)</f>
        <v>0</v>
      </c>
      <c r="F1577" s="112">
        <f>SUMIF(A1577:B1577,"*consolidação*",C1577:D1577)</f>
        <v>1227417783.45</v>
      </c>
      <c r="H1577" s="182" t="b">
        <f t="shared" si="150"/>
        <v>1</v>
      </c>
      <c r="I1577" s="182" t="str">
        <f t="shared" si="151"/>
        <v>00</v>
      </c>
    </row>
    <row r="1578" spans="1:9">
      <c r="A1578" s="182" t="s">
        <v>1184</v>
      </c>
      <c r="B1578" s="108" t="s">
        <v>489</v>
      </c>
      <c r="C1578" s="111">
        <v>58900536.299999997</v>
      </c>
      <c r="D1578" s="112">
        <v>0</v>
      </c>
      <c r="E1578" s="112">
        <f>E1579</f>
        <v>0</v>
      </c>
      <c r="F1578" s="112">
        <f>F1579</f>
        <v>58900536.299999997</v>
      </c>
      <c r="G1578" s="182">
        <f>G1614</f>
        <v>0</v>
      </c>
      <c r="H1578" s="182" t="b">
        <f t="shared" si="150"/>
        <v>1</v>
      </c>
      <c r="I1578" s="182" t="str">
        <f t="shared" si="151"/>
        <v>00</v>
      </c>
    </row>
    <row r="1579" spans="1:9">
      <c r="A1579" s="182" t="s">
        <v>1185</v>
      </c>
      <c r="B1579" s="106" t="s">
        <v>490</v>
      </c>
      <c r="C1579" s="110">
        <v>58900536.299999997</v>
      </c>
      <c r="D1579" s="112">
        <v>0</v>
      </c>
      <c r="E1579" s="112">
        <f>SUMIF(A1579:B1579,"*intra*",C1579:D1579)+SUMIF(A1579:B1579,"*inter*",C1579:D1579)</f>
        <v>0</v>
      </c>
      <c r="F1579" s="112">
        <f>SUMIF(A1579:B1579,"*consolidação*",C1579:D1579)</f>
        <v>58900536.299999997</v>
      </c>
      <c r="H1579" s="182" t="b">
        <f t="shared" si="150"/>
        <v>1</v>
      </c>
      <c r="I1579" s="182" t="str">
        <f t="shared" si="151"/>
        <v>00</v>
      </c>
    </row>
    <row r="1580" spans="1:9">
      <c r="A1580" s="182" t="s">
        <v>1186</v>
      </c>
      <c r="B1580" s="108" t="s">
        <v>491</v>
      </c>
      <c r="C1580" s="111">
        <v>689859853.65999997</v>
      </c>
      <c r="D1580" s="112">
        <v>0</v>
      </c>
      <c r="E1580" s="112">
        <f>E1581</f>
        <v>0</v>
      </c>
      <c r="F1580" s="112">
        <f>F1581</f>
        <v>689859853.65999997</v>
      </c>
      <c r="G1580" s="182">
        <f>G1616</f>
        <v>0</v>
      </c>
      <c r="H1580" s="182" t="b">
        <f t="shared" si="150"/>
        <v>1</v>
      </c>
      <c r="I1580" s="182" t="str">
        <f t="shared" si="151"/>
        <v>00</v>
      </c>
    </row>
    <row r="1581" spans="1:9">
      <c r="A1581" s="182" t="s">
        <v>1187</v>
      </c>
      <c r="B1581" s="106" t="s">
        <v>492</v>
      </c>
      <c r="C1581" s="110">
        <v>689859853.65999997</v>
      </c>
      <c r="D1581" s="112">
        <v>0</v>
      </c>
      <c r="E1581" s="112">
        <f>SUMIF(A1581:B1581,"*intra*",C1581:D1581)+SUMIF(A1581:B1581,"*inter*",C1581:D1581)</f>
        <v>0</v>
      </c>
      <c r="F1581" s="112">
        <f>SUMIF(A1581:B1581,"*consolidação*",C1581:D1581)</f>
        <v>689859853.65999997</v>
      </c>
      <c r="H1581" s="182" t="b">
        <f t="shared" si="150"/>
        <v>1</v>
      </c>
      <c r="I1581" s="182" t="str">
        <f t="shared" si="151"/>
        <v>00</v>
      </c>
    </row>
    <row r="1582" spans="1:9">
      <c r="A1582" s="182" t="s">
        <v>1188</v>
      </c>
      <c r="B1582" s="108" t="s">
        <v>493</v>
      </c>
      <c r="C1582" s="111">
        <v>692488697.07000005</v>
      </c>
      <c r="D1582" s="112">
        <v>0</v>
      </c>
      <c r="E1582" s="112">
        <f>E1583</f>
        <v>0</v>
      </c>
      <c r="F1582" s="112">
        <f>F1583</f>
        <v>692488697.07000005</v>
      </c>
      <c r="G1582" s="182">
        <f>G1618</f>
        <v>0</v>
      </c>
      <c r="H1582" s="182" t="b">
        <f t="shared" si="150"/>
        <v>1</v>
      </c>
      <c r="I1582" s="182" t="str">
        <f t="shared" si="151"/>
        <v>00</v>
      </c>
    </row>
    <row r="1583" spans="1:9">
      <c r="A1583" s="182" t="s">
        <v>1189</v>
      </c>
      <c r="B1583" s="106" t="s">
        <v>494</v>
      </c>
      <c r="C1583" s="110">
        <v>692488697.07000005</v>
      </c>
      <c r="D1583" s="112">
        <v>0</v>
      </c>
      <c r="E1583" s="112">
        <f>SUMIF(A1583:B1583,"*intra*",C1583:D1583)+SUMIF(A1583:B1583,"*inter*",C1583:D1583)</f>
        <v>0</v>
      </c>
      <c r="F1583" s="112">
        <f>SUMIF(A1583:B1583,"*consolidação*",C1583:D1583)</f>
        <v>692488697.07000005</v>
      </c>
      <c r="H1583" s="182" t="b">
        <f t="shared" si="150"/>
        <v>1</v>
      </c>
      <c r="I1583" s="182" t="str">
        <f t="shared" si="151"/>
        <v>00</v>
      </c>
    </row>
    <row r="1584" spans="1:9">
      <c r="A1584" s="182" t="s">
        <v>1190</v>
      </c>
      <c r="B1584" s="108" t="s">
        <v>495</v>
      </c>
      <c r="C1584" s="111">
        <v>780549504.54999995</v>
      </c>
      <c r="D1584" s="112">
        <v>0</v>
      </c>
      <c r="E1584" s="112">
        <f>E1585</f>
        <v>0</v>
      </c>
      <c r="F1584" s="112">
        <f>F1585</f>
        <v>780549504.54999995</v>
      </c>
      <c r="G1584" s="182">
        <f>G1620</f>
        <v>0</v>
      </c>
      <c r="H1584" s="182" t="b">
        <f t="shared" si="150"/>
        <v>1</v>
      </c>
      <c r="I1584" s="182" t="str">
        <f t="shared" si="151"/>
        <v>00</v>
      </c>
    </row>
    <row r="1585" spans="1:9">
      <c r="A1585" s="182" t="s">
        <v>1191</v>
      </c>
      <c r="B1585" s="106" t="s">
        <v>496</v>
      </c>
      <c r="C1585" s="110">
        <v>780549504.54999995</v>
      </c>
      <c r="D1585" s="112">
        <v>0</v>
      </c>
      <c r="E1585" s="112">
        <f>SUMIF(A1585:B1585,"*intra*",C1585:D1585)+SUMIF(A1585:B1585,"*inter*",C1585:D1585)</f>
        <v>0</v>
      </c>
      <c r="F1585" s="112">
        <f>SUMIF(A1585:B1585,"*consolidação*",C1585:D1585)</f>
        <v>780549504.54999995</v>
      </c>
      <c r="H1585" s="182" t="b">
        <f t="shared" si="150"/>
        <v>1</v>
      </c>
      <c r="I1585" s="182" t="str">
        <f t="shared" si="151"/>
        <v>00</v>
      </c>
    </row>
    <row r="1586" spans="1:9">
      <c r="A1586" s="182" t="s">
        <v>1192</v>
      </c>
      <c r="B1586" s="108" t="s">
        <v>497</v>
      </c>
      <c r="C1586" s="111">
        <v>5235774479.9300003</v>
      </c>
      <c r="D1586" s="112">
        <v>0</v>
      </c>
      <c r="E1586" s="112">
        <f>E1587</f>
        <v>0</v>
      </c>
      <c r="F1586" s="112">
        <f>F1587</f>
        <v>5235774479.9300003</v>
      </c>
      <c r="G1586" s="182">
        <f>G1622</f>
        <v>0</v>
      </c>
      <c r="H1586" s="182" t="b">
        <f t="shared" si="150"/>
        <v>1</v>
      </c>
      <c r="I1586" s="182" t="str">
        <f t="shared" si="151"/>
        <v>00</v>
      </c>
    </row>
    <row r="1587" spans="1:9">
      <c r="A1587" s="182" t="s">
        <v>1193</v>
      </c>
      <c r="B1587" s="106" t="s">
        <v>498</v>
      </c>
      <c r="C1587" s="110">
        <v>5235774479.9300003</v>
      </c>
      <c r="D1587" s="112">
        <v>0</v>
      </c>
      <c r="E1587" s="112">
        <f>SUMIF(A1587:B1587,"*intra*",C1587:D1587)+SUMIF(A1587:B1587,"*inter*",C1587:D1587)</f>
        <v>0</v>
      </c>
      <c r="F1587" s="112">
        <f>SUMIF(A1587:B1587,"*consolidação*",C1587:D1587)</f>
        <v>5235774479.9300003</v>
      </c>
      <c r="H1587" s="182" t="b">
        <f t="shared" si="150"/>
        <v>1</v>
      </c>
      <c r="I1587" s="182" t="str">
        <f t="shared" si="151"/>
        <v>00</v>
      </c>
    </row>
    <row r="1588" spans="1:9">
      <c r="A1588" s="182" t="s">
        <v>1194</v>
      </c>
      <c r="B1588" s="108" t="s">
        <v>499</v>
      </c>
      <c r="C1588" s="111">
        <v>10920984181.27</v>
      </c>
      <c r="D1588" s="112">
        <v>0</v>
      </c>
      <c r="E1588" s="112">
        <f>E1589</f>
        <v>0</v>
      </c>
      <c r="F1588" s="112">
        <f>F1589</f>
        <v>10920984181.27</v>
      </c>
      <c r="G1588" s="182">
        <f>G1624</f>
        <v>0</v>
      </c>
      <c r="H1588" s="182" t="b">
        <f t="shared" si="150"/>
        <v>1</v>
      </c>
      <c r="I1588" s="182" t="str">
        <f t="shared" si="151"/>
        <v>00</v>
      </c>
    </row>
    <row r="1589" spans="1:9">
      <c r="A1589" s="182" t="s">
        <v>1195</v>
      </c>
      <c r="B1589" s="106" t="s">
        <v>500</v>
      </c>
      <c r="C1589" s="110">
        <v>10920984181.27</v>
      </c>
      <c r="D1589" s="112">
        <v>0</v>
      </c>
      <c r="E1589" s="112">
        <f>SUMIF(A1589:B1589,"*intra*",C1589:D1589)+SUMIF(A1589:B1589,"*inter*",C1589:D1589)</f>
        <v>0</v>
      </c>
      <c r="F1589" s="112">
        <f>SUMIF(A1589:B1589,"*consolidação*",C1589:D1589)</f>
        <v>10920984181.27</v>
      </c>
      <c r="H1589" s="182" t="b">
        <f t="shared" si="150"/>
        <v>1</v>
      </c>
      <c r="I1589" s="182" t="str">
        <f t="shared" si="151"/>
        <v>00</v>
      </c>
    </row>
    <row r="1590" spans="1:9">
      <c r="A1590" s="182" t="s">
        <v>1196</v>
      </c>
      <c r="B1590" s="108" t="s">
        <v>501</v>
      </c>
      <c r="C1590" s="111">
        <v>7470772.7400000002</v>
      </c>
      <c r="D1590" s="112">
        <v>0</v>
      </c>
      <c r="E1590" s="112">
        <f>E1591</f>
        <v>0</v>
      </c>
      <c r="F1590" s="112">
        <f>F1591</f>
        <v>7470772.7400000002</v>
      </c>
      <c r="G1590" s="182">
        <f>G1626</f>
        <v>0</v>
      </c>
      <c r="H1590" s="182" t="b">
        <f t="shared" si="150"/>
        <v>1</v>
      </c>
      <c r="I1590" s="182" t="str">
        <f t="shared" si="151"/>
        <v>00</v>
      </c>
    </row>
    <row r="1591" spans="1:9">
      <c r="A1591" s="182" t="s">
        <v>1197</v>
      </c>
      <c r="B1591" s="106" t="s">
        <v>502</v>
      </c>
      <c r="C1591" s="110">
        <v>7470772.7400000002</v>
      </c>
      <c r="D1591" s="112">
        <v>0</v>
      </c>
      <c r="E1591" s="112">
        <f>SUMIF(A1591:B1591,"*intra*",C1591:D1591)+SUMIF(A1591:B1591,"*inter*",C1591:D1591)</f>
        <v>0</v>
      </c>
      <c r="F1591" s="112">
        <f>SUMIF(A1591:B1591,"*consolidação*",C1591:D1591)</f>
        <v>7470772.7400000002</v>
      </c>
      <c r="H1591" s="182" t="b">
        <f t="shared" si="150"/>
        <v>1</v>
      </c>
      <c r="I1591" s="182" t="str">
        <f t="shared" si="151"/>
        <v>00</v>
      </c>
    </row>
    <row r="1592" spans="1:9" s="252" customFormat="1">
      <c r="A1592" s="252" t="s">
        <v>3993</v>
      </c>
      <c r="B1592" s="260" t="s">
        <v>3993</v>
      </c>
      <c r="C1592" s="253">
        <v>78033427.569999993</v>
      </c>
      <c r="D1592" s="112"/>
      <c r="E1592" s="112">
        <f>E1593+E1599+E1601-E1603</f>
        <v>0</v>
      </c>
      <c r="F1592" s="112">
        <f>F1593+F1599+F1601-F1603</f>
        <v>78033427.569999993</v>
      </c>
      <c r="H1592" s="252" t="b">
        <f t="shared" ref="H1592:H1608" si="152">IF(I1592="00",C1592=E1592+F1592,TRUE)</f>
        <v>1</v>
      </c>
      <c r="I1592" s="252" t="str">
        <f t="shared" ref="I1592:I1608" si="153">MID(A1592,11,2)</f>
        <v>00</v>
      </c>
    </row>
    <row r="1593" spans="1:9" s="252" customFormat="1">
      <c r="A1593" s="252" t="s">
        <v>3994</v>
      </c>
      <c r="B1593" s="260" t="s">
        <v>4010</v>
      </c>
      <c r="C1593" s="253">
        <v>0</v>
      </c>
      <c r="D1593" s="112"/>
      <c r="E1593" s="112">
        <f>E1594+E1595+E1596+E1597+E1598</f>
        <v>0</v>
      </c>
      <c r="F1593" s="112">
        <f>F1594+F1595+F1596+F1597+F1598</f>
        <v>0</v>
      </c>
      <c r="H1593" s="252" t="b">
        <f t="shared" si="152"/>
        <v>1</v>
      </c>
      <c r="I1593" s="252" t="str">
        <f t="shared" si="153"/>
        <v>00</v>
      </c>
    </row>
    <row r="1594" spans="1:9" s="252" customFormat="1">
      <c r="A1594" s="252" t="s">
        <v>3995</v>
      </c>
      <c r="B1594" s="255" t="s">
        <v>3995</v>
      </c>
      <c r="C1594" s="253"/>
      <c r="D1594" s="112"/>
      <c r="E1594" s="112">
        <f t="shared" ref="E1594:E1608" si="154">SUMIF(A1594:B1594,"*intra*",C1594:D1594)+SUMIF(A1594:B1594,"*inter*",C1594:D1594)</f>
        <v>0</v>
      </c>
      <c r="F1594" s="112">
        <f t="shared" ref="F1594:F1608" si="155">SUMIF(A1594:B1594,"*consolidação*",C1594:D1594)</f>
        <v>0</v>
      </c>
      <c r="H1594" s="252" t="b">
        <f t="shared" si="152"/>
        <v>1</v>
      </c>
      <c r="I1594" s="252" t="str">
        <f t="shared" si="153"/>
        <v>00</v>
      </c>
    </row>
    <row r="1595" spans="1:9" s="252" customFormat="1">
      <c r="A1595" s="252" t="s">
        <v>3996</v>
      </c>
      <c r="B1595" s="255" t="s">
        <v>3996</v>
      </c>
      <c r="C1595" s="253"/>
      <c r="D1595" s="112"/>
      <c r="E1595" s="112">
        <f t="shared" si="154"/>
        <v>0</v>
      </c>
      <c r="F1595" s="112">
        <f t="shared" si="155"/>
        <v>0</v>
      </c>
      <c r="H1595" s="252" t="b">
        <f t="shared" si="152"/>
        <v>1</v>
      </c>
      <c r="I1595" s="252" t="str">
        <f t="shared" si="153"/>
        <v>00</v>
      </c>
    </row>
    <row r="1596" spans="1:9" s="252" customFormat="1" ht="25.5">
      <c r="A1596" s="252" t="s">
        <v>3997</v>
      </c>
      <c r="B1596" s="255" t="s">
        <v>3997</v>
      </c>
      <c r="C1596" s="253"/>
      <c r="D1596" s="112"/>
      <c r="E1596" s="112">
        <f t="shared" si="154"/>
        <v>0</v>
      </c>
      <c r="F1596" s="112">
        <f t="shared" si="155"/>
        <v>0</v>
      </c>
      <c r="H1596" s="252" t="b">
        <f t="shared" si="152"/>
        <v>1</v>
      </c>
      <c r="I1596" s="252" t="str">
        <f t="shared" si="153"/>
        <v>00</v>
      </c>
    </row>
    <row r="1597" spans="1:9" s="252" customFormat="1" ht="25.5">
      <c r="A1597" s="252" t="s">
        <v>3998</v>
      </c>
      <c r="B1597" s="255" t="s">
        <v>3998</v>
      </c>
      <c r="C1597" s="253"/>
      <c r="D1597" s="112"/>
      <c r="E1597" s="112">
        <f t="shared" si="154"/>
        <v>0</v>
      </c>
      <c r="F1597" s="112">
        <f t="shared" si="155"/>
        <v>0</v>
      </c>
      <c r="H1597" s="252" t="b">
        <f t="shared" si="152"/>
        <v>1</v>
      </c>
      <c r="I1597" s="252" t="str">
        <f t="shared" si="153"/>
        <v>00</v>
      </c>
    </row>
    <row r="1598" spans="1:9" s="252" customFormat="1" ht="25.5">
      <c r="A1598" s="252" t="s">
        <v>3999</v>
      </c>
      <c r="B1598" s="255" t="s">
        <v>3999</v>
      </c>
      <c r="C1598" s="253"/>
      <c r="D1598" s="112"/>
      <c r="E1598" s="112">
        <f t="shared" si="154"/>
        <v>0</v>
      </c>
      <c r="F1598" s="112">
        <f t="shared" si="155"/>
        <v>0</v>
      </c>
      <c r="H1598" s="252" t="b">
        <f t="shared" si="152"/>
        <v>1</v>
      </c>
      <c r="I1598" s="252" t="str">
        <f t="shared" si="153"/>
        <v>00</v>
      </c>
    </row>
    <row r="1599" spans="1:9" s="252" customFormat="1">
      <c r="A1599" s="265" t="s">
        <v>4012</v>
      </c>
      <c r="B1599" s="260" t="s">
        <v>4000</v>
      </c>
      <c r="C1599" s="253">
        <v>78033427.569999993</v>
      </c>
      <c r="D1599" s="112"/>
      <c r="E1599" s="112">
        <f>E1600</f>
        <v>0</v>
      </c>
      <c r="F1599" s="112">
        <f>F1600</f>
        <v>78033427.569999993</v>
      </c>
      <c r="H1599" s="252" t="b">
        <f t="shared" si="152"/>
        <v>1</v>
      </c>
      <c r="I1599" s="252" t="str">
        <f t="shared" si="153"/>
        <v>00</v>
      </c>
    </row>
    <row r="1600" spans="1:9" s="252" customFormat="1">
      <c r="A1600" s="252" t="s">
        <v>4001</v>
      </c>
      <c r="B1600" s="255" t="s">
        <v>4001</v>
      </c>
      <c r="C1600" s="253">
        <v>78033427.569999993</v>
      </c>
      <c r="D1600" s="112"/>
      <c r="E1600" s="112">
        <f t="shared" si="154"/>
        <v>0</v>
      </c>
      <c r="F1600" s="112">
        <f t="shared" si="155"/>
        <v>78033427.569999993</v>
      </c>
      <c r="H1600" s="252" t="b">
        <f t="shared" si="152"/>
        <v>1</v>
      </c>
      <c r="I1600" s="252" t="str">
        <f t="shared" si="153"/>
        <v>00</v>
      </c>
    </row>
    <row r="1601" spans="1:9" s="252" customFormat="1">
      <c r="A1601" s="265" t="s">
        <v>4011</v>
      </c>
      <c r="B1601" s="260" t="s">
        <v>4002</v>
      </c>
      <c r="C1601" s="253">
        <v>0</v>
      </c>
      <c r="D1601" s="112"/>
      <c r="E1601" s="112">
        <f>E1602</f>
        <v>0</v>
      </c>
      <c r="F1601" s="112">
        <f>F1602</f>
        <v>0</v>
      </c>
      <c r="H1601" s="252" t="b">
        <f t="shared" si="152"/>
        <v>1</v>
      </c>
      <c r="I1601" s="252" t="str">
        <f t="shared" si="153"/>
        <v>00</v>
      </c>
    </row>
    <row r="1602" spans="1:9" s="252" customFormat="1">
      <c r="A1602" s="252" t="s">
        <v>4003</v>
      </c>
      <c r="B1602" s="255" t="s">
        <v>4003</v>
      </c>
      <c r="C1602" s="253"/>
      <c r="D1602" s="112"/>
      <c r="E1602" s="112">
        <f t="shared" si="154"/>
        <v>0</v>
      </c>
      <c r="F1602" s="112">
        <f t="shared" si="155"/>
        <v>0</v>
      </c>
      <c r="H1602" s="252" t="b">
        <f t="shared" si="152"/>
        <v>1</v>
      </c>
      <c r="I1602" s="252" t="str">
        <f t="shared" si="153"/>
        <v>00</v>
      </c>
    </row>
    <row r="1603" spans="1:9" s="252" customFormat="1" ht="30">
      <c r="A1603" s="257" t="s">
        <v>4013</v>
      </c>
      <c r="B1603" s="260" t="s">
        <v>4004</v>
      </c>
      <c r="C1603" s="253">
        <v>0</v>
      </c>
      <c r="D1603" s="112"/>
      <c r="E1603" s="112">
        <f>E1604+E1605+E1606+E1607+E1608</f>
        <v>0</v>
      </c>
      <c r="F1603" s="112">
        <f>F1604+F1605+F1606+F1607+F1608</f>
        <v>0</v>
      </c>
      <c r="H1603" s="252" t="b">
        <f t="shared" si="152"/>
        <v>1</v>
      </c>
      <c r="I1603" s="252" t="str">
        <f t="shared" si="153"/>
        <v>00</v>
      </c>
    </row>
    <row r="1604" spans="1:9" s="252" customFormat="1" ht="25.5">
      <c r="A1604" s="252" t="s">
        <v>4005</v>
      </c>
      <c r="B1604" s="255" t="s">
        <v>4005</v>
      </c>
      <c r="C1604" s="253"/>
      <c r="D1604" s="112"/>
      <c r="E1604" s="112">
        <f t="shared" si="154"/>
        <v>0</v>
      </c>
      <c r="F1604" s="112">
        <f t="shared" si="155"/>
        <v>0</v>
      </c>
      <c r="H1604" s="252" t="b">
        <f t="shared" si="152"/>
        <v>1</v>
      </c>
      <c r="I1604" s="252" t="str">
        <f t="shared" si="153"/>
        <v>00</v>
      </c>
    </row>
    <row r="1605" spans="1:9" s="252" customFormat="1" ht="25.5">
      <c r="A1605" s="252" t="s">
        <v>4006</v>
      </c>
      <c r="B1605" s="255" t="s">
        <v>4006</v>
      </c>
      <c r="C1605" s="253"/>
      <c r="D1605" s="112"/>
      <c r="E1605" s="112">
        <f t="shared" si="154"/>
        <v>0</v>
      </c>
      <c r="F1605" s="112">
        <f t="shared" si="155"/>
        <v>0</v>
      </c>
      <c r="H1605" s="252" t="b">
        <f t="shared" si="152"/>
        <v>1</v>
      </c>
      <c r="I1605" s="252" t="str">
        <f t="shared" si="153"/>
        <v>00</v>
      </c>
    </row>
    <row r="1606" spans="1:9" s="252" customFormat="1" ht="25.5">
      <c r="A1606" s="252" t="s">
        <v>4007</v>
      </c>
      <c r="B1606" s="255" t="s">
        <v>4007</v>
      </c>
      <c r="C1606" s="253"/>
      <c r="D1606" s="112"/>
      <c r="E1606" s="112">
        <f t="shared" si="154"/>
        <v>0</v>
      </c>
      <c r="F1606" s="112">
        <f t="shared" si="155"/>
        <v>0</v>
      </c>
      <c r="H1606" s="252" t="b">
        <f t="shared" si="152"/>
        <v>1</v>
      </c>
      <c r="I1606" s="252" t="str">
        <f t="shared" si="153"/>
        <v>00</v>
      </c>
    </row>
    <row r="1607" spans="1:9" s="252" customFormat="1" ht="25.5">
      <c r="A1607" s="252" t="s">
        <v>4008</v>
      </c>
      <c r="B1607" s="255" t="s">
        <v>4008</v>
      </c>
      <c r="C1607" s="253"/>
      <c r="D1607" s="112"/>
      <c r="E1607" s="112">
        <f t="shared" si="154"/>
        <v>0</v>
      </c>
      <c r="F1607" s="112">
        <f t="shared" si="155"/>
        <v>0</v>
      </c>
      <c r="H1607" s="252" t="b">
        <f t="shared" si="152"/>
        <v>1</v>
      </c>
      <c r="I1607" s="252" t="str">
        <f t="shared" si="153"/>
        <v>00</v>
      </c>
    </row>
    <row r="1608" spans="1:9" s="252" customFormat="1" ht="25.5">
      <c r="A1608" s="252" t="s">
        <v>4009</v>
      </c>
      <c r="B1608" s="255" t="s">
        <v>4009</v>
      </c>
      <c r="C1608" s="253"/>
      <c r="D1608" s="112"/>
      <c r="E1608" s="112">
        <f t="shared" si="154"/>
        <v>0</v>
      </c>
      <c r="F1608" s="112">
        <f t="shared" si="155"/>
        <v>0</v>
      </c>
      <c r="H1608" s="252" t="b">
        <f t="shared" si="152"/>
        <v>1</v>
      </c>
      <c r="I1608" s="252" t="str">
        <f t="shared" si="153"/>
        <v>00</v>
      </c>
    </row>
    <row r="1609" spans="1:9" ht="25.5">
      <c r="A1609" s="182" t="s">
        <v>1198</v>
      </c>
      <c r="B1609" s="108" t="s">
        <v>503</v>
      </c>
      <c r="C1609" s="111">
        <v>29019014.18</v>
      </c>
      <c r="D1609" s="112">
        <v>0</v>
      </c>
      <c r="E1609" s="112">
        <f>E1610+E1612+E1614+E1616+E1618+E1620+E1622+E1624</f>
        <v>0</v>
      </c>
      <c r="F1609" s="112">
        <f>F1610+F1612+F1614+F1616+F1618+F1620+F1622+F1624</f>
        <v>29019014.18</v>
      </c>
      <c r="G1609" s="182" t="e">
        <f>G1628+G1630+G1632+G1634+G1636+G1638+G1640+G1642</f>
        <v>#REF!</v>
      </c>
      <c r="H1609" s="182" t="b">
        <f t="shared" si="150"/>
        <v>1</v>
      </c>
      <c r="I1609" s="182" t="str">
        <f t="shared" si="151"/>
        <v>00</v>
      </c>
    </row>
    <row r="1610" spans="1:9">
      <c r="A1610" s="182" t="s">
        <v>1199</v>
      </c>
      <c r="B1610" s="106" t="s">
        <v>504</v>
      </c>
      <c r="C1610" s="110">
        <v>5631404.5700000003</v>
      </c>
      <c r="D1610" s="112">
        <v>0</v>
      </c>
      <c r="E1610" s="112">
        <f>E1611</f>
        <v>0</v>
      </c>
      <c r="F1610" s="112">
        <f>F1611</f>
        <v>5631404.5700000003</v>
      </c>
      <c r="G1610" s="182">
        <f>G1629</f>
        <v>0</v>
      </c>
      <c r="H1610" s="182" t="b">
        <f t="shared" si="150"/>
        <v>1</v>
      </c>
      <c r="I1610" s="182" t="str">
        <f t="shared" si="151"/>
        <v>00</v>
      </c>
    </row>
    <row r="1611" spans="1:9">
      <c r="A1611" s="182" t="s">
        <v>1200</v>
      </c>
      <c r="B1611" s="108" t="s">
        <v>505</v>
      </c>
      <c r="C1611" s="111">
        <v>5631404.5700000003</v>
      </c>
      <c r="D1611" s="112">
        <v>0</v>
      </c>
      <c r="E1611" s="112">
        <f>SUMIF(A1611:B1611,"*intra*",C1611:D1611)+SUMIF(A1611:B1611,"*inter*",C1611:D1611)</f>
        <v>0</v>
      </c>
      <c r="F1611" s="112">
        <f>SUMIF(A1611:B1611,"*consolidação*",C1611:D1611)</f>
        <v>5631404.5700000003</v>
      </c>
      <c r="H1611" s="182" t="b">
        <f t="shared" si="150"/>
        <v>1</v>
      </c>
      <c r="I1611" s="182" t="str">
        <f t="shared" si="151"/>
        <v>00</v>
      </c>
    </row>
    <row r="1612" spans="1:9">
      <c r="A1612" s="182" t="s">
        <v>1201</v>
      </c>
      <c r="B1612" s="106" t="s">
        <v>506</v>
      </c>
      <c r="C1612" s="110">
        <v>8644.36</v>
      </c>
      <c r="D1612" s="112">
        <v>0</v>
      </c>
      <c r="E1612" s="112">
        <f>E1613</f>
        <v>0</v>
      </c>
      <c r="F1612" s="112">
        <f>F1613</f>
        <v>8644.36</v>
      </c>
      <c r="G1612" s="182">
        <f>G1631</f>
        <v>0</v>
      </c>
      <c r="H1612" s="182" t="b">
        <f t="shared" si="150"/>
        <v>1</v>
      </c>
      <c r="I1612" s="182" t="str">
        <f t="shared" si="151"/>
        <v>00</v>
      </c>
    </row>
    <row r="1613" spans="1:9">
      <c r="A1613" s="182" t="s">
        <v>1202</v>
      </c>
      <c r="B1613" s="108" t="s">
        <v>507</v>
      </c>
      <c r="C1613" s="111">
        <v>8644.36</v>
      </c>
      <c r="D1613" s="112">
        <v>0</v>
      </c>
      <c r="E1613" s="112">
        <f>SUMIF(A1613:B1613,"*intra*",C1613:D1613)+SUMIF(A1613:B1613,"*inter*",C1613:D1613)</f>
        <v>0</v>
      </c>
      <c r="F1613" s="112">
        <f>SUMIF(A1613:B1613,"*consolidação*",C1613:D1613)</f>
        <v>8644.36</v>
      </c>
      <c r="H1613" s="182" t="b">
        <f t="shared" si="150"/>
        <v>1</v>
      </c>
      <c r="I1613" s="182" t="str">
        <f t="shared" si="151"/>
        <v>00</v>
      </c>
    </row>
    <row r="1614" spans="1:9">
      <c r="A1614" s="182" t="s">
        <v>1203</v>
      </c>
      <c r="B1614" s="106" t="s">
        <v>508</v>
      </c>
      <c r="C1614" s="110">
        <v>8841900.4499999993</v>
      </c>
      <c r="D1614" s="112">
        <v>0</v>
      </c>
      <c r="E1614" s="112">
        <f>E1615</f>
        <v>0</v>
      </c>
      <c r="F1614" s="112">
        <f>F1615</f>
        <v>8841900.4499999993</v>
      </c>
      <c r="G1614" s="182">
        <f>G1633</f>
        <v>0</v>
      </c>
      <c r="H1614" s="182" t="b">
        <f t="shared" si="150"/>
        <v>1</v>
      </c>
      <c r="I1614" s="182" t="str">
        <f t="shared" si="151"/>
        <v>00</v>
      </c>
    </row>
    <row r="1615" spans="1:9">
      <c r="A1615" s="182" t="s">
        <v>1204</v>
      </c>
      <c r="B1615" s="108" t="s">
        <v>509</v>
      </c>
      <c r="C1615" s="111">
        <v>8841900.4499999993</v>
      </c>
      <c r="D1615" s="112">
        <v>0</v>
      </c>
      <c r="E1615" s="112">
        <f>SUMIF(A1615:B1615,"*intra*",C1615:D1615)+SUMIF(A1615:B1615,"*inter*",C1615:D1615)</f>
        <v>0</v>
      </c>
      <c r="F1615" s="112">
        <f>SUMIF(A1615:B1615,"*consolidação*",C1615:D1615)</f>
        <v>8841900.4499999993</v>
      </c>
      <c r="H1615" s="182" t="b">
        <f t="shared" si="150"/>
        <v>1</v>
      </c>
      <c r="I1615" s="182" t="str">
        <f t="shared" si="151"/>
        <v>00</v>
      </c>
    </row>
    <row r="1616" spans="1:9">
      <c r="A1616" s="182" t="s">
        <v>1205</v>
      </c>
      <c r="B1616" s="106" t="s">
        <v>510</v>
      </c>
      <c r="C1616" s="110">
        <v>972786.11</v>
      </c>
      <c r="D1616" s="112">
        <v>0</v>
      </c>
      <c r="E1616" s="112">
        <f>E1617</f>
        <v>0</v>
      </c>
      <c r="F1616" s="112">
        <f>F1617</f>
        <v>972786.11</v>
      </c>
      <c r="G1616" s="182">
        <f>G1635</f>
        <v>0</v>
      </c>
      <c r="H1616" s="182" t="b">
        <f t="shared" si="150"/>
        <v>1</v>
      </c>
      <c r="I1616" s="182" t="str">
        <f t="shared" si="151"/>
        <v>00</v>
      </c>
    </row>
    <row r="1617" spans="1:9">
      <c r="A1617" s="182" t="s">
        <v>1206</v>
      </c>
      <c r="B1617" s="108" t="s">
        <v>511</v>
      </c>
      <c r="C1617" s="111">
        <v>972786.11</v>
      </c>
      <c r="D1617" s="112">
        <v>0</v>
      </c>
      <c r="E1617" s="112">
        <f>SUMIF(A1617:B1617,"*intra*",C1617:D1617)+SUMIF(A1617:B1617,"*inter*",C1617:D1617)</f>
        <v>0</v>
      </c>
      <c r="F1617" s="112">
        <f>SUMIF(A1617:B1617,"*consolidação*",C1617:D1617)</f>
        <v>972786.11</v>
      </c>
      <c r="H1617" s="182" t="b">
        <f t="shared" si="150"/>
        <v>1</v>
      </c>
      <c r="I1617" s="182" t="str">
        <f t="shared" si="151"/>
        <v>00</v>
      </c>
    </row>
    <row r="1618" spans="1:9">
      <c r="A1618" s="182" t="s">
        <v>1207</v>
      </c>
      <c r="B1618" s="106" t="s">
        <v>512</v>
      </c>
      <c r="C1618" s="110">
        <v>42182.45</v>
      </c>
      <c r="D1618" s="112">
        <v>0</v>
      </c>
      <c r="E1618" s="112">
        <f>E1619</f>
        <v>0</v>
      </c>
      <c r="F1618" s="112">
        <f>F1619</f>
        <v>42182.45</v>
      </c>
      <c r="G1618" s="182">
        <f>G1637</f>
        <v>0</v>
      </c>
      <c r="H1618" s="182" t="b">
        <f t="shared" si="150"/>
        <v>1</v>
      </c>
      <c r="I1618" s="182" t="str">
        <f t="shared" si="151"/>
        <v>00</v>
      </c>
    </row>
    <row r="1619" spans="1:9">
      <c r="A1619" s="182" t="s">
        <v>1208</v>
      </c>
      <c r="B1619" s="108" t="s">
        <v>513</v>
      </c>
      <c r="C1619" s="111">
        <v>42182.45</v>
      </c>
      <c r="D1619" s="112">
        <v>0</v>
      </c>
      <c r="E1619" s="112">
        <f>SUMIF(A1619:B1619,"*intra*",C1619:D1619)+SUMIF(A1619:B1619,"*inter*",C1619:D1619)</f>
        <v>0</v>
      </c>
      <c r="F1619" s="112">
        <f>SUMIF(A1619:B1619,"*consolidação*",C1619:D1619)</f>
        <v>42182.45</v>
      </c>
      <c r="H1619" s="182" t="b">
        <f t="shared" si="150"/>
        <v>1</v>
      </c>
      <c r="I1619" s="182" t="str">
        <f t="shared" si="151"/>
        <v>00</v>
      </c>
    </row>
    <row r="1620" spans="1:9">
      <c r="A1620" s="182" t="s">
        <v>1209</v>
      </c>
      <c r="B1620" s="106" t="s">
        <v>514</v>
      </c>
      <c r="C1620" s="110">
        <v>0</v>
      </c>
      <c r="D1620" s="112">
        <v>0</v>
      </c>
      <c r="E1620" s="112">
        <f>E1621</f>
        <v>0</v>
      </c>
      <c r="F1620" s="112">
        <f>F1621</f>
        <v>0</v>
      </c>
      <c r="G1620" s="182">
        <f>G1639</f>
        <v>0</v>
      </c>
      <c r="H1620" s="182" t="b">
        <f t="shared" si="150"/>
        <v>1</v>
      </c>
      <c r="I1620" s="182" t="str">
        <f t="shared" si="151"/>
        <v>00</v>
      </c>
    </row>
    <row r="1621" spans="1:9" ht="25.5">
      <c r="A1621" s="182" t="s">
        <v>1210</v>
      </c>
      <c r="B1621" s="108" t="s">
        <v>515</v>
      </c>
      <c r="C1621" s="111"/>
      <c r="D1621" s="112">
        <v>0</v>
      </c>
      <c r="E1621" s="112">
        <f>SUMIF(A1621:B1621,"*intra*",C1621:D1621)+SUMIF(A1621:B1621,"*inter*",C1621:D1621)</f>
        <v>0</v>
      </c>
      <c r="F1621" s="112">
        <f>SUMIF(A1621:B1621,"*consolidação*",C1621:D1621)</f>
        <v>0</v>
      </c>
      <c r="H1621" s="182" t="b">
        <f t="shared" si="150"/>
        <v>1</v>
      </c>
      <c r="I1621" s="182" t="str">
        <f t="shared" si="151"/>
        <v>00</v>
      </c>
    </row>
    <row r="1622" spans="1:9">
      <c r="A1622" s="182" t="s">
        <v>1211</v>
      </c>
      <c r="B1622" s="106" t="s">
        <v>516</v>
      </c>
      <c r="C1622" s="110">
        <v>0</v>
      </c>
      <c r="D1622" s="112">
        <v>0</v>
      </c>
      <c r="E1622" s="112">
        <f>E1623</f>
        <v>0</v>
      </c>
      <c r="F1622" s="112">
        <f>F1623</f>
        <v>0</v>
      </c>
      <c r="G1622" s="182">
        <f>G1641</f>
        <v>0</v>
      </c>
      <c r="H1622" s="182" t="b">
        <f t="shared" si="150"/>
        <v>1</v>
      </c>
      <c r="I1622" s="182" t="str">
        <f t="shared" si="151"/>
        <v>00</v>
      </c>
    </row>
    <row r="1623" spans="1:9">
      <c r="A1623" s="182" t="s">
        <v>1212</v>
      </c>
      <c r="B1623" s="108" t="s">
        <v>517</v>
      </c>
      <c r="C1623" s="111"/>
      <c r="D1623" s="112">
        <v>0</v>
      </c>
      <c r="E1623" s="112">
        <f>SUMIF(A1623:B1623,"*intra*",C1623:D1623)+SUMIF(A1623:B1623,"*inter*",C1623:D1623)</f>
        <v>0</v>
      </c>
      <c r="F1623" s="112">
        <f>SUMIF(A1623:B1623,"*consolidação*",C1623:D1623)</f>
        <v>0</v>
      </c>
      <c r="H1623" s="182" t="b">
        <f t="shared" si="150"/>
        <v>1</v>
      </c>
      <c r="I1623" s="182" t="str">
        <f t="shared" si="151"/>
        <v>00</v>
      </c>
    </row>
    <row r="1624" spans="1:9">
      <c r="A1624" s="182" t="s">
        <v>1213</v>
      </c>
      <c r="B1624" s="106" t="s">
        <v>518</v>
      </c>
      <c r="C1624" s="110">
        <v>13522096.24</v>
      </c>
      <c r="D1624" s="112">
        <v>0</v>
      </c>
      <c r="E1624" s="112">
        <f>E1625</f>
        <v>0</v>
      </c>
      <c r="F1624" s="112">
        <f>F1625</f>
        <v>13522096.24</v>
      </c>
      <c r="G1624" s="182">
        <f>G1643</f>
        <v>0</v>
      </c>
      <c r="H1624" s="182" t="b">
        <f t="shared" si="150"/>
        <v>1</v>
      </c>
      <c r="I1624" s="182" t="str">
        <f t="shared" si="151"/>
        <v>00</v>
      </c>
    </row>
    <row r="1625" spans="1:9">
      <c r="A1625" s="182" t="s">
        <v>1214</v>
      </c>
      <c r="B1625" s="108" t="s">
        <v>519</v>
      </c>
      <c r="C1625" s="111">
        <v>13522096.24</v>
      </c>
      <c r="D1625" s="112">
        <v>0</v>
      </c>
      <c r="E1625" s="112">
        <f>SUMIF(A1625:B1625,"*intra*",C1625:D1625)+SUMIF(A1625:B1625,"*inter*",C1625:D1625)</f>
        <v>0</v>
      </c>
      <c r="F1625" s="112">
        <f>SUMIF(A1625:B1625,"*consolidação*",C1625:D1625)</f>
        <v>13522096.24</v>
      </c>
      <c r="H1625" s="182" t="b">
        <f t="shared" si="150"/>
        <v>1</v>
      </c>
      <c r="I1625" s="182" t="str">
        <f t="shared" si="151"/>
        <v>00</v>
      </c>
    </row>
    <row r="1626" spans="1:9">
      <c r="A1626" s="182" t="s">
        <v>1215</v>
      </c>
      <c r="B1626" s="106" t="s">
        <v>520</v>
      </c>
      <c r="C1626" s="110">
        <v>3628775688646.6299</v>
      </c>
      <c r="D1626" s="112">
        <v>0</v>
      </c>
      <c r="E1626" s="112">
        <f>E1627+E1702+E1746+E1763+E1780</f>
        <v>563038263652.29004</v>
      </c>
      <c r="F1626" s="112">
        <f>F1627+F1702+F1746+F1763+F1780</f>
        <v>3065737424994.3398</v>
      </c>
      <c r="G1626" s="293">
        <f>G1645+G1720+G1764+G1781+G1798</f>
        <v>0</v>
      </c>
      <c r="H1626" s="182" t="b">
        <f t="shared" si="150"/>
        <v>1</v>
      </c>
      <c r="I1626" s="182" t="str">
        <f t="shared" si="151"/>
        <v>00</v>
      </c>
    </row>
    <row r="1627" spans="1:9">
      <c r="A1627" s="182" t="s">
        <v>1216</v>
      </c>
      <c r="B1627" s="108" t="s">
        <v>521</v>
      </c>
      <c r="C1627" s="111">
        <v>2155985678621.46</v>
      </c>
      <c r="D1627" s="112">
        <v>0</v>
      </c>
      <c r="E1627" s="112">
        <f>E1628+E1664+E1674+E1681+E1692</f>
        <v>546803502839.48999</v>
      </c>
      <c r="F1627" s="112">
        <f>F1628+F1664+F1674+F1681+F1692</f>
        <v>1609182175781.9702</v>
      </c>
      <c r="G1627" s="293">
        <f>G1646+G1683+G1693+G1699+G1710</f>
        <v>0</v>
      </c>
      <c r="H1627" s="182" t="b">
        <f t="shared" si="150"/>
        <v>1</v>
      </c>
      <c r="I1627" s="182" t="str">
        <f t="shared" si="151"/>
        <v>00</v>
      </c>
    </row>
    <row r="1628" spans="1:9">
      <c r="A1628" s="182" t="s">
        <v>1217</v>
      </c>
      <c r="B1628" s="106" t="s">
        <v>522</v>
      </c>
      <c r="C1628" s="110">
        <v>2100169326472.6101</v>
      </c>
      <c r="D1628" s="112">
        <v>0</v>
      </c>
      <c r="E1628" s="112">
        <f>E1629+E1636+E1643+E1650+E1657</f>
        <v>546803502839.48999</v>
      </c>
      <c r="F1628" s="112">
        <f>F1629+F1636+F1643+F1650+F1657</f>
        <v>1553365823633.1201</v>
      </c>
      <c r="G1628" s="293">
        <f>G1647+G1654+G1661+G1668+G1675</f>
        <v>0</v>
      </c>
      <c r="H1628" s="182" t="b">
        <f t="shared" si="150"/>
        <v>1</v>
      </c>
      <c r="I1628" s="182" t="str">
        <f t="shared" si="151"/>
        <v>00</v>
      </c>
    </row>
    <row r="1629" spans="1:9">
      <c r="A1629" s="182" t="s">
        <v>1218</v>
      </c>
      <c r="B1629" s="108" t="s">
        <v>523</v>
      </c>
      <c r="C1629" s="111">
        <v>1553365823633.1201</v>
      </c>
      <c r="D1629" s="112">
        <v>0</v>
      </c>
      <c r="E1629" s="112">
        <f t="shared" ref="E1629:E1663" si="156">SUMIF(A1629:B1629,"*intra*",C1629:D1629)+SUMIF(A1629:B1629,"*inter*",C1629:D1629)</f>
        <v>0</v>
      </c>
      <c r="F1629" s="112">
        <f t="shared" ref="F1629:F1663" si="157">SUMIF(A1629:B1629,"*consolidação*",C1629:D1629)</f>
        <v>1553365823633.1201</v>
      </c>
      <c r="G1629" s="293">
        <f>G1648+G1649+G1650+G1651+G1652-G1653</f>
        <v>0</v>
      </c>
      <c r="H1629" s="182" t="b">
        <f t="shared" si="150"/>
        <v>1</v>
      </c>
      <c r="I1629" s="182" t="str">
        <f t="shared" si="151"/>
        <v>00</v>
      </c>
    </row>
    <row r="1630" spans="1:9">
      <c r="A1630" s="182" t="s">
        <v>1219</v>
      </c>
      <c r="B1630" s="106" t="s">
        <v>524</v>
      </c>
      <c r="C1630" s="110">
        <v>369749358467.96002</v>
      </c>
      <c r="D1630" s="112">
        <v>0</v>
      </c>
      <c r="E1630" s="112">
        <f t="shared" si="156"/>
        <v>0</v>
      </c>
      <c r="F1630" s="112">
        <f t="shared" si="157"/>
        <v>0</v>
      </c>
      <c r="G1630" s="293"/>
      <c r="H1630" s="182" t="b">
        <f t="shared" si="150"/>
        <v>1</v>
      </c>
      <c r="I1630" s="182" t="str">
        <f t="shared" si="151"/>
        <v>01</v>
      </c>
    </row>
    <row r="1631" spans="1:9">
      <c r="A1631" s="182" t="s">
        <v>1220</v>
      </c>
      <c r="B1631" s="108" t="s">
        <v>525</v>
      </c>
      <c r="C1631" s="111">
        <v>212215292.41999999</v>
      </c>
      <c r="D1631" s="112">
        <v>0</v>
      </c>
      <c r="E1631" s="112">
        <f t="shared" si="156"/>
        <v>0</v>
      </c>
      <c r="F1631" s="112">
        <f t="shared" si="157"/>
        <v>0</v>
      </c>
      <c r="G1631" s="293"/>
      <c r="H1631" s="182" t="b">
        <f t="shared" si="150"/>
        <v>1</v>
      </c>
      <c r="I1631" s="182" t="str">
        <f t="shared" si="151"/>
        <v>02</v>
      </c>
    </row>
    <row r="1632" spans="1:9">
      <c r="A1632" s="182" t="s">
        <v>1221</v>
      </c>
      <c r="B1632" s="106" t="s">
        <v>526</v>
      </c>
      <c r="C1632" s="110">
        <v>1015953282832.4399</v>
      </c>
      <c r="D1632" s="112">
        <v>0</v>
      </c>
      <c r="E1632" s="112">
        <f t="shared" si="156"/>
        <v>0</v>
      </c>
      <c r="F1632" s="112">
        <f t="shared" si="157"/>
        <v>0</v>
      </c>
      <c r="G1632" s="293"/>
      <c r="H1632" s="182" t="b">
        <f t="shared" si="150"/>
        <v>1</v>
      </c>
      <c r="I1632" s="182" t="str">
        <f t="shared" si="151"/>
        <v>03</v>
      </c>
    </row>
    <row r="1633" spans="1:9">
      <c r="A1633" s="182" t="s">
        <v>1222</v>
      </c>
      <c r="B1633" s="108" t="s">
        <v>527</v>
      </c>
      <c r="C1633" s="111">
        <v>654148137419.27002</v>
      </c>
      <c r="D1633" s="112">
        <v>0</v>
      </c>
      <c r="E1633" s="112">
        <f t="shared" si="156"/>
        <v>0</v>
      </c>
      <c r="F1633" s="112">
        <f t="shared" si="157"/>
        <v>0</v>
      </c>
      <c r="G1633" s="293"/>
      <c r="H1633" s="182" t="b">
        <f t="shared" si="150"/>
        <v>1</v>
      </c>
      <c r="I1633" s="182" t="str">
        <f t="shared" si="151"/>
        <v>04</v>
      </c>
    </row>
    <row r="1634" spans="1:9">
      <c r="A1634" s="182" t="s">
        <v>1223</v>
      </c>
      <c r="B1634" s="106" t="s">
        <v>528</v>
      </c>
      <c r="C1634" s="110">
        <v>103981271329.91</v>
      </c>
      <c r="D1634" s="112">
        <v>0</v>
      </c>
      <c r="E1634" s="112">
        <f t="shared" si="156"/>
        <v>0</v>
      </c>
      <c r="F1634" s="112">
        <f t="shared" si="157"/>
        <v>0</v>
      </c>
      <c r="G1634" s="293"/>
      <c r="H1634" s="182" t="b">
        <f t="shared" si="150"/>
        <v>1</v>
      </c>
      <c r="I1634" s="182" t="str">
        <f t="shared" si="151"/>
        <v>05</v>
      </c>
    </row>
    <row r="1635" spans="1:9">
      <c r="A1635" s="182" t="s">
        <v>1224</v>
      </c>
      <c r="B1635" s="108" t="s">
        <v>529</v>
      </c>
      <c r="C1635" s="111">
        <v>590678441708.88</v>
      </c>
      <c r="D1635" s="112">
        <v>0</v>
      </c>
      <c r="E1635" s="112">
        <f t="shared" si="156"/>
        <v>0</v>
      </c>
      <c r="F1635" s="112">
        <f t="shared" si="157"/>
        <v>0</v>
      </c>
      <c r="G1635" s="293"/>
      <c r="H1635" s="182" t="b">
        <f t="shared" si="150"/>
        <v>1</v>
      </c>
      <c r="I1635" s="182" t="str">
        <f t="shared" si="151"/>
        <v>99</v>
      </c>
    </row>
    <row r="1636" spans="1:9">
      <c r="A1636" s="182" t="s">
        <v>1225</v>
      </c>
      <c r="B1636" s="106" t="s">
        <v>530</v>
      </c>
      <c r="C1636" s="110">
        <v>48117363593.93</v>
      </c>
      <c r="D1636" s="112">
        <v>0</v>
      </c>
      <c r="E1636" s="112">
        <f t="shared" si="156"/>
        <v>48117363593.93</v>
      </c>
      <c r="F1636" s="112">
        <f t="shared" si="157"/>
        <v>0</v>
      </c>
      <c r="G1636" s="293" t="e">
        <f>G1655+G1656+G1657+G1658+G1659-G1660</f>
        <v>#REF!</v>
      </c>
      <c r="H1636" s="182" t="b">
        <f t="shared" si="150"/>
        <v>1</v>
      </c>
      <c r="I1636" s="182" t="str">
        <f t="shared" si="151"/>
        <v>00</v>
      </c>
    </row>
    <row r="1637" spans="1:9">
      <c r="A1637" s="182" t="s">
        <v>1226</v>
      </c>
      <c r="B1637" s="108" t="s">
        <v>531</v>
      </c>
      <c r="C1637" s="111"/>
      <c r="D1637" s="112">
        <v>0</v>
      </c>
      <c r="E1637" s="112">
        <f t="shared" si="156"/>
        <v>0</v>
      </c>
      <c r="F1637" s="112">
        <f t="shared" si="157"/>
        <v>0</v>
      </c>
      <c r="G1637" s="293"/>
      <c r="H1637" s="182" t="b">
        <f t="shared" si="150"/>
        <v>1</v>
      </c>
      <c r="I1637" s="182" t="str">
        <f t="shared" si="151"/>
        <v>01</v>
      </c>
    </row>
    <row r="1638" spans="1:9">
      <c r="A1638" s="182" t="s">
        <v>1227</v>
      </c>
      <c r="B1638" s="106" t="s">
        <v>532</v>
      </c>
      <c r="C1638" s="110"/>
      <c r="D1638" s="112">
        <v>0</v>
      </c>
      <c r="E1638" s="112">
        <f t="shared" si="156"/>
        <v>0</v>
      </c>
      <c r="F1638" s="112">
        <f t="shared" si="157"/>
        <v>0</v>
      </c>
      <c r="G1638" s="293"/>
      <c r="H1638" s="182" t="b">
        <f t="shared" si="150"/>
        <v>1</v>
      </c>
      <c r="I1638" s="182" t="str">
        <f t="shared" si="151"/>
        <v>02</v>
      </c>
    </row>
    <row r="1639" spans="1:9">
      <c r="A1639" s="182" t="s">
        <v>1228</v>
      </c>
      <c r="B1639" s="108" t="s">
        <v>533</v>
      </c>
      <c r="C1639" s="111">
        <v>48144381593.519997</v>
      </c>
      <c r="D1639" s="112">
        <v>0</v>
      </c>
      <c r="E1639" s="112">
        <f t="shared" si="156"/>
        <v>0</v>
      </c>
      <c r="F1639" s="112">
        <f t="shared" si="157"/>
        <v>0</v>
      </c>
      <c r="G1639" s="293"/>
      <c r="H1639" s="182" t="b">
        <f t="shared" si="150"/>
        <v>1</v>
      </c>
      <c r="I1639" s="182" t="str">
        <f t="shared" si="151"/>
        <v>03</v>
      </c>
    </row>
    <row r="1640" spans="1:9">
      <c r="A1640" s="182" t="s">
        <v>1229</v>
      </c>
      <c r="B1640" s="106" t="s">
        <v>534</v>
      </c>
      <c r="C1640" s="110"/>
      <c r="D1640" s="112">
        <v>0</v>
      </c>
      <c r="E1640" s="112">
        <f t="shared" si="156"/>
        <v>0</v>
      </c>
      <c r="F1640" s="112">
        <f t="shared" si="157"/>
        <v>0</v>
      </c>
      <c r="G1640" s="293"/>
      <c r="H1640" s="182" t="b">
        <f t="shared" si="150"/>
        <v>1</v>
      </c>
      <c r="I1640" s="182" t="str">
        <f t="shared" si="151"/>
        <v>04</v>
      </c>
    </row>
    <row r="1641" spans="1:9">
      <c r="A1641" s="182" t="s">
        <v>1230</v>
      </c>
      <c r="B1641" s="108" t="s">
        <v>535</v>
      </c>
      <c r="C1641" s="111"/>
      <c r="D1641" s="112">
        <v>0</v>
      </c>
      <c r="E1641" s="112">
        <f t="shared" si="156"/>
        <v>0</v>
      </c>
      <c r="F1641" s="112">
        <f t="shared" si="157"/>
        <v>0</v>
      </c>
      <c r="G1641" s="293"/>
      <c r="H1641" s="182" t="b">
        <f t="shared" si="150"/>
        <v>1</v>
      </c>
      <c r="I1641" s="182" t="str">
        <f t="shared" si="151"/>
        <v>05</v>
      </c>
    </row>
    <row r="1642" spans="1:9">
      <c r="A1642" s="182" t="s">
        <v>1231</v>
      </c>
      <c r="B1642" s="106" t="s">
        <v>536</v>
      </c>
      <c r="C1642" s="110">
        <v>27017999.59</v>
      </c>
      <c r="D1642" s="112">
        <v>0</v>
      </c>
      <c r="E1642" s="112">
        <f t="shared" si="156"/>
        <v>0</v>
      </c>
      <c r="F1642" s="112">
        <f t="shared" si="157"/>
        <v>0</v>
      </c>
      <c r="G1642" s="293"/>
      <c r="H1642" s="182" t="b">
        <f t="shared" si="150"/>
        <v>1</v>
      </c>
      <c r="I1642" s="182" t="str">
        <f t="shared" si="151"/>
        <v>99</v>
      </c>
    </row>
    <row r="1643" spans="1:9">
      <c r="A1643" s="182" t="s">
        <v>1232</v>
      </c>
      <c r="B1643" s="108" t="s">
        <v>537</v>
      </c>
      <c r="C1643" s="111">
        <v>0</v>
      </c>
      <c r="D1643" s="112">
        <v>0</v>
      </c>
      <c r="E1643" s="112">
        <f t="shared" si="156"/>
        <v>0</v>
      </c>
      <c r="F1643" s="112">
        <f t="shared" si="157"/>
        <v>0</v>
      </c>
      <c r="G1643" s="293">
        <f>G1662+G1663+G1664+G1665+G1666-G1667</f>
        <v>0</v>
      </c>
      <c r="H1643" s="182" t="b">
        <f t="shared" si="150"/>
        <v>1</v>
      </c>
      <c r="I1643" s="182" t="str">
        <f t="shared" si="151"/>
        <v>00</v>
      </c>
    </row>
    <row r="1644" spans="1:9">
      <c r="A1644" s="182" t="s">
        <v>1233</v>
      </c>
      <c r="B1644" s="106" t="s">
        <v>538</v>
      </c>
      <c r="C1644" s="110"/>
      <c r="D1644" s="112">
        <v>0</v>
      </c>
      <c r="E1644" s="112">
        <f t="shared" si="156"/>
        <v>0</v>
      </c>
      <c r="F1644" s="112">
        <f t="shared" si="157"/>
        <v>0</v>
      </c>
      <c r="G1644" s="293"/>
      <c r="H1644" s="182" t="b">
        <f t="shared" si="150"/>
        <v>1</v>
      </c>
      <c r="I1644" s="182" t="str">
        <f t="shared" si="151"/>
        <v>01</v>
      </c>
    </row>
    <row r="1645" spans="1:9">
      <c r="A1645" s="182" t="s">
        <v>1234</v>
      </c>
      <c r="B1645" s="108" t="s">
        <v>539</v>
      </c>
      <c r="C1645" s="111"/>
      <c r="D1645" s="112">
        <v>0</v>
      </c>
      <c r="E1645" s="112">
        <f t="shared" si="156"/>
        <v>0</v>
      </c>
      <c r="F1645" s="112">
        <f t="shared" si="157"/>
        <v>0</v>
      </c>
      <c r="G1645" s="293"/>
      <c r="H1645" s="182" t="b">
        <f t="shared" si="150"/>
        <v>1</v>
      </c>
      <c r="I1645" s="182" t="str">
        <f t="shared" si="151"/>
        <v>02</v>
      </c>
    </row>
    <row r="1646" spans="1:9">
      <c r="A1646" s="182" t="s">
        <v>1235</v>
      </c>
      <c r="B1646" s="106" t="s">
        <v>540</v>
      </c>
      <c r="C1646" s="110"/>
      <c r="D1646" s="112">
        <v>0</v>
      </c>
      <c r="E1646" s="112">
        <f t="shared" si="156"/>
        <v>0</v>
      </c>
      <c r="F1646" s="112">
        <f t="shared" si="157"/>
        <v>0</v>
      </c>
      <c r="G1646" s="293"/>
      <c r="H1646" s="182" t="b">
        <f t="shared" ref="H1646:H1710" si="158">IF(I1646="00",C1646=E1646+F1646,TRUE)</f>
        <v>1</v>
      </c>
      <c r="I1646" s="182" t="str">
        <f t="shared" si="151"/>
        <v>03</v>
      </c>
    </row>
    <row r="1647" spans="1:9">
      <c r="A1647" s="182" t="s">
        <v>1236</v>
      </c>
      <c r="B1647" s="108" t="s">
        <v>541</v>
      </c>
      <c r="C1647" s="111"/>
      <c r="D1647" s="112">
        <v>0</v>
      </c>
      <c r="E1647" s="112">
        <f t="shared" si="156"/>
        <v>0</v>
      </c>
      <c r="F1647" s="112">
        <f t="shared" si="157"/>
        <v>0</v>
      </c>
      <c r="G1647" s="293"/>
      <c r="H1647" s="182" t="b">
        <f t="shared" si="158"/>
        <v>1</v>
      </c>
      <c r="I1647" s="182" t="str">
        <f t="shared" ref="I1647:I1711" si="159">MID(A1647,11,2)</f>
        <v>04</v>
      </c>
    </row>
    <row r="1648" spans="1:9">
      <c r="A1648" s="182" t="s">
        <v>1237</v>
      </c>
      <c r="B1648" s="106" t="s">
        <v>542</v>
      </c>
      <c r="C1648" s="110"/>
      <c r="D1648" s="112">
        <v>0</v>
      </c>
      <c r="E1648" s="112">
        <f t="shared" si="156"/>
        <v>0</v>
      </c>
      <c r="F1648" s="112">
        <f t="shared" si="157"/>
        <v>0</v>
      </c>
      <c r="G1648" s="293"/>
      <c r="H1648" s="182" t="b">
        <f t="shared" si="158"/>
        <v>1</v>
      </c>
      <c r="I1648" s="182" t="str">
        <f t="shared" si="159"/>
        <v>05</v>
      </c>
    </row>
    <row r="1649" spans="1:9">
      <c r="A1649" s="182" t="s">
        <v>1238</v>
      </c>
      <c r="B1649" s="108" t="s">
        <v>543</v>
      </c>
      <c r="C1649" s="111"/>
      <c r="D1649" s="112">
        <v>0</v>
      </c>
      <c r="E1649" s="112">
        <f t="shared" si="156"/>
        <v>0</v>
      </c>
      <c r="F1649" s="112">
        <f t="shared" si="157"/>
        <v>0</v>
      </c>
      <c r="G1649" s="293"/>
      <c r="H1649" s="182" t="b">
        <f t="shared" si="158"/>
        <v>1</v>
      </c>
      <c r="I1649" s="182" t="str">
        <f t="shared" si="159"/>
        <v>99</v>
      </c>
    </row>
    <row r="1650" spans="1:9">
      <c r="A1650" s="182" t="s">
        <v>1239</v>
      </c>
      <c r="B1650" s="106" t="s">
        <v>544</v>
      </c>
      <c r="C1650" s="110">
        <v>470770848389.40997</v>
      </c>
      <c r="D1650" s="112">
        <v>0</v>
      </c>
      <c r="E1650" s="112">
        <f t="shared" si="156"/>
        <v>470770848389.40997</v>
      </c>
      <c r="F1650" s="112">
        <f t="shared" si="157"/>
        <v>0</v>
      </c>
      <c r="G1650" s="293">
        <f>G1669+G1670+G1671+G1672+G1673-G1674</f>
        <v>0</v>
      </c>
      <c r="H1650" s="182" t="b">
        <f t="shared" si="158"/>
        <v>1</v>
      </c>
      <c r="I1650" s="182" t="str">
        <f t="shared" si="159"/>
        <v>00</v>
      </c>
    </row>
    <row r="1651" spans="1:9">
      <c r="A1651" s="182" t="s">
        <v>1240</v>
      </c>
      <c r="B1651" s="108" t="s">
        <v>545</v>
      </c>
      <c r="C1651" s="111"/>
      <c r="D1651" s="112">
        <v>0</v>
      </c>
      <c r="E1651" s="112">
        <f t="shared" si="156"/>
        <v>0</v>
      </c>
      <c r="F1651" s="112">
        <f t="shared" si="157"/>
        <v>0</v>
      </c>
      <c r="G1651" s="293"/>
      <c r="H1651" s="182" t="b">
        <f t="shared" si="158"/>
        <v>1</v>
      </c>
      <c r="I1651" s="182" t="str">
        <f t="shared" si="159"/>
        <v>01</v>
      </c>
    </row>
    <row r="1652" spans="1:9">
      <c r="A1652" s="182" t="s">
        <v>1241</v>
      </c>
      <c r="B1652" s="106" t="s">
        <v>546</v>
      </c>
      <c r="C1652" s="110"/>
      <c r="D1652" s="112">
        <v>0</v>
      </c>
      <c r="E1652" s="112">
        <f t="shared" si="156"/>
        <v>0</v>
      </c>
      <c r="F1652" s="112">
        <f t="shared" si="157"/>
        <v>0</v>
      </c>
      <c r="G1652" s="293"/>
      <c r="H1652" s="182" t="b">
        <f t="shared" si="158"/>
        <v>1</v>
      </c>
      <c r="I1652" s="182" t="str">
        <f t="shared" si="159"/>
        <v>02</v>
      </c>
    </row>
    <row r="1653" spans="1:9">
      <c r="A1653" s="182" t="s">
        <v>1242</v>
      </c>
      <c r="B1653" s="108" t="s">
        <v>547</v>
      </c>
      <c r="C1653" s="111">
        <v>526627271499.35999</v>
      </c>
      <c r="D1653" s="112">
        <v>0</v>
      </c>
      <c r="E1653" s="112">
        <f t="shared" si="156"/>
        <v>0</v>
      </c>
      <c r="F1653" s="112">
        <f t="shared" si="157"/>
        <v>0</v>
      </c>
      <c r="G1653" s="293"/>
      <c r="H1653" s="182" t="b">
        <f t="shared" si="158"/>
        <v>1</v>
      </c>
      <c r="I1653" s="182" t="str">
        <f t="shared" si="159"/>
        <v>03</v>
      </c>
    </row>
    <row r="1654" spans="1:9">
      <c r="A1654" s="182" t="s">
        <v>1243</v>
      </c>
      <c r="B1654" s="106" t="s">
        <v>548</v>
      </c>
      <c r="C1654" s="110"/>
      <c r="D1654" s="112">
        <v>0</v>
      </c>
      <c r="E1654" s="112">
        <f t="shared" si="156"/>
        <v>0</v>
      </c>
      <c r="F1654" s="112">
        <f t="shared" si="157"/>
        <v>0</v>
      </c>
      <c r="G1654" s="293"/>
      <c r="H1654" s="182" t="b">
        <f t="shared" si="158"/>
        <v>1</v>
      </c>
      <c r="I1654" s="182" t="str">
        <f t="shared" si="159"/>
        <v>04</v>
      </c>
    </row>
    <row r="1655" spans="1:9">
      <c r="A1655" s="182" t="s">
        <v>1244</v>
      </c>
      <c r="B1655" s="108" t="s">
        <v>549</v>
      </c>
      <c r="C1655" s="111">
        <v>1623208.81</v>
      </c>
      <c r="D1655" s="112">
        <v>0</v>
      </c>
      <c r="E1655" s="112">
        <f t="shared" si="156"/>
        <v>0</v>
      </c>
      <c r="F1655" s="112">
        <f t="shared" si="157"/>
        <v>0</v>
      </c>
      <c r="G1655" s="293"/>
      <c r="H1655" s="182" t="b">
        <f t="shared" si="158"/>
        <v>1</v>
      </c>
      <c r="I1655" s="182" t="str">
        <f t="shared" si="159"/>
        <v>05</v>
      </c>
    </row>
    <row r="1656" spans="1:9">
      <c r="A1656" s="182" t="s">
        <v>1245</v>
      </c>
      <c r="B1656" s="106" t="s">
        <v>550</v>
      </c>
      <c r="C1656" s="110">
        <v>55858046318.760002</v>
      </c>
      <c r="D1656" s="112">
        <v>0</v>
      </c>
      <c r="E1656" s="112">
        <f t="shared" si="156"/>
        <v>0</v>
      </c>
      <c r="F1656" s="112">
        <f t="shared" si="157"/>
        <v>0</v>
      </c>
      <c r="G1656" s="293"/>
      <c r="H1656" s="182" t="b">
        <f t="shared" si="158"/>
        <v>1</v>
      </c>
      <c r="I1656" s="182" t="str">
        <f t="shared" si="159"/>
        <v>99</v>
      </c>
    </row>
    <row r="1657" spans="1:9">
      <c r="A1657" s="182" t="s">
        <v>1246</v>
      </c>
      <c r="B1657" s="108" t="s">
        <v>551</v>
      </c>
      <c r="C1657" s="111">
        <v>27915290856.150002</v>
      </c>
      <c r="D1657" s="112">
        <v>0</v>
      </c>
      <c r="E1657" s="112">
        <f t="shared" si="156"/>
        <v>27915290856.150002</v>
      </c>
      <c r="F1657" s="112">
        <f t="shared" si="157"/>
        <v>0</v>
      </c>
      <c r="G1657" s="293" t="e">
        <f>G1676+G1677+G1678+G1680+G1681-G1682</f>
        <v>#REF!</v>
      </c>
      <c r="H1657" s="182" t="b">
        <f t="shared" si="158"/>
        <v>1</v>
      </c>
      <c r="I1657" s="182" t="str">
        <f t="shared" si="159"/>
        <v>00</v>
      </c>
    </row>
    <row r="1658" spans="1:9">
      <c r="A1658" s="182" t="s">
        <v>1247</v>
      </c>
      <c r="B1658" s="106" t="s">
        <v>552</v>
      </c>
      <c r="C1658" s="110"/>
      <c r="D1658" s="112">
        <v>0</v>
      </c>
      <c r="E1658" s="112">
        <f t="shared" si="156"/>
        <v>0</v>
      </c>
      <c r="F1658" s="112">
        <f t="shared" si="157"/>
        <v>0</v>
      </c>
      <c r="G1658" s="293"/>
      <c r="H1658" s="182" t="b">
        <f t="shared" si="158"/>
        <v>1</v>
      </c>
      <c r="I1658" s="182" t="str">
        <f t="shared" si="159"/>
        <v>01</v>
      </c>
    </row>
    <row r="1659" spans="1:9">
      <c r="A1659" s="182" t="s">
        <v>1248</v>
      </c>
      <c r="B1659" s="108" t="s">
        <v>553</v>
      </c>
      <c r="C1659" s="111"/>
      <c r="D1659" s="112">
        <v>0</v>
      </c>
      <c r="E1659" s="112">
        <f t="shared" si="156"/>
        <v>0</v>
      </c>
      <c r="F1659" s="112">
        <f t="shared" si="157"/>
        <v>0</v>
      </c>
      <c r="G1659" s="293"/>
      <c r="H1659" s="182" t="b">
        <f t="shared" si="158"/>
        <v>1</v>
      </c>
      <c r="I1659" s="182" t="str">
        <f t="shared" si="159"/>
        <v>02</v>
      </c>
    </row>
    <row r="1660" spans="1:9">
      <c r="A1660" s="182" t="s">
        <v>1249</v>
      </c>
      <c r="B1660" s="106" t="s">
        <v>554</v>
      </c>
      <c r="C1660" s="110">
        <v>30204147240.959999</v>
      </c>
      <c r="D1660" s="112">
        <v>0</v>
      </c>
      <c r="E1660" s="112">
        <f t="shared" si="156"/>
        <v>0</v>
      </c>
      <c r="F1660" s="112">
        <f t="shared" si="157"/>
        <v>0</v>
      </c>
      <c r="G1660" s="293"/>
      <c r="H1660" s="182" t="b">
        <f t="shared" si="158"/>
        <v>1</v>
      </c>
      <c r="I1660" s="182" t="str">
        <f t="shared" si="159"/>
        <v>03</v>
      </c>
    </row>
    <row r="1661" spans="1:9">
      <c r="A1661" s="182" t="s">
        <v>1250</v>
      </c>
      <c r="B1661" s="108" t="s">
        <v>555</v>
      </c>
      <c r="C1661" s="111"/>
      <c r="D1661" s="112">
        <v>0</v>
      </c>
      <c r="E1661" s="112">
        <f t="shared" si="156"/>
        <v>0</v>
      </c>
      <c r="F1661" s="112">
        <f t="shared" si="157"/>
        <v>0</v>
      </c>
      <c r="G1661" s="293"/>
      <c r="H1661" s="182" t="b">
        <f t="shared" si="158"/>
        <v>1</v>
      </c>
      <c r="I1661" s="182" t="str">
        <f t="shared" si="159"/>
        <v>04</v>
      </c>
    </row>
    <row r="1662" spans="1:9">
      <c r="A1662" s="182" t="s">
        <v>1251</v>
      </c>
      <c r="B1662" s="106" t="s">
        <v>556</v>
      </c>
      <c r="C1662" s="110"/>
      <c r="D1662" s="112">
        <v>0</v>
      </c>
      <c r="E1662" s="112">
        <f t="shared" si="156"/>
        <v>0</v>
      </c>
      <c r="F1662" s="112">
        <f t="shared" si="157"/>
        <v>0</v>
      </c>
      <c r="G1662" s="293"/>
      <c r="H1662" s="182" t="b">
        <f t="shared" si="158"/>
        <v>1</v>
      </c>
      <c r="I1662" s="182" t="str">
        <f t="shared" si="159"/>
        <v>05</v>
      </c>
    </row>
    <row r="1663" spans="1:9">
      <c r="A1663" s="182" t="s">
        <v>1252</v>
      </c>
      <c r="B1663" s="108" t="s">
        <v>557</v>
      </c>
      <c r="C1663" s="111">
        <v>2288856384.8099999</v>
      </c>
      <c r="D1663" s="112">
        <v>0</v>
      </c>
      <c r="E1663" s="112">
        <f t="shared" si="156"/>
        <v>0</v>
      </c>
      <c r="F1663" s="112">
        <f t="shared" si="157"/>
        <v>0</v>
      </c>
      <c r="G1663" s="293"/>
      <c r="H1663" s="182" t="b">
        <f t="shared" si="158"/>
        <v>1</v>
      </c>
      <c r="I1663" s="182" t="str">
        <f t="shared" si="159"/>
        <v>99</v>
      </c>
    </row>
    <row r="1664" spans="1:9">
      <c r="A1664" s="182" t="s">
        <v>1253</v>
      </c>
      <c r="B1664" s="106" t="s">
        <v>558</v>
      </c>
      <c r="C1664" s="110">
        <v>44791141489.809998</v>
      </c>
      <c r="D1664" s="112">
        <v>0</v>
      </c>
      <c r="E1664" s="112">
        <f>E1665</f>
        <v>0</v>
      </c>
      <c r="F1664" s="112">
        <f>F1665</f>
        <v>44791141489.809998</v>
      </c>
      <c r="G1664" s="293">
        <f>G1684</f>
        <v>0</v>
      </c>
      <c r="H1664" s="182" t="b">
        <f t="shared" si="158"/>
        <v>1</v>
      </c>
      <c r="I1664" s="182" t="str">
        <f t="shared" si="159"/>
        <v>00</v>
      </c>
    </row>
    <row r="1665" spans="1:9" ht="25.5">
      <c r="A1665" s="182" t="s">
        <v>1254</v>
      </c>
      <c r="B1665" s="108" t="s">
        <v>559</v>
      </c>
      <c r="C1665" s="111">
        <v>44791141489.809998</v>
      </c>
      <c r="D1665" s="112">
        <v>0</v>
      </c>
      <c r="E1665" s="112">
        <f t="shared" ref="E1665:E1673" si="160">SUMIF(A1665:B1665,"*intra*",C1665:D1665)+SUMIF(A1665:B1665,"*inter*",C1665:D1665)</f>
        <v>0</v>
      </c>
      <c r="F1665" s="112">
        <f t="shared" ref="F1665:F1673" si="161">SUMIF(A1665:B1665,"*consolidação*",C1665:D1665)</f>
        <v>44791141489.809998</v>
      </c>
      <c r="G1665" s="293">
        <f>G1685+G1686+G1687+G1688+G1689+G1690+G1691-G1692</f>
        <v>0</v>
      </c>
      <c r="H1665" s="182" t="b">
        <f t="shared" si="158"/>
        <v>1</v>
      </c>
      <c r="I1665" s="182" t="str">
        <f t="shared" si="159"/>
        <v>00</v>
      </c>
    </row>
    <row r="1666" spans="1:9">
      <c r="A1666" s="182" t="s">
        <v>1255</v>
      </c>
      <c r="B1666" s="106" t="s">
        <v>560</v>
      </c>
      <c r="C1666" s="110">
        <v>22652042073.200001</v>
      </c>
      <c r="D1666" s="112">
        <v>0</v>
      </c>
      <c r="E1666" s="112">
        <f t="shared" si="160"/>
        <v>0</v>
      </c>
      <c r="F1666" s="112">
        <f t="shared" si="161"/>
        <v>0</v>
      </c>
      <c r="G1666" s="293"/>
      <c r="H1666" s="182" t="b">
        <f t="shared" si="158"/>
        <v>1</v>
      </c>
      <c r="I1666" s="182" t="str">
        <f t="shared" si="159"/>
        <v>01</v>
      </c>
    </row>
    <row r="1667" spans="1:9">
      <c r="A1667" s="182" t="s">
        <v>1256</v>
      </c>
      <c r="B1667" s="108" t="s">
        <v>561</v>
      </c>
      <c r="C1667" s="111">
        <v>1397613.87</v>
      </c>
      <c r="D1667" s="112">
        <v>0</v>
      </c>
      <c r="E1667" s="112">
        <f t="shared" si="160"/>
        <v>0</v>
      </c>
      <c r="F1667" s="112">
        <f t="shared" si="161"/>
        <v>0</v>
      </c>
      <c r="G1667" s="293"/>
      <c r="H1667" s="182" t="b">
        <f t="shared" si="158"/>
        <v>1</v>
      </c>
      <c r="I1667" s="182" t="str">
        <f t="shared" si="159"/>
        <v>02</v>
      </c>
    </row>
    <row r="1668" spans="1:9" ht="25.5">
      <c r="A1668" s="182" t="s">
        <v>1257</v>
      </c>
      <c r="B1668" s="106" t="s">
        <v>562</v>
      </c>
      <c r="C1668" s="110">
        <v>162998.39999999999</v>
      </c>
      <c r="D1668" s="112">
        <v>0</v>
      </c>
      <c r="E1668" s="112">
        <f t="shared" si="160"/>
        <v>0</v>
      </c>
      <c r="F1668" s="112">
        <f t="shared" si="161"/>
        <v>0</v>
      </c>
      <c r="G1668" s="293"/>
      <c r="H1668" s="182" t="b">
        <f t="shared" si="158"/>
        <v>1</v>
      </c>
      <c r="I1668" s="182" t="str">
        <f t="shared" si="159"/>
        <v>03</v>
      </c>
    </row>
    <row r="1669" spans="1:9" ht="25.5">
      <c r="A1669" s="182" t="s">
        <v>1258</v>
      </c>
      <c r="B1669" s="108" t="s">
        <v>563</v>
      </c>
      <c r="C1669" s="111">
        <v>4339469.9400000004</v>
      </c>
      <c r="D1669" s="112">
        <v>0</v>
      </c>
      <c r="E1669" s="112">
        <f t="shared" si="160"/>
        <v>0</v>
      </c>
      <c r="F1669" s="112">
        <f t="shared" si="161"/>
        <v>0</v>
      </c>
      <c r="G1669" s="293"/>
      <c r="H1669" s="182" t="b">
        <f t="shared" si="158"/>
        <v>1</v>
      </c>
      <c r="I1669" s="182" t="str">
        <f t="shared" si="159"/>
        <v>04</v>
      </c>
    </row>
    <row r="1670" spans="1:9" ht="25.5">
      <c r="A1670" s="182" t="s">
        <v>1259</v>
      </c>
      <c r="B1670" s="106" t="s">
        <v>564</v>
      </c>
      <c r="C1670" s="110">
        <v>920622365.00999999</v>
      </c>
      <c r="D1670" s="112">
        <v>0</v>
      </c>
      <c r="E1670" s="112">
        <f t="shared" si="160"/>
        <v>0</v>
      </c>
      <c r="F1670" s="112">
        <f t="shared" si="161"/>
        <v>0</v>
      </c>
      <c r="G1670" s="293"/>
      <c r="H1670" s="182" t="b">
        <f t="shared" si="158"/>
        <v>1</v>
      </c>
      <c r="I1670" s="182" t="str">
        <f t="shared" si="159"/>
        <v>05</v>
      </c>
    </row>
    <row r="1671" spans="1:9">
      <c r="A1671" s="182" t="s">
        <v>1260</v>
      </c>
      <c r="B1671" s="108" t="s">
        <v>565</v>
      </c>
      <c r="C1671" s="111">
        <v>1517086278.25</v>
      </c>
      <c r="D1671" s="112">
        <v>0</v>
      </c>
      <c r="E1671" s="112">
        <f t="shared" si="160"/>
        <v>0</v>
      </c>
      <c r="F1671" s="112">
        <f t="shared" si="161"/>
        <v>0</v>
      </c>
      <c r="G1671" s="293"/>
      <c r="H1671" s="182" t="b">
        <f t="shared" si="158"/>
        <v>1</v>
      </c>
      <c r="I1671" s="182" t="str">
        <f t="shared" si="159"/>
        <v>06</v>
      </c>
    </row>
    <row r="1672" spans="1:9">
      <c r="A1672" s="182" t="s">
        <v>1261</v>
      </c>
      <c r="B1672" s="106" t="s">
        <v>566</v>
      </c>
      <c r="C1672" s="110">
        <v>28619389463.5</v>
      </c>
      <c r="D1672" s="112">
        <v>0</v>
      </c>
      <c r="E1672" s="112">
        <f t="shared" si="160"/>
        <v>0</v>
      </c>
      <c r="F1672" s="112">
        <f t="shared" si="161"/>
        <v>0</v>
      </c>
      <c r="G1672" s="293"/>
      <c r="H1672" s="182" t="b">
        <f t="shared" si="158"/>
        <v>1</v>
      </c>
      <c r="I1672" s="182" t="str">
        <f t="shared" si="159"/>
        <v>98</v>
      </c>
    </row>
    <row r="1673" spans="1:9" ht="25.5">
      <c r="A1673" s="182" t="s">
        <v>1262</v>
      </c>
      <c r="B1673" s="108" t="s">
        <v>567</v>
      </c>
      <c r="C1673" s="111">
        <v>8923898772.3600006</v>
      </c>
      <c r="D1673" s="112">
        <v>0</v>
      </c>
      <c r="E1673" s="112">
        <f t="shared" si="160"/>
        <v>0</v>
      </c>
      <c r="F1673" s="112">
        <f t="shared" si="161"/>
        <v>0</v>
      </c>
      <c r="G1673" s="293"/>
      <c r="H1673" s="182" t="b">
        <f t="shared" si="158"/>
        <v>1</v>
      </c>
      <c r="I1673" s="182" t="str">
        <f t="shared" si="159"/>
        <v>99</v>
      </c>
    </row>
    <row r="1674" spans="1:9" ht="25.5">
      <c r="A1674" s="182" t="s">
        <v>1263</v>
      </c>
      <c r="B1674" s="106" t="s">
        <v>568</v>
      </c>
      <c r="C1674" s="110">
        <v>11025208948.799999</v>
      </c>
      <c r="D1674" s="112">
        <v>0</v>
      </c>
      <c r="E1674" s="112">
        <f>E1675</f>
        <v>0</v>
      </c>
      <c r="F1674" s="112">
        <f>F1675</f>
        <v>11025208948.799999</v>
      </c>
      <c r="G1674" s="293">
        <f>G1694</f>
        <v>0</v>
      </c>
      <c r="H1674" s="182" t="b">
        <f t="shared" si="158"/>
        <v>1</v>
      </c>
      <c r="I1674" s="182" t="str">
        <f t="shared" si="159"/>
        <v>00</v>
      </c>
    </row>
    <row r="1675" spans="1:9" ht="25.5">
      <c r="A1675" s="182" t="s">
        <v>1264</v>
      </c>
      <c r="B1675" s="108" t="s">
        <v>569</v>
      </c>
      <c r="C1675" s="111">
        <v>11025208948.799999</v>
      </c>
      <c r="D1675" s="112">
        <v>0</v>
      </c>
      <c r="E1675" s="112">
        <f t="shared" ref="E1675:E1680" si="162">SUMIF(A1675:B1675,"*intra*",C1675:D1675)+SUMIF(A1675:B1675,"*inter*",C1675:D1675)</f>
        <v>0</v>
      </c>
      <c r="F1675" s="112">
        <f t="shared" ref="F1675:F1680" si="163">SUMIF(A1675:B1675,"*consolidação*",C1675:D1675)</f>
        <v>11025208948.799999</v>
      </c>
      <c r="G1675" s="293">
        <f>G1695+G1696+G1697-G1698</f>
        <v>0</v>
      </c>
      <c r="H1675" s="182" t="b">
        <f t="shared" si="158"/>
        <v>1</v>
      </c>
      <c r="I1675" s="182" t="str">
        <f t="shared" si="159"/>
        <v>00</v>
      </c>
    </row>
    <row r="1676" spans="1:9">
      <c r="A1676" s="182" t="s">
        <v>1265</v>
      </c>
      <c r="B1676" s="106" t="s">
        <v>570</v>
      </c>
      <c r="C1676" s="110">
        <v>7372278148.54</v>
      </c>
      <c r="D1676" s="112">
        <v>0</v>
      </c>
      <c r="E1676" s="112">
        <f t="shared" si="162"/>
        <v>0</v>
      </c>
      <c r="F1676" s="112">
        <f t="shared" si="163"/>
        <v>0</v>
      </c>
      <c r="G1676" s="293"/>
      <c r="H1676" s="182" t="b">
        <f t="shared" si="158"/>
        <v>1</v>
      </c>
      <c r="I1676" s="182" t="str">
        <f t="shared" si="159"/>
        <v>01</v>
      </c>
    </row>
    <row r="1677" spans="1:9">
      <c r="A1677" s="182" t="s">
        <v>1266</v>
      </c>
      <c r="B1677" s="108" t="s">
        <v>571</v>
      </c>
      <c r="C1677" s="111"/>
      <c r="D1677" s="112">
        <v>0</v>
      </c>
      <c r="E1677" s="112">
        <f t="shared" si="162"/>
        <v>0</v>
      </c>
      <c r="F1677" s="112">
        <f t="shared" si="163"/>
        <v>0</v>
      </c>
      <c r="G1677" s="293"/>
      <c r="H1677" s="182" t="b">
        <f t="shared" si="158"/>
        <v>1</v>
      </c>
      <c r="I1677" s="182" t="str">
        <f t="shared" si="159"/>
        <v>02</v>
      </c>
    </row>
    <row r="1678" spans="1:9">
      <c r="A1678" s="182" t="s">
        <v>1267</v>
      </c>
      <c r="B1678" s="106" t="s">
        <v>572</v>
      </c>
      <c r="C1678" s="110"/>
      <c r="D1678" s="112">
        <v>0</v>
      </c>
      <c r="E1678" s="112">
        <f t="shared" si="162"/>
        <v>0</v>
      </c>
      <c r="F1678" s="112">
        <f t="shared" si="163"/>
        <v>0</v>
      </c>
      <c r="G1678" s="293"/>
      <c r="H1678" s="182" t="b">
        <f t="shared" si="158"/>
        <v>1</v>
      </c>
      <c r="I1678" s="182" t="str">
        <f t="shared" si="159"/>
        <v>03</v>
      </c>
    </row>
    <row r="1679" spans="1:9" s="252" customFormat="1">
      <c r="A1679" s="252" t="s">
        <v>4014</v>
      </c>
      <c r="B1679" s="256" t="s">
        <v>4014</v>
      </c>
      <c r="C1679" s="253">
        <v>3652940540.4499998</v>
      </c>
      <c r="D1679" s="112"/>
      <c r="E1679" s="112">
        <f t="shared" si="162"/>
        <v>0</v>
      </c>
      <c r="F1679" s="112">
        <f t="shared" si="163"/>
        <v>0</v>
      </c>
      <c r="G1679" s="293"/>
      <c r="H1679" s="252" t="b">
        <f t="shared" ref="H1679" si="164">IF(I1679="00",C1679=E1679+F1679,TRUE)</f>
        <v>1</v>
      </c>
      <c r="I1679" s="252" t="str">
        <f t="shared" ref="I1679" si="165">MID(A1679,11,2)</f>
        <v>04</v>
      </c>
    </row>
    <row r="1680" spans="1:9" ht="25.5">
      <c r="A1680" s="182" t="s">
        <v>1268</v>
      </c>
      <c r="B1680" s="108" t="s">
        <v>573</v>
      </c>
      <c r="C1680" s="111">
        <v>9740.19</v>
      </c>
      <c r="D1680" s="112">
        <v>0</v>
      </c>
      <c r="E1680" s="112">
        <f t="shared" si="162"/>
        <v>0</v>
      </c>
      <c r="F1680" s="112">
        <f t="shared" si="163"/>
        <v>0</v>
      </c>
      <c r="G1680" s="293"/>
      <c r="H1680" s="182" t="b">
        <f t="shared" si="158"/>
        <v>1</v>
      </c>
      <c r="I1680" s="182" t="str">
        <f t="shared" si="159"/>
        <v>99</v>
      </c>
    </row>
    <row r="1681" spans="1:9">
      <c r="A1681" s="182" t="s">
        <v>1269</v>
      </c>
      <c r="B1681" s="106" t="s">
        <v>574</v>
      </c>
      <c r="C1681" s="110">
        <v>0</v>
      </c>
      <c r="D1681" s="112">
        <v>0</v>
      </c>
      <c r="E1681" s="112">
        <f>E1682</f>
        <v>0</v>
      </c>
      <c r="F1681" s="112">
        <f>F1682</f>
        <v>0</v>
      </c>
      <c r="G1681" s="293">
        <f>G1700</f>
        <v>0</v>
      </c>
      <c r="H1681" s="182" t="b">
        <f t="shared" si="158"/>
        <v>1</v>
      </c>
      <c r="I1681" s="182" t="str">
        <f t="shared" si="159"/>
        <v>00</v>
      </c>
    </row>
    <row r="1682" spans="1:9">
      <c r="A1682" s="182" t="s">
        <v>1270</v>
      </c>
      <c r="B1682" s="108" t="s">
        <v>575</v>
      </c>
      <c r="C1682" s="111">
        <v>0</v>
      </c>
      <c r="D1682" s="112">
        <v>0</v>
      </c>
      <c r="E1682" s="112">
        <f t="shared" ref="E1682:E1691" si="166">SUMIF(A1682:B1682,"*intra*",C1682:D1682)+SUMIF(A1682:B1682,"*inter*",C1682:D1682)</f>
        <v>0</v>
      </c>
      <c r="F1682" s="112">
        <f t="shared" ref="F1682:F1691" si="167">SUMIF(A1682:B1682,"*consolidação*",C1682:D1682)</f>
        <v>0</v>
      </c>
      <c r="G1682" s="293" t="e">
        <f>G1701+G1702+G1703+G1704+G1705+G1706+G1707+G1708-G1709</f>
        <v>#REF!</v>
      </c>
      <c r="H1682" s="182" t="b">
        <f t="shared" si="158"/>
        <v>1</v>
      </c>
      <c r="I1682" s="182" t="str">
        <f t="shared" si="159"/>
        <v>00</v>
      </c>
    </row>
    <row r="1683" spans="1:9">
      <c r="A1683" s="182" t="s">
        <v>1271</v>
      </c>
      <c r="B1683" s="106" t="s">
        <v>576</v>
      </c>
      <c r="C1683" s="110"/>
      <c r="D1683" s="112">
        <v>0</v>
      </c>
      <c r="E1683" s="112">
        <f t="shared" si="166"/>
        <v>0</v>
      </c>
      <c r="F1683" s="112">
        <f t="shared" si="167"/>
        <v>0</v>
      </c>
      <c r="G1683" s="293"/>
      <c r="H1683" s="182" t="b">
        <f t="shared" si="158"/>
        <v>1</v>
      </c>
      <c r="I1683" s="182" t="str">
        <f t="shared" si="159"/>
        <v>01</v>
      </c>
    </row>
    <row r="1684" spans="1:9">
      <c r="A1684" s="182" t="s">
        <v>1272</v>
      </c>
      <c r="B1684" s="108" t="s">
        <v>577</v>
      </c>
      <c r="C1684" s="111"/>
      <c r="D1684" s="112">
        <v>0</v>
      </c>
      <c r="E1684" s="112">
        <f t="shared" si="166"/>
        <v>0</v>
      </c>
      <c r="F1684" s="112">
        <f t="shared" si="167"/>
        <v>0</v>
      </c>
      <c r="G1684" s="293"/>
      <c r="H1684" s="182" t="b">
        <f t="shared" si="158"/>
        <v>1</v>
      </c>
      <c r="I1684" s="182" t="str">
        <f t="shared" si="159"/>
        <v>02</v>
      </c>
    </row>
    <row r="1685" spans="1:9">
      <c r="A1685" s="182" t="s">
        <v>1273</v>
      </c>
      <c r="B1685" s="106" t="s">
        <v>578</v>
      </c>
      <c r="C1685" s="110"/>
      <c r="D1685" s="112">
        <v>0</v>
      </c>
      <c r="E1685" s="112">
        <f t="shared" si="166"/>
        <v>0</v>
      </c>
      <c r="F1685" s="112">
        <f t="shared" si="167"/>
        <v>0</v>
      </c>
      <c r="G1685" s="293"/>
      <c r="H1685" s="182" t="b">
        <f t="shared" si="158"/>
        <v>1</v>
      </c>
      <c r="I1685" s="182" t="str">
        <f t="shared" si="159"/>
        <v>03</v>
      </c>
    </row>
    <row r="1686" spans="1:9">
      <c r="A1686" s="182" t="s">
        <v>1274</v>
      </c>
      <c r="B1686" s="108" t="s">
        <v>579</v>
      </c>
      <c r="C1686" s="111"/>
      <c r="D1686" s="112">
        <v>0</v>
      </c>
      <c r="E1686" s="112">
        <f t="shared" si="166"/>
        <v>0</v>
      </c>
      <c r="F1686" s="112">
        <f t="shared" si="167"/>
        <v>0</v>
      </c>
      <c r="G1686" s="293"/>
      <c r="H1686" s="182" t="b">
        <f t="shared" si="158"/>
        <v>1</v>
      </c>
      <c r="I1686" s="182" t="str">
        <f t="shared" si="159"/>
        <v>04</v>
      </c>
    </row>
    <row r="1687" spans="1:9">
      <c r="A1687" s="182" t="s">
        <v>1275</v>
      </c>
      <c r="B1687" s="106" t="s">
        <v>580</v>
      </c>
      <c r="C1687" s="110"/>
      <c r="D1687" s="112">
        <v>0</v>
      </c>
      <c r="E1687" s="112">
        <f t="shared" si="166"/>
        <v>0</v>
      </c>
      <c r="F1687" s="112">
        <f t="shared" si="167"/>
        <v>0</v>
      </c>
      <c r="G1687" s="293"/>
      <c r="H1687" s="182" t="b">
        <f t="shared" si="158"/>
        <v>1</v>
      </c>
      <c r="I1687" s="182" t="str">
        <f t="shared" si="159"/>
        <v>05</v>
      </c>
    </row>
    <row r="1688" spans="1:9">
      <c r="A1688" s="182" t="s">
        <v>1276</v>
      </c>
      <c r="B1688" s="108" t="s">
        <v>581</v>
      </c>
      <c r="C1688" s="111"/>
      <c r="D1688" s="112">
        <v>0</v>
      </c>
      <c r="E1688" s="112">
        <f t="shared" si="166"/>
        <v>0</v>
      </c>
      <c r="F1688" s="112">
        <f t="shared" si="167"/>
        <v>0</v>
      </c>
      <c r="G1688" s="293"/>
      <c r="H1688" s="182" t="b">
        <f t="shared" si="158"/>
        <v>1</v>
      </c>
      <c r="I1688" s="182" t="str">
        <f t="shared" si="159"/>
        <v>06</v>
      </c>
    </row>
    <row r="1689" spans="1:9">
      <c r="A1689" s="182" t="s">
        <v>1277</v>
      </c>
      <c r="B1689" s="106" t="s">
        <v>582</v>
      </c>
      <c r="C1689" s="110"/>
      <c r="D1689" s="112">
        <v>0</v>
      </c>
      <c r="E1689" s="112">
        <f t="shared" si="166"/>
        <v>0</v>
      </c>
      <c r="F1689" s="112">
        <f t="shared" si="167"/>
        <v>0</v>
      </c>
      <c r="G1689" s="293"/>
      <c r="H1689" s="182" t="b">
        <f t="shared" si="158"/>
        <v>1</v>
      </c>
      <c r="I1689" s="182" t="str">
        <f t="shared" si="159"/>
        <v>07</v>
      </c>
    </row>
    <row r="1690" spans="1:9">
      <c r="A1690" s="182" t="s">
        <v>1278</v>
      </c>
      <c r="B1690" s="108" t="s">
        <v>583</v>
      </c>
      <c r="C1690" s="111"/>
      <c r="D1690" s="112">
        <v>0</v>
      </c>
      <c r="E1690" s="112">
        <f t="shared" si="166"/>
        <v>0</v>
      </c>
      <c r="F1690" s="112">
        <f t="shared" si="167"/>
        <v>0</v>
      </c>
      <c r="G1690" s="293"/>
      <c r="H1690" s="182" t="b">
        <f t="shared" si="158"/>
        <v>1</v>
      </c>
      <c r="I1690" s="182" t="str">
        <f t="shared" si="159"/>
        <v>98</v>
      </c>
    </row>
    <row r="1691" spans="1:9">
      <c r="A1691" s="182" t="s">
        <v>1279</v>
      </c>
      <c r="B1691" s="106" t="s">
        <v>584</v>
      </c>
      <c r="C1691" s="110"/>
      <c r="D1691" s="112">
        <v>0</v>
      </c>
      <c r="E1691" s="112">
        <f t="shared" si="166"/>
        <v>0</v>
      </c>
      <c r="F1691" s="112">
        <f t="shared" si="167"/>
        <v>0</v>
      </c>
      <c r="G1691" s="293"/>
      <c r="H1691" s="182" t="b">
        <f t="shared" si="158"/>
        <v>1</v>
      </c>
      <c r="I1691" s="182" t="str">
        <f t="shared" si="159"/>
        <v>99</v>
      </c>
    </row>
    <row r="1692" spans="1:9" ht="25.5">
      <c r="A1692" s="182" t="s">
        <v>1280</v>
      </c>
      <c r="B1692" s="108" t="s">
        <v>585</v>
      </c>
      <c r="C1692" s="111">
        <v>1710.24</v>
      </c>
      <c r="D1692" s="112">
        <v>0</v>
      </c>
      <c r="E1692" s="112">
        <f>E1693</f>
        <v>0</v>
      </c>
      <c r="F1692" s="112">
        <f>F1693</f>
        <v>1710.24</v>
      </c>
      <c r="G1692" s="293">
        <f>G1711</f>
        <v>0</v>
      </c>
      <c r="H1692" s="182" t="b">
        <f t="shared" si="158"/>
        <v>1</v>
      </c>
      <c r="I1692" s="182" t="str">
        <f t="shared" si="159"/>
        <v>00</v>
      </c>
    </row>
    <row r="1693" spans="1:9" ht="25.5">
      <c r="A1693" s="182" t="s">
        <v>1281</v>
      </c>
      <c r="B1693" s="106" t="s">
        <v>586</v>
      </c>
      <c r="C1693" s="110">
        <v>1710.24</v>
      </c>
      <c r="D1693" s="112">
        <v>0</v>
      </c>
      <c r="E1693" s="112">
        <f t="shared" ref="E1693:E1701" si="168">SUMIF(A1693:B1693,"*intra*",C1693:D1693)+SUMIF(A1693:B1693,"*inter*",C1693:D1693)</f>
        <v>0</v>
      </c>
      <c r="F1693" s="112">
        <f t="shared" ref="F1693:F1701" si="169">SUMIF(A1693:B1693,"*consolidação*",C1693:D1693)</f>
        <v>1710.24</v>
      </c>
      <c r="G1693" s="293">
        <f>G1712+G1713+G1714+G1715+G1716+G1717+G1718+G1719</f>
        <v>0</v>
      </c>
      <c r="H1693" s="182" t="b">
        <f t="shared" si="158"/>
        <v>1</v>
      </c>
      <c r="I1693" s="182" t="str">
        <f t="shared" si="159"/>
        <v>00</v>
      </c>
    </row>
    <row r="1694" spans="1:9">
      <c r="A1694" s="182" t="s">
        <v>1282</v>
      </c>
      <c r="B1694" s="108" t="s">
        <v>587</v>
      </c>
      <c r="C1694" s="111"/>
      <c r="D1694" s="112">
        <v>0</v>
      </c>
      <c r="E1694" s="112">
        <f t="shared" si="168"/>
        <v>0</v>
      </c>
      <c r="F1694" s="112">
        <f t="shared" si="169"/>
        <v>0</v>
      </c>
      <c r="G1694" s="293"/>
      <c r="H1694" s="182" t="b">
        <f t="shared" si="158"/>
        <v>1</v>
      </c>
      <c r="I1694" s="182" t="str">
        <f t="shared" si="159"/>
        <v>01</v>
      </c>
    </row>
    <row r="1695" spans="1:9">
      <c r="A1695" s="182" t="s">
        <v>1283</v>
      </c>
      <c r="B1695" s="106" t="s">
        <v>588</v>
      </c>
      <c r="C1695" s="110"/>
      <c r="D1695" s="112">
        <v>0</v>
      </c>
      <c r="E1695" s="112">
        <f t="shared" si="168"/>
        <v>0</v>
      </c>
      <c r="F1695" s="112">
        <f t="shared" si="169"/>
        <v>0</v>
      </c>
      <c r="G1695" s="293"/>
      <c r="H1695" s="182" t="b">
        <f t="shared" si="158"/>
        <v>1</v>
      </c>
      <c r="I1695" s="182" t="str">
        <f t="shared" si="159"/>
        <v>02</v>
      </c>
    </row>
    <row r="1696" spans="1:9">
      <c r="A1696" s="182" t="s">
        <v>1284</v>
      </c>
      <c r="B1696" s="108" t="s">
        <v>589</v>
      </c>
      <c r="C1696" s="111">
        <v>1710.24</v>
      </c>
      <c r="D1696" s="112">
        <v>0</v>
      </c>
      <c r="E1696" s="112">
        <f t="shared" si="168"/>
        <v>0</v>
      </c>
      <c r="F1696" s="112">
        <f t="shared" si="169"/>
        <v>0</v>
      </c>
      <c r="G1696" s="293"/>
      <c r="H1696" s="182" t="b">
        <f t="shared" si="158"/>
        <v>1</v>
      </c>
      <c r="I1696" s="182" t="str">
        <f t="shared" si="159"/>
        <v>03</v>
      </c>
    </row>
    <row r="1697" spans="1:9">
      <c r="A1697" s="182" t="s">
        <v>1285</v>
      </c>
      <c r="B1697" s="106" t="s">
        <v>590</v>
      </c>
      <c r="C1697" s="110"/>
      <c r="D1697" s="112">
        <v>0</v>
      </c>
      <c r="E1697" s="112">
        <f t="shared" si="168"/>
        <v>0</v>
      </c>
      <c r="F1697" s="112">
        <f t="shared" si="169"/>
        <v>0</v>
      </c>
      <c r="G1697" s="293"/>
      <c r="H1697" s="182" t="b">
        <f t="shared" si="158"/>
        <v>1</v>
      </c>
      <c r="I1697" s="182" t="str">
        <f t="shared" si="159"/>
        <v>04</v>
      </c>
    </row>
    <row r="1698" spans="1:9">
      <c r="A1698" s="182" t="s">
        <v>1286</v>
      </c>
      <c r="B1698" s="108" t="s">
        <v>591</v>
      </c>
      <c r="C1698" s="111"/>
      <c r="D1698" s="112">
        <v>0</v>
      </c>
      <c r="E1698" s="112">
        <f t="shared" si="168"/>
        <v>0</v>
      </c>
      <c r="F1698" s="112">
        <f t="shared" si="169"/>
        <v>0</v>
      </c>
      <c r="G1698" s="293"/>
      <c r="H1698" s="182" t="b">
        <f t="shared" si="158"/>
        <v>1</v>
      </c>
      <c r="I1698" s="182" t="str">
        <f t="shared" si="159"/>
        <v>05</v>
      </c>
    </row>
    <row r="1699" spans="1:9">
      <c r="A1699" s="182" t="s">
        <v>1287</v>
      </c>
      <c r="B1699" s="106" t="s">
        <v>592</v>
      </c>
      <c r="C1699" s="110"/>
      <c r="D1699" s="112">
        <v>0</v>
      </c>
      <c r="E1699" s="112">
        <f t="shared" si="168"/>
        <v>0</v>
      </c>
      <c r="F1699" s="112">
        <f t="shared" si="169"/>
        <v>0</v>
      </c>
      <c r="G1699" s="293"/>
      <c r="H1699" s="182" t="b">
        <f t="shared" si="158"/>
        <v>1</v>
      </c>
      <c r="I1699" s="182" t="str">
        <f t="shared" si="159"/>
        <v>06</v>
      </c>
    </row>
    <row r="1700" spans="1:9">
      <c r="A1700" s="182" t="s">
        <v>1288</v>
      </c>
      <c r="B1700" s="108" t="s">
        <v>593</v>
      </c>
      <c r="C1700" s="111"/>
      <c r="D1700" s="112">
        <v>0</v>
      </c>
      <c r="E1700" s="112">
        <f t="shared" si="168"/>
        <v>0</v>
      </c>
      <c r="F1700" s="112">
        <f t="shared" si="169"/>
        <v>0</v>
      </c>
      <c r="G1700" s="293"/>
      <c r="H1700" s="182" t="b">
        <f t="shared" si="158"/>
        <v>1</v>
      </c>
      <c r="I1700" s="182" t="str">
        <f t="shared" si="159"/>
        <v>07</v>
      </c>
    </row>
    <row r="1701" spans="1:9">
      <c r="A1701" s="182" t="s">
        <v>1289</v>
      </c>
      <c r="B1701" s="106" t="s">
        <v>594</v>
      </c>
      <c r="C1701" s="110"/>
      <c r="D1701" s="112">
        <v>0</v>
      </c>
      <c r="E1701" s="112">
        <f t="shared" si="168"/>
        <v>0</v>
      </c>
      <c r="F1701" s="112">
        <f t="shared" si="169"/>
        <v>0</v>
      </c>
      <c r="G1701" s="293"/>
      <c r="H1701" s="182" t="b">
        <f t="shared" si="158"/>
        <v>1</v>
      </c>
      <c r="I1701" s="182" t="str">
        <f t="shared" si="159"/>
        <v>99</v>
      </c>
    </row>
    <row r="1702" spans="1:9">
      <c r="A1702" s="182" t="s">
        <v>1290</v>
      </c>
      <c r="B1702" s="108" t="s">
        <v>595</v>
      </c>
      <c r="C1702" s="111">
        <v>325599917598.40002</v>
      </c>
      <c r="D1702" s="112">
        <v>0</v>
      </c>
      <c r="E1702" s="112">
        <f>E1703+E1719+E1721+E1723-E1725-E1728</f>
        <v>16234760812.799999</v>
      </c>
      <c r="F1702" s="112">
        <f>F1703+F1719+F1721+F1723-F1725-F1728</f>
        <v>309365156785.59998</v>
      </c>
      <c r="G1702" s="293">
        <f>G1721+G1737+G1739+G1741-G1743-G1746</f>
        <v>0</v>
      </c>
      <c r="H1702" s="182" t="b">
        <f t="shared" si="158"/>
        <v>1</v>
      </c>
      <c r="I1702" s="182" t="str">
        <f t="shared" si="159"/>
        <v>00</v>
      </c>
    </row>
    <row r="1703" spans="1:9">
      <c r="A1703" s="182" t="s">
        <v>1291</v>
      </c>
      <c r="B1703" s="106" t="s">
        <v>596</v>
      </c>
      <c r="C1703" s="110">
        <v>324099476876.63</v>
      </c>
      <c r="D1703" s="112">
        <v>0</v>
      </c>
      <c r="E1703" s="112">
        <f>E1704+E1707+E1710+E1713+E1716</f>
        <v>16234760812.799999</v>
      </c>
      <c r="F1703" s="112">
        <f>F1704+F1707+F1710+F1713+F1716</f>
        <v>307864716063.83002</v>
      </c>
      <c r="G1703" s="293" t="e">
        <f>G1722+G1725+G1728+G1731+G1734</f>
        <v>#REF!</v>
      </c>
      <c r="H1703" s="182" t="b">
        <f t="shared" si="158"/>
        <v>1</v>
      </c>
      <c r="I1703" s="182" t="str">
        <f t="shared" si="159"/>
        <v>00</v>
      </c>
    </row>
    <row r="1704" spans="1:9">
      <c r="A1704" s="182" t="s">
        <v>1292</v>
      </c>
      <c r="B1704" s="108" t="s">
        <v>597</v>
      </c>
      <c r="C1704" s="111">
        <v>307864716063.83002</v>
      </c>
      <c r="D1704" s="112">
        <v>0</v>
      </c>
      <c r="E1704" s="112">
        <f t="shared" ref="E1704:E1718" si="170">SUMIF(A1704:B1704,"*intra*",C1704:D1704)+SUMIF(A1704:B1704,"*inter*",C1704:D1704)</f>
        <v>0</v>
      </c>
      <c r="F1704" s="112">
        <f t="shared" ref="F1704:F1718" si="171">SUMIF(A1704:B1704,"*consolidação*",C1704:D1704)</f>
        <v>307864716063.83002</v>
      </c>
      <c r="G1704" s="293">
        <f>G1723+G1724</f>
        <v>0</v>
      </c>
      <c r="H1704" s="182" t="b">
        <f t="shared" si="158"/>
        <v>1</v>
      </c>
      <c r="I1704" s="182" t="str">
        <f t="shared" si="159"/>
        <v>00</v>
      </c>
    </row>
    <row r="1705" spans="1:9" ht="25.5">
      <c r="A1705" s="182" t="s">
        <v>1293</v>
      </c>
      <c r="B1705" s="106" t="s">
        <v>598</v>
      </c>
      <c r="C1705" s="110">
        <v>297403971724.31</v>
      </c>
      <c r="D1705" s="112">
        <v>0</v>
      </c>
      <c r="E1705" s="112">
        <f t="shared" si="170"/>
        <v>0</v>
      </c>
      <c r="F1705" s="112">
        <f t="shared" si="171"/>
        <v>0</v>
      </c>
      <c r="G1705" s="293"/>
      <c r="H1705" s="182" t="b">
        <f t="shared" si="158"/>
        <v>1</v>
      </c>
      <c r="I1705" s="182" t="str">
        <f t="shared" si="159"/>
        <v>01</v>
      </c>
    </row>
    <row r="1706" spans="1:9">
      <c r="A1706" s="182" t="s">
        <v>1294</v>
      </c>
      <c r="B1706" s="108" t="s">
        <v>599</v>
      </c>
      <c r="C1706" s="111">
        <v>10460744339.52</v>
      </c>
      <c r="D1706" s="112">
        <v>0</v>
      </c>
      <c r="E1706" s="112">
        <f t="shared" si="170"/>
        <v>0</v>
      </c>
      <c r="F1706" s="112">
        <f t="shared" si="171"/>
        <v>0</v>
      </c>
      <c r="G1706" s="293"/>
      <c r="H1706" s="182" t="b">
        <f t="shared" si="158"/>
        <v>1</v>
      </c>
      <c r="I1706" s="182" t="str">
        <f t="shared" si="159"/>
        <v>02</v>
      </c>
    </row>
    <row r="1707" spans="1:9">
      <c r="A1707" s="182" t="s">
        <v>1295</v>
      </c>
      <c r="B1707" s="106" t="s">
        <v>600</v>
      </c>
      <c r="C1707" s="110">
        <v>16233330332.549999</v>
      </c>
      <c r="D1707" s="112">
        <v>0</v>
      </c>
      <c r="E1707" s="112">
        <f t="shared" si="170"/>
        <v>16233330332.549999</v>
      </c>
      <c r="F1707" s="112">
        <f t="shared" si="171"/>
        <v>0</v>
      </c>
      <c r="G1707" s="293">
        <f>G1726+G1727</f>
        <v>0</v>
      </c>
      <c r="H1707" s="182" t="b">
        <f t="shared" si="158"/>
        <v>1</v>
      </c>
      <c r="I1707" s="182" t="str">
        <f t="shared" si="159"/>
        <v>00</v>
      </c>
    </row>
    <row r="1708" spans="1:9" ht="25.5">
      <c r="A1708" s="182" t="s">
        <v>1296</v>
      </c>
      <c r="B1708" s="108" t="s">
        <v>601</v>
      </c>
      <c r="C1708" s="111">
        <v>16233330332.549999</v>
      </c>
      <c r="D1708" s="112">
        <v>0</v>
      </c>
      <c r="E1708" s="112">
        <f t="shared" si="170"/>
        <v>0</v>
      </c>
      <c r="F1708" s="112">
        <f t="shared" si="171"/>
        <v>0</v>
      </c>
      <c r="G1708" s="293"/>
      <c r="H1708" s="182" t="b">
        <f t="shared" si="158"/>
        <v>1</v>
      </c>
      <c r="I1708" s="182" t="str">
        <f t="shared" si="159"/>
        <v>01</v>
      </c>
    </row>
    <row r="1709" spans="1:9">
      <c r="A1709" s="182" t="s">
        <v>1297</v>
      </c>
      <c r="B1709" s="106" t="s">
        <v>602</v>
      </c>
      <c r="C1709" s="110"/>
      <c r="D1709" s="112">
        <v>0</v>
      </c>
      <c r="E1709" s="112">
        <f t="shared" si="170"/>
        <v>0</v>
      </c>
      <c r="F1709" s="112">
        <f t="shared" si="171"/>
        <v>0</v>
      </c>
      <c r="G1709" s="293"/>
      <c r="H1709" s="182" t="b">
        <f t="shared" si="158"/>
        <v>1</v>
      </c>
      <c r="I1709" s="182" t="str">
        <f t="shared" si="159"/>
        <v>02</v>
      </c>
    </row>
    <row r="1710" spans="1:9">
      <c r="A1710" s="182" t="s">
        <v>1298</v>
      </c>
      <c r="B1710" s="108" t="s">
        <v>603</v>
      </c>
      <c r="C1710" s="111">
        <v>0</v>
      </c>
      <c r="D1710" s="112">
        <v>0</v>
      </c>
      <c r="E1710" s="112">
        <f t="shared" si="170"/>
        <v>0</v>
      </c>
      <c r="F1710" s="112">
        <f t="shared" si="171"/>
        <v>0</v>
      </c>
      <c r="G1710" s="293">
        <f>G1729+G1730</f>
        <v>0</v>
      </c>
      <c r="H1710" s="182" t="b">
        <f t="shared" si="158"/>
        <v>1</v>
      </c>
      <c r="I1710" s="182" t="str">
        <f t="shared" si="159"/>
        <v>00</v>
      </c>
    </row>
    <row r="1711" spans="1:9" ht="25.5">
      <c r="A1711" s="182" t="s">
        <v>1299</v>
      </c>
      <c r="B1711" s="106" t="s">
        <v>604</v>
      </c>
      <c r="C1711" s="110"/>
      <c r="D1711" s="112">
        <v>0</v>
      </c>
      <c r="E1711" s="112">
        <f t="shared" si="170"/>
        <v>0</v>
      </c>
      <c r="F1711" s="112">
        <f t="shared" si="171"/>
        <v>0</v>
      </c>
      <c r="G1711" s="293"/>
      <c r="H1711" s="182" t="b">
        <f t="shared" ref="H1711:H1774" si="172">IF(I1711="00",C1711=E1711+F1711,TRUE)</f>
        <v>1</v>
      </c>
      <c r="I1711" s="182" t="str">
        <f t="shared" si="159"/>
        <v>01</v>
      </c>
    </row>
    <row r="1712" spans="1:9">
      <c r="A1712" s="182" t="s">
        <v>1300</v>
      </c>
      <c r="B1712" s="108" t="s">
        <v>605</v>
      </c>
      <c r="C1712" s="111"/>
      <c r="D1712" s="112">
        <v>0</v>
      </c>
      <c r="E1712" s="112">
        <f t="shared" si="170"/>
        <v>0</v>
      </c>
      <c r="F1712" s="112">
        <f t="shared" si="171"/>
        <v>0</v>
      </c>
      <c r="G1712" s="293"/>
      <c r="H1712" s="182" t="b">
        <f t="shared" si="172"/>
        <v>1</v>
      </c>
      <c r="I1712" s="182" t="str">
        <f t="shared" ref="I1712:I1775" si="173">MID(A1712,11,2)</f>
        <v>02</v>
      </c>
    </row>
    <row r="1713" spans="1:9">
      <c r="A1713" s="182" t="s">
        <v>1301</v>
      </c>
      <c r="B1713" s="106" t="s">
        <v>606</v>
      </c>
      <c r="C1713" s="110">
        <v>1430480.25</v>
      </c>
      <c r="D1713" s="112">
        <v>0</v>
      </c>
      <c r="E1713" s="112">
        <f t="shared" si="170"/>
        <v>1430480.25</v>
      </c>
      <c r="F1713" s="112">
        <f t="shared" si="171"/>
        <v>0</v>
      </c>
      <c r="G1713" s="293">
        <f>G1732+G1733</f>
        <v>0</v>
      </c>
      <c r="H1713" s="182" t="b">
        <f t="shared" si="172"/>
        <v>1</v>
      </c>
      <c r="I1713" s="182" t="str">
        <f t="shared" si="173"/>
        <v>00</v>
      </c>
    </row>
    <row r="1714" spans="1:9" ht="25.5">
      <c r="A1714" s="182" t="s">
        <v>1302</v>
      </c>
      <c r="B1714" s="108" t="s">
        <v>607</v>
      </c>
      <c r="C1714" s="111">
        <v>1430480.25</v>
      </c>
      <c r="D1714" s="112">
        <v>0</v>
      </c>
      <c r="E1714" s="112">
        <f t="shared" si="170"/>
        <v>0</v>
      </c>
      <c r="F1714" s="112">
        <f t="shared" si="171"/>
        <v>0</v>
      </c>
      <c r="G1714" s="293"/>
      <c r="H1714" s="182" t="b">
        <f t="shared" si="172"/>
        <v>1</v>
      </c>
      <c r="I1714" s="182" t="str">
        <f t="shared" si="173"/>
        <v>01</v>
      </c>
    </row>
    <row r="1715" spans="1:9">
      <c r="A1715" s="182" t="s">
        <v>1303</v>
      </c>
      <c r="B1715" s="106" t="s">
        <v>608</v>
      </c>
      <c r="C1715" s="110"/>
      <c r="D1715" s="112">
        <v>0</v>
      </c>
      <c r="E1715" s="112">
        <f t="shared" si="170"/>
        <v>0</v>
      </c>
      <c r="F1715" s="112">
        <f t="shared" si="171"/>
        <v>0</v>
      </c>
      <c r="G1715" s="293"/>
      <c r="H1715" s="182" t="b">
        <f t="shared" si="172"/>
        <v>1</v>
      </c>
      <c r="I1715" s="182" t="str">
        <f t="shared" si="173"/>
        <v>02</v>
      </c>
    </row>
    <row r="1716" spans="1:9">
      <c r="A1716" s="182" t="s">
        <v>1304</v>
      </c>
      <c r="B1716" s="108" t="s">
        <v>609</v>
      </c>
      <c r="C1716" s="111">
        <v>0</v>
      </c>
      <c r="D1716" s="112">
        <v>0</v>
      </c>
      <c r="E1716" s="112">
        <f t="shared" si="170"/>
        <v>0</v>
      </c>
      <c r="F1716" s="112">
        <f t="shared" si="171"/>
        <v>0</v>
      </c>
      <c r="G1716" s="293">
        <f>G1735+G1736</f>
        <v>0</v>
      </c>
      <c r="H1716" s="182" t="b">
        <f t="shared" si="172"/>
        <v>1</v>
      </c>
      <c r="I1716" s="182" t="str">
        <f t="shared" si="173"/>
        <v>00</v>
      </c>
    </row>
    <row r="1717" spans="1:9" ht="25.5">
      <c r="A1717" s="182" t="s">
        <v>1305</v>
      </c>
      <c r="B1717" s="106" t="s">
        <v>610</v>
      </c>
      <c r="C1717" s="110"/>
      <c r="D1717" s="112">
        <v>0</v>
      </c>
      <c r="E1717" s="112">
        <f t="shared" si="170"/>
        <v>0</v>
      </c>
      <c r="F1717" s="112">
        <f t="shared" si="171"/>
        <v>0</v>
      </c>
      <c r="G1717" s="293"/>
      <c r="H1717" s="182" t="b">
        <f t="shared" si="172"/>
        <v>1</v>
      </c>
      <c r="I1717" s="182" t="str">
        <f t="shared" si="173"/>
        <v>01</v>
      </c>
    </row>
    <row r="1718" spans="1:9">
      <c r="A1718" s="182" t="s">
        <v>1306</v>
      </c>
      <c r="B1718" s="108" t="s">
        <v>611</v>
      </c>
      <c r="C1718" s="111"/>
      <c r="D1718" s="112">
        <v>0</v>
      </c>
      <c r="E1718" s="112">
        <f t="shared" si="170"/>
        <v>0</v>
      </c>
      <c r="F1718" s="112">
        <f t="shared" si="171"/>
        <v>0</v>
      </c>
      <c r="G1718" s="293"/>
      <c r="H1718" s="182" t="b">
        <f t="shared" si="172"/>
        <v>1</v>
      </c>
      <c r="I1718" s="182" t="str">
        <f t="shared" si="173"/>
        <v>02</v>
      </c>
    </row>
    <row r="1719" spans="1:9">
      <c r="A1719" s="182" t="s">
        <v>1307</v>
      </c>
      <c r="B1719" s="106" t="s">
        <v>612</v>
      </c>
      <c r="C1719" s="110">
        <v>1508328393.99</v>
      </c>
      <c r="D1719" s="112">
        <v>0</v>
      </c>
      <c r="E1719" s="112">
        <f>E1720</f>
        <v>0</v>
      </c>
      <c r="F1719" s="112">
        <f>F1720</f>
        <v>1508328393.99</v>
      </c>
      <c r="G1719" s="293">
        <f>G1738</f>
        <v>0</v>
      </c>
      <c r="H1719" s="182" t="b">
        <f t="shared" si="172"/>
        <v>1</v>
      </c>
      <c r="I1719" s="182" t="str">
        <f t="shared" si="173"/>
        <v>00</v>
      </c>
    </row>
    <row r="1720" spans="1:9">
      <c r="A1720" s="182" t="s">
        <v>1308</v>
      </c>
      <c r="B1720" s="108" t="s">
        <v>613</v>
      </c>
      <c r="C1720" s="111">
        <v>1508328393.99</v>
      </c>
      <c r="D1720" s="112">
        <v>0</v>
      </c>
      <c r="E1720" s="112">
        <f>SUMIF(A1720:B1720,"*intra*",C1720:D1720)+SUMIF(A1720:B1720,"*inter*",C1720:D1720)</f>
        <v>0</v>
      </c>
      <c r="F1720" s="112">
        <f>SUMIF(A1720:B1720,"*consolidação*",C1720:D1720)</f>
        <v>1508328393.99</v>
      </c>
      <c r="G1720" s="293"/>
      <c r="H1720" s="182" t="b">
        <f t="shared" si="172"/>
        <v>1</v>
      </c>
      <c r="I1720" s="182" t="str">
        <f t="shared" si="173"/>
        <v>00</v>
      </c>
    </row>
    <row r="1721" spans="1:9">
      <c r="A1721" s="182" t="s">
        <v>1309</v>
      </c>
      <c r="B1721" s="106" t="s">
        <v>614</v>
      </c>
      <c r="C1721" s="110">
        <v>0</v>
      </c>
      <c r="D1721" s="112">
        <v>0</v>
      </c>
      <c r="E1721" s="112">
        <f>E1722</f>
        <v>0</v>
      </c>
      <c r="F1721" s="112">
        <f>F1722</f>
        <v>0</v>
      </c>
      <c r="G1721" s="293">
        <f>G1740</f>
        <v>0</v>
      </c>
      <c r="H1721" s="182" t="b">
        <f t="shared" si="172"/>
        <v>1</v>
      </c>
      <c r="I1721" s="182" t="str">
        <f t="shared" si="173"/>
        <v>00</v>
      </c>
    </row>
    <row r="1722" spans="1:9" ht="25.5">
      <c r="A1722" s="182" t="s">
        <v>1310</v>
      </c>
      <c r="B1722" s="108" t="s">
        <v>615</v>
      </c>
      <c r="C1722" s="111"/>
      <c r="D1722" s="112">
        <v>0</v>
      </c>
      <c r="E1722" s="112">
        <f>SUMIF(A1722:B1722,"*intra*",C1722:D1722)+SUMIF(A1722:B1722,"*inter*",C1722:D1722)</f>
        <v>0</v>
      </c>
      <c r="F1722" s="112">
        <f>SUMIF(A1722:B1722,"*consolidação*",C1722:D1722)</f>
        <v>0</v>
      </c>
      <c r="G1722" s="293"/>
      <c r="H1722" s="182" t="b">
        <f t="shared" si="172"/>
        <v>1</v>
      </c>
      <c r="I1722" s="182" t="str">
        <f t="shared" si="173"/>
        <v>00</v>
      </c>
    </row>
    <row r="1723" spans="1:9">
      <c r="A1723" s="182" t="s">
        <v>1311</v>
      </c>
      <c r="B1723" s="106" t="s">
        <v>616</v>
      </c>
      <c r="C1723" s="110">
        <v>2005518.91</v>
      </c>
      <c r="D1723" s="112">
        <v>0</v>
      </c>
      <c r="E1723" s="112">
        <f>E1724</f>
        <v>0</v>
      </c>
      <c r="F1723" s="112">
        <f>F1724</f>
        <v>2005518.91</v>
      </c>
      <c r="G1723" s="293">
        <f>G1742</f>
        <v>0</v>
      </c>
      <c r="H1723" s="182" t="b">
        <f t="shared" si="172"/>
        <v>1</v>
      </c>
      <c r="I1723" s="182" t="str">
        <f t="shared" si="173"/>
        <v>00</v>
      </c>
    </row>
    <row r="1724" spans="1:9">
      <c r="A1724" s="182" t="s">
        <v>1312</v>
      </c>
      <c r="B1724" s="108" t="s">
        <v>617</v>
      </c>
      <c r="C1724" s="111">
        <v>2005518.91</v>
      </c>
      <c r="D1724" s="112">
        <v>0</v>
      </c>
      <c r="E1724" s="112">
        <f>SUMIF(A1724:B1724,"*intra*",C1724:D1724)+SUMIF(A1724:B1724,"*inter*",C1724:D1724)</f>
        <v>0</v>
      </c>
      <c r="F1724" s="112">
        <f>SUMIF(A1724:B1724,"*consolidação*",C1724:D1724)</f>
        <v>2005518.91</v>
      </c>
      <c r="G1724" s="293"/>
      <c r="H1724" s="182" t="b">
        <f t="shared" si="172"/>
        <v>1</v>
      </c>
      <c r="I1724" s="182" t="str">
        <f t="shared" si="173"/>
        <v>00</v>
      </c>
    </row>
    <row r="1725" spans="1:9">
      <c r="A1725" s="182" t="s">
        <v>1313</v>
      </c>
      <c r="B1725" s="106" t="s">
        <v>618</v>
      </c>
      <c r="C1725" s="110">
        <v>0</v>
      </c>
      <c r="D1725" s="112">
        <v>0</v>
      </c>
      <c r="E1725" s="112">
        <f>E1726</f>
        <v>0</v>
      </c>
      <c r="F1725" s="112">
        <f>F1726</f>
        <v>0</v>
      </c>
      <c r="G1725" s="293">
        <f>G1744</f>
        <v>0</v>
      </c>
      <c r="H1725" s="182" t="b">
        <f t="shared" si="172"/>
        <v>1</v>
      </c>
      <c r="I1725" s="182" t="str">
        <f t="shared" si="173"/>
        <v>00</v>
      </c>
    </row>
    <row r="1726" spans="1:9" ht="25.5">
      <c r="A1726" s="182" t="s">
        <v>1314</v>
      </c>
      <c r="B1726" s="108" t="s">
        <v>619</v>
      </c>
      <c r="C1726" s="111">
        <v>0</v>
      </c>
      <c r="D1726" s="112">
        <v>0</v>
      </c>
      <c r="E1726" s="112">
        <f>E1727</f>
        <v>0</v>
      </c>
      <c r="F1726" s="112">
        <f>F1727</f>
        <v>0</v>
      </c>
      <c r="G1726" s="293">
        <f>G1745</f>
        <v>0</v>
      </c>
      <c r="H1726" s="182" t="b">
        <f t="shared" si="172"/>
        <v>1</v>
      </c>
      <c r="I1726" s="182" t="str">
        <f t="shared" si="173"/>
        <v>00</v>
      </c>
    </row>
    <row r="1727" spans="1:9" ht="25.5">
      <c r="A1727" s="182" t="s">
        <v>1315</v>
      </c>
      <c r="B1727" s="106" t="s">
        <v>620</v>
      </c>
      <c r="C1727" s="110"/>
      <c r="D1727" s="112">
        <v>0</v>
      </c>
      <c r="E1727" s="112">
        <f>SUMIF(A1727:B1727,"*intra*",C1727:D1727)+SUMIF(A1727:B1727,"*inter*",C1727:D1727)</f>
        <v>0</v>
      </c>
      <c r="F1727" s="112">
        <f>SUMIF(A1727:B1727,"*consolidação*",C1727:D1727)</f>
        <v>0</v>
      </c>
      <c r="G1727" s="293"/>
      <c r="H1727" s="182" t="b">
        <f t="shared" si="172"/>
        <v>1</v>
      </c>
      <c r="I1727" s="182" t="str">
        <f t="shared" si="173"/>
        <v>01</v>
      </c>
    </row>
    <row r="1728" spans="1:9">
      <c r="A1728" s="182" t="s">
        <v>1316</v>
      </c>
      <c r="B1728" s="108" t="s">
        <v>621</v>
      </c>
      <c r="C1728" s="111">
        <v>9893191.1300000008</v>
      </c>
      <c r="D1728" s="112">
        <v>0</v>
      </c>
      <c r="E1728" s="112">
        <f>E1729+E1734+E1737+E1740+E1743</f>
        <v>0</v>
      </c>
      <c r="F1728" s="112">
        <f>F1729+F1734+F1737+F1740+F1743</f>
        <v>9893191.1300000008</v>
      </c>
      <c r="G1728" s="293" t="e">
        <f>G1747+G1752+G1755+G1758+G1761</f>
        <v>#REF!</v>
      </c>
      <c r="H1728" s="182" t="b">
        <f t="shared" si="172"/>
        <v>1</v>
      </c>
      <c r="I1728" s="182" t="str">
        <f t="shared" si="173"/>
        <v>00</v>
      </c>
    </row>
    <row r="1729" spans="1:9" ht="25.5">
      <c r="A1729" s="182" t="s">
        <v>1317</v>
      </c>
      <c r="B1729" s="106" t="s">
        <v>622</v>
      </c>
      <c r="C1729" s="110">
        <v>9893191.1300000008</v>
      </c>
      <c r="D1729" s="112">
        <v>0</v>
      </c>
      <c r="E1729" s="112">
        <f t="shared" ref="E1729:E1745" si="174">SUMIF(A1729:B1729,"*intra*",C1729:D1729)+SUMIF(A1729:B1729,"*inter*",C1729:D1729)</f>
        <v>0</v>
      </c>
      <c r="F1729" s="112">
        <f t="shared" ref="F1729:F1745" si="175">SUMIF(A1729:B1729,"*consolidação*",C1729:D1729)</f>
        <v>9893191.1300000008</v>
      </c>
      <c r="G1729" s="293">
        <f>G1748+G1749+G1750+G1751</f>
        <v>0</v>
      </c>
      <c r="H1729" s="182" t="b">
        <f t="shared" si="172"/>
        <v>1</v>
      </c>
      <c r="I1729" s="182" t="str">
        <f t="shared" si="173"/>
        <v>00</v>
      </c>
    </row>
    <row r="1730" spans="1:9" ht="25.5">
      <c r="A1730" s="182" t="s">
        <v>1318</v>
      </c>
      <c r="B1730" s="108" t="s">
        <v>623</v>
      </c>
      <c r="C1730" s="111">
        <v>9893191.1300000008</v>
      </c>
      <c r="D1730" s="112">
        <v>0</v>
      </c>
      <c r="E1730" s="112">
        <f t="shared" si="174"/>
        <v>0</v>
      </c>
      <c r="F1730" s="112">
        <f t="shared" si="175"/>
        <v>0</v>
      </c>
      <c r="G1730" s="293"/>
      <c r="H1730" s="182" t="b">
        <f t="shared" si="172"/>
        <v>1</v>
      </c>
      <c r="I1730" s="182" t="str">
        <f t="shared" si="173"/>
        <v>01</v>
      </c>
    </row>
    <row r="1731" spans="1:9" ht="25.5">
      <c r="A1731" s="182" t="s">
        <v>1319</v>
      </c>
      <c r="B1731" s="106" t="s">
        <v>624</v>
      </c>
      <c r="C1731" s="110"/>
      <c r="D1731" s="112">
        <v>0</v>
      </c>
      <c r="E1731" s="112">
        <f t="shared" si="174"/>
        <v>0</v>
      </c>
      <c r="F1731" s="112">
        <f t="shared" si="175"/>
        <v>0</v>
      </c>
      <c r="G1731" s="293"/>
      <c r="H1731" s="182" t="b">
        <f t="shared" si="172"/>
        <v>1</v>
      </c>
      <c r="I1731" s="182" t="str">
        <f t="shared" si="173"/>
        <v>02</v>
      </c>
    </row>
    <row r="1732" spans="1:9" ht="25.5">
      <c r="A1732" s="182" t="s">
        <v>1320</v>
      </c>
      <c r="B1732" s="108" t="s">
        <v>625</v>
      </c>
      <c r="C1732" s="111"/>
      <c r="D1732" s="112">
        <v>0</v>
      </c>
      <c r="E1732" s="112">
        <f t="shared" si="174"/>
        <v>0</v>
      </c>
      <c r="F1732" s="112">
        <f t="shared" si="175"/>
        <v>0</v>
      </c>
      <c r="G1732" s="293"/>
      <c r="H1732" s="182" t="b">
        <f t="shared" si="172"/>
        <v>1</v>
      </c>
      <c r="I1732" s="182" t="str">
        <f t="shared" si="173"/>
        <v>03</v>
      </c>
    </row>
    <row r="1733" spans="1:9" ht="25.5">
      <c r="A1733" s="182" t="s">
        <v>1321</v>
      </c>
      <c r="B1733" s="106" t="s">
        <v>626</v>
      </c>
      <c r="C1733" s="110"/>
      <c r="D1733" s="112">
        <v>0</v>
      </c>
      <c r="E1733" s="112">
        <f t="shared" si="174"/>
        <v>0</v>
      </c>
      <c r="F1733" s="112">
        <f t="shared" si="175"/>
        <v>0</v>
      </c>
      <c r="G1733" s="293"/>
      <c r="H1733" s="182" t="b">
        <f t="shared" si="172"/>
        <v>1</v>
      </c>
      <c r="I1733" s="182" t="str">
        <f t="shared" si="173"/>
        <v>04</v>
      </c>
    </row>
    <row r="1734" spans="1:9" ht="25.5">
      <c r="A1734" s="182" t="s">
        <v>1322</v>
      </c>
      <c r="B1734" s="108" t="s">
        <v>627</v>
      </c>
      <c r="C1734" s="111">
        <v>0</v>
      </c>
      <c r="D1734" s="112">
        <v>0</v>
      </c>
      <c r="E1734" s="112">
        <f t="shared" si="174"/>
        <v>0</v>
      </c>
      <c r="F1734" s="112">
        <f t="shared" si="175"/>
        <v>0</v>
      </c>
      <c r="G1734" s="293">
        <f>G1753+G1754</f>
        <v>0</v>
      </c>
      <c r="H1734" s="182" t="b">
        <f t="shared" si="172"/>
        <v>1</v>
      </c>
      <c r="I1734" s="182" t="str">
        <f t="shared" si="173"/>
        <v>00</v>
      </c>
    </row>
    <row r="1735" spans="1:9" ht="25.5">
      <c r="A1735" s="182" t="s">
        <v>1323</v>
      </c>
      <c r="B1735" s="106" t="s">
        <v>628</v>
      </c>
      <c r="C1735" s="110"/>
      <c r="D1735" s="112">
        <v>0</v>
      </c>
      <c r="E1735" s="112">
        <f t="shared" si="174"/>
        <v>0</v>
      </c>
      <c r="F1735" s="112">
        <f t="shared" si="175"/>
        <v>0</v>
      </c>
      <c r="G1735" s="293"/>
      <c r="H1735" s="182" t="b">
        <f t="shared" si="172"/>
        <v>1</v>
      </c>
      <c r="I1735" s="182" t="str">
        <f t="shared" si="173"/>
        <v>01</v>
      </c>
    </row>
    <row r="1736" spans="1:9" ht="25.5">
      <c r="A1736" s="182" t="s">
        <v>1324</v>
      </c>
      <c r="B1736" s="108" t="s">
        <v>629</v>
      </c>
      <c r="C1736" s="111"/>
      <c r="D1736" s="112">
        <v>0</v>
      </c>
      <c r="E1736" s="112">
        <f t="shared" si="174"/>
        <v>0</v>
      </c>
      <c r="F1736" s="112">
        <f t="shared" si="175"/>
        <v>0</v>
      </c>
      <c r="G1736" s="293"/>
      <c r="H1736" s="182" t="b">
        <f t="shared" si="172"/>
        <v>1</v>
      </c>
      <c r="I1736" s="182" t="str">
        <f t="shared" si="173"/>
        <v>04</v>
      </c>
    </row>
    <row r="1737" spans="1:9" ht="25.5">
      <c r="A1737" s="182" t="s">
        <v>1325</v>
      </c>
      <c r="B1737" s="106" t="s">
        <v>630</v>
      </c>
      <c r="C1737" s="110">
        <v>0</v>
      </c>
      <c r="D1737" s="112">
        <v>0</v>
      </c>
      <c r="E1737" s="112">
        <f t="shared" si="174"/>
        <v>0</v>
      </c>
      <c r="F1737" s="112">
        <f t="shared" si="175"/>
        <v>0</v>
      </c>
      <c r="G1737" s="293">
        <f>G1756+G1757</f>
        <v>0</v>
      </c>
      <c r="H1737" s="182" t="b">
        <f t="shared" si="172"/>
        <v>1</v>
      </c>
      <c r="I1737" s="182" t="str">
        <f t="shared" si="173"/>
        <v>00</v>
      </c>
    </row>
    <row r="1738" spans="1:9" ht="25.5">
      <c r="A1738" s="182" t="s">
        <v>1326</v>
      </c>
      <c r="B1738" s="108" t="s">
        <v>631</v>
      </c>
      <c r="C1738" s="111"/>
      <c r="D1738" s="112">
        <v>0</v>
      </c>
      <c r="E1738" s="112">
        <f t="shared" si="174"/>
        <v>0</v>
      </c>
      <c r="F1738" s="112">
        <f t="shared" si="175"/>
        <v>0</v>
      </c>
      <c r="G1738" s="293"/>
      <c r="H1738" s="182" t="b">
        <f t="shared" si="172"/>
        <v>1</v>
      </c>
      <c r="I1738" s="182" t="str">
        <f t="shared" si="173"/>
        <v>01</v>
      </c>
    </row>
    <row r="1739" spans="1:9" ht="25.5">
      <c r="A1739" s="182" t="s">
        <v>1327</v>
      </c>
      <c r="B1739" s="106" t="s">
        <v>632</v>
      </c>
      <c r="C1739" s="110"/>
      <c r="D1739" s="112">
        <v>0</v>
      </c>
      <c r="E1739" s="112">
        <f t="shared" si="174"/>
        <v>0</v>
      </c>
      <c r="F1739" s="112">
        <f t="shared" si="175"/>
        <v>0</v>
      </c>
      <c r="G1739" s="293"/>
      <c r="H1739" s="182" t="b">
        <f t="shared" si="172"/>
        <v>1</v>
      </c>
      <c r="I1739" s="182" t="str">
        <f t="shared" si="173"/>
        <v>04</v>
      </c>
    </row>
    <row r="1740" spans="1:9" ht="25.5">
      <c r="A1740" s="182" t="s">
        <v>1328</v>
      </c>
      <c r="B1740" s="108" t="s">
        <v>633</v>
      </c>
      <c r="C1740" s="111">
        <v>0</v>
      </c>
      <c r="D1740" s="112">
        <v>0</v>
      </c>
      <c r="E1740" s="112">
        <f t="shared" si="174"/>
        <v>0</v>
      </c>
      <c r="F1740" s="112">
        <f t="shared" si="175"/>
        <v>0</v>
      </c>
      <c r="G1740" s="293">
        <f>G1759+G1760</f>
        <v>0</v>
      </c>
      <c r="H1740" s="182" t="b">
        <f t="shared" si="172"/>
        <v>1</v>
      </c>
      <c r="I1740" s="182" t="str">
        <f t="shared" si="173"/>
        <v>00</v>
      </c>
    </row>
    <row r="1741" spans="1:9" ht="25.5">
      <c r="A1741" s="182" t="s">
        <v>1329</v>
      </c>
      <c r="B1741" s="106" t="s">
        <v>634</v>
      </c>
      <c r="C1741" s="110"/>
      <c r="D1741" s="112">
        <v>0</v>
      </c>
      <c r="E1741" s="112">
        <f t="shared" si="174"/>
        <v>0</v>
      </c>
      <c r="F1741" s="112">
        <f t="shared" si="175"/>
        <v>0</v>
      </c>
      <c r="G1741" s="293"/>
      <c r="H1741" s="182" t="b">
        <f t="shared" si="172"/>
        <v>1</v>
      </c>
      <c r="I1741" s="182" t="str">
        <f t="shared" si="173"/>
        <v>01</v>
      </c>
    </row>
    <row r="1742" spans="1:9" ht="25.5">
      <c r="A1742" s="182" t="s">
        <v>1330</v>
      </c>
      <c r="B1742" s="108" t="s">
        <v>635</v>
      </c>
      <c r="C1742" s="111"/>
      <c r="D1742" s="112">
        <v>0</v>
      </c>
      <c r="E1742" s="112">
        <f t="shared" si="174"/>
        <v>0</v>
      </c>
      <c r="F1742" s="112">
        <f t="shared" si="175"/>
        <v>0</v>
      </c>
      <c r="G1742" s="293"/>
      <c r="H1742" s="182" t="b">
        <f t="shared" si="172"/>
        <v>1</v>
      </c>
      <c r="I1742" s="182" t="str">
        <f t="shared" si="173"/>
        <v>04</v>
      </c>
    </row>
    <row r="1743" spans="1:9" ht="25.5">
      <c r="A1743" s="182" t="s">
        <v>1331</v>
      </c>
      <c r="B1743" s="106" t="s">
        <v>636</v>
      </c>
      <c r="C1743" s="110">
        <v>0</v>
      </c>
      <c r="D1743" s="112">
        <v>0</v>
      </c>
      <c r="E1743" s="112">
        <f t="shared" si="174"/>
        <v>0</v>
      </c>
      <c r="F1743" s="112">
        <f t="shared" si="175"/>
        <v>0</v>
      </c>
      <c r="G1743" s="293">
        <f>G1762+G1763</f>
        <v>0</v>
      </c>
      <c r="H1743" s="182" t="b">
        <f t="shared" si="172"/>
        <v>1</v>
      </c>
      <c r="I1743" s="182" t="str">
        <f t="shared" si="173"/>
        <v>00</v>
      </c>
    </row>
    <row r="1744" spans="1:9" ht="25.5">
      <c r="A1744" s="182" t="s">
        <v>1332</v>
      </c>
      <c r="B1744" s="108" t="s">
        <v>637</v>
      </c>
      <c r="C1744" s="111"/>
      <c r="D1744" s="112">
        <v>0</v>
      </c>
      <c r="E1744" s="112">
        <f t="shared" si="174"/>
        <v>0</v>
      </c>
      <c r="F1744" s="112">
        <f t="shared" si="175"/>
        <v>0</v>
      </c>
      <c r="G1744" s="293"/>
      <c r="H1744" s="182" t="b">
        <f t="shared" si="172"/>
        <v>1</v>
      </c>
      <c r="I1744" s="182" t="str">
        <f t="shared" si="173"/>
        <v>01</v>
      </c>
    </row>
    <row r="1745" spans="1:9" ht="25.5">
      <c r="A1745" s="182" t="s">
        <v>1333</v>
      </c>
      <c r="B1745" s="106" t="s">
        <v>638</v>
      </c>
      <c r="C1745" s="110"/>
      <c r="D1745" s="112">
        <v>0</v>
      </c>
      <c r="E1745" s="112">
        <f t="shared" si="174"/>
        <v>0</v>
      </c>
      <c r="F1745" s="112">
        <f t="shared" si="175"/>
        <v>0</v>
      </c>
      <c r="G1745" s="293"/>
      <c r="H1745" s="182" t="b">
        <f t="shared" si="172"/>
        <v>1</v>
      </c>
      <c r="I1745" s="182" t="str">
        <f t="shared" si="173"/>
        <v>04</v>
      </c>
    </row>
    <row r="1746" spans="1:9">
      <c r="A1746" s="182" t="s">
        <v>1334</v>
      </c>
      <c r="B1746" s="108" t="s">
        <v>639</v>
      </c>
      <c r="C1746" s="111">
        <v>1142712857006.55</v>
      </c>
      <c r="D1746" s="112">
        <v>0</v>
      </c>
      <c r="E1746" s="112">
        <f>E1747+E1749-E1751-E1759</f>
        <v>0</v>
      </c>
      <c r="F1746" s="112">
        <f>F1747+F1749-F1751-F1759</f>
        <v>1142712857006.55</v>
      </c>
      <c r="G1746" s="293">
        <f>G1765+G1767-G1769-G1777</f>
        <v>0</v>
      </c>
      <c r="H1746" s="182" t="b">
        <f t="shared" si="172"/>
        <v>1</v>
      </c>
      <c r="I1746" s="182" t="str">
        <f t="shared" si="173"/>
        <v>00</v>
      </c>
    </row>
    <row r="1747" spans="1:9">
      <c r="A1747" s="182" t="s">
        <v>1335</v>
      </c>
      <c r="B1747" s="106" t="s">
        <v>640</v>
      </c>
      <c r="C1747" s="110">
        <v>109949352977.78999</v>
      </c>
      <c r="D1747" s="112">
        <v>0</v>
      </c>
      <c r="E1747" s="112">
        <f>E1748</f>
        <v>0</v>
      </c>
      <c r="F1747" s="112">
        <f>F1748</f>
        <v>109949352977.78999</v>
      </c>
      <c r="G1747" s="293">
        <f>G1766</f>
        <v>0</v>
      </c>
      <c r="H1747" s="182" t="b">
        <f t="shared" si="172"/>
        <v>1</v>
      </c>
      <c r="I1747" s="182" t="str">
        <f t="shared" si="173"/>
        <v>00</v>
      </c>
    </row>
    <row r="1748" spans="1:9">
      <c r="A1748" s="182" t="s">
        <v>1336</v>
      </c>
      <c r="B1748" s="108" t="s">
        <v>641</v>
      </c>
      <c r="C1748" s="111">
        <v>109949352977.78999</v>
      </c>
      <c r="D1748" s="112">
        <v>0</v>
      </c>
      <c r="E1748" s="112">
        <f>SUMIF(A1748:B1748,"*intra*",C1748:D1748)+SUMIF(A1748:B1748,"*inter*",C1748:D1748)</f>
        <v>0</v>
      </c>
      <c r="F1748" s="112">
        <f>SUMIF(A1748:B1748,"*consolidação*",C1748:D1748)</f>
        <v>109949352977.78999</v>
      </c>
      <c r="G1748" s="293"/>
      <c r="H1748" s="182" t="b">
        <f t="shared" si="172"/>
        <v>1</v>
      </c>
      <c r="I1748" s="182" t="str">
        <f t="shared" si="173"/>
        <v>00</v>
      </c>
    </row>
    <row r="1749" spans="1:9">
      <c r="A1749" s="182" t="s">
        <v>1337</v>
      </c>
      <c r="B1749" s="106" t="s">
        <v>642</v>
      </c>
      <c r="C1749" s="110">
        <v>1054216281082.42</v>
      </c>
      <c r="D1749" s="112">
        <v>0</v>
      </c>
      <c r="E1749" s="112">
        <f>E1750</f>
        <v>0</v>
      </c>
      <c r="F1749" s="112">
        <f>F1750</f>
        <v>1054216281082.42</v>
      </c>
      <c r="G1749" s="293">
        <f>G1768</f>
        <v>0</v>
      </c>
      <c r="H1749" s="182" t="b">
        <f t="shared" si="172"/>
        <v>1</v>
      </c>
      <c r="I1749" s="182" t="str">
        <f t="shared" si="173"/>
        <v>00</v>
      </c>
    </row>
    <row r="1750" spans="1:9">
      <c r="A1750" s="182" t="s">
        <v>1338</v>
      </c>
      <c r="B1750" s="108" t="s">
        <v>643</v>
      </c>
      <c r="C1750" s="111">
        <v>1054216281082.42</v>
      </c>
      <c r="D1750" s="112">
        <v>0</v>
      </c>
      <c r="E1750" s="112">
        <f>SUMIF(A1750:B1750,"*intra*",C1750:D1750)+SUMIF(A1750:B1750,"*inter*",C1750:D1750)</f>
        <v>0</v>
      </c>
      <c r="F1750" s="112">
        <f>SUMIF(A1750:B1750,"*consolidação*",C1750:D1750)</f>
        <v>1054216281082.42</v>
      </c>
      <c r="G1750" s="293"/>
      <c r="H1750" s="182" t="b">
        <f t="shared" si="172"/>
        <v>1</v>
      </c>
      <c r="I1750" s="182" t="str">
        <f t="shared" si="173"/>
        <v>00</v>
      </c>
    </row>
    <row r="1751" spans="1:9">
      <c r="A1751" s="182" t="s">
        <v>1339</v>
      </c>
      <c r="B1751" s="106" t="s">
        <v>644</v>
      </c>
      <c r="C1751" s="110">
        <v>21204070946.740002</v>
      </c>
      <c r="D1751" s="112">
        <v>0</v>
      </c>
      <c r="E1751" s="112">
        <f>E1752</f>
        <v>0</v>
      </c>
      <c r="F1751" s="112">
        <f>F1752</f>
        <v>21204070946.740002</v>
      </c>
      <c r="G1751" s="293">
        <f>G1770</f>
        <v>0</v>
      </c>
      <c r="H1751" s="182" t="b">
        <f t="shared" si="172"/>
        <v>1</v>
      </c>
      <c r="I1751" s="182" t="str">
        <f t="shared" si="173"/>
        <v>00</v>
      </c>
    </row>
    <row r="1752" spans="1:9" ht="25.5">
      <c r="A1752" s="182" t="s">
        <v>1340</v>
      </c>
      <c r="B1752" s="108" t="s">
        <v>645</v>
      </c>
      <c r="C1752" s="111">
        <v>21204070946.740002</v>
      </c>
      <c r="D1752" s="112">
        <v>0</v>
      </c>
      <c r="E1752" s="112">
        <f t="shared" ref="E1752:E1758" si="176">SUMIF(A1752:B1752,"*intra*",C1752:D1752)+SUMIF(A1752:B1752,"*inter*",C1752:D1752)</f>
        <v>0</v>
      </c>
      <c r="F1752" s="112">
        <f t="shared" ref="F1752:F1758" si="177">SUMIF(A1752:B1752,"*consolidação*",C1752:D1752)</f>
        <v>21204070946.740002</v>
      </c>
      <c r="G1752" s="293" t="e">
        <f>G1771+G1772+G1773+G1774+G1775+G1776</f>
        <v>#REF!</v>
      </c>
      <c r="H1752" s="182" t="b">
        <f t="shared" si="172"/>
        <v>1</v>
      </c>
      <c r="I1752" s="182" t="str">
        <f t="shared" si="173"/>
        <v>00</v>
      </c>
    </row>
    <row r="1753" spans="1:9">
      <c r="A1753" s="182" t="s">
        <v>1341</v>
      </c>
      <c r="B1753" s="106" t="s">
        <v>646</v>
      </c>
      <c r="C1753" s="110">
        <v>16907994626.040001</v>
      </c>
      <c r="D1753" s="112">
        <v>0</v>
      </c>
      <c r="E1753" s="112">
        <f t="shared" si="176"/>
        <v>0</v>
      </c>
      <c r="F1753" s="112">
        <f t="shared" si="177"/>
        <v>0</v>
      </c>
      <c r="G1753" s="293"/>
      <c r="H1753" s="182" t="b">
        <f t="shared" si="172"/>
        <v>1</v>
      </c>
      <c r="I1753" s="182" t="str">
        <f t="shared" si="173"/>
        <v>01</v>
      </c>
    </row>
    <row r="1754" spans="1:9">
      <c r="A1754" s="182" t="s">
        <v>1342</v>
      </c>
      <c r="B1754" s="108" t="s">
        <v>647</v>
      </c>
      <c r="C1754" s="111">
        <v>4199768370.9200001</v>
      </c>
      <c r="D1754" s="112">
        <v>0</v>
      </c>
      <c r="E1754" s="112">
        <f t="shared" si="176"/>
        <v>0</v>
      </c>
      <c r="F1754" s="112">
        <f t="shared" si="177"/>
        <v>0</v>
      </c>
      <c r="G1754" s="293"/>
      <c r="H1754" s="182" t="b">
        <f t="shared" si="172"/>
        <v>1</v>
      </c>
      <c r="I1754" s="182" t="str">
        <f t="shared" si="173"/>
        <v>02</v>
      </c>
    </row>
    <row r="1755" spans="1:9">
      <c r="A1755" s="182" t="s">
        <v>1343</v>
      </c>
      <c r="B1755" s="106" t="s">
        <v>648</v>
      </c>
      <c r="C1755" s="110"/>
      <c r="D1755" s="112">
        <v>0</v>
      </c>
      <c r="E1755" s="112">
        <f t="shared" si="176"/>
        <v>0</v>
      </c>
      <c r="F1755" s="112">
        <f t="shared" si="177"/>
        <v>0</v>
      </c>
      <c r="G1755" s="293"/>
      <c r="H1755" s="182" t="b">
        <f t="shared" si="172"/>
        <v>1</v>
      </c>
      <c r="I1755" s="182" t="str">
        <f t="shared" si="173"/>
        <v>03</v>
      </c>
    </row>
    <row r="1756" spans="1:9">
      <c r="A1756" s="182" t="s">
        <v>1344</v>
      </c>
      <c r="B1756" s="108" t="s">
        <v>649</v>
      </c>
      <c r="C1756" s="111"/>
      <c r="D1756" s="112">
        <v>0</v>
      </c>
      <c r="E1756" s="112">
        <f t="shared" si="176"/>
        <v>0</v>
      </c>
      <c r="F1756" s="112">
        <f t="shared" si="177"/>
        <v>0</v>
      </c>
      <c r="G1756" s="293"/>
      <c r="H1756" s="182" t="b">
        <f t="shared" si="172"/>
        <v>1</v>
      </c>
      <c r="I1756" s="182" t="str">
        <f t="shared" si="173"/>
        <v>04</v>
      </c>
    </row>
    <row r="1757" spans="1:9">
      <c r="A1757" s="182" t="s">
        <v>1345</v>
      </c>
      <c r="B1757" s="106" t="s">
        <v>650</v>
      </c>
      <c r="C1757" s="110"/>
      <c r="D1757" s="112">
        <v>0</v>
      </c>
      <c r="E1757" s="112">
        <f t="shared" si="176"/>
        <v>0</v>
      </c>
      <c r="F1757" s="112">
        <f t="shared" si="177"/>
        <v>0</v>
      </c>
      <c r="G1757" s="293"/>
      <c r="H1757" s="182" t="b">
        <f t="shared" si="172"/>
        <v>1</v>
      </c>
      <c r="I1757" s="182" t="str">
        <f t="shared" si="173"/>
        <v>05</v>
      </c>
    </row>
    <row r="1758" spans="1:9">
      <c r="A1758" s="182" t="s">
        <v>1346</v>
      </c>
      <c r="B1758" s="108" t="s">
        <v>651</v>
      </c>
      <c r="C1758" s="111">
        <v>96307949.780000001</v>
      </c>
      <c r="D1758" s="112">
        <v>0</v>
      </c>
      <c r="E1758" s="112">
        <f t="shared" si="176"/>
        <v>0</v>
      </c>
      <c r="F1758" s="112">
        <f t="shared" si="177"/>
        <v>0</v>
      </c>
      <c r="G1758" s="293"/>
      <c r="H1758" s="182" t="b">
        <f t="shared" si="172"/>
        <v>1</v>
      </c>
      <c r="I1758" s="182" t="str">
        <f t="shared" si="173"/>
        <v>06</v>
      </c>
    </row>
    <row r="1759" spans="1:9">
      <c r="A1759" s="182" t="s">
        <v>1347</v>
      </c>
      <c r="B1759" s="106" t="s">
        <v>652</v>
      </c>
      <c r="C1759" s="110">
        <v>248706106.91999999</v>
      </c>
      <c r="D1759" s="112">
        <v>0</v>
      </c>
      <c r="E1759" s="112">
        <f>E1760</f>
        <v>0</v>
      </c>
      <c r="F1759" s="112">
        <f>F1760</f>
        <v>248706106.91999999</v>
      </c>
      <c r="G1759" s="293">
        <f>G1778</f>
        <v>0</v>
      </c>
      <c r="H1759" s="182" t="b">
        <f t="shared" si="172"/>
        <v>1</v>
      </c>
      <c r="I1759" s="182" t="str">
        <f t="shared" si="173"/>
        <v>00</v>
      </c>
    </row>
    <row r="1760" spans="1:9" ht="25.5">
      <c r="A1760" s="182" t="s">
        <v>1348</v>
      </c>
      <c r="B1760" s="108" t="s">
        <v>653</v>
      </c>
      <c r="C1760" s="111">
        <v>248706106.91999999</v>
      </c>
      <c r="D1760" s="112">
        <v>0</v>
      </c>
      <c r="E1760" s="112">
        <f>SUMIF(A1760:B1760,"*intra*",C1760:D1760)+SUMIF(A1760:B1760,"*inter*",C1760:D1760)</f>
        <v>0</v>
      </c>
      <c r="F1760" s="112">
        <f>SUMIF(A1760:B1760,"*consolidação*",C1760:D1760)</f>
        <v>248706106.91999999</v>
      </c>
      <c r="G1760" s="294">
        <f>G1779+G1780</f>
        <v>0</v>
      </c>
      <c r="H1760" s="182" t="b">
        <f t="shared" si="172"/>
        <v>1</v>
      </c>
      <c r="I1760" s="182" t="str">
        <f t="shared" si="173"/>
        <v>00</v>
      </c>
    </row>
    <row r="1761" spans="1:9" ht="25.5">
      <c r="A1761" s="182" t="s">
        <v>1349</v>
      </c>
      <c r="B1761" s="106" t="s">
        <v>654</v>
      </c>
      <c r="C1761" s="110">
        <v>248706106.91999999</v>
      </c>
      <c r="D1761" s="112">
        <v>0</v>
      </c>
      <c r="E1761" s="112">
        <f>SUMIF(A1761:B1761,"*intra*",C1761:D1761)+SUMIF(A1761:B1761,"*inter*",C1761:D1761)</f>
        <v>0</v>
      </c>
      <c r="F1761" s="112">
        <f>SUMIF(A1761:B1761,"*consolidação*",C1761:D1761)</f>
        <v>0</v>
      </c>
      <c r="G1761" s="293"/>
      <c r="H1761" s="182" t="b">
        <f t="shared" si="172"/>
        <v>1</v>
      </c>
      <c r="I1761" s="182" t="str">
        <f t="shared" si="173"/>
        <v>01</v>
      </c>
    </row>
    <row r="1762" spans="1:9" ht="25.5">
      <c r="A1762" s="182" t="s">
        <v>1350</v>
      </c>
      <c r="B1762" s="108" t="s">
        <v>655</v>
      </c>
      <c r="C1762" s="111"/>
      <c r="D1762" s="112">
        <v>0</v>
      </c>
      <c r="E1762" s="112">
        <f>SUMIF(A1762:B1762,"*intra*",C1762:D1762)+SUMIF(A1762:B1762,"*inter*",C1762:D1762)</f>
        <v>0</v>
      </c>
      <c r="F1762" s="112">
        <f>SUMIF(A1762:B1762,"*consolidação*",C1762:D1762)</f>
        <v>0</v>
      </c>
      <c r="G1762" s="293"/>
      <c r="H1762" s="182" t="b">
        <f t="shared" si="172"/>
        <v>1</v>
      </c>
      <c r="I1762" s="182" t="str">
        <f t="shared" si="173"/>
        <v>02</v>
      </c>
    </row>
    <row r="1763" spans="1:9">
      <c r="A1763" s="182" t="s">
        <v>1351</v>
      </c>
      <c r="B1763" s="106" t="s">
        <v>656</v>
      </c>
      <c r="C1763" s="110">
        <v>4472395081.5900002</v>
      </c>
      <c r="D1763" s="112">
        <v>0</v>
      </c>
      <c r="E1763" s="112">
        <f>E1764+E1766+E1768-E1770-E1775</f>
        <v>0</v>
      </c>
      <c r="F1763" s="112">
        <f>F1764+F1766+F1768-F1770-F1775</f>
        <v>4472395081.5900002</v>
      </c>
      <c r="G1763" s="293">
        <f>G1782+G1784+G1786-G1788-G1793</f>
        <v>0</v>
      </c>
      <c r="H1763" s="182" t="b">
        <f t="shared" si="172"/>
        <v>1</v>
      </c>
      <c r="I1763" s="182" t="str">
        <f t="shared" si="173"/>
        <v>00</v>
      </c>
    </row>
    <row r="1764" spans="1:9">
      <c r="A1764" s="182" t="s">
        <v>1352</v>
      </c>
      <c r="B1764" s="108" t="s">
        <v>657</v>
      </c>
      <c r="C1764" s="111">
        <v>4021264281.6100001</v>
      </c>
      <c r="D1764" s="112">
        <v>0</v>
      </c>
      <c r="E1764" s="112">
        <f>E1765</f>
        <v>0</v>
      </c>
      <c r="F1764" s="112">
        <f>F1765</f>
        <v>4021264281.6100001</v>
      </c>
      <c r="G1764" s="293">
        <f>G1783</f>
        <v>0</v>
      </c>
      <c r="H1764" s="182" t="b">
        <f t="shared" si="172"/>
        <v>1</v>
      </c>
      <c r="I1764" s="182" t="str">
        <f t="shared" si="173"/>
        <v>00</v>
      </c>
    </row>
    <row r="1765" spans="1:9">
      <c r="A1765" s="182" t="s">
        <v>1353</v>
      </c>
      <c r="B1765" s="106" t="s">
        <v>658</v>
      </c>
      <c r="C1765" s="110">
        <v>4021264281.6100001</v>
      </c>
      <c r="D1765" s="112">
        <v>0</v>
      </c>
      <c r="E1765" s="112">
        <f>SUMIF(A1765:B1765,"*intra*",C1765:D1765)+SUMIF(A1765:B1765,"*inter*",C1765:D1765)</f>
        <v>0</v>
      </c>
      <c r="F1765" s="112">
        <f>SUMIF(A1765:B1765,"*consolidação*",C1765:D1765)</f>
        <v>4021264281.6100001</v>
      </c>
      <c r="G1765" s="293"/>
      <c r="H1765" s="182" t="b">
        <f t="shared" si="172"/>
        <v>1</v>
      </c>
      <c r="I1765" s="182" t="str">
        <f t="shared" si="173"/>
        <v>00</v>
      </c>
    </row>
    <row r="1766" spans="1:9">
      <c r="A1766" s="182" t="s">
        <v>1354</v>
      </c>
      <c r="B1766" s="108" t="s">
        <v>659</v>
      </c>
      <c r="C1766" s="111">
        <v>963050394.27999997</v>
      </c>
      <c r="D1766" s="112">
        <v>0</v>
      </c>
      <c r="E1766" s="112">
        <f>E1767</f>
        <v>0</v>
      </c>
      <c r="F1766" s="112">
        <f>F1767</f>
        <v>963050394.27999997</v>
      </c>
      <c r="G1766" s="293">
        <f>G1785</f>
        <v>0</v>
      </c>
      <c r="H1766" s="182" t="b">
        <f t="shared" si="172"/>
        <v>1</v>
      </c>
      <c r="I1766" s="182" t="str">
        <f t="shared" si="173"/>
        <v>00</v>
      </c>
    </row>
    <row r="1767" spans="1:9" ht="25.5">
      <c r="A1767" s="182" t="s">
        <v>1355</v>
      </c>
      <c r="B1767" s="106" t="s">
        <v>660</v>
      </c>
      <c r="C1767" s="110">
        <v>963050394.27999997</v>
      </c>
      <c r="D1767" s="112">
        <v>0</v>
      </c>
      <c r="E1767" s="112">
        <f>SUMIF(A1767:B1767,"*intra*",C1767:D1767)+SUMIF(A1767:B1767,"*inter*",C1767:D1767)</f>
        <v>0</v>
      </c>
      <c r="F1767" s="112">
        <f>SUMIF(A1767:B1767,"*consolidação*",C1767:D1767)</f>
        <v>963050394.27999997</v>
      </c>
      <c r="G1767" s="293"/>
      <c r="H1767" s="182" t="b">
        <f t="shared" si="172"/>
        <v>1</v>
      </c>
      <c r="I1767" s="182" t="str">
        <f t="shared" si="173"/>
        <v>00</v>
      </c>
    </row>
    <row r="1768" spans="1:9">
      <c r="A1768" s="182" t="s">
        <v>1356</v>
      </c>
      <c r="B1768" s="108" t="s">
        <v>661</v>
      </c>
      <c r="C1768" s="111">
        <v>5191762.95</v>
      </c>
      <c r="D1768" s="112">
        <v>0</v>
      </c>
      <c r="E1768" s="112">
        <f>E1769</f>
        <v>0</v>
      </c>
      <c r="F1768" s="112">
        <f>F1769</f>
        <v>5191762.95</v>
      </c>
      <c r="G1768" s="293">
        <f>G1787</f>
        <v>0</v>
      </c>
      <c r="H1768" s="182" t="b">
        <f t="shared" si="172"/>
        <v>1</v>
      </c>
      <c r="I1768" s="182" t="str">
        <f t="shared" si="173"/>
        <v>00</v>
      </c>
    </row>
    <row r="1769" spans="1:9">
      <c r="A1769" s="182" t="s">
        <v>1357</v>
      </c>
      <c r="B1769" s="106" t="s">
        <v>662</v>
      </c>
      <c r="C1769" s="110">
        <v>5191762.95</v>
      </c>
      <c r="D1769" s="112">
        <v>0</v>
      </c>
      <c r="E1769" s="112">
        <f>SUMIF(A1769:B1769,"*intra*",C1769:D1769)+SUMIF(A1769:B1769,"*inter*",C1769:D1769)</f>
        <v>0</v>
      </c>
      <c r="F1769" s="112">
        <f>SUMIF(A1769:B1769,"*consolidação*",C1769:D1769)</f>
        <v>5191762.95</v>
      </c>
      <c r="G1769" s="293"/>
      <c r="H1769" s="182" t="b">
        <f t="shared" si="172"/>
        <v>1</v>
      </c>
      <c r="I1769" s="182" t="str">
        <f t="shared" si="173"/>
        <v>00</v>
      </c>
    </row>
    <row r="1770" spans="1:9">
      <c r="A1770" s="182" t="s">
        <v>1358</v>
      </c>
      <c r="B1770" s="108" t="s">
        <v>663</v>
      </c>
      <c r="C1770" s="111">
        <v>515879063.99000001</v>
      </c>
      <c r="D1770" s="112">
        <v>0</v>
      </c>
      <c r="E1770" s="112">
        <f>E1771</f>
        <v>0</v>
      </c>
      <c r="F1770" s="112">
        <f>F1771</f>
        <v>515879063.99000001</v>
      </c>
      <c r="G1770" s="293">
        <f>G1789</f>
        <v>0</v>
      </c>
      <c r="H1770" s="182" t="b">
        <f t="shared" si="172"/>
        <v>1</v>
      </c>
      <c r="I1770" s="182" t="str">
        <f t="shared" si="173"/>
        <v>00</v>
      </c>
    </row>
    <row r="1771" spans="1:9">
      <c r="A1771" s="182" t="s">
        <v>1359</v>
      </c>
      <c r="B1771" s="106" t="s">
        <v>664</v>
      </c>
      <c r="C1771" s="110">
        <v>515879063.99000001</v>
      </c>
      <c r="D1771" s="112">
        <v>0</v>
      </c>
      <c r="E1771" s="112">
        <f>SUMIF(A1771:B1771,"*intra*",C1771:D1771)+SUMIF(A1771:B1771,"*inter*",C1771:D1771)</f>
        <v>0</v>
      </c>
      <c r="F1771" s="112">
        <f>SUMIF(A1771:B1771,"*consolidação*",C1771:D1771)</f>
        <v>515879063.99000001</v>
      </c>
      <c r="G1771" s="293" t="e">
        <f>G1790+G1791+G1792</f>
        <v>#REF!</v>
      </c>
      <c r="H1771" s="182" t="b">
        <f t="shared" si="172"/>
        <v>1</v>
      </c>
      <c r="I1771" s="182" t="str">
        <f t="shared" si="173"/>
        <v>00</v>
      </c>
    </row>
    <row r="1772" spans="1:9">
      <c r="A1772" s="182" t="s">
        <v>1360</v>
      </c>
      <c r="B1772" s="108" t="s">
        <v>665</v>
      </c>
      <c r="C1772" s="111">
        <v>427601135.54000002</v>
      </c>
      <c r="D1772" s="112">
        <v>0</v>
      </c>
      <c r="E1772" s="112">
        <f>SUMIF(A1772:B1772,"*intra*",C1772:D1772)+SUMIF(A1772:B1772,"*inter*",C1772:D1772)</f>
        <v>0</v>
      </c>
      <c r="F1772" s="112">
        <f>SUMIF(A1772:B1772,"*consolidação*",C1772:D1772)</f>
        <v>0</v>
      </c>
      <c r="G1772" s="293"/>
      <c r="H1772" s="182" t="b">
        <f t="shared" si="172"/>
        <v>1</v>
      </c>
      <c r="I1772" s="182" t="str">
        <f t="shared" si="173"/>
        <v>01</v>
      </c>
    </row>
    <row r="1773" spans="1:9" ht="25.5">
      <c r="A1773" s="182" t="s">
        <v>1361</v>
      </c>
      <c r="B1773" s="106" t="s">
        <v>666</v>
      </c>
      <c r="C1773" s="110">
        <v>88277928.450000003</v>
      </c>
      <c r="D1773" s="112">
        <v>0</v>
      </c>
      <c r="E1773" s="112">
        <f>SUMIF(A1773:B1773,"*intra*",C1773:D1773)+SUMIF(A1773:B1773,"*inter*",C1773:D1773)</f>
        <v>0</v>
      </c>
      <c r="F1773" s="112">
        <f>SUMIF(A1773:B1773,"*consolidação*",C1773:D1773)</f>
        <v>0</v>
      </c>
      <c r="G1773" s="293"/>
      <c r="H1773" s="182" t="b">
        <f t="shared" si="172"/>
        <v>1</v>
      </c>
      <c r="I1773" s="182" t="str">
        <f t="shared" si="173"/>
        <v>02</v>
      </c>
    </row>
    <row r="1774" spans="1:9" ht="25.5">
      <c r="A1774" s="182" t="s">
        <v>1362</v>
      </c>
      <c r="B1774" s="108" t="s">
        <v>667</v>
      </c>
      <c r="C1774" s="111"/>
      <c r="D1774" s="112">
        <v>0</v>
      </c>
      <c r="E1774" s="112">
        <f>SUMIF(A1774:B1774,"*intra*",C1774:D1774)+SUMIF(A1774:B1774,"*inter*",C1774:D1774)</f>
        <v>0</v>
      </c>
      <c r="F1774" s="112">
        <f>SUMIF(A1774:B1774,"*consolidação*",C1774:D1774)</f>
        <v>0</v>
      </c>
      <c r="G1774" s="293"/>
      <c r="H1774" s="182" t="b">
        <f t="shared" si="172"/>
        <v>1</v>
      </c>
      <c r="I1774" s="182" t="str">
        <f t="shared" si="173"/>
        <v>03</v>
      </c>
    </row>
    <row r="1775" spans="1:9">
      <c r="A1775" s="182" t="s">
        <v>1363</v>
      </c>
      <c r="B1775" s="106" t="s">
        <v>668</v>
      </c>
      <c r="C1775" s="110">
        <v>1232293.26</v>
      </c>
      <c r="D1775" s="112">
        <v>0</v>
      </c>
      <c r="E1775" s="112">
        <f>E1776</f>
        <v>0</v>
      </c>
      <c r="F1775" s="112">
        <f>F1776</f>
        <v>1232293.26</v>
      </c>
      <c r="G1775" s="293">
        <f>G1794</f>
        <v>0</v>
      </c>
      <c r="H1775" s="182" t="b">
        <f t="shared" ref="H1775:H1838" si="178">IF(I1775="00",C1775=E1775+F1775,TRUE)</f>
        <v>1</v>
      </c>
      <c r="I1775" s="182" t="str">
        <f t="shared" si="173"/>
        <v>00</v>
      </c>
    </row>
    <row r="1776" spans="1:9" ht="25.5">
      <c r="A1776" s="182" t="s">
        <v>1364</v>
      </c>
      <c r="B1776" s="108" t="s">
        <v>669</v>
      </c>
      <c r="C1776" s="111">
        <v>1232293.26</v>
      </c>
      <c r="D1776" s="112">
        <v>0</v>
      </c>
      <c r="E1776" s="112">
        <f>SUMIF(A1776:B1776,"*intra*",C1776:D1776)+SUMIF(A1776:B1776,"*inter*",C1776:D1776)</f>
        <v>0</v>
      </c>
      <c r="F1776" s="112">
        <f>SUMIF(A1776:B1776,"*consolidação*",C1776:D1776)</f>
        <v>1232293.26</v>
      </c>
      <c r="G1776" s="293">
        <f>G1795+G1796+G1797</f>
        <v>0</v>
      </c>
      <c r="H1776" s="182" t="b">
        <f t="shared" si="178"/>
        <v>1</v>
      </c>
      <c r="I1776" s="182" t="str">
        <f t="shared" ref="I1776:I1839" si="179">MID(A1776,11,2)</f>
        <v>00</v>
      </c>
    </row>
    <row r="1777" spans="1:9" ht="25.5">
      <c r="A1777" s="182" t="s">
        <v>1365</v>
      </c>
      <c r="B1777" s="106" t="s">
        <v>670</v>
      </c>
      <c r="C1777" s="110">
        <v>1232293.26</v>
      </c>
      <c r="D1777" s="112">
        <v>0</v>
      </c>
      <c r="E1777" s="112">
        <f>SUMIF(A1777:B1777,"*intra*",C1777:D1777)+SUMIF(A1777:B1777,"*inter*",C1777:D1777)</f>
        <v>0</v>
      </c>
      <c r="F1777" s="112">
        <f>SUMIF(A1777:B1777,"*consolidação*",C1777:D1777)</f>
        <v>0</v>
      </c>
      <c r="G1777" s="293"/>
      <c r="H1777" s="182" t="b">
        <f t="shared" si="178"/>
        <v>1</v>
      </c>
      <c r="I1777" s="182" t="str">
        <f t="shared" si="179"/>
        <v>01</v>
      </c>
    </row>
    <row r="1778" spans="1:9" ht="25.5">
      <c r="A1778" s="182" t="s">
        <v>1366</v>
      </c>
      <c r="B1778" s="108" t="s">
        <v>671</v>
      </c>
      <c r="C1778" s="111"/>
      <c r="D1778" s="112">
        <v>0</v>
      </c>
      <c r="E1778" s="112">
        <f>SUMIF(A1778:B1778,"*intra*",C1778:D1778)+SUMIF(A1778:B1778,"*inter*",C1778:D1778)</f>
        <v>0</v>
      </c>
      <c r="F1778" s="112">
        <f>SUMIF(A1778:B1778,"*consolidação*",C1778:D1778)</f>
        <v>0</v>
      </c>
      <c r="G1778" s="293"/>
      <c r="H1778" s="182" t="b">
        <f t="shared" si="178"/>
        <v>1</v>
      </c>
      <c r="I1778" s="182" t="str">
        <f t="shared" si="179"/>
        <v>02</v>
      </c>
    </row>
    <row r="1779" spans="1:9" ht="25.5">
      <c r="A1779" s="182" t="s">
        <v>1367</v>
      </c>
      <c r="B1779" s="106" t="s">
        <v>672</v>
      </c>
      <c r="C1779" s="110"/>
      <c r="D1779" s="112">
        <v>0</v>
      </c>
      <c r="E1779" s="112">
        <f>SUMIF(A1779:B1779,"*intra*",C1779:D1779)+SUMIF(A1779:B1779,"*inter*",C1779:D1779)</f>
        <v>0</v>
      </c>
      <c r="F1779" s="112">
        <f>SUMIF(A1779:B1779,"*consolidação*",C1779:D1779)</f>
        <v>0</v>
      </c>
      <c r="G1779" s="293"/>
      <c r="H1779" s="182" t="b">
        <f t="shared" si="178"/>
        <v>1</v>
      </c>
      <c r="I1779" s="182" t="str">
        <f t="shared" si="179"/>
        <v>03</v>
      </c>
    </row>
    <row r="1780" spans="1:9">
      <c r="A1780" s="182" t="s">
        <v>1368</v>
      </c>
      <c r="B1780" s="108" t="s">
        <v>673</v>
      </c>
      <c r="C1780" s="111">
        <v>4840338.63</v>
      </c>
      <c r="D1780" s="112">
        <v>0</v>
      </c>
      <c r="E1780" s="112">
        <f>E1783+E1781+E1785</f>
        <v>0</v>
      </c>
      <c r="F1780" s="112">
        <f>F1783+F1781-F1785</f>
        <v>4840338.6299999952</v>
      </c>
      <c r="G1780" s="294">
        <f>G1783+G1781+G1785</f>
        <v>0</v>
      </c>
      <c r="H1780" s="182" t="b">
        <f>IF(I1780="00",C1780=E1780+F1780,TRUE)</f>
        <v>1</v>
      </c>
      <c r="I1780" s="182" t="str">
        <f t="shared" si="179"/>
        <v>00</v>
      </c>
    </row>
    <row r="1781" spans="1:9">
      <c r="A1781" s="182" t="s">
        <v>1369</v>
      </c>
      <c r="B1781" s="106" t="s">
        <v>674</v>
      </c>
      <c r="C1781" s="110">
        <v>255028533.21000001</v>
      </c>
      <c r="D1781" s="112">
        <v>0</v>
      </c>
      <c r="E1781" s="112">
        <f>E1782</f>
        <v>0</v>
      </c>
      <c r="F1781" s="112">
        <f>F1782</f>
        <v>255028533.21000001</v>
      </c>
      <c r="G1781" s="293">
        <f>G1800</f>
        <v>0</v>
      </c>
      <c r="H1781" s="182" t="b">
        <f t="shared" si="178"/>
        <v>1</v>
      </c>
      <c r="I1781" s="182" t="str">
        <f t="shared" si="179"/>
        <v>00</v>
      </c>
    </row>
    <row r="1782" spans="1:9" ht="25.5">
      <c r="A1782" s="182" t="s">
        <v>1370</v>
      </c>
      <c r="B1782" s="108" t="s">
        <v>675</v>
      </c>
      <c r="C1782" s="111">
        <v>255028533.21000001</v>
      </c>
      <c r="D1782" s="112">
        <v>0</v>
      </c>
      <c r="E1782" s="112">
        <f>SUMIF(A1782:B1782,"*intra*",C1782:D1782)+SUMIF(A1782:B1782,"*inter*",C1782:D1782)</f>
        <v>0</v>
      </c>
      <c r="F1782" s="112">
        <f>SUMIF(A1782:B1782,"*consolidação*",C1782:D1782)</f>
        <v>255028533.21000001</v>
      </c>
      <c r="G1782" s="293"/>
      <c r="H1782" s="182" t="b">
        <f t="shared" si="178"/>
        <v>1</v>
      </c>
      <c r="I1782" s="182" t="str">
        <f t="shared" si="179"/>
        <v>00</v>
      </c>
    </row>
    <row r="1783" spans="1:9">
      <c r="A1783" s="182" t="s">
        <v>1371</v>
      </c>
      <c r="B1783" s="106" t="s">
        <v>676</v>
      </c>
      <c r="C1783" s="110">
        <v>0</v>
      </c>
      <c r="D1783" s="112">
        <v>0</v>
      </c>
      <c r="E1783" s="112">
        <f>E1784</f>
        <v>0</v>
      </c>
      <c r="F1783" s="112">
        <f>F1784</f>
        <v>0</v>
      </c>
      <c r="G1783" s="293">
        <f>G1802</f>
        <v>0</v>
      </c>
      <c r="H1783" s="182" t="b">
        <f t="shared" si="178"/>
        <v>1</v>
      </c>
      <c r="I1783" s="182" t="str">
        <f t="shared" si="179"/>
        <v>00</v>
      </c>
    </row>
    <row r="1784" spans="1:9">
      <c r="A1784" s="182" t="s">
        <v>1372</v>
      </c>
      <c r="B1784" s="108" t="s">
        <v>677</v>
      </c>
      <c r="C1784" s="111"/>
      <c r="D1784" s="112">
        <v>0</v>
      </c>
      <c r="E1784" s="112">
        <f>SUMIF(A1784:B1784,"*intra*",C1784:D1784)+SUMIF(A1784:B1784,"*inter*",C1784:D1784)</f>
        <v>0</v>
      </c>
      <c r="F1784" s="112">
        <f>SUMIF(A1784:B1784,"*consolidação*",C1784:D1784)</f>
        <v>0</v>
      </c>
      <c r="G1784" s="293"/>
      <c r="H1784" s="182" t="b">
        <f t="shared" si="178"/>
        <v>1</v>
      </c>
      <c r="I1784" s="182" t="str">
        <f t="shared" si="179"/>
        <v>00</v>
      </c>
    </row>
    <row r="1785" spans="1:9">
      <c r="A1785" s="182" t="s">
        <v>1373</v>
      </c>
      <c r="B1785" s="106" t="s">
        <v>678</v>
      </c>
      <c r="C1785" s="110">
        <v>250188194.58000001</v>
      </c>
      <c r="D1785" s="112">
        <v>0</v>
      </c>
      <c r="E1785" s="112">
        <f>E1786</f>
        <v>0</v>
      </c>
      <c r="F1785" s="112">
        <f>F1786</f>
        <v>250188194.58000001</v>
      </c>
      <c r="G1785" s="293">
        <f>G1804</f>
        <v>0</v>
      </c>
      <c r="H1785" s="182" t="b">
        <f t="shared" si="178"/>
        <v>1</v>
      </c>
      <c r="I1785" s="182" t="str">
        <f t="shared" si="179"/>
        <v>00</v>
      </c>
    </row>
    <row r="1786" spans="1:9">
      <c r="A1786" s="182" t="s">
        <v>1374</v>
      </c>
      <c r="B1786" s="108" t="s">
        <v>679</v>
      </c>
      <c r="C1786" s="111">
        <v>250188194.58000001</v>
      </c>
      <c r="D1786" s="112">
        <v>0</v>
      </c>
      <c r="E1786" s="112">
        <f>SUMIF(A1786:B1786,"*intra*",C1786:D1786)+SUMIF(A1786:B1786,"*inter*",C1786:D1786)</f>
        <v>0</v>
      </c>
      <c r="F1786" s="112">
        <f>SUMIF(A1786:B1786,"*consolidação*",C1786:D1786)</f>
        <v>250188194.58000001</v>
      </c>
      <c r="G1786" s="293">
        <f>G1805+G1806</f>
        <v>0</v>
      </c>
      <c r="H1786" s="182" t="b">
        <f t="shared" si="178"/>
        <v>1</v>
      </c>
      <c r="I1786" s="182" t="str">
        <f t="shared" si="179"/>
        <v>00</v>
      </c>
    </row>
    <row r="1787" spans="1:9" ht="25.5">
      <c r="A1787" s="182" t="s">
        <v>1375</v>
      </c>
      <c r="B1787" s="106" t="s">
        <v>680</v>
      </c>
      <c r="C1787" s="110">
        <v>250178064.87</v>
      </c>
      <c r="D1787" s="112">
        <v>0</v>
      </c>
      <c r="E1787" s="112">
        <f>SUMIF(A1787:B1787,"*intra*",C1787:D1787)+SUMIF(A1787:B1787,"*inter*",C1787:D1787)</f>
        <v>0</v>
      </c>
      <c r="F1787" s="112">
        <f>SUMIF(A1787:B1787,"*consolidação*",C1787:D1787)</f>
        <v>0</v>
      </c>
      <c r="G1787" s="293"/>
      <c r="H1787" s="182" t="b">
        <f t="shared" si="178"/>
        <v>1</v>
      </c>
      <c r="I1787" s="182" t="str">
        <f t="shared" si="179"/>
        <v>01</v>
      </c>
    </row>
    <row r="1788" spans="1:9" ht="25.5">
      <c r="A1788" s="182" t="s">
        <v>1376</v>
      </c>
      <c r="B1788" s="108" t="s">
        <v>681</v>
      </c>
      <c r="C1788" s="111">
        <v>10129.709999999999</v>
      </c>
      <c r="D1788" s="112">
        <v>0</v>
      </c>
      <c r="E1788" s="112">
        <f>SUMIF(A1788:B1788,"*intra*",C1788:D1788)+SUMIF(A1788:B1788,"*inter*",C1788:D1788)</f>
        <v>0</v>
      </c>
      <c r="F1788" s="112">
        <f>SUMIF(A1788:B1788,"*consolidação*",C1788:D1788)</f>
        <v>0</v>
      </c>
      <c r="G1788" s="293"/>
      <c r="H1788" s="182" t="b">
        <f t="shared" si="178"/>
        <v>1</v>
      </c>
      <c r="I1788" s="182" t="str">
        <f t="shared" si="179"/>
        <v>02</v>
      </c>
    </row>
    <row r="1789" spans="1:9">
      <c r="A1789" s="182">
        <v>1</v>
      </c>
      <c r="B1789" s="106" t="s">
        <v>682</v>
      </c>
      <c r="C1789" s="107"/>
      <c r="D1789" s="112">
        <v>0</v>
      </c>
      <c r="E1789" s="112">
        <f>SUMIF(A1789:B1789,"*intra*",C1789:D1789)+SUMIF(A1789:B1789,"*inter*",C1789:D1789)</f>
        <v>0</v>
      </c>
      <c r="F1789" s="112">
        <f>SUMIF(A1789:B1789,"*consolidação*",C1789:D1789)</f>
        <v>0</v>
      </c>
      <c r="G1789" s="293"/>
      <c r="H1789" s="182" t="b">
        <f t="shared" si="178"/>
        <v>1</v>
      </c>
      <c r="I1789" s="182" t="str">
        <f t="shared" si="179"/>
        <v/>
      </c>
    </row>
    <row r="1790" spans="1:9">
      <c r="A1790" s="182">
        <v>1</v>
      </c>
      <c r="B1790" s="108" t="s">
        <v>683</v>
      </c>
      <c r="C1790" s="109"/>
      <c r="D1790" s="112">
        <v>0</v>
      </c>
      <c r="E1790" s="112">
        <f>SUMIF(A1790:B1790,"*intra*",C1790:D1790)+SUMIF(A1790:B1790,"*inter*",C1790:D1790)</f>
        <v>0</v>
      </c>
      <c r="F1790" s="112">
        <f>SUMIF(A1790:B1790,"*consolidação*",C1790:D1790)</f>
        <v>0</v>
      </c>
      <c r="G1790" s="293"/>
      <c r="H1790" s="182" t="b">
        <f t="shared" si="178"/>
        <v>1</v>
      </c>
      <c r="I1790" s="182" t="str">
        <f t="shared" si="179"/>
        <v/>
      </c>
    </row>
    <row r="1791" spans="1:9">
      <c r="A1791" s="182" t="s">
        <v>1377</v>
      </c>
      <c r="B1791" s="106" t="s">
        <v>684</v>
      </c>
      <c r="C1791" s="110">
        <v>4969702465888.3496</v>
      </c>
      <c r="D1791" s="112">
        <v>0</v>
      </c>
      <c r="E1791" s="112">
        <f>E1792+E1900+E2008</f>
        <v>87531634579.339996</v>
      </c>
      <c r="F1791" s="112">
        <f>F1792+F1900+F2008</f>
        <v>4882170831309.0117</v>
      </c>
      <c r="G1791" s="293">
        <f>G1810+G1918+G2026</f>
        <v>0</v>
      </c>
      <c r="H1791" s="182" t="b">
        <f t="shared" si="178"/>
        <v>1</v>
      </c>
      <c r="I1791" s="182" t="str">
        <f t="shared" si="179"/>
        <v>00</v>
      </c>
    </row>
    <row r="1792" spans="1:9">
      <c r="A1792" s="182" t="s">
        <v>1378</v>
      </c>
      <c r="B1792" s="108" t="s">
        <v>685</v>
      </c>
      <c r="C1792" s="111">
        <v>1180438894267.78</v>
      </c>
      <c r="D1792" s="112">
        <v>0</v>
      </c>
      <c r="E1792" s="112">
        <f>E1793+E1810+E1840+E1845+E1858+E1862+E1880</f>
        <v>56073670074.509995</v>
      </c>
      <c r="F1792" s="112">
        <f>F1793+F1810+F1840+F1845+F1858+F1862+F1880</f>
        <v>1124365224193.27</v>
      </c>
      <c r="G1792" s="293" t="e">
        <f>G1811+G1828+G1858+G1863+G1879+G1883+G1900</f>
        <v>#REF!</v>
      </c>
      <c r="H1792" s="182" t="b">
        <f t="shared" si="178"/>
        <v>1</v>
      </c>
      <c r="I1792" s="182" t="str">
        <f t="shared" si="179"/>
        <v>00</v>
      </c>
    </row>
    <row r="1793" spans="1:9" ht="25.5">
      <c r="A1793" s="182" t="s">
        <v>1379</v>
      </c>
      <c r="B1793" s="106" t="s">
        <v>686</v>
      </c>
      <c r="C1793" s="110">
        <v>39248888739.699997</v>
      </c>
      <c r="D1793" s="112">
        <v>0</v>
      </c>
      <c r="E1793" s="112">
        <f>E1794+E1796+E1802+E1804</f>
        <v>86645359.780000016</v>
      </c>
      <c r="F1793" s="112">
        <f>F1794+F1796+F1802+F1804</f>
        <v>39162243379.919998</v>
      </c>
      <c r="G1793" s="293">
        <f>G1812+G1814+G1820+G1822</f>
        <v>0</v>
      </c>
      <c r="H1793" s="182" t="b">
        <f t="shared" si="178"/>
        <v>1</v>
      </c>
      <c r="I1793" s="182" t="str">
        <f t="shared" si="179"/>
        <v>00</v>
      </c>
    </row>
    <row r="1794" spans="1:9">
      <c r="A1794" s="182" t="s">
        <v>1380</v>
      </c>
      <c r="B1794" s="108" t="s">
        <v>687</v>
      </c>
      <c r="C1794" s="111">
        <v>11145114667.17</v>
      </c>
      <c r="D1794" s="112">
        <v>0</v>
      </c>
      <c r="E1794" s="112">
        <f>E1795</f>
        <v>0</v>
      </c>
      <c r="F1794" s="112">
        <f>F1795</f>
        <v>11145114667.17</v>
      </c>
      <c r="G1794" s="293">
        <f>G1813</f>
        <v>0</v>
      </c>
      <c r="H1794" s="182" t="b">
        <f t="shared" si="178"/>
        <v>1</v>
      </c>
      <c r="I1794" s="182" t="str">
        <f t="shared" si="179"/>
        <v>00</v>
      </c>
    </row>
    <row r="1795" spans="1:9">
      <c r="A1795" s="182" t="s">
        <v>1381</v>
      </c>
      <c r="B1795" s="106" t="s">
        <v>688</v>
      </c>
      <c r="C1795" s="110">
        <v>11145114667.17</v>
      </c>
      <c r="D1795" s="112">
        <v>0</v>
      </c>
      <c r="E1795" s="112">
        <f>SUMIF(A1795:B1795,"*intra*",C1795:D1795)+SUMIF(A1795:B1795,"*inter*",C1795:D1795)</f>
        <v>0</v>
      </c>
      <c r="F1795" s="112">
        <f>SUMIF(A1795:B1795,"*consolidação*",C1795:D1795)</f>
        <v>11145114667.17</v>
      </c>
      <c r="G1795" s="293"/>
      <c r="H1795" s="182" t="b">
        <f t="shared" si="178"/>
        <v>1</v>
      </c>
      <c r="I1795" s="182" t="str">
        <f t="shared" si="179"/>
        <v>00</v>
      </c>
    </row>
    <row r="1796" spans="1:9">
      <c r="A1796" s="182" t="s">
        <v>1382</v>
      </c>
      <c r="B1796" s="108" t="s">
        <v>689</v>
      </c>
      <c r="C1796" s="111">
        <v>21840766202.439999</v>
      </c>
      <c r="D1796" s="112">
        <v>0</v>
      </c>
      <c r="E1796" s="112">
        <f>E1797+E1798+E1799+E1800+E1801</f>
        <v>44063.91</v>
      </c>
      <c r="F1796" s="112">
        <f>F1797+F1798+F1799+F1800+F1801</f>
        <v>21840722138.529999</v>
      </c>
      <c r="G1796" s="293">
        <f>G1815+G1816+G1817+G1818+G1819</f>
        <v>0</v>
      </c>
      <c r="H1796" s="182" t="b">
        <f t="shared" si="178"/>
        <v>1</v>
      </c>
      <c r="I1796" s="182" t="str">
        <f t="shared" si="179"/>
        <v>00</v>
      </c>
    </row>
    <row r="1797" spans="1:9">
      <c r="A1797" s="182" t="s">
        <v>1383</v>
      </c>
      <c r="B1797" s="106" t="s">
        <v>690</v>
      </c>
      <c r="C1797" s="110">
        <v>21840722138.529999</v>
      </c>
      <c r="D1797" s="112">
        <v>0</v>
      </c>
      <c r="E1797" s="112">
        <f>SUMIF(A1797:B1797,"*intra*",C1797:D1797)+SUMIF(A1797:B1797,"*inter*",C1797:D1797)</f>
        <v>0</v>
      </c>
      <c r="F1797" s="112">
        <f>SUMIF(A1797:B1797,"*consolidação*",C1797:D1797)</f>
        <v>21840722138.529999</v>
      </c>
      <c r="G1797" s="293"/>
      <c r="H1797" s="182" t="b">
        <f t="shared" si="178"/>
        <v>1</v>
      </c>
      <c r="I1797" s="182" t="str">
        <f t="shared" si="179"/>
        <v>00</v>
      </c>
    </row>
    <row r="1798" spans="1:9">
      <c r="A1798" s="182" t="s">
        <v>1384</v>
      </c>
      <c r="B1798" s="108" t="s">
        <v>691</v>
      </c>
      <c r="C1798" s="111"/>
      <c r="D1798" s="112">
        <v>0</v>
      </c>
      <c r="E1798" s="112">
        <f>SUMIF(A1798:B1798,"*intra*",C1798:D1798)+SUMIF(A1798:B1798,"*inter*",C1798:D1798)</f>
        <v>0</v>
      </c>
      <c r="F1798" s="112">
        <f>SUMIF(A1798:B1798,"*consolidação*",C1798:D1798)</f>
        <v>0</v>
      </c>
      <c r="G1798" s="293"/>
      <c r="H1798" s="182" t="b">
        <f t="shared" si="178"/>
        <v>1</v>
      </c>
      <c r="I1798" s="182" t="str">
        <f t="shared" si="179"/>
        <v>00</v>
      </c>
    </row>
    <row r="1799" spans="1:9" ht="25.5">
      <c r="A1799" s="182" t="s">
        <v>1385</v>
      </c>
      <c r="B1799" s="106" t="s">
        <v>692</v>
      </c>
      <c r="C1799" s="110"/>
      <c r="D1799" s="112">
        <v>0</v>
      </c>
      <c r="E1799" s="112">
        <f>SUMIF(A1799:B1799,"*intra*",C1799:D1799)+SUMIF(A1799:B1799,"*inter*",C1799:D1799)</f>
        <v>0</v>
      </c>
      <c r="F1799" s="112">
        <f>SUMIF(A1799:B1799,"*consolidação*",C1799:D1799)</f>
        <v>0</v>
      </c>
      <c r="G1799" s="293"/>
      <c r="H1799" s="182" t="b">
        <f t="shared" si="178"/>
        <v>1</v>
      </c>
      <c r="I1799" s="182" t="str">
        <f t="shared" si="179"/>
        <v>00</v>
      </c>
    </row>
    <row r="1800" spans="1:9" ht="25.5">
      <c r="A1800" s="182" t="s">
        <v>1386</v>
      </c>
      <c r="B1800" s="108" t="s">
        <v>693</v>
      </c>
      <c r="C1800" s="111">
        <v>44063.91</v>
      </c>
      <c r="D1800" s="112">
        <v>0</v>
      </c>
      <c r="E1800" s="112">
        <f>SUMIF(A1800:B1800,"*intra*",C1800:D1800)+SUMIF(A1800:B1800,"*inter*",C1800:D1800)</f>
        <v>44063.91</v>
      </c>
      <c r="F1800" s="112">
        <f>SUMIF(A1800:B1800,"*consolidação*",C1800:D1800)</f>
        <v>0</v>
      </c>
      <c r="G1800" s="293"/>
      <c r="H1800" s="182" t="b">
        <f t="shared" si="178"/>
        <v>1</v>
      </c>
      <c r="I1800" s="182" t="str">
        <f t="shared" si="179"/>
        <v>00</v>
      </c>
    </row>
    <row r="1801" spans="1:9" ht="25.5">
      <c r="A1801" s="182" t="s">
        <v>1387</v>
      </c>
      <c r="B1801" s="106" t="s">
        <v>694</v>
      </c>
      <c r="C1801" s="110"/>
      <c r="D1801" s="112">
        <v>0</v>
      </c>
      <c r="E1801" s="112">
        <f>SUMIF(A1801:B1801,"*intra*",C1801:D1801)+SUMIF(A1801:B1801,"*inter*",C1801:D1801)</f>
        <v>0</v>
      </c>
      <c r="F1801" s="112">
        <f>SUMIF(A1801:B1801,"*consolidação*",C1801:D1801)</f>
        <v>0</v>
      </c>
      <c r="G1801" s="293"/>
      <c r="H1801" s="182" t="b">
        <f t="shared" si="178"/>
        <v>1</v>
      </c>
      <c r="I1801" s="182" t="str">
        <f t="shared" si="179"/>
        <v>00</v>
      </c>
    </row>
    <row r="1802" spans="1:9">
      <c r="A1802" s="182" t="s">
        <v>1388</v>
      </c>
      <c r="B1802" s="108" t="s">
        <v>695</v>
      </c>
      <c r="C1802" s="111">
        <v>974350942.74000001</v>
      </c>
      <c r="D1802" s="112">
        <v>0</v>
      </c>
      <c r="E1802" s="112">
        <f>E1803</f>
        <v>0</v>
      </c>
      <c r="F1802" s="112">
        <f>F1803</f>
        <v>974350942.74000001</v>
      </c>
      <c r="G1802" s="293">
        <f>G1821</f>
        <v>0</v>
      </c>
      <c r="H1802" s="182" t="b">
        <f t="shared" si="178"/>
        <v>1</v>
      </c>
      <c r="I1802" s="182" t="str">
        <f t="shared" si="179"/>
        <v>00</v>
      </c>
    </row>
    <row r="1803" spans="1:9">
      <c r="A1803" s="182" t="s">
        <v>1389</v>
      </c>
      <c r="B1803" s="106" t="s">
        <v>696</v>
      </c>
      <c r="C1803" s="110">
        <v>974350942.74000001</v>
      </c>
      <c r="D1803" s="112">
        <v>0</v>
      </c>
      <c r="E1803" s="112">
        <f>SUMIF(A1803:B1803,"*intra*",C1803:D1803)+SUMIF(A1803:B1803,"*inter*",C1803:D1803)</f>
        <v>0</v>
      </c>
      <c r="F1803" s="112">
        <f>SUMIF(A1803:B1803,"*consolidação*",C1803:D1803)</f>
        <v>974350942.74000001</v>
      </c>
      <c r="G1803" s="293"/>
      <c r="H1803" s="182" t="b">
        <f t="shared" si="178"/>
        <v>1</v>
      </c>
      <c r="I1803" s="182" t="str">
        <f t="shared" si="179"/>
        <v>00</v>
      </c>
    </row>
    <row r="1804" spans="1:9">
      <c r="A1804" s="182" t="s">
        <v>1390</v>
      </c>
      <c r="B1804" s="108" t="s">
        <v>697</v>
      </c>
      <c r="C1804" s="111">
        <v>5288656927.3500004</v>
      </c>
      <c r="D1804" s="112">
        <v>0</v>
      </c>
      <c r="E1804" s="112">
        <f>E1805+E1806+E1807+E1808+E1809</f>
        <v>86601295.87000002</v>
      </c>
      <c r="F1804" s="112">
        <f>F1805+F1806+F1807+F1808+F1809</f>
        <v>5202055631.4799995</v>
      </c>
      <c r="G1804" s="293">
        <f>G1823+G1824+G1825+G1826+G1827</f>
        <v>0</v>
      </c>
      <c r="H1804" s="182" t="b">
        <f t="shared" si="178"/>
        <v>1</v>
      </c>
      <c r="I1804" s="182" t="str">
        <f t="shared" si="179"/>
        <v>00</v>
      </c>
    </row>
    <row r="1805" spans="1:9">
      <c r="A1805" s="182" t="s">
        <v>1391</v>
      </c>
      <c r="B1805" s="106" t="s">
        <v>698</v>
      </c>
      <c r="C1805" s="110">
        <v>5202055631.4799995</v>
      </c>
      <c r="D1805" s="112">
        <v>0</v>
      </c>
      <c r="E1805" s="112">
        <f>SUMIF(A1805:B1805,"*intra*",C1805:D1805)+SUMIF(A1805:B1805,"*inter*",C1805:D1805)</f>
        <v>0</v>
      </c>
      <c r="F1805" s="112">
        <f>SUMIF(A1805:B1805,"*consolidação*",C1805:D1805)</f>
        <v>5202055631.4799995</v>
      </c>
      <c r="G1805" s="293"/>
      <c r="H1805" s="182" t="b">
        <f t="shared" si="178"/>
        <v>1</v>
      </c>
      <c r="I1805" s="182" t="str">
        <f t="shared" si="179"/>
        <v>00</v>
      </c>
    </row>
    <row r="1806" spans="1:9">
      <c r="A1806" s="182" t="s">
        <v>1392</v>
      </c>
      <c r="B1806" s="108" t="s">
        <v>699</v>
      </c>
      <c r="C1806" s="111">
        <v>84215849.180000007</v>
      </c>
      <c r="D1806" s="112">
        <v>0</v>
      </c>
      <c r="E1806" s="112">
        <f>SUMIF(A1806:B1806,"*intra*",C1806:D1806)+SUMIF(A1806:B1806,"*inter*",C1806:D1806)</f>
        <v>84215849.180000007</v>
      </c>
      <c r="F1806" s="112">
        <f>SUMIF(A1806:B1806,"*consolidação*",C1806:D1806)</f>
        <v>0</v>
      </c>
      <c r="G1806" s="293"/>
      <c r="H1806" s="182" t="b">
        <f t="shared" si="178"/>
        <v>1</v>
      </c>
      <c r="I1806" s="182" t="str">
        <f t="shared" si="179"/>
        <v>00</v>
      </c>
    </row>
    <row r="1807" spans="1:9">
      <c r="A1807" s="182" t="s">
        <v>1393</v>
      </c>
      <c r="B1807" s="106" t="s">
        <v>700</v>
      </c>
      <c r="C1807" s="110"/>
      <c r="D1807" s="112">
        <v>0</v>
      </c>
      <c r="E1807" s="112">
        <f>SUMIF(A1807:B1807,"*intra*",C1807:D1807)+SUMIF(A1807:B1807,"*inter*",C1807:D1807)</f>
        <v>0</v>
      </c>
      <c r="F1807" s="112">
        <f>SUMIF(A1807:B1807,"*consolidação*",C1807:D1807)</f>
        <v>0</v>
      </c>
      <c r="G1807" s="293"/>
      <c r="H1807" s="182" t="b">
        <f t="shared" si="178"/>
        <v>1</v>
      </c>
      <c r="I1807" s="182" t="str">
        <f t="shared" si="179"/>
        <v>00</v>
      </c>
    </row>
    <row r="1808" spans="1:9">
      <c r="A1808" s="182" t="s">
        <v>1394</v>
      </c>
      <c r="B1808" s="108" t="s">
        <v>701</v>
      </c>
      <c r="C1808" s="111">
        <v>2025240.4</v>
      </c>
      <c r="D1808" s="112">
        <v>0</v>
      </c>
      <c r="E1808" s="112">
        <f>SUMIF(A1808:B1808,"*intra*",C1808:D1808)+SUMIF(A1808:B1808,"*inter*",C1808:D1808)</f>
        <v>2025240.4</v>
      </c>
      <c r="F1808" s="112">
        <f>SUMIF(A1808:B1808,"*consolidação*",C1808:D1808)</f>
        <v>0</v>
      </c>
      <c r="G1808" s="293"/>
      <c r="H1808" s="182" t="b">
        <f t="shared" si="178"/>
        <v>1</v>
      </c>
      <c r="I1808" s="182" t="str">
        <f t="shared" si="179"/>
        <v>00</v>
      </c>
    </row>
    <row r="1809" spans="1:9">
      <c r="A1809" s="182" t="s">
        <v>1395</v>
      </c>
      <c r="B1809" s="106" t="s">
        <v>702</v>
      </c>
      <c r="C1809" s="110">
        <v>360206.29</v>
      </c>
      <c r="D1809" s="112">
        <v>0</v>
      </c>
      <c r="E1809" s="112">
        <f>SUMIF(A1809:B1809,"*intra*",C1809:D1809)+SUMIF(A1809:B1809,"*inter*",C1809:D1809)</f>
        <v>360206.29</v>
      </c>
      <c r="F1809" s="112">
        <f>SUMIF(A1809:B1809,"*consolidação*",C1809:D1809)</f>
        <v>0</v>
      </c>
      <c r="G1809" s="293"/>
      <c r="H1809" s="182" t="b">
        <f t="shared" si="178"/>
        <v>1</v>
      </c>
      <c r="I1809" s="182" t="str">
        <f t="shared" si="179"/>
        <v>00</v>
      </c>
    </row>
    <row r="1810" spans="1:9">
      <c r="A1810" s="182" t="s">
        <v>1396</v>
      </c>
      <c r="B1810" s="108" t="s">
        <v>703</v>
      </c>
      <c r="C1810" s="111">
        <v>790886196728.14001</v>
      </c>
      <c r="D1810" s="112">
        <v>0</v>
      </c>
      <c r="E1810" s="112">
        <f>E1811+E1817+E1819+E1824+E1826+E1831-E1833-E1838</f>
        <v>1527771783.48</v>
      </c>
      <c r="F1810" s="112">
        <f>F1811+F1817+F1819+F1824+F1826+F1831-F1833-F1838</f>
        <v>789358424944.65991</v>
      </c>
      <c r="G1810" s="293">
        <f>G1829+G1835+G1837+G1842+G1844+G1849-G1851-G1856</f>
        <v>0</v>
      </c>
      <c r="H1810" s="182" t="b">
        <f t="shared" si="178"/>
        <v>1</v>
      </c>
      <c r="I1810" s="182" t="str">
        <f t="shared" si="179"/>
        <v>00</v>
      </c>
    </row>
    <row r="1811" spans="1:9">
      <c r="A1811" s="182" t="s">
        <v>1397</v>
      </c>
      <c r="B1811" s="106" t="s">
        <v>704</v>
      </c>
      <c r="C1811" s="110">
        <v>786157461456.30005</v>
      </c>
      <c r="D1811" s="112">
        <v>0</v>
      </c>
      <c r="E1811" s="112">
        <f>E1812+E1814+E1815+E1816+E1813</f>
        <v>1527771783.48</v>
      </c>
      <c r="F1811" s="112">
        <f>F1812+F1814+F1815+F1816+F1813</f>
        <v>784629689672.81995</v>
      </c>
      <c r="G1811" s="293">
        <f>G1830+G1832+G1833+G1834+G1831</f>
        <v>0</v>
      </c>
      <c r="H1811" s="182" t="b">
        <f t="shared" si="178"/>
        <v>1</v>
      </c>
      <c r="I1811" s="182" t="str">
        <f t="shared" si="179"/>
        <v>00</v>
      </c>
    </row>
    <row r="1812" spans="1:9" ht="25.5">
      <c r="A1812" s="182" t="s">
        <v>1398</v>
      </c>
      <c r="B1812" s="108" t="s">
        <v>705</v>
      </c>
      <c r="C1812" s="111">
        <v>784629689672.81995</v>
      </c>
      <c r="D1812" s="112">
        <v>0</v>
      </c>
      <c r="E1812" s="112"/>
      <c r="F1812" s="112">
        <f>SUMIF(A1812:B1812,"*consolidação*",C1812:D1812)</f>
        <v>784629689672.81995</v>
      </c>
      <c r="G1812" s="293"/>
      <c r="H1812" s="182" t="b">
        <f t="shared" si="178"/>
        <v>1</v>
      </c>
      <c r="I1812" s="182" t="str">
        <f t="shared" si="179"/>
        <v>00</v>
      </c>
    </row>
    <row r="1813" spans="1:9">
      <c r="A1813" s="182" t="s">
        <v>1399</v>
      </c>
      <c r="B1813" s="106" t="s">
        <v>706</v>
      </c>
      <c r="C1813" s="110">
        <v>1527771783.48</v>
      </c>
      <c r="D1813" s="112">
        <v>0</v>
      </c>
      <c r="E1813" s="112">
        <f>SUMIF(A1813:B1813,"*intra*",C1813:D1813)</f>
        <v>1527771783.48</v>
      </c>
      <c r="F1813" s="112">
        <f>SUMIF(A1813:B1813,"*consolidação*",C1813:D1813)</f>
        <v>0</v>
      </c>
      <c r="G1813" s="293"/>
      <c r="H1813" s="182" t="b">
        <f t="shared" si="178"/>
        <v>1</v>
      </c>
      <c r="I1813" s="182" t="str">
        <f t="shared" si="179"/>
        <v>00</v>
      </c>
    </row>
    <row r="1814" spans="1:9" ht="25.5">
      <c r="A1814" s="182" t="s">
        <v>1400</v>
      </c>
      <c r="B1814" s="108" t="s">
        <v>707</v>
      </c>
      <c r="C1814" s="111"/>
      <c r="D1814" s="112">
        <v>0</v>
      </c>
      <c r="E1814" s="112">
        <f>SUMIF(A1814:B1814,"*intra*",C1814:D1814)+SUMIF(A1814:B1814,"*inter*",C1814:D1814)</f>
        <v>0</v>
      </c>
      <c r="F1814" s="112">
        <f>SUMIF(A1814:B1814,"*consolidação*",C1814:D1814)</f>
        <v>0</v>
      </c>
      <c r="G1814" s="293"/>
      <c r="H1814" s="182" t="b">
        <f t="shared" si="178"/>
        <v>1</v>
      </c>
      <c r="I1814" s="182" t="str">
        <f t="shared" si="179"/>
        <v>00</v>
      </c>
    </row>
    <row r="1815" spans="1:9" ht="25.5">
      <c r="A1815" s="182" t="s">
        <v>1401</v>
      </c>
      <c r="B1815" s="106" t="s">
        <v>708</v>
      </c>
      <c r="C1815" s="110"/>
      <c r="D1815" s="112">
        <v>0</v>
      </c>
      <c r="E1815" s="112">
        <f>SUMIF(A1815:B1815,"*intra*",C1815:D1815)+SUMIF(A1815:B1815,"*inter*",C1815:D1815)</f>
        <v>0</v>
      </c>
      <c r="F1815" s="112">
        <f>SUMIF(A1815:B1815,"*consolidação*",C1815:D1815)</f>
        <v>0</v>
      </c>
      <c r="G1815" s="293"/>
      <c r="H1815" s="182" t="b">
        <f t="shared" si="178"/>
        <v>1</v>
      </c>
      <c r="I1815" s="182" t="str">
        <f t="shared" si="179"/>
        <v>00</v>
      </c>
    </row>
    <row r="1816" spans="1:9" ht="25.5">
      <c r="A1816" s="182" t="s">
        <v>1402</v>
      </c>
      <c r="B1816" s="108" t="s">
        <v>709</v>
      </c>
      <c r="C1816" s="111"/>
      <c r="D1816" s="112">
        <v>0</v>
      </c>
      <c r="E1816" s="112">
        <f>SUMIF(A1816:B1816,"*intra*",C1816:D1816)+SUMIF(A1816:B1816,"*inter*",C1816:D1816)</f>
        <v>0</v>
      </c>
      <c r="F1816" s="112">
        <f>SUMIF(A1816:B1816,"*consolidação*",C1816:D1816)</f>
        <v>0</v>
      </c>
      <c r="G1816" s="293"/>
      <c r="H1816" s="182" t="b">
        <f t="shared" si="178"/>
        <v>1</v>
      </c>
      <c r="I1816" s="182" t="str">
        <f t="shared" si="179"/>
        <v>00</v>
      </c>
    </row>
    <row r="1817" spans="1:9">
      <c r="A1817" s="182" t="s">
        <v>1403</v>
      </c>
      <c r="B1817" s="106" t="s">
        <v>710</v>
      </c>
      <c r="C1817" s="110">
        <v>3440159534.48</v>
      </c>
      <c r="D1817" s="112">
        <v>0</v>
      </c>
      <c r="E1817" s="112">
        <f>E1818</f>
        <v>0</v>
      </c>
      <c r="F1817" s="112">
        <f>F1818</f>
        <v>3440159534.48</v>
      </c>
      <c r="G1817" s="293">
        <f>G1836</f>
        <v>0</v>
      </c>
      <c r="H1817" s="182" t="b">
        <f t="shared" si="178"/>
        <v>1</v>
      </c>
      <c r="I1817" s="182" t="str">
        <f t="shared" si="179"/>
        <v>00</v>
      </c>
    </row>
    <row r="1818" spans="1:9">
      <c r="A1818" s="182" t="s">
        <v>1404</v>
      </c>
      <c r="B1818" s="108" t="s">
        <v>711</v>
      </c>
      <c r="C1818" s="111">
        <v>3440159534.48</v>
      </c>
      <c r="D1818" s="112">
        <v>0</v>
      </c>
      <c r="E1818" s="112">
        <f>SUMIF(A1818:B1818,"*intra*",C1818:D1818)+SUMIF(A1818:B1818,"*inter*",C1818:D1818)</f>
        <v>0</v>
      </c>
      <c r="F1818" s="112">
        <f>SUMIF(A1818:B1818,"*consolidação*",C1818:D1818)</f>
        <v>3440159534.48</v>
      </c>
      <c r="G1818" s="293"/>
      <c r="H1818" s="182" t="b">
        <f t="shared" si="178"/>
        <v>1</v>
      </c>
      <c r="I1818" s="182" t="str">
        <f t="shared" si="179"/>
        <v>00</v>
      </c>
    </row>
    <row r="1819" spans="1:9">
      <c r="A1819" s="182" t="s">
        <v>1405</v>
      </c>
      <c r="B1819" s="106" t="s">
        <v>712</v>
      </c>
      <c r="C1819" s="110">
        <v>137348042.74000001</v>
      </c>
      <c r="D1819" s="112">
        <v>0</v>
      </c>
      <c r="E1819" s="112">
        <f>E1820+E1821+E1822+E1823</f>
        <v>0</v>
      </c>
      <c r="F1819" s="112">
        <f>F1820+F1821+F1822+F1823</f>
        <v>137348042.74000001</v>
      </c>
      <c r="G1819" s="293">
        <f>G1838+G1839+G1840+G1841</f>
        <v>0</v>
      </c>
      <c r="H1819" s="182" t="b">
        <f t="shared" si="178"/>
        <v>1</v>
      </c>
      <c r="I1819" s="182" t="str">
        <f t="shared" si="179"/>
        <v>00</v>
      </c>
    </row>
    <row r="1820" spans="1:9" ht="25.5">
      <c r="A1820" s="182" t="s">
        <v>1406</v>
      </c>
      <c r="B1820" s="108" t="s">
        <v>713</v>
      </c>
      <c r="C1820" s="111">
        <v>137348042.74000001</v>
      </c>
      <c r="D1820" s="112">
        <v>0</v>
      </c>
      <c r="E1820" s="112"/>
      <c r="F1820" s="112">
        <f>SUMIF(A1820:B1820,"*consolidação*",C1820:D1820)</f>
        <v>137348042.74000001</v>
      </c>
      <c r="G1820" s="293"/>
      <c r="H1820" s="182" t="b">
        <f t="shared" si="178"/>
        <v>1</v>
      </c>
      <c r="I1820" s="182" t="str">
        <f t="shared" si="179"/>
        <v>00</v>
      </c>
    </row>
    <row r="1821" spans="1:9" ht="25.5">
      <c r="A1821" s="182" t="s">
        <v>1407</v>
      </c>
      <c r="B1821" s="106" t="s">
        <v>714</v>
      </c>
      <c r="C1821" s="110"/>
      <c r="D1821" s="112">
        <v>0</v>
      </c>
      <c r="E1821" s="112">
        <f>SUMIF(A1821:B1821,"*intra*",C1821:D1821)+SUMIF(A1821:B1821,"*inter*",C1821:D1821)</f>
        <v>0</v>
      </c>
      <c r="F1821" s="112">
        <f>SUMIF(A1821:B1821,"*consolidação*",C1821:D1821)</f>
        <v>0</v>
      </c>
      <c r="G1821" s="293"/>
      <c r="H1821" s="182" t="b">
        <f t="shared" si="178"/>
        <v>1</v>
      </c>
      <c r="I1821" s="182" t="str">
        <f t="shared" si="179"/>
        <v>00</v>
      </c>
    </row>
    <row r="1822" spans="1:9" ht="25.5">
      <c r="A1822" s="182" t="s">
        <v>1408</v>
      </c>
      <c r="B1822" s="108" t="s">
        <v>715</v>
      </c>
      <c r="C1822" s="111"/>
      <c r="D1822" s="112">
        <v>0</v>
      </c>
      <c r="E1822" s="112">
        <f>SUMIF(A1822:B1822,"*intra*",C1822:D1822)+SUMIF(A1822:B1822,"*inter*",C1822:D1822)</f>
        <v>0</v>
      </c>
      <c r="F1822" s="112">
        <f>SUMIF(A1822:B1822,"*consolidação*",C1822:D1822)</f>
        <v>0</v>
      </c>
      <c r="G1822" s="293"/>
      <c r="H1822" s="182" t="b">
        <f t="shared" si="178"/>
        <v>1</v>
      </c>
      <c r="I1822" s="182" t="str">
        <f t="shared" si="179"/>
        <v>00</v>
      </c>
    </row>
    <row r="1823" spans="1:9" ht="25.5">
      <c r="A1823" s="182" t="s">
        <v>1409</v>
      </c>
      <c r="B1823" s="106" t="s">
        <v>716</v>
      </c>
      <c r="C1823" s="110"/>
      <c r="D1823" s="112">
        <v>0</v>
      </c>
      <c r="E1823" s="112">
        <f>SUMIF(A1823:B1823,"*intra*",C1823:D1823)+SUMIF(A1823:B1823,"*inter*",C1823:D1823)</f>
        <v>0</v>
      </c>
      <c r="F1823" s="112">
        <f>SUMIF(A1823:B1823,"*consolidação*",C1823:D1823)</f>
        <v>0</v>
      </c>
      <c r="G1823" s="293"/>
      <c r="H1823" s="182" t="b">
        <f t="shared" si="178"/>
        <v>1</v>
      </c>
      <c r="I1823" s="182" t="str">
        <f t="shared" si="179"/>
        <v>00</v>
      </c>
    </row>
    <row r="1824" spans="1:9">
      <c r="A1824" s="182" t="s">
        <v>1410</v>
      </c>
      <c r="B1824" s="108" t="s">
        <v>717</v>
      </c>
      <c r="C1824" s="111">
        <v>1151227694.6199999</v>
      </c>
      <c r="D1824" s="112">
        <v>0</v>
      </c>
      <c r="E1824" s="112">
        <f>E1825</f>
        <v>0</v>
      </c>
      <c r="F1824" s="112">
        <f>F1825</f>
        <v>1151227694.6199999</v>
      </c>
      <c r="G1824" s="293">
        <f>G1843</f>
        <v>0</v>
      </c>
      <c r="H1824" s="182" t="b">
        <f t="shared" si="178"/>
        <v>1</v>
      </c>
      <c r="I1824" s="182" t="str">
        <f t="shared" si="179"/>
        <v>00</v>
      </c>
    </row>
    <row r="1825" spans="1:9" ht="25.5">
      <c r="A1825" s="182" t="s">
        <v>1411</v>
      </c>
      <c r="B1825" s="106" t="s">
        <v>718</v>
      </c>
      <c r="C1825" s="110">
        <v>1151227694.6199999</v>
      </c>
      <c r="D1825" s="112">
        <v>0</v>
      </c>
      <c r="E1825" s="112">
        <f>SUMIF(A1825:B1825,"*intra*",C1825:D1825)+SUMIF(A1825:B1825,"*inter*",C1825:D1825)</f>
        <v>0</v>
      </c>
      <c r="F1825" s="112">
        <f>SUMIF(A1825:B1825,"*consolidação*",C1825:D1825)</f>
        <v>1151227694.6199999</v>
      </c>
      <c r="G1825" s="293"/>
      <c r="H1825" s="182" t="b">
        <f t="shared" si="178"/>
        <v>1</v>
      </c>
      <c r="I1825" s="182" t="str">
        <f t="shared" si="179"/>
        <v>00</v>
      </c>
    </row>
    <row r="1826" spans="1:9" ht="25.5">
      <c r="A1826" s="182" t="s">
        <v>1412</v>
      </c>
      <c r="B1826" s="108" t="s">
        <v>719</v>
      </c>
      <c r="C1826" s="111">
        <v>0</v>
      </c>
      <c r="D1826" s="112">
        <v>0</v>
      </c>
      <c r="E1826" s="112">
        <f>E1827+E1828+E1829+E1830</f>
        <v>0</v>
      </c>
      <c r="F1826" s="112">
        <f>F1827+F1828+F1829+F1830</f>
        <v>0</v>
      </c>
      <c r="G1826" s="293">
        <f>G1845+G1846+G1847+G1848</f>
        <v>0</v>
      </c>
      <c r="H1826" s="182" t="b">
        <f t="shared" si="178"/>
        <v>1</v>
      </c>
      <c r="I1826" s="182" t="str">
        <f t="shared" si="179"/>
        <v>00</v>
      </c>
    </row>
    <row r="1827" spans="1:9" ht="25.5">
      <c r="A1827" s="182" t="s">
        <v>1413</v>
      </c>
      <c r="B1827" s="106" t="s">
        <v>720</v>
      </c>
      <c r="C1827" s="110"/>
      <c r="D1827" s="112">
        <v>0</v>
      </c>
      <c r="E1827" s="112"/>
      <c r="F1827" s="112">
        <f>SUMIF(A1827:B1827,"*consolidação*",C1827:D1827)</f>
        <v>0</v>
      </c>
      <c r="G1827" s="293"/>
      <c r="H1827" s="182" t="b">
        <f t="shared" si="178"/>
        <v>1</v>
      </c>
      <c r="I1827" s="182" t="str">
        <f t="shared" si="179"/>
        <v>00</v>
      </c>
    </row>
    <row r="1828" spans="1:9" ht="25.5">
      <c r="A1828" s="182" t="s">
        <v>1414</v>
      </c>
      <c r="B1828" s="108" t="s">
        <v>721</v>
      </c>
      <c r="C1828" s="111"/>
      <c r="D1828" s="112">
        <v>0</v>
      </c>
      <c r="E1828" s="112">
        <f>SUMIF(A1828:B1828,"*intra*",C1828:D1828)+SUMIF(A1828:B1828,"*inter*",C1828:D1828)</f>
        <v>0</v>
      </c>
      <c r="F1828" s="112">
        <f>SUMIF(A1828:B1828,"*consolidação*",C1828:D1828)</f>
        <v>0</v>
      </c>
      <c r="G1828" s="293"/>
      <c r="H1828" s="182" t="b">
        <f t="shared" si="178"/>
        <v>1</v>
      </c>
      <c r="I1828" s="182" t="str">
        <f t="shared" si="179"/>
        <v>00</v>
      </c>
    </row>
    <row r="1829" spans="1:9" ht="25.5">
      <c r="A1829" s="182" t="s">
        <v>1415</v>
      </c>
      <c r="B1829" s="106" t="s">
        <v>722</v>
      </c>
      <c r="C1829" s="110"/>
      <c r="D1829" s="112">
        <v>0</v>
      </c>
      <c r="E1829" s="112">
        <f>SUMIF(A1829:B1829,"*intra*",C1829:D1829)+SUMIF(A1829:B1829,"*inter*",C1829:D1829)</f>
        <v>0</v>
      </c>
      <c r="F1829" s="112">
        <f>SUMIF(A1829:B1829,"*consolidação*",C1829:D1829)</f>
        <v>0</v>
      </c>
      <c r="G1829" s="293"/>
      <c r="H1829" s="182" t="b">
        <f t="shared" si="178"/>
        <v>1</v>
      </c>
      <c r="I1829" s="182" t="str">
        <f t="shared" si="179"/>
        <v>00</v>
      </c>
    </row>
    <row r="1830" spans="1:9" ht="25.5">
      <c r="A1830" s="182" t="s">
        <v>1416</v>
      </c>
      <c r="B1830" s="108" t="s">
        <v>723</v>
      </c>
      <c r="C1830" s="111"/>
      <c r="D1830" s="112">
        <v>0</v>
      </c>
      <c r="E1830" s="112">
        <f>SUMIF(A1830:B1830,"*intra*",C1830:D1830)+SUMIF(A1830:B1830,"*inter*",C1830:D1830)</f>
        <v>0</v>
      </c>
      <c r="F1830" s="112">
        <f>SUMIF(A1830:B1830,"*consolidação*",C1830:D1830)</f>
        <v>0</v>
      </c>
      <c r="G1830" s="293"/>
      <c r="H1830" s="182" t="b">
        <f t="shared" si="178"/>
        <v>1</v>
      </c>
      <c r="I1830" s="182" t="str">
        <f t="shared" si="179"/>
        <v>00</v>
      </c>
    </row>
    <row r="1831" spans="1:9" ht="25.5">
      <c r="A1831" s="182" t="s">
        <v>1417</v>
      </c>
      <c r="B1831" s="106" t="s">
        <v>724</v>
      </c>
      <c r="C1831" s="110">
        <v>0</v>
      </c>
      <c r="D1831" s="112">
        <v>0</v>
      </c>
      <c r="E1831" s="112">
        <f>E1832</f>
        <v>0</v>
      </c>
      <c r="F1831" s="112">
        <f>F1832</f>
        <v>0</v>
      </c>
      <c r="G1831" s="293">
        <f>G1850</f>
        <v>0</v>
      </c>
      <c r="H1831" s="182" t="b">
        <f t="shared" si="178"/>
        <v>1</v>
      </c>
      <c r="I1831" s="182" t="str">
        <f t="shared" si="179"/>
        <v>00</v>
      </c>
    </row>
    <row r="1832" spans="1:9" ht="25.5">
      <c r="A1832" s="182" t="s">
        <v>1418</v>
      </c>
      <c r="B1832" s="108" t="s">
        <v>725</v>
      </c>
      <c r="C1832" s="111"/>
      <c r="D1832" s="112">
        <v>0</v>
      </c>
      <c r="E1832" s="112">
        <f>SUMIF(A1832:B1832,"*intra*",C1832:D1832)+SUMIF(A1832:B1832,"*inter*",C1832:D1832)</f>
        <v>0</v>
      </c>
      <c r="F1832" s="112">
        <f>SUMIF(A1832:B1832,"*consolidação*",C1832:D1832)</f>
        <v>0</v>
      </c>
      <c r="G1832" s="293"/>
      <c r="H1832" s="182" t="b">
        <f t="shared" si="178"/>
        <v>1</v>
      </c>
      <c r="I1832" s="182" t="str">
        <f t="shared" si="179"/>
        <v>00</v>
      </c>
    </row>
    <row r="1833" spans="1:9">
      <c r="A1833" s="182" t="s">
        <v>1419</v>
      </c>
      <c r="B1833" s="106" t="s">
        <v>726</v>
      </c>
      <c r="C1833" s="110">
        <v>0</v>
      </c>
      <c r="D1833" s="112">
        <v>0</v>
      </c>
      <c r="E1833" s="112">
        <f>E1834+E1835+E1836+E1837</f>
        <v>0</v>
      </c>
      <c r="F1833" s="112">
        <f>F1834+F1835+F1836+F1837</f>
        <v>0</v>
      </c>
      <c r="G1833" s="293">
        <f>G1852+G1853+G1854+G1855</f>
        <v>0</v>
      </c>
      <c r="H1833" s="182" t="b">
        <f t="shared" si="178"/>
        <v>1</v>
      </c>
      <c r="I1833" s="182" t="str">
        <f t="shared" si="179"/>
        <v>00</v>
      </c>
    </row>
    <row r="1834" spans="1:9" ht="25.5">
      <c r="A1834" s="182" t="s">
        <v>1420</v>
      </c>
      <c r="B1834" s="108" t="s">
        <v>727</v>
      </c>
      <c r="C1834" s="111"/>
      <c r="D1834" s="112">
        <v>0</v>
      </c>
      <c r="E1834" s="112"/>
      <c r="F1834" s="112">
        <f>SUMIF(A1834:B1834,"*consolidação*",C1834:D1834)</f>
        <v>0</v>
      </c>
      <c r="G1834" s="293"/>
      <c r="H1834" s="182" t="b">
        <f t="shared" si="178"/>
        <v>1</v>
      </c>
      <c r="I1834" s="182" t="str">
        <f t="shared" si="179"/>
        <v>00</v>
      </c>
    </row>
    <row r="1835" spans="1:9" ht="25.5">
      <c r="A1835" s="182" t="s">
        <v>1421</v>
      </c>
      <c r="B1835" s="106" t="s">
        <v>728</v>
      </c>
      <c r="C1835" s="110"/>
      <c r="D1835" s="112">
        <v>0</v>
      </c>
      <c r="E1835" s="112">
        <f>SUMIF(A1835:B1835,"*intra*",C1835:D1835)+SUMIF(A1835:B1835,"*inter*",C1835:D1835)</f>
        <v>0</v>
      </c>
      <c r="F1835" s="112">
        <f>SUMIF(A1835:B1835,"*consolidação*",C1835:D1835)</f>
        <v>0</v>
      </c>
      <c r="G1835" s="293"/>
      <c r="H1835" s="182" t="b">
        <f t="shared" si="178"/>
        <v>1</v>
      </c>
      <c r="I1835" s="182" t="str">
        <f t="shared" si="179"/>
        <v>00</v>
      </c>
    </row>
    <row r="1836" spans="1:9" ht="25.5">
      <c r="A1836" s="182" t="s">
        <v>1422</v>
      </c>
      <c r="B1836" s="108" t="s">
        <v>729</v>
      </c>
      <c r="C1836" s="111"/>
      <c r="D1836" s="112">
        <v>0</v>
      </c>
      <c r="E1836" s="112">
        <f>SUMIF(A1836:B1836,"*intra*",C1836:D1836)+SUMIF(A1836:B1836,"*inter*",C1836:D1836)</f>
        <v>0</v>
      </c>
      <c r="F1836" s="112">
        <f>SUMIF(A1836:B1836,"*consolidação*",C1836:D1836)</f>
        <v>0</v>
      </c>
      <c r="G1836" s="293"/>
      <c r="H1836" s="182" t="b">
        <f t="shared" si="178"/>
        <v>1</v>
      </c>
      <c r="I1836" s="182" t="str">
        <f t="shared" si="179"/>
        <v>00</v>
      </c>
    </row>
    <row r="1837" spans="1:9" ht="25.5">
      <c r="A1837" s="182" t="s">
        <v>1423</v>
      </c>
      <c r="B1837" s="106" t="s">
        <v>730</v>
      </c>
      <c r="C1837" s="110"/>
      <c r="D1837" s="112">
        <v>0</v>
      </c>
      <c r="E1837" s="112">
        <f>SUMIF(A1837:B1837,"*intra*",C1837:D1837)+SUMIF(A1837:B1837,"*inter*",C1837:D1837)</f>
        <v>0</v>
      </c>
      <c r="F1837" s="112">
        <f>SUMIF(A1837:B1837,"*consolidação*",C1837:D1837)</f>
        <v>0</v>
      </c>
      <c r="G1837" s="293"/>
      <c r="H1837" s="182" t="b">
        <f t="shared" si="178"/>
        <v>1</v>
      </c>
      <c r="I1837" s="182" t="str">
        <f t="shared" si="179"/>
        <v>00</v>
      </c>
    </row>
    <row r="1838" spans="1:9">
      <c r="A1838" s="182" t="s">
        <v>1424</v>
      </c>
      <c r="B1838" s="108" t="s">
        <v>731</v>
      </c>
      <c r="C1838" s="111">
        <v>0</v>
      </c>
      <c r="D1838" s="112">
        <v>0</v>
      </c>
      <c r="E1838" s="112">
        <f>E1839</f>
        <v>0</v>
      </c>
      <c r="F1838" s="112">
        <f>F1839</f>
        <v>0</v>
      </c>
      <c r="G1838" s="293">
        <f>G1857</f>
        <v>0</v>
      </c>
      <c r="H1838" s="182" t="b">
        <f t="shared" si="178"/>
        <v>1</v>
      </c>
      <c r="I1838" s="182" t="str">
        <f t="shared" si="179"/>
        <v>00</v>
      </c>
    </row>
    <row r="1839" spans="1:9" ht="25.5">
      <c r="A1839" s="182" t="s">
        <v>1425</v>
      </c>
      <c r="B1839" s="106" t="s">
        <v>732</v>
      </c>
      <c r="C1839" s="110"/>
      <c r="D1839" s="112">
        <v>0</v>
      </c>
      <c r="E1839" s="112">
        <f>SUMIF(A1839:B1839,"*intra*",C1839:D1839)+SUMIF(A1839:B1839,"*inter*",C1839:D1839)</f>
        <v>0</v>
      </c>
      <c r="F1839" s="112">
        <f>SUMIF(A1839:B1839,"*consolidação*",C1839:D1839)</f>
        <v>0</v>
      </c>
      <c r="G1839" s="293"/>
      <c r="H1839" s="182" t="b">
        <f t="shared" ref="H1839:H1907" si="180">IF(I1839="00",C1839=E1839+F1839,TRUE)</f>
        <v>1</v>
      </c>
      <c r="I1839" s="182" t="str">
        <f t="shared" si="179"/>
        <v>00</v>
      </c>
    </row>
    <row r="1840" spans="1:9">
      <c r="A1840" s="182" t="s">
        <v>1426</v>
      </c>
      <c r="B1840" s="108" t="s">
        <v>733</v>
      </c>
      <c r="C1840" s="111">
        <v>2813891561.3000002</v>
      </c>
      <c r="D1840" s="112">
        <v>0</v>
      </c>
      <c r="E1840" s="112">
        <f>E1841+E1843</f>
        <v>0</v>
      </c>
      <c r="F1840" s="112">
        <f>F1841+F1843</f>
        <v>2813891561.2999997</v>
      </c>
      <c r="G1840" s="293">
        <f>G1859+G1861</f>
        <v>0</v>
      </c>
      <c r="H1840" s="182" t="b">
        <f t="shared" si="180"/>
        <v>1</v>
      </c>
      <c r="I1840" s="182" t="str">
        <f t="shared" ref="I1840:I1908" si="181">MID(A1840,11,2)</f>
        <v>00</v>
      </c>
    </row>
    <row r="1841" spans="1:9" ht="25.5">
      <c r="A1841" s="182" t="s">
        <v>1427</v>
      </c>
      <c r="B1841" s="106" t="s">
        <v>734</v>
      </c>
      <c r="C1841" s="110">
        <v>2599195295.4099998</v>
      </c>
      <c r="D1841" s="112">
        <v>0</v>
      </c>
      <c r="E1841" s="112">
        <f>E1842</f>
        <v>0</v>
      </c>
      <c r="F1841" s="112">
        <f>F1842</f>
        <v>2599195295.4099998</v>
      </c>
      <c r="G1841" s="293">
        <f>G1860</f>
        <v>0</v>
      </c>
      <c r="H1841" s="182" t="b">
        <f t="shared" si="180"/>
        <v>1</v>
      </c>
      <c r="I1841" s="182" t="str">
        <f t="shared" si="181"/>
        <v>00</v>
      </c>
    </row>
    <row r="1842" spans="1:9" ht="25.5">
      <c r="A1842" s="182" t="s">
        <v>1428</v>
      </c>
      <c r="B1842" s="108" t="s">
        <v>735</v>
      </c>
      <c r="C1842" s="111">
        <v>2599195295.4099998</v>
      </c>
      <c r="D1842" s="112">
        <v>0</v>
      </c>
      <c r="E1842" s="112">
        <f>SUMIF(A1842:B1842,"*intra*",C1842:D1842)+SUMIF(A1842:B1842,"*inter*",C1842:D1842)</f>
        <v>0</v>
      </c>
      <c r="F1842" s="112">
        <f>SUMIF(A1842:B1842,"*consolidação*",C1842:D1842)</f>
        <v>2599195295.4099998</v>
      </c>
      <c r="G1842" s="293"/>
      <c r="H1842" s="182" t="b">
        <f t="shared" si="180"/>
        <v>1</v>
      </c>
      <c r="I1842" s="182" t="str">
        <f t="shared" si="181"/>
        <v>00</v>
      </c>
    </row>
    <row r="1843" spans="1:9" ht="25.5">
      <c r="A1843" s="182" t="s">
        <v>1429</v>
      </c>
      <c r="B1843" s="106" t="s">
        <v>736</v>
      </c>
      <c r="C1843" s="110">
        <v>214696265.88999999</v>
      </c>
      <c r="D1843" s="112">
        <v>0</v>
      </c>
      <c r="E1843" s="112">
        <f>E1844</f>
        <v>0</v>
      </c>
      <c r="F1843" s="112">
        <f>F1844</f>
        <v>214696265.88999999</v>
      </c>
      <c r="G1843" s="293">
        <f>G1862</f>
        <v>0</v>
      </c>
      <c r="H1843" s="182" t="b">
        <f t="shared" si="180"/>
        <v>1</v>
      </c>
      <c r="I1843" s="182" t="str">
        <f t="shared" si="181"/>
        <v>00</v>
      </c>
    </row>
    <row r="1844" spans="1:9" ht="25.5">
      <c r="A1844" s="182" t="s">
        <v>1430</v>
      </c>
      <c r="B1844" s="108" t="s">
        <v>737</v>
      </c>
      <c r="C1844" s="111">
        <v>214696265.88999999</v>
      </c>
      <c r="D1844" s="112">
        <v>0</v>
      </c>
      <c r="E1844" s="112">
        <f>SUMIF(A1844:B1844,"*intra*",C1844:D1844)+SUMIF(A1844:B1844,"*inter*",C1844:D1844)</f>
        <v>0</v>
      </c>
      <c r="F1844" s="112">
        <f>SUMIF(A1844:B1844,"*consolidação*",C1844:D1844)</f>
        <v>214696265.88999999</v>
      </c>
      <c r="G1844" s="293"/>
      <c r="H1844" s="182" t="b">
        <f t="shared" si="180"/>
        <v>1</v>
      </c>
      <c r="I1844" s="182" t="str">
        <f t="shared" si="181"/>
        <v>00</v>
      </c>
    </row>
    <row r="1845" spans="1:9">
      <c r="A1845" s="182" t="s">
        <v>1431</v>
      </c>
      <c r="B1845" s="106" t="s">
        <v>738</v>
      </c>
      <c r="C1845" s="110">
        <v>190776463.25999999</v>
      </c>
      <c r="D1845" s="112">
        <v>0</v>
      </c>
      <c r="E1845" s="112">
        <f>E1846+E1850+E1854</f>
        <v>1386014.37</v>
      </c>
      <c r="F1845" s="112">
        <f>F1846+F1850+F1854</f>
        <v>189390448.88999999</v>
      </c>
      <c r="G1845" s="293">
        <f>G1864+G1868+G1873</f>
        <v>0</v>
      </c>
      <c r="H1845" s="182" t="b">
        <f t="shared" si="180"/>
        <v>1</v>
      </c>
      <c r="I1845" s="182" t="str">
        <f t="shared" si="181"/>
        <v>00</v>
      </c>
    </row>
    <row r="1846" spans="1:9">
      <c r="A1846" s="182" t="s">
        <v>1432</v>
      </c>
      <c r="B1846" s="108" t="s">
        <v>739</v>
      </c>
      <c r="C1846" s="111">
        <v>163362152.94</v>
      </c>
      <c r="D1846" s="112">
        <v>0</v>
      </c>
      <c r="E1846" s="112">
        <f>E1847+E1848+E1849</f>
        <v>871169.26</v>
      </c>
      <c r="F1846" s="112">
        <f>F1847+F1848+F1849</f>
        <v>162490983.68000001</v>
      </c>
      <c r="G1846" s="293">
        <f>G1865+G1866+G1867</f>
        <v>0</v>
      </c>
      <c r="H1846" s="182" t="b">
        <f t="shared" si="180"/>
        <v>1</v>
      </c>
      <c r="I1846" s="182" t="str">
        <f t="shared" si="181"/>
        <v>00</v>
      </c>
    </row>
    <row r="1847" spans="1:9" ht="25.5">
      <c r="A1847" s="182" t="s">
        <v>1433</v>
      </c>
      <c r="B1847" s="106" t="s">
        <v>740</v>
      </c>
      <c r="C1847" s="110">
        <v>162490983.68000001</v>
      </c>
      <c r="D1847" s="112">
        <v>0</v>
      </c>
      <c r="E1847" s="112">
        <f>SUMIF(A1847:B1847,"*intra*",C1847:D1847)+SUMIF(A1847:B1847,"*inter*",C1847:D1847)</f>
        <v>0</v>
      </c>
      <c r="F1847" s="112">
        <f>SUMIF(A1847:B1847,"*consolidação*",C1847:D1847)</f>
        <v>162490983.68000001</v>
      </c>
      <c r="G1847" s="293"/>
      <c r="H1847" s="182" t="b">
        <f t="shared" si="180"/>
        <v>1</v>
      </c>
      <c r="I1847" s="182" t="str">
        <f t="shared" si="181"/>
        <v>00</v>
      </c>
    </row>
    <row r="1848" spans="1:9" ht="25.5">
      <c r="A1848" s="182" t="s">
        <v>1434</v>
      </c>
      <c r="B1848" s="108" t="s">
        <v>741</v>
      </c>
      <c r="C1848" s="111">
        <v>871169.26</v>
      </c>
      <c r="D1848" s="112">
        <v>0</v>
      </c>
      <c r="E1848" s="112">
        <f>SUMIF(A1848:B1848,"*intra*",C1848:D1848)+SUMIF(A1848:B1848,"*inter*",C1848:D1848)</f>
        <v>871169.26</v>
      </c>
      <c r="F1848" s="112">
        <f>SUMIF(A1848:B1848,"*consolidação*",C1848:D1848)</f>
        <v>0</v>
      </c>
      <c r="G1848" s="293"/>
      <c r="H1848" s="182" t="b">
        <f t="shared" si="180"/>
        <v>1</v>
      </c>
      <c r="I1848" s="182" t="str">
        <f t="shared" si="181"/>
        <v>00</v>
      </c>
    </row>
    <row r="1849" spans="1:9" ht="25.5">
      <c r="A1849" s="182" t="s">
        <v>1435</v>
      </c>
      <c r="B1849" s="106" t="s">
        <v>742</v>
      </c>
      <c r="C1849" s="110"/>
      <c r="D1849" s="112">
        <v>0</v>
      </c>
      <c r="E1849" s="112">
        <f>SUMIF(A1849:B1849,"*intra*",C1849:D1849)+SUMIF(A1849:B1849,"*inter*",C1849:D1849)</f>
        <v>0</v>
      </c>
      <c r="F1849" s="112">
        <f>SUMIF(A1849:B1849,"*consolidação*",C1849:D1849)</f>
        <v>0</v>
      </c>
      <c r="G1849" s="293"/>
      <c r="H1849" s="182" t="b">
        <f t="shared" si="180"/>
        <v>1</v>
      </c>
      <c r="I1849" s="182" t="str">
        <f t="shared" si="181"/>
        <v>00</v>
      </c>
    </row>
    <row r="1850" spans="1:9">
      <c r="A1850" s="182" t="s">
        <v>1436</v>
      </c>
      <c r="B1850" s="108" t="s">
        <v>743</v>
      </c>
      <c r="C1850" s="111">
        <v>49989.19</v>
      </c>
      <c r="D1850" s="112">
        <v>0</v>
      </c>
      <c r="E1850" s="112">
        <f>E1851+E1852+E1853</f>
        <v>24414.21</v>
      </c>
      <c r="F1850" s="112">
        <f>F1851+F1852+F1853</f>
        <v>25574.98</v>
      </c>
      <c r="G1850" s="293">
        <f>G1869+G1871+G1872</f>
        <v>0</v>
      </c>
      <c r="H1850" s="182" t="b">
        <f t="shared" si="180"/>
        <v>1</v>
      </c>
      <c r="I1850" s="182" t="str">
        <f t="shared" si="181"/>
        <v>00</v>
      </c>
    </row>
    <row r="1851" spans="1:9" ht="25.5">
      <c r="A1851" s="182" t="s">
        <v>1437</v>
      </c>
      <c r="B1851" s="106" t="s">
        <v>744</v>
      </c>
      <c r="C1851" s="110">
        <v>25574.98</v>
      </c>
      <c r="D1851" s="112">
        <v>0</v>
      </c>
      <c r="E1851" s="112">
        <f>SUMIF(A1851:B1851,"*intra*",C1851:D1851)+SUMIF(A1851:B1851,"*inter*",C1851:D1851)</f>
        <v>0</v>
      </c>
      <c r="F1851" s="112">
        <f>SUMIF(A1851:B1851,"*consolidação*",C1851:D1851)</f>
        <v>25574.98</v>
      </c>
      <c r="G1851" s="293"/>
      <c r="H1851" s="182" t="b">
        <f t="shared" si="180"/>
        <v>1</v>
      </c>
      <c r="I1851" s="182" t="str">
        <f t="shared" si="181"/>
        <v>00</v>
      </c>
    </row>
    <row r="1852" spans="1:9" ht="25.5">
      <c r="A1852" s="182" t="s">
        <v>1438</v>
      </c>
      <c r="B1852" s="108" t="s">
        <v>745</v>
      </c>
      <c r="C1852" s="111"/>
      <c r="D1852" s="112">
        <v>0</v>
      </c>
      <c r="E1852" s="112">
        <f>SUMIF(A1852:B1852,"*intra*",C1852:D1852)+SUMIF(A1852:B1852,"*inter*",C1852:D1852)</f>
        <v>0</v>
      </c>
      <c r="F1852" s="112">
        <f>SUMIF(A1852:B1852,"*consolidação*",C1852:D1852)</f>
        <v>0</v>
      </c>
      <c r="G1852" s="293"/>
      <c r="H1852" s="182" t="b">
        <f t="shared" si="180"/>
        <v>1</v>
      </c>
      <c r="I1852" s="182" t="str">
        <f t="shared" si="181"/>
        <v>00</v>
      </c>
    </row>
    <row r="1853" spans="1:9" ht="25.5">
      <c r="A1853" s="182" t="s">
        <v>1439</v>
      </c>
      <c r="B1853" s="106" t="s">
        <v>746</v>
      </c>
      <c r="C1853" s="110">
        <v>24414.21</v>
      </c>
      <c r="D1853" s="112">
        <v>0</v>
      </c>
      <c r="E1853" s="112">
        <f>SUMIF(A1853:B1853,"*intra*",C1853:D1853)+SUMIF(A1853:B1853,"*inter*",C1853:D1853)</f>
        <v>24414.21</v>
      </c>
      <c r="F1853" s="112">
        <f>SUMIF(A1853:B1853,"*consolidação*",C1853:D1853)</f>
        <v>0</v>
      </c>
      <c r="G1853" s="293"/>
      <c r="H1853" s="182" t="b">
        <f t="shared" si="180"/>
        <v>1</v>
      </c>
      <c r="I1853" s="182" t="str">
        <f t="shared" si="181"/>
        <v>00</v>
      </c>
    </row>
    <row r="1854" spans="1:9">
      <c r="A1854" s="182" t="s">
        <v>1440</v>
      </c>
      <c r="B1854" s="108" t="s">
        <v>747</v>
      </c>
      <c r="C1854" s="111">
        <v>27364321.129999999</v>
      </c>
      <c r="D1854" s="112">
        <v>0</v>
      </c>
      <c r="E1854" s="112">
        <f>E1855+E1856+E1857</f>
        <v>490430.9</v>
      </c>
      <c r="F1854" s="112">
        <f>F1855+F1856+F1857</f>
        <v>26873890.23</v>
      </c>
      <c r="G1854" s="293">
        <f>G1874+G1875+G1878</f>
        <v>0</v>
      </c>
      <c r="H1854" s="182" t="b">
        <f t="shared" si="180"/>
        <v>1</v>
      </c>
      <c r="I1854" s="182" t="str">
        <f t="shared" si="181"/>
        <v>00</v>
      </c>
    </row>
    <row r="1855" spans="1:9" ht="25.5">
      <c r="A1855" s="182" t="s">
        <v>1441</v>
      </c>
      <c r="B1855" s="106" t="s">
        <v>748</v>
      </c>
      <c r="C1855" s="110">
        <v>26873890.23</v>
      </c>
      <c r="D1855" s="112">
        <v>0</v>
      </c>
      <c r="E1855" s="112">
        <f>SUMIF(A1855:B1855,"*intra*",C1855:D1855)+SUMIF(A1855:B1855,"*inter*",C1855:D1855)</f>
        <v>0</v>
      </c>
      <c r="F1855" s="112">
        <f>SUMIF(A1855:B1855,"*consolidação*",C1855:D1855)</f>
        <v>26873890.23</v>
      </c>
      <c r="G1855" s="293"/>
      <c r="H1855" s="182" t="b">
        <f t="shared" si="180"/>
        <v>1</v>
      </c>
      <c r="I1855" s="182" t="str">
        <f t="shared" si="181"/>
        <v>00</v>
      </c>
    </row>
    <row r="1856" spans="1:9" ht="25.5">
      <c r="A1856" s="182" t="s">
        <v>1442</v>
      </c>
      <c r="B1856" s="108" t="s">
        <v>749</v>
      </c>
      <c r="C1856" s="111"/>
      <c r="D1856" s="112">
        <v>0</v>
      </c>
      <c r="E1856" s="112">
        <f>SUMIF(A1856:B1856,"*intra*",C1856:D1856)+SUMIF(A1856:B1856,"*inter*",C1856:D1856)</f>
        <v>0</v>
      </c>
      <c r="F1856" s="112">
        <f>SUMIF(A1856:B1856,"*consolidação*",C1856:D1856)</f>
        <v>0</v>
      </c>
      <c r="G1856" s="293"/>
      <c r="H1856" s="182" t="b">
        <f t="shared" si="180"/>
        <v>1</v>
      </c>
      <c r="I1856" s="182" t="str">
        <f t="shared" si="181"/>
        <v>00</v>
      </c>
    </row>
    <row r="1857" spans="1:9" ht="25.5">
      <c r="A1857" s="182" t="s">
        <v>1443</v>
      </c>
      <c r="B1857" s="106" t="s">
        <v>750</v>
      </c>
      <c r="C1857" s="110">
        <v>490430.9</v>
      </c>
      <c r="D1857" s="112">
        <v>0</v>
      </c>
      <c r="E1857" s="112">
        <f>SUMIF(A1857:B1857,"*intra*",C1857:D1857)+SUMIF(A1857:B1857,"*inter*",C1857:D1857)</f>
        <v>490430.9</v>
      </c>
      <c r="F1857" s="112">
        <f>SUMIF(A1857:B1857,"*consolidação*",C1857:D1857)</f>
        <v>0</v>
      </c>
      <c r="G1857" s="293"/>
      <c r="H1857" s="182" t="b">
        <f t="shared" si="180"/>
        <v>1</v>
      </c>
      <c r="I1857" s="182" t="str">
        <f t="shared" si="181"/>
        <v>00</v>
      </c>
    </row>
    <row r="1858" spans="1:9">
      <c r="A1858" s="182" t="s">
        <v>1444</v>
      </c>
      <c r="B1858" s="108" t="s">
        <v>751</v>
      </c>
      <c r="C1858" s="111">
        <v>693213833.98000002</v>
      </c>
      <c r="D1858" s="112">
        <v>0</v>
      </c>
      <c r="E1858" s="112">
        <f>E1859+E1860+E1861</f>
        <v>693213833.98000002</v>
      </c>
      <c r="F1858" s="112">
        <f>F1859+F1860+F1861</f>
        <v>0</v>
      </c>
      <c r="G1858" s="293" t="e">
        <f>G1880+G1881+G1882</f>
        <v>#REF!</v>
      </c>
      <c r="H1858" s="182" t="b">
        <f t="shared" si="180"/>
        <v>1</v>
      </c>
      <c r="I1858" s="182" t="str">
        <f t="shared" si="181"/>
        <v>00</v>
      </c>
    </row>
    <row r="1859" spans="1:9" ht="25.5">
      <c r="A1859" s="182" t="s">
        <v>1445</v>
      </c>
      <c r="B1859" s="106" t="s">
        <v>752</v>
      </c>
      <c r="C1859" s="110"/>
      <c r="D1859" s="112">
        <v>0</v>
      </c>
      <c r="E1859" s="112">
        <f>SUMIF(A1859:B1859,"*intra*",C1859:D1859)+SUMIF(A1859:B1859,"*inter*",C1859:D1859)</f>
        <v>0</v>
      </c>
      <c r="F1859" s="112">
        <f>SUMIF(A1859:B1859,"*consolidação*",C1859:D1859)</f>
        <v>0</v>
      </c>
      <c r="G1859" s="293"/>
      <c r="H1859" s="182" t="b">
        <f t="shared" si="180"/>
        <v>1</v>
      </c>
      <c r="I1859" s="182" t="str">
        <f t="shared" si="181"/>
        <v>00</v>
      </c>
    </row>
    <row r="1860" spans="1:9" ht="25.5">
      <c r="A1860" s="182" t="s">
        <v>1446</v>
      </c>
      <c r="B1860" s="108" t="s">
        <v>753</v>
      </c>
      <c r="C1860" s="111">
        <v>122623202.70999999</v>
      </c>
      <c r="D1860" s="112">
        <v>0</v>
      </c>
      <c r="E1860" s="112">
        <f>SUMIF(A1860:B1860,"*intra*",C1860:D1860)+SUMIF(A1860:B1860,"*inter*",C1860:D1860)</f>
        <v>122623202.70999999</v>
      </c>
      <c r="F1860" s="112">
        <f>SUMIF(A1860:B1860,"*consolidação*",C1860:D1860)</f>
        <v>0</v>
      </c>
      <c r="G1860" s="293"/>
      <c r="H1860" s="182" t="b">
        <f t="shared" si="180"/>
        <v>1</v>
      </c>
      <c r="I1860" s="182" t="str">
        <f t="shared" si="181"/>
        <v>00</v>
      </c>
    </row>
    <row r="1861" spans="1:9" ht="25.5">
      <c r="A1861" s="182" t="s">
        <v>1447</v>
      </c>
      <c r="B1861" s="106" t="s">
        <v>754</v>
      </c>
      <c r="C1861" s="110">
        <v>570590631.26999998</v>
      </c>
      <c r="D1861" s="112">
        <v>0</v>
      </c>
      <c r="E1861" s="112">
        <f>SUMIF(A1861:B1861,"*intra*",C1861:D1861)+SUMIF(A1861:B1861,"*inter*",C1861:D1861)</f>
        <v>570590631.26999998</v>
      </c>
      <c r="F1861" s="112">
        <f>SUMIF(A1861:B1861,"*consolidação*",C1861:D1861)</f>
        <v>0</v>
      </c>
      <c r="G1861" s="293"/>
      <c r="H1861" s="182" t="b">
        <f t="shared" si="180"/>
        <v>1</v>
      </c>
      <c r="I1861" s="182" t="str">
        <f t="shared" si="181"/>
        <v>00</v>
      </c>
    </row>
    <row r="1862" spans="1:9">
      <c r="A1862" s="182" t="s">
        <v>1448</v>
      </c>
      <c r="B1862" s="108" t="s">
        <v>755</v>
      </c>
      <c r="C1862" s="111">
        <v>55702169561.470001</v>
      </c>
      <c r="D1862" s="112">
        <v>0</v>
      </c>
      <c r="E1862" s="112">
        <f>E1863+E1865+E1867+E1869+E1874+E1876+E1878</f>
        <v>3684945850.1300001</v>
      </c>
      <c r="F1862" s="112">
        <f>F1863+F1865+F1867+F1869+F1874+F1876+F1878</f>
        <v>52017223711.339996</v>
      </c>
      <c r="G1862" s="293">
        <f>G1884+G1886+G1888+G1890+G1896+G1898</f>
        <v>0</v>
      </c>
      <c r="H1862" s="182" t="b">
        <f t="shared" si="180"/>
        <v>1</v>
      </c>
      <c r="I1862" s="182" t="str">
        <f t="shared" si="181"/>
        <v>00</v>
      </c>
    </row>
    <row r="1863" spans="1:9">
      <c r="A1863" s="182" t="s">
        <v>1449</v>
      </c>
      <c r="B1863" s="106" t="s">
        <v>756</v>
      </c>
      <c r="C1863" s="110">
        <v>1139670377.27</v>
      </c>
      <c r="D1863" s="112">
        <v>0</v>
      </c>
      <c r="E1863" s="112">
        <f>E1864</f>
        <v>0</v>
      </c>
      <c r="F1863" s="112">
        <f>F1864</f>
        <v>1139670377.27</v>
      </c>
      <c r="G1863" s="293">
        <f>G1885</f>
        <v>0</v>
      </c>
      <c r="H1863" s="182" t="b">
        <f t="shared" si="180"/>
        <v>1</v>
      </c>
      <c r="I1863" s="182" t="str">
        <f t="shared" si="181"/>
        <v>00</v>
      </c>
    </row>
    <row r="1864" spans="1:9" ht="25.5">
      <c r="A1864" s="182" t="s">
        <v>1450</v>
      </c>
      <c r="B1864" s="108" t="s">
        <v>757</v>
      </c>
      <c r="C1864" s="111">
        <v>1139670377.27</v>
      </c>
      <c r="D1864" s="112">
        <v>0</v>
      </c>
      <c r="E1864" s="112">
        <f>SUMIF(A1864:B1864,"*intra*",C1864:D1864)+SUMIF(A1864:B1864,"*inter*",C1864:D1864)</f>
        <v>0</v>
      </c>
      <c r="F1864" s="112">
        <f>SUMIF(A1864:B1864,"*consolidação*",C1864:D1864)</f>
        <v>1139670377.27</v>
      </c>
      <c r="G1864" s="293"/>
      <c r="H1864" s="182" t="b">
        <f t="shared" si="180"/>
        <v>1</v>
      </c>
      <c r="I1864" s="182" t="str">
        <f t="shared" si="181"/>
        <v>00</v>
      </c>
    </row>
    <row r="1865" spans="1:9">
      <c r="A1865" s="182" t="s">
        <v>1451</v>
      </c>
      <c r="B1865" s="106" t="s">
        <v>758</v>
      </c>
      <c r="C1865" s="110">
        <v>34245762190.82</v>
      </c>
      <c r="D1865" s="112">
        <v>0</v>
      </c>
      <c r="E1865" s="112">
        <f>E1866</f>
        <v>0</v>
      </c>
      <c r="F1865" s="112">
        <f>F1866</f>
        <v>34245762190.82</v>
      </c>
      <c r="G1865" s="293">
        <f>G1887</f>
        <v>0</v>
      </c>
      <c r="H1865" s="182" t="b">
        <f t="shared" si="180"/>
        <v>1</v>
      </c>
      <c r="I1865" s="182" t="str">
        <f t="shared" si="181"/>
        <v>00</v>
      </c>
    </row>
    <row r="1866" spans="1:9" ht="25.5">
      <c r="A1866" s="182" t="s">
        <v>1452</v>
      </c>
      <c r="B1866" s="108" t="s">
        <v>759</v>
      </c>
      <c r="C1866" s="111">
        <v>34245762190.82</v>
      </c>
      <c r="D1866" s="112">
        <v>0</v>
      </c>
      <c r="E1866" s="112">
        <f>SUMIF(A1866:B1866,"*intra*",C1866:D1866)+SUMIF(A1866:B1866,"*inter*",C1866:D1866)</f>
        <v>0</v>
      </c>
      <c r="F1866" s="112">
        <f>SUMIF(A1866:B1866,"*consolidação*",C1866:D1866)</f>
        <v>34245762190.82</v>
      </c>
      <c r="G1866" s="293"/>
      <c r="H1866" s="182" t="b">
        <f t="shared" si="180"/>
        <v>1</v>
      </c>
      <c r="I1866" s="182" t="str">
        <f t="shared" si="181"/>
        <v>00</v>
      </c>
    </row>
    <row r="1867" spans="1:9">
      <c r="A1867" s="182" t="s">
        <v>1453</v>
      </c>
      <c r="B1867" s="106" t="s">
        <v>760</v>
      </c>
      <c r="C1867" s="110">
        <v>2845692433.3600001</v>
      </c>
      <c r="D1867" s="112">
        <v>0</v>
      </c>
      <c r="E1867" s="112">
        <f>E1868</f>
        <v>0</v>
      </c>
      <c r="F1867" s="112">
        <f>F1868</f>
        <v>2845692433.3600001</v>
      </c>
      <c r="G1867" s="293">
        <f>G1889</f>
        <v>0</v>
      </c>
      <c r="H1867" s="182" t="b">
        <f t="shared" si="180"/>
        <v>1</v>
      </c>
      <c r="I1867" s="182" t="str">
        <f t="shared" si="181"/>
        <v>00</v>
      </c>
    </row>
    <row r="1868" spans="1:9" ht="25.5">
      <c r="A1868" s="182" t="s">
        <v>1454</v>
      </c>
      <c r="B1868" s="108" t="s">
        <v>761</v>
      </c>
      <c r="C1868" s="111">
        <v>2845692433.3600001</v>
      </c>
      <c r="D1868" s="112">
        <v>0</v>
      </c>
      <c r="E1868" s="112">
        <f>SUMIF(A1868:B1868,"*intra*",C1868:D1868)+SUMIF(A1868:B1868,"*inter*",C1868:D1868)</f>
        <v>0</v>
      </c>
      <c r="F1868" s="112">
        <f>SUMIF(A1868:B1868,"*consolidação*",C1868:D1868)</f>
        <v>2845692433.3600001</v>
      </c>
      <c r="G1868" s="293"/>
      <c r="H1868" s="182" t="b">
        <f t="shared" si="180"/>
        <v>1</v>
      </c>
      <c r="I1868" s="182" t="str">
        <f t="shared" si="181"/>
        <v>00</v>
      </c>
    </row>
    <row r="1869" spans="1:9">
      <c r="A1869" s="182" t="s">
        <v>1455</v>
      </c>
      <c r="B1869" s="106" t="s">
        <v>762</v>
      </c>
      <c r="C1869" s="110">
        <v>3993801551.04</v>
      </c>
      <c r="D1869" s="112">
        <v>0</v>
      </c>
      <c r="E1869" s="112">
        <f>E1870+E1873+E1872+E1871</f>
        <v>3684945850.1300001</v>
      </c>
      <c r="F1869" s="112">
        <f>F1870+F1873+F1872+F1871</f>
        <v>308855700.91000003</v>
      </c>
      <c r="G1869" s="293">
        <f>G1895+G1894+G1893</f>
        <v>0</v>
      </c>
      <c r="H1869" s="182" t="b">
        <f t="shared" si="180"/>
        <v>1</v>
      </c>
      <c r="I1869" s="182" t="str">
        <f t="shared" si="181"/>
        <v>00</v>
      </c>
    </row>
    <row r="1870" spans="1:9" s="252" customFormat="1" ht="25.5">
      <c r="A1870" s="252" t="s">
        <v>4015</v>
      </c>
      <c r="B1870" s="255" t="s">
        <v>4015</v>
      </c>
      <c r="C1870" s="253">
        <v>308855700.91000003</v>
      </c>
      <c r="D1870" s="112"/>
      <c r="E1870" s="112">
        <f>SUMIF(A1870:B1870,"*intra*",C1870:D1870)+SUMIF(A1870:B1870,"*inter*",C1870:D1870)</f>
        <v>0</v>
      </c>
      <c r="F1870" s="112">
        <f>SUMIF(A1870:B1870,"*consolidação*",C1870:D1870)</f>
        <v>308855700.91000003</v>
      </c>
      <c r="G1870" s="293"/>
      <c r="H1870" s="252" t="b">
        <f t="shared" ref="H1870" si="182">IF(I1870="00",C1870=E1870+F1870,TRUE)</f>
        <v>1</v>
      </c>
      <c r="I1870" s="252" t="str">
        <f t="shared" ref="I1870" si="183">MID(A1870,11,2)</f>
        <v>00</v>
      </c>
    </row>
    <row r="1871" spans="1:9" ht="25.5">
      <c r="A1871" s="182" t="s">
        <v>1456</v>
      </c>
      <c r="B1871" s="108" t="s">
        <v>763</v>
      </c>
      <c r="C1871" s="111"/>
      <c r="D1871" s="112">
        <v>0</v>
      </c>
      <c r="E1871" s="112">
        <f>SUMIF(A1871:B1871,"*intra*",C1871:D1871)+SUMIF(A1871:B1871,"*inter*",C1871:D1871)</f>
        <v>0</v>
      </c>
      <c r="F1871" s="112">
        <f>SUMIF(A1871:B1871,"*consolidação*",C1871:D1871)</f>
        <v>0</v>
      </c>
      <c r="G1871" s="293"/>
      <c r="H1871" s="182" t="b">
        <f t="shared" si="180"/>
        <v>1</v>
      </c>
      <c r="I1871" s="182" t="str">
        <f t="shared" si="181"/>
        <v>00</v>
      </c>
    </row>
    <row r="1872" spans="1:9" ht="25.5">
      <c r="A1872" s="182" t="s">
        <v>1457</v>
      </c>
      <c r="B1872" s="106" t="s">
        <v>764</v>
      </c>
      <c r="C1872" s="110">
        <v>1749093664.5799999</v>
      </c>
      <c r="D1872" s="112">
        <v>0</v>
      </c>
      <c r="E1872" s="112">
        <f>SUMIF(A1872:B1872,"*intra*",C1872:D1872)+SUMIF(A1872:B1872,"*inter*",C1872:D1872)</f>
        <v>1749093664.5799999</v>
      </c>
      <c r="F1872" s="112">
        <f>SUMIF(A1872:B1872,"*consolidação*",C1872:D1872)</f>
        <v>0</v>
      </c>
      <c r="G1872" s="293"/>
      <c r="H1872" s="182" t="b">
        <f t="shared" si="180"/>
        <v>1</v>
      </c>
      <c r="I1872" s="182" t="str">
        <f t="shared" si="181"/>
        <v>00</v>
      </c>
    </row>
    <row r="1873" spans="1:9" ht="25.5">
      <c r="A1873" s="182" t="s">
        <v>1458</v>
      </c>
      <c r="B1873" s="108" t="s">
        <v>765</v>
      </c>
      <c r="C1873" s="111">
        <v>1935852185.55</v>
      </c>
      <c r="D1873" s="112">
        <v>0</v>
      </c>
      <c r="E1873" s="112">
        <f>SUMIF(A1873:B1873,"*intra*",C1873:D1873)+SUMIF(A1873:B1873,"*inter*",C1873:D1873)</f>
        <v>1935852185.55</v>
      </c>
      <c r="F1873" s="112">
        <f>SUMIF(A1873:B1873,"*consolidação*",C1873:D1873)</f>
        <v>0</v>
      </c>
      <c r="G1873" s="293"/>
      <c r="H1873" s="182" t="b">
        <f t="shared" si="180"/>
        <v>1</v>
      </c>
      <c r="I1873" s="182" t="str">
        <f t="shared" si="181"/>
        <v>00</v>
      </c>
    </row>
    <row r="1874" spans="1:9" ht="25.5">
      <c r="A1874" s="182" t="s">
        <v>1459</v>
      </c>
      <c r="B1874" s="106" t="s">
        <v>766</v>
      </c>
      <c r="C1874" s="110">
        <v>0</v>
      </c>
      <c r="D1874" s="112">
        <v>0</v>
      </c>
      <c r="E1874" s="112">
        <f>E1875</f>
        <v>0</v>
      </c>
      <c r="F1874" s="112">
        <f>F1875</f>
        <v>0</v>
      </c>
      <c r="G1874" s="293">
        <f>G1897</f>
        <v>0</v>
      </c>
      <c r="H1874" s="182" t="b">
        <f t="shared" si="180"/>
        <v>1</v>
      </c>
      <c r="I1874" s="182" t="str">
        <f t="shared" si="181"/>
        <v>00</v>
      </c>
    </row>
    <row r="1875" spans="1:9" ht="25.5">
      <c r="A1875" s="182" t="s">
        <v>1460</v>
      </c>
      <c r="B1875" s="108" t="s">
        <v>767</v>
      </c>
      <c r="C1875" s="111"/>
      <c r="D1875" s="112">
        <v>0</v>
      </c>
      <c r="E1875" s="112">
        <f>SUMIF(A1875:B1875,"*intra*",C1875:D1875)+SUMIF(A1875:B1875,"*inter*",C1875:D1875)</f>
        <v>0</v>
      </c>
      <c r="F1875" s="112">
        <f>SUMIF(A1875:B1875,"*consolidação*",C1875:D1875)</f>
        <v>0</v>
      </c>
      <c r="G1875" s="293"/>
      <c r="H1875" s="182" t="b">
        <f t="shared" si="180"/>
        <v>1</v>
      </c>
      <c r="I1875" s="182" t="str">
        <f t="shared" si="181"/>
        <v>00</v>
      </c>
    </row>
    <row r="1876" spans="1:9" s="252" customFormat="1" ht="25.5">
      <c r="A1876" s="252" t="s">
        <v>4016</v>
      </c>
      <c r="B1876" s="254" t="s">
        <v>4016</v>
      </c>
      <c r="C1876" s="253">
        <v>0</v>
      </c>
      <c r="D1876" s="112"/>
      <c r="E1876" s="112">
        <f>E1877</f>
        <v>0</v>
      </c>
      <c r="F1876" s="112">
        <f>F1877</f>
        <v>0</v>
      </c>
      <c r="G1876" s="293"/>
      <c r="H1876" s="252" t="b">
        <f t="shared" ref="H1876:H1877" si="184">IF(I1876="00",C1876=E1876+F1876,TRUE)</f>
        <v>1</v>
      </c>
      <c r="I1876" s="252" t="str">
        <f t="shared" ref="I1876:I1877" si="185">MID(A1876,11,2)</f>
        <v>00</v>
      </c>
    </row>
    <row r="1877" spans="1:9" s="252" customFormat="1" ht="25.5">
      <c r="A1877" s="252" t="s">
        <v>4017</v>
      </c>
      <c r="B1877" s="255" t="s">
        <v>4017</v>
      </c>
      <c r="C1877" s="253"/>
      <c r="D1877" s="112"/>
      <c r="E1877" s="112">
        <f t="shared" ref="E1877" si="186">SUMIF(A1877:B1877,"*intra*",C1877:D1877)+SUMIF(A1877:B1877,"*inter*",C1877:D1877)</f>
        <v>0</v>
      </c>
      <c r="F1877" s="112">
        <f t="shared" ref="F1877" si="187">SUMIF(A1877:B1877,"*consolidação*",C1877:D1877)</f>
        <v>0</v>
      </c>
      <c r="G1877" s="293"/>
      <c r="H1877" s="252" t="b">
        <f t="shared" si="184"/>
        <v>1</v>
      </c>
      <c r="I1877" s="252" t="str">
        <f t="shared" si="185"/>
        <v>00</v>
      </c>
    </row>
    <row r="1878" spans="1:9">
      <c r="A1878" s="182" t="s">
        <v>1461</v>
      </c>
      <c r="B1878" s="106" t="s">
        <v>768</v>
      </c>
      <c r="C1878" s="110">
        <v>13477243008.98</v>
      </c>
      <c r="D1878" s="112">
        <v>0</v>
      </c>
      <c r="E1878" s="112">
        <f>E1879</f>
        <v>0</v>
      </c>
      <c r="F1878" s="112">
        <f>F1879</f>
        <v>13477243008.98</v>
      </c>
      <c r="G1878" s="293">
        <f>G1899</f>
        <v>0</v>
      </c>
      <c r="H1878" s="182" t="b">
        <f t="shared" si="180"/>
        <v>1</v>
      </c>
      <c r="I1878" s="182" t="str">
        <f t="shared" si="181"/>
        <v>00</v>
      </c>
    </row>
    <row r="1879" spans="1:9">
      <c r="A1879" s="182" t="s">
        <v>1462</v>
      </c>
      <c r="B1879" s="108" t="s">
        <v>769</v>
      </c>
      <c r="C1879" s="111">
        <v>13477243008.98</v>
      </c>
      <c r="D1879" s="112">
        <v>0</v>
      </c>
      <c r="E1879" s="112">
        <f>SUMIF(A1879:B1879,"*intra*",C1879:D1879)+SUMIF(A1879:B1879,"*inter*",C1879:D1879)</f>
        <v>0</v>
      </c>
      <c r="F1879" s="112">
        <f>SUMIF(A1879:B1879,"*consolidação*",C1879:D1879)</f>
        <v>13477243008.98</v>
      </c>
      <c r="G1879" s="293"/>
      <c r="H1879" s="182" t="b">
        <f t="shared" si="180"/>
        <v>1</v>
      </c>
      <c r="I1879" s="182" t="str">
        <f t="shared" si="181"/>
        <v>00</v>
      </c>
    </row>
    <row r="1880" spans="1:9">
      <c r="A1880" s="182" t="s">
        <v>1463</v>
      </c>
      <c r="B1880" s="106" t="s">
        <v>770</v>
      </c>
      <c r="C1880" s="110">
        <v>290903757379.92999</v>
      </c>
      <c r="D1880" s="112">
        <v>0</v>
      </c>
      <c r="E1880" s="112">
        <f>E1881+E1883+E1885+E1887+E1889+E1891+E1893+E1895+E1897</f>
        <v>50079707232.769997</v>
      </c>
      <c r="F1880" s="112">
        <f>F1881+F1883+F1885+F1887+F1889+F1891+F1893+F1895+F1897</f>
        <v>240824050147.16</v>
      </c>
      <c r="G1880" s="293" t="e">
        <f>G1901+G1903+G1905+G1907+G1909+G1911+G1913+G1915</f>
        <v>#REF!</v>
      </c>
      <c r="H1880" s="182" t="b">
        <f t="shared" si="180"/>
        <v>1</v>
      </c>
      <c r="I1880" s="182" t="str">
        <f t="shared" si="181"/>
        <v>00</v>
      </c>
    </row>
    <row r="1881" spans="1:9">
      <c r="A1881" s="182" t="s">
        <v>1464</v>
      </c>
      <c r="B1881" s="108" t="s">
        <v>771</v>
      </c>
      <c r="C1881" s="111">
        <v>282495407.33999997</v>
      </c>
      <c r="D1881" s="112">
        <v>0</v>
      </c>
      <c r="E1881" s="112">
        <f>E1882</f>
        <v>0</v>
      </c>
      <c r="F1881" s="112">
        <f>F1882</f>
        <v>282495407.33999997</v>
      </c>
      <c r="G1881" s="293">
        <f>G1902</f>
        <v>0</v>
      </c>
      <c r="H1881" s="182" t="b">
        <f t="shared" si="180"/>
        <v>1</v>
      </c>
      <c r="I1881" s="182" t="str">
        <f t="shared" si="181"/>
        <v>00</v>
      </c>
    </row>
    <row r="1882" spans="1:9">
      <c r="A1882" s="182" t="s">
        <v>1465</v>
      </c>
      <c r="B1882" s="106" t="s">
        <v>772</v>
      </c>
      <c r="C1882" s="110">
        <v>282495407.33999997</v>
      </c>
      <c r="D1882" s="112">
        <v>0</v>
      </c>
      <c r="E1882" s="112">
        <f>SUMIF(A1882:B1882,"*intra*",C1882:D1882)+SUMIF(A1882:B1882,"*inter*",C1882:D1882)</f>
        <v>0</v>
      </c>
      <c r="F1882" s="112">
        <f>SUMIF(A1882:B1882,"*consolidação*",C1882:D1882)</f>
        <v>282495407.33999997</v>
      </c>
      <c r="G1882" s="293"/>
      <c r="H1882" s="182" t="b">
        <f t="shared" si="180"/>
        <v>1</v>
      </c>
      <c r="I1882" s="182" t="str">
        <f t="shared" si="181"/>
        <v>00</v>
      </c>
    </row>
    <row r="1883" spans="1:9">
      <c r="A1883" s="182" t="s">
        <v>1466</v>
      </c>
      <c r="B1883" s="108" t="s">
        <v>773</v>
      </c>
      <c r="C1883" s="111">
        <v>0</v>
      </c>
      <c r="D1883" s="112">
        <v>0</v>
      </c>
      <c r="E1883" s="112">
        <f>E1884</f>
        <v>0</v>
      </c>
      <c r="F1883" s="112">
        <f>F1884</f>
        <v>0</v>
      </c>
      <c r="G1883" s="293">
        <f>G1904</f>
        <v>0</v>
      </c>
      <c r="H1883" s="182" t="b">
        <f t="shared" si="180"/>
        <v>1</v>
      </c>
      <c r="I1883" s="182" t="str">
        <f t="shared" si="181"/>
        <v>00</v>
      </c>
    </row>
    <row r="1884" spans="1:9">
      <c r="A1884" s="182" t="s">
        <v>1467</v>
      </c>
      <c r="B1884" s="106" t="s">
        <v>774</v>
      </c>
      <c r="C1884" s="110"/>
      <c r="D1884" s="112">
        <v>0</v>
      </c>
      <c r="E1884" s="112">
        <f>SUMIF(A1884:B1884,"*intra*",C1884:D1884)+SUMIF(A1884:B1884,"*inter*",C1884:D1884)</f>
        <v>0</v>
      </c>
      <c r="F1884" s="112">
        <f>SUMIF(A1884:B1884,"*consolidação*",C1884:D1884)</f>
        <v>0</v>
      </c>
      <c r="G1884" s="293"/>
      <c r="H1884" s="182" t="b">
        <f t="shared" si="180"/>
        <v>1</v>
      </c>
      <c r="I1884" s="182" t="str">
        <f t="shared" si="181"/>
        <v>00</v>
      </c>
    </row>
    <row r="1885" spans="1:9">
      <c r="A1885" s="182" t="s">
        <v>1468</v>
      </c>
      <c r="B1885" s="108" t="s">
        <v>775</v>
      </c>
      <c r="C1885" s="111">
        <v>0</v>
      </c>
      <c r="D1885" s="112">
        <v>0</v>
      </c>
      <c r="E1885" s="112">
        <f>E1886</f>
        <v>0</v>
      </c>
      <c r="F1885" s="112">
        <f>F1886</f>
        <v>0</v>
      </c>
      <c r="G1885" s="293">
        <f>G1906</f>
        <v>0</v>
      </c>
      <c r="H1885" s="182" t="b">
        <f t="shared" si="180"/>
        <v>1</v>
      </c>
      <c r="I1885" s="182" t="str">
        <f t="shared" si="181"/>
        <v>00</v>
      </c>
    </row>
    <row r="1886" spans="1:9">
      <c r="A1886" s="182" t="s">
        <v>1469</v>
      </c>
      <c r="B1886" s="106" t="s">
        <v>776</v>
      </c>
      <c r="C1886" s="110"/>
      <c r="D1886" s="112">
        <v>0</v>
      </c>
      <c r="E1886" s="112">
        <f>SUMIF(A1886:B1886,"*intra*",C1886:D1886)+SUMIF(A1886:B1886,"*inter*",C1886:D1886)</f>
        <v>0</v>
      </c>
      <c r="F1886" s="112">
        <f>SUMIF(A1886:B1886,"*consolidação*",C1886:D1886)</f>
        <v>0</v>
      </c>
      <c r="G1886" s="293"/>
      <c r="H1886" s="182" t="b">
        <f t="shared" si="180"/>
        <v>1</v>
      </c>
      <c r="I1886" s="182" t="str">
        <f t="shared" si="181"/>
        <v>00</v>
      </c>
    </row>
    <row r="1887" spans="1:9">
      <c r="A1887" s="182" t="s">
        <v>1470</v>
      </c>
      <c r="B1887" s="108" t="s">
        <v>777</v>
      </c>
      <c r="C1887" s="111">
        <v>0</v>
      </c>
      <c r="D1887" s="112">
        <v>0</v>
      </c>
      <c r="E1887" s="112">
        <f>E1888</f>
        <v>0</v>
      </c>
      <c r="F1887" s="112">
        <f>F1888</f>
        <v>0</v>
      </c>
      <c r="G1887" s="293">
        <f>G1908</f>
        <v>0</v>
      </c>
      <c r="H1887" s="182" t="b">
        <f t="shared" si="180"/>
        <v>1</v>
      </c>
      <c r="I1887" s="182" t="str">
        <f t="shared" si="181"/>
        <v>00</v>
      </c>
    </row>
    <row r="1888" spans="1:9" ht="25.5">
      <c r="A1888" s="182" t="s">
        <v>1471</v>
      </c>
      <c r="B1888" s="106" t="s">
        <v>778</v>
      </c>
      <c r="C1888" s="110"/>
      <c r="D1888" s="112">
        <v>0</v>
      </c>
      <c r="E1888" s="112">
        <f>SUMIF(A1888:B1888,"*intra*",C1888:D1888)+SUMIF(A1888:B1888,"*inter*",C1888:D1888)</f>
        <v>0</v>
      </c>
      <c r="F1888" s="112">
        <f>SUMIF(A1888:B1888,"*consolidação*",C1888:D1888)</f>
        <v>0</v>
      </c>
      <c r="G1888" s="293"/>
      <c r="H1888" s="182" t="b">
        <f t="shared" si="180"/>
        <v>1</v>
      </c>
      <c r="I1888" s="182" t="str">
        <f t="shared" si="181"/>
        <v>00</v>
      </c>
    </row>
    <row r="1889" spans="1:9">
      <c r="A1889" s="182" t="s">
        <v>1472</v>
      </c>
      <c r="B1889" s="108" t="s">
        <v>779</v>
      </c>
      <c r="C1889" s="111">
        <v>63289864.289999999</v>
      </c>
      <c r="D1889" s="112">
        <v>0</v>
      </c>
      <c r="E1889" s="112">
        <f>E1890</f>
        <v>0</v>
      </c>
      <c r="F1889" s="112">
        <f>F1890</f>
        <v>63289864.289999999</v>
      </c>
      <c r="G1889" s="293">
        <f>G1910</f>
        <v>0</v>
      </c>
      <c r="H1889" s="182" t="b">
        <f t="shared" si="180"/>
        <v>1</v>
      </c>
      <c r="I1889" s="182" t="str">
        <f t="shared" si="181"/>
        <v>00</v>
      </c>
    </row>
    <row r="1890" spans="1:9" ht="25.5">
      <c r="A1890" s="182" t="s">
        <v>1473</v>
      </c>
      <c r="B1890" s="106" t="s">
        <v>780</v>
      </c>
      <c r="C1890" s="110">
        <v>63289864.289999999</v>
      </c>
      <c r="D1890" s="112">
        <v>0</v>
      </c>
      <c r="E1890" s="112">
        <f>SUMIF(A1890:B1890,"*intra*",C1890:D1890)+SUMIF(A1890:B1890,"*inter*",C1890:D1890)</f>
        <v>0</v>
      </c>
      <c r="F1890" s="112">
        <f>SUMIF(A1890:B1890,"*consolidação*",C1890:D1890)</f>
        <v>63289864.289999999</v>
      </c>
      <c r="G1890" s="293"/>
      <c r="H1890" s="182" t="b">
        <f t="shared" si="180"/>
        <v>1</v>
      </c>
      <c r="I1890" s="182" t="str">
        <f t="shared" si="181"/>
        <v>00</v>
      </c>
    </row>
    <row r="1891" spans="1:9" s="252" customFormat="1">
      <c r="A1891" s="252" t="s">
        <v>4018</v>
      </c>
      <c r="B1891" s="254" t="s">
        <v>4018</v>
      </c>
      <c r="C1891" s="261">
        <v>0</v>
      </c>
      <c r="D1891" s="112">
        <v>0</v>
      </c>
      <c r="E1891" s="112">
        <f>E1892</f>
        <v>0</v>
      </c>
      <c r="F1891" s="112">
        <f>F1892</f>
        <v>0</v>
      </c>
      <c r="G1891" s="293"/>
      <c r="H1891" s="252" t="b">
        <f t="shared" ref="H1891:H1892" si="188">IF(I1891="00",C1891=E1891+F1891,TRUE)</f>
        <v>1</v>
      </c>
      <c r="I1891" s="252" t="str">
        <f t="shared" ref="I1891:I1892" si="189">MID(A1891,11,2)</f>
        <v>00</v>
      </c>
    </row>
    <row r="1892" spans="1:9" s="252" customFormat="1" ht="25.5">
      <c r="A1892" s="252" t="s">
        <v>4019</v>
      </c>
      <c r="B1892" s="255" t="s">
        <v>4019</v>
      </c>
      <c r="C1892" s="261"/>
      <c r="D1892" s="112">
        <v>0</v>
      </c>
      <c r="E1892" s="112">
        <f t="shared" ref="E1892" si="190">SUMIF(A1892:B1892,"*intra*",C1892:D1892)+SUMIF(A1892:B1892,"*inter*",C1892:D1892)</f>
        <v>0</v>
      </c>
      <c r="F1892" s="112">
        <f>SUMIF(A1892:B1892,"*consolidação*",C1892:D1892)</f>
        <v>0</v>
      </c>
      <c r="G1892" s="293"/>
      <c r="H1892" s="252" t="b">
        <f t="shared" si="188"/>
        <v>1</v>
      </c>
      <c r="I1892" s="252" t="str">
        <f t="shared" si="189"/>
        <v>00</v>
      </c>
    </row>
    <row r="1893" spans="1:9" ht="25.5">
      <c r="A1893" s="182" t="s">
        <v>1474</v>
      </c>
      <c r="B1893" s="108" t="s">
        <v>781</v>
      </c>
      <c r="C1893" s="111">
        <v>0</v>
      </c>
      <c r="D1893" s="112">
        <v>0</v>
      </c>
      <c r="E1893" s="112">
        <f>E1894</f>
        <v>0</v>
      </c>
      <c r="F1893" s="112">
        <f>F1894</f>
        <v>0</v>
      </c>
      <c r="G1893" s="293">
        <f>G1912</f>
        <v>0</v>
      </c>
      <c r="H1893" s="182" t="b">
        <f t="shared" si="180"/>
        <v>1</v>
      </c>
      <c r="I1893" s="182" t="str">
        <f t="shared" si="181"/>
        <v>00</v>
      </c>
    </row>
    <row r="1894" spans="1:9" ht="25.5">
      <c r="A1894" s="182" t="s">
        <v>1475</v>
      </c>
      <c r="B1894" s="106" t="s">
        <v>782</v>
      </c>
      <c r="C1894" s="110"/>
      <c r="D1894" s="112">
        <v>0</v>
      </c>
      <c r="E1894" s="112">
        <f>SUMIF(A1894:B1894,"*intra*",C1894:D1894)+SUMIF(A1894:B1894,"*inter*",C1894:D1894)</f>
        <v>0</v>
      </c>
      <c r="F1894" s="112">
        <f>SUMIF(A1894:B1894,"*consolidação*",C1894:D1894)</f>
        <v>0</v>
      </c>
      <c r="G1894" s="293"/>
      <c r="H1894" s="182" t="b">
        <f t="shared" si="180"/>
        <v>1</v>
      </c>
      <c r="I1894" s="182" t="str">
        <f t="shared" si="181"/>
        <v>00</v>
      </c>
    </row>
    <row r="1895" spans="1:9">
      <c r="A1895" s="182" t="s">
        <v>1476</v>
      </c>
      <c r="B1895" s="108" t="s">
        <v>783</v>
      </c>
      <c r="C1895" s="111">
        <v>10166533887.1</v>
      </c>
      <c r="D1895" s="112">
        <v>0</v>
      </c>
      <c r="E1895" s="112">
        <f>E1896</f>
        <v>0</v>
      </c>
      <c r="F1895" s="112">
        <f>F1896</f>
        <v>10166533887.1</v>
      </c>
      <c r="G1895" s="293">
        <f>G1914</f>
        <v>0</v>
      </c>
      <c r="H1895" s="182" t="b">
        <f t="shared" si="180"/>
        <v>1</v>
      </c>
      <c r="I1895" s="182" t="str">
        <f t="shared" si="181"/>
        <v>00</v>
      </c>
    </row>
    <row r="1896" spans="1:9">
      <c r="A1896" s="182" t="s">
        <v>1477</v>
      </c>
      <c r="B1896" s="106" t="s">
        <v>784</v>
      </c>
      <c r="C1896" s="110">
        <v>10166533887.1</v>
      </c>
      <c r="D1896" s="112">
        <v>0</v>
      </c>
      <c r="E1896" s="112">
        <f>SUMIF(A1896:B1896,"*intra*",C1896:D1896)+SUMIF(A1896:B1896,"*inter*",C1896:D1896)</f>
        <v>0</v>
      </c>
      <c r="F1896" s="112">
        <f>SUMIF(A1896:B1896,"*consolidação*",C1896:D1896)</f>
        <v>10166533887.1</v>
      </c>
      <c r="G1896" s="293"/>
      <c r="H1896" s="182" t="b">
        <f t="shared" si="180"/>
        <v>1</v>
      </c>
      <c r="I1896" s="182" t="str">
        <f t="shared" si="181"/>
        <v>00</v>
      </c>
    </row>
    <row r="1897" spans="1:9">
      <c r="A1897" s="182" t="s">
        <v>1478</v>
      </c>
      <c r="B1897" s="108" t="s">
        <v>785</v>
      </c>
      <c r="C1897" s="111">
        <v>280391438221.20001</v>
      </c>
      <c r="D1897" s="112">
        <v>0</v>
      </c>
      <c r="E1897" s="112">
        <f>E1898+E1899</f>
        <v>50079707232.769997</v>
      </c>
      <c r="F1897" s="112">
        <f>F1898+F1899</f>
        <v>230311730988.42999</v>
      </c>
      <c r="G1897" s="293">
        <f>G1916+G1917</f>
        <v>0</v>
      </c>
      <c r="H1897" s="182" t="b">
        <f t="shared" si="180"/>
        <v>1</v>
      </c>
      <c r="I1897" s="182" t="str">
        <f t="shared" si="181"/>
        <v>00</v>
      </c>
    </row>
    <row r="1898" spans="1:9">
      <c r="A1898" s="182" t="s">
        <v>1479</v>
      </c>
      <c r="B1898" s="106" t="s">
        <v>786</v>
      </c>
      <c r="C1898" s="110">
        <v>230311730988.42999</v>
      </c>
      <c r="D1898" s="112">
        <v>0</v>
      </c>
      <c r="E1898" s="112">
        <f>SUMIF(A1898:B1898,"*intra*",C1898:D1898)+SUMIF(A1898:B1898,"*inter*",C1898:D1898)</f>
        <v>0</v>
      </c>
      <c r="F1898" s="112">
        <f>SUMIF(A1898:B1898,"*consolidação*",C1898:D1898)</f>
        <v>230311730988.42999</v>
      </c>
      <c r="G1898" s="293"/>
      <c r="H1898" s="182" t="b">
        <f t="shared" si="180"/>
        <v>1</v>
      </c>
      <c r="I1898" s="182" t="str">
        <f t="shared" si="181"/>
        <v>00</v>
      </c>
    </row>
    <row r="1899" spans="1:9">
      <c r="A1899" s="182" t="s">
        <v>1480</v>
      </c>
      <c r="B1899" s="108" t="s">
        <v>787</v>
      </c>
      <c r="C1899" s="111">
        <v>50079707232.769997</v>
      </c>
      <c r="D1899" s="112">
        <v>0</v>
      </c>
      <c r="E1899" s="112">
        <f>SUMIF(A1899:B1899,"*intra*",C1899:D1899)+SUMIF(A1899:B1899,"*inter*",C1899:D1899)</f>
        <v>50079707232.769997</v>
      </c>
      <c r="F1899" s="112">
        <f>SUMIF(A1899:B1899,"*consolidação*",C1899:D1899)</f>
        <v>0</v>
      </c>
      <c r="G1899" s="293"/>
      <c r="H1899" s="182" t="b">
        <f t="shared" si="180"/>
        <v>1</v>
      </c>
      <c r="I1899" s="182" t="str">
        <f t="shared" si="181"/>
        <v>00</v>
      </c>
    </row>
    <row r="1900" spans="1:9">
      <c r="A1900" s="182" t="s">
        <v>1481</v>
      </c>
      <c r="B1900" s="106" t="s">
        <v>788</v>
      </c>
      <c r="C1900" s="110">
        <v>6200059372846.9697</v>
      </c>
      <c r="D1900" s="112">
        <v>0</v>
      </c>
      <c r="E1900" s="112">
        <f>E1901+E1914+E1944+E1949+E1962+E1988+E2003</f>
        <v>70119820444.589996</v>
      </c>
      <c r="F1900" s="112">
        <f>F1901+F1914+F1944+F1949+F1962+F1988+F2003</f>
        <v>6129939552402.3818</v>
      </c>
      <c r="G1900" s="293">
        <f>G1919+G1932+G1962+G1967+G1979+G2008+G2021</f>
        <v>0</v>
      </c>
      <c r="H1900" s="182" t="b">
        <f t="shared" si="180"/>
        <v>1</v>
      </c>
      <c r="I1900" s="182" t="str">
        <f t="shared" si="181"/>
        <v>00</v>
      </c>
    </row>
    <row r="1901" spans="1:9" ht="25.5">
      <c r="A1901" s="182" t="s">
        <v>1482</v>
      </c>
      <c r="B1901" s="108" t="s">
        <v>789</v>
      </c>
      <c r="C1901" s="111">
        <v>1402229985.25</v>
      </c>
      <c r="D1901" s="112">
        <v>0</v>
      </c>
      <c r="E1901" s="112">
        <f>E1902+E1904+E1906+E1908</f>
        <v>28074619.260000002</v>
      </c>
      <c r="F1901" s="112">
        <f>F1902+F1904+F1906+F1908</f>
        <v>1374155365.99</v>
      </c>
      <c r="G1901" s="293">
        <f>G1920+G1922+G1924+G1926</f>
        <v>0</v>
      </c>
      <c r="H1901" s="182" t="b">
        <f t="shared" si="180"/>
        <v>1</v>
      </c>
      <c r="I1901" s="182" t="str">
        <f t="shared" si="181"/>
        <v>00</v>
      </c>
    </row>
    <row r="1902" spans="1:9">
      <c r="A1902" s="182" t="s">
        <v>1483</v>
      </c>
      <c r="B1902" s="106" t="s">
        <v>790</v>
      </c>
      <c r="C1902" s="110">
        <v>870324242.37</v>
      </c>
      <c r="D1902" s="112">
        <v>0</v>
      </c>
      <c r="E1902" s="112">
        <f>E1903</f>
        <v>0</v>
      </c>
      <c r="F1902" s="112">
        <f>F1903</f>
        <v>870324242.37</v>
      </c>
      <c r="G1902" s="293">
        <f>G1921</f>
        <v>0</v>
      </c>
      <c r="H1902" s="182" t="b">
        <f t="shared" si="180"/>
        <v>1</v>
      </c>
      <c r="I1902" s="182" t="str">
        <f t="shared" si="181"/>
        <v>00</v>
      </c>
    </row>
    <row r="1903" spans="1:9">
      <c r="A1903" s="182" t="s">
        <v>1484</v>
      </c>
      <c r="B1903" s="108" t="s">
        <v>791</v>
      </c>
      <c r="C1903" s="111">
        <v>870324242.37</v>
      </c>
      <c r="D1903" s="112">
        <v>0</v>
      </c>
      <c r="E1903" s="112">
        <f>SUMIF(A1903:B1903,"*intra*",C1903:D1903)+SUMIF(A1903:B1903,"*inter*",C1903:D1903)</f>
        <v>0</v>
      </c>
      <c r="F1903" s="112">
        <f>SUMIF(A1903:B1903,"*consolidação*",C1903:D1903)</f>
        <v>870324242.37</v>
      </c>
      <c r="G1903" s="293"/>
      <c r="H1903" s="182" t="b">
        <f t="shared" si="180"/>
        <v>1</v>
      </c>
      <c r="I1903" s="182" t="str">
        <f t="shared" si="181"/>
        <v>00</v>
      </c>
    </row>
    <row r="1904" spans="1:9">
      <c r="A1904" s="182" t="s">
        <v>1485</v>
      </c>
      <c r="B1904" s="106" t="s">
        <v>792</v>
      </c>
      <c r="C1904" s="110">
        <v>115179335.64</v>
      </c>
      <c r="D1904" s="112">
        <v>0</v>
      </c>
      <c r="E1904" s="112">
        <f>E1905</f>
        <v>0</v>
      </c>
      <c r="F1904" s="112">
        <f>F1905</f>
        <v>115179335.64</v>
      </c>
      <c r="G1904" s="293">
        <f>G1923</f>
        <v>0</v>
      </c>
      <c r="H1904" s="182" t="b">
        <f t="shared" si="180"/>
        <v>1</v>
      </c>
      <c r="I1904" s="182" t="str">
        <f t="shared" si="181"/>
        <v>00</v>
      </c>
    </row>
    <row r="1905" spans="1:9">
      <c r="A1905" s="182" t="s">
        <v>1486</v>
      </c>
      <c r="B1905" s="108" t="s">
        <v>793</v>
      </c>
      <c r="C1905" s="111">
        <v>115179335.64</v>
      </c>
      <c r="D1905" s="112">
        <v>0</v>
      </c>
      <c r="E1905" s="112">
        <f>SUMIF(A1905:B1905,"*intra*",C1905:D1905)+SUMIF(A1905:B1905,"*inter*",C1905:D1905)</f>
        <v>0</v>
      </c>
      <c r="F1905" s="112">
        <f>SUMIF(A1905:B1905,"*consolidação*",C1905:D1905)</f>
        <v>115179335.64</v>
      </c>
      <c r="G1905" s="293"/>
      <c r="H1905" s="182" t="b">
        <f t="shared" si="180"/>
        <v>1</v>
      </c>
      <c r="I1905" s="182" t="str">
        <f t="shared" si="181"/>
        <v>00</v>
      </c>
    </row>
    <row r="1906" spans="1:9">
      <c r="A1906" s="182" t="s">
        <v>1487</v>
      </c>
      <c r="B1906" s="106" t="s">
        <v>794</v>
      </c>
      <c r="C1906" s="110">
        <v>0</v>
      </c>
      <c r="D1906" s="112">
        <v>0</v>
      </c>
      <c r="E1906" s="112">
        <f>E1907</f>
        <v>0</v>
      </c>
      <c r="F1906" s="112">
        <f>F1907</f>
        <v>0</v>
      </c>
      <c r="G1906" s="293">
        <f>G1925</f>
        <v>0</v>
      </c>
      <c r="H1906" s="182" t="b">
        <f t="shared" si="180"/>
        <v>1</v>
      </c>
      <c r="I1906" s="182" t="str">
        <f t="shared" si="181"/>
        <v>00</v>
      </c>
    </row>
    <row r="1907" spans="1:9">
      <c r="A1907" s="182" t="s">
        <v>1488</v>
      </c>
      <c r="B1907" s="108" t="s">
        <v>795</v>
      </c>
      <c r="C1907" s="111"/>
      <c r="D1907" s="112">
        <v>0</v>
      </c>
      <c r="E1907" s="112">
        <f>SUMIF(A1907:B1907,"*intra*",C1907:D1907)+SUMIF(A1907:B1907,"*inter*",C1907:D1907)</f>
        <v>0</v>
      </c>
      <c r="F1907" s="112">
        <f>SUMIF(A1907:B1907,"*consolidação*",C1907:D1907)</f>
        <v>0</v>
      </c>
      <c r="G1907" s="293"/>
      <c r="H1907" s="182" t="b">
        <f t="shared" si="180"/>
        <v>1</v>
      </c>
      <c r="I1907" s="182" t="str">
        <f t="shared" si="181"/>
        <v>00</v>
      </c>
    </row>
    <row r="1908" spans="1:9">
      <c r="A1908" s="182" t="s">
        <v>1489</v>
      </c>
      <c r="B1908" s="106" t="s">
        <v>796</v>
      </c>
      <c r="C1908" s="110">
        <v>416726407.24000001</v>
      </c>
      <c r="D1908" s="112">
        <v>0</v>
      </c>
      <c r="E1908" s="112">
        <f>E1909+E1910+E1911+E1912+E1913</f>
        <v>28074619.260000002</v>
      </c>
      <c r="F1908" s="112">
        <f>F1909+F1910+F1911+F1912+F1913</f>
        <v>388651787.98000002</v>
      </c>
      <c r="G1908" s="293">
        <f>G1927+G1928+G1929+G1930+G1931</f>
        <v>0</v>
      </c>
      <c r="H1908" s="182" t="b">
        <f t="shared" ref="H1908:H1971" si="191">IF(I1908="00",C1908=E1908+F1908,TRUE)</f>
        <v>1</v>
      </c>
      <c r="I1908" s="182" t="str">
        <f t="shared" si="181"/>
        <v>00</v>
      </c>
    </row>
    <row r="1909" spans="1:9">
      <c r="A1909" s="182" t="s">
        <v>1490</v>
      </c>
      <c r="B1909" s="108" t="s">
        <v>797</v>
      </c>
      <c r="C1909" s="111">
        <v>388651787.98000002</v>
      </c>
      <c r="D1909" s="112">
        <v>0</v>
      </c>
      <c r="E1909" s="112">
        <f>SUMIF(A1909:B1909,"*intra*",C1909:D1909)+SUMIF(A1909:B1909,"*inter*",C1909:D1909)</f>
        <v>0</v>
      </c>
      <c r="F1909" s="112">
        <f>SUMIF(A1909:B1909,"*consolidação*",C1909:D1909)</f>
        <v>388651787.98000002</v>
      </c>
      <c r="G1909" s="293"/>
      <c r="H1909" s="182" t="b">
        <f t="shared" si="191"/>
        <v>1</v>
      </c>
      <c r="I1909" s="182" t="str">
        <f t="shared" ref="I1909:I1972" si="192">MID(A1909,11,2)</f>
        <v>00</v>
      </c>
    </row>
    <row r="1910" spans="1:9">
      <c r="A1910" s="182" t="s">
        <v>1491</v>
      </c>
      <c r="B1910" s="106" t="s">
        <v>798</v>
      </c>
      <c r="C1910" s="110">
        <v>28074619.260000002</v>
      </c>
      <c r="D1910" s="112">
        <v>0</v>
      </c>
      <c r="E1910" s="112">
        <f>SUMIF(A1910:B1910,"*intra*",C1910:D1910)+SUMIF(A1910:B1910,"*inter*",C1910:D1910)</f>
        <v>28074619.260000002</v>
      </c>
      <c r="F1910" s="112">
        <f>SUMIF(A1910:B1910,"*consolidação*",C1910:D1910)</f>
        <v>0</v>
      </c>
      <c r="G1910" s="293"/>
      <c r="H1910" s="182" t="b">
        <f t="shared" si="191"/>
        <v>1</v>
      </c>
      <c r="I1910" s="182" t="str">
        <f t="shared" si="192"/>
        <v>00</v>
      </c>
    </row>
    <row r="1911" spans="1:9">
      <c r="A1911" s="182" t="s">
        <v>1492</v>
      </c>
      <c r="B1911" s="108" t="s">
        <v>799</v>
      </c>
      <c r="C1911" s="111"/>
      <c r="D1911" s="112">
        <v>0</v>
      </c>
      <c r="E1911" s="112">
        <f>SUMIF(A1911:B1911,"*intra*",C1911:D1911)+SUMIF(A1911:B1911,"*inter*",C1911:D1911)</f>
        <v>0</v>
      </c>
      <c r="F1911" s="112">
        <f>SUMIF(A1911:B1911,"*consolidação*",C1911:D1911)</f>
        <v>0</v>
      </c>
      <c r="G1911" s="293"/>
      <c r="H1911" s="182" t="b">
        <f t="shared" si="191"/>
        <v>1</v>
      </c>
      <c r="I1911" s="182" t="str">
        <f t="shared" si="192"/>
        <v>00</v>
      </c>
    </row>
    <row r="1912" spans="1:9">
      <c r="A1912" s="182" t="s">
        <v>1493</v>
      </c>
      <c r="B1912" s="106" t="s">
        <v>800</v>
      </c>
      <c r="C1912" s="110"/>
      <c r="D1912" s="112">
        <v>0</v>
      </c>
      <c r="E1912" s="112">
        <f>SUMIF(A1912:B1912,"*intra*",C1912:D1912)+SUMIF(A1912:B1912,"*inter*",C1912:D1912)</f>
        <v>0</v>
      </c>
      <c r="F1912" s="112">
        <f>SUMIF(A1912:B1912,"*consolidação*",C1912:D1912)</f>
        <v>0</v>
      </c>
      <c r="G1912" s="293"/>
      <c r="H1912" s="182" t="b">
        <f t="shared" si="191"/>
        <v>1</v>
      </c>
      <c r="I1912" s="182" t="str">
        <f t="shared" si="192"/>
        <v>00</v>
      </c>
    </row>
    <row r="1913" spans="1:9">
      <c r="A1913" s="182" t="s">
        <v>1494</v>
      </c>
      <c r="B1913" s="108" t="s">
        <v>801</v>
      </c>
      <c r="C1913" s="111"/>
      <c r="D1913" s="112">
        <v>0</v>
      </c>
      <c r="E1913" s="112">
        <f>SUMIF(A1913:B1913,"*intra*",C1913:D1913)+SUMIF(A1913:B1913,"*inter*",C1913:D1913)</f>
        <v>0</v>
      </c>
      <c r="F1913" s="112">
        <f>SUMIF(A1913:B1913,"*consolidação*",C1913:D1913)</f>
        <v>0</v>
      </c>
      <c r="G1913" s="293"/>
      <c r="H1913" s="182" t="b">
        <f t="shared" si="191"/>
        <v>1</v>
      </c>
      <c r="I1913" s="182" t="str">
        <f t="shared" si="192"/>
        <v>00</v>
      </c>
    </row>
    <row r="1914" spans="1:9">
      <c r="A1914" s="182" t="s">
        <v>1495</v>
      </c>
      <c r="B1914" s="106" t="s">
        <v>802</v>
      </c>
      <c r="C1914" s="110">
        <v>4509200576259.5996</v>
      </c>
      <c r="D1914" s="112">
        <v>0</v>
      </c>
      <c r="E1914" s="112">
        <f>E1915+E1921+E1923+E1928+E1930+E1935-E1937-E1942</f>
        <v>53065304038.519997</v>
      </c>
      <c r="F1914" s="112">
        <f>F1915+F1921+F1923+F1928+F1930+F1935-F1937-F1942</f>
        <v>4456135272221.0811</v>
      </c>
      <c r="G1914" s="293">
        <f>G1933+G1939+G1941+G1946+G1948+G1953-G1955-G1960</f>
        <v>0</v>
      </c>
      <c r="H1914" s="182" t="b">
        <f t="shared" si="191"/>
        <v>1</v>
      </c>
      <c r="I1914" s="182" t="str">
        <f t="shared" si="192"/>
        <v>00</v>
      </c>
    </row>
    <row r="1915" spans="1:9">
      <c r="A1915" s="182" t="s">
        <v>1496</v>
      </c>
      <c r="B1915" s="108" t="s">
        <v>803</v>
      </c>
      <c r="C1915" s="111">
        <v>4387389470837.2202</v>
      </c>
      <c r="D1915" s="112">
        <v>0</v>
      </c>
      <c r="E1915" s="112">
        <f>E1916+E1918+E1919+E1920+E1917</f>
        <v>53065304038.519997</v>
      </c>
      <c r="F1915" s="112">
        <f>F1916+F1918+F1919+F1920+F1917</f>
        <v>4334324166798.7002</v>
      </c>
      <c r="G1915" s="293" t="e">
        <f>G1934+G1936+G1937+G1938+G1935</f>
        <v>#REF!</v>
      </c>
      <c r="H1915" s="182" t="b">
        <f t="shared" si="191"/>
        <v>1</v>
      </c>
      <c r="I1915" s="182" t="str">
        <f t="shared" si="192"/>
        <v>00</v>
      </c>
    </row>
    <row r="1916" spans="1:9">
      <c r="A1916" s="182" t="s">
        <v>1497</v>
      </c>
      <c r="B1916" s="106" t="s">
        <v>804</v>
      </c>
      <c r="C1916" s="110">
        <v>4334324166798.7002</v>
      </c>
      <c r="D1916" s="112">
        <v>0</v>
      </c>
      <c r="E1916" s="112"/>
      <c r="F1916" s="112">
        <f>SUMIF(A1916:B1916,"*consolidação*",C1916:D1916)</f>
        <v>4334324166798.7002</v>
      </c>
      <c r="G1916" s="293"/>
      <c r="H1916" s="182" t="b">
        <f t="shared" si="191"/>
        <v>1</v>
      </c>
      <c r="I1916" s="182" t="str">
        <f t="shared" si="192"/>
        <v>00</v>
      </c>
    </row>
    <row r="1917" spans="1:9">
      <c r="A1917" s="182" t="s">
        <v>1498</v>
      </c>
      <c r="B1917" s="108" t="s">
        <v>805</v>
      </c>
      <c r="C1917" s="111">
        <v>53065304038.519997</v>
      </c>
      <c r="D1917" s="112">
        <v>0</v>
      </c>
      <c r="E1917" s="112">
        <f>SUMIF(A1917:B1917,"*intra*",C1917:D1917)</f>
        <v>53065304038.519997</v>
      </c>
      <c r="F1917" s="112">
        <f>SUMIF(A1917:B1917,"*consolidação*",C1917:D1917)</f>
        <v>0</v>
      </c>
      <c r="G1917" s="293"/>
      <c r="H1917" s="182" t="b">
        <f t="shared" si="191"/>
        <v>1</v>
      </c>
      <c r="I1917" s="182" t="str">
        <f t="shared" si="192"/>
        <v>00</v>
      </c>
    </row>
    <row r="1918" spans="1:9" ht="25.5">
      <c r="A1918" s="182" t="s">
        <v>1499</v>
      </c>
      <c r="B1918" s="106" t="s">
        <v>806</v>
      </c>
      <c r="C1918" s="110"/>
      <c r="D1918" s="112">
        <v>0</v>
      </c>
      <c r="E1918" s="112">
        <f>SUMIF(A1918:B1918,"*intra*",C1918:D1918)+SUMIF(A1918:B1918,"*inter*",C1918:D1918)</f>
        <v>0</v>
      </c>
      <c r="F1918" s="112">
        <f>SUMIF(A1918:B1918,"*consolidação*",C1918:D1918)</f>
        <v>0</v>
      </c>
      <c r="G1918" s="293"/>
      <c r="H1918" s="182" t="b">
        <f t="shared" si="191"/>
        <v>1</v>
      </c>
      <c r="I1918" s="182" t="str">
        <f t="shared" si="192"/>
        <v>00</v>
      </c>
    </row>
    <row r="1919" spans="1:9" ht="25.5">
      <c r="A1919" s="182" t="s">
        <v>1500</v>
      </c>
      <c r="B1919" s="108" t="s">
        <v>807</v>
      </c>
      <c r="C1919" s="111"/>
      <c r="D1919" s="112">
        <v>0</v>
      </c>
      <c r="E1919" s="112">
        <f>SUMIF(A1919:B1919,"*intra*",C1919:D1919)+SUMIF(A1919:B1919,"*inter*",C1919:D1919)</f>
        <v>0</v>
      </c>
      <c r="F1919" s="112">
        <f>SUMIF(A1919:B1919,"*consolidação*",C1919:D1919)</f>
        <v>0</v>
      </c>
      <c r="G1919" s="293"/>
      <c r="H1919" s="182" t="b">
        <f t="shared" si="191"/>
        <v>1</v>
      </c>
      <c r="I1919" s="182" t="str">
        <f t="shared" si="192"/>
        <v>00</v>
      </c>
    </row>
    <row r="1920" spans="1:9" ht="25.5">
      <c r="A1920" s="182" t="s">
        <v>1501</v>
      </c>
      <c r="B1920" s="106" t="s">
        <v>808</v>
      </c>
      <c r="C1920" s="110"/>
      <c r="D1920" s="112">
        <v>0</v>
      </c>
      <c r="E1920" s="112">
        <f>SUMIF(A1920:B1920,"*intra*",C1920:D1920)+SUMIF(A1920:B1920,"*inter*",C1920:D1920)</f>
        <v>0</v>
      </c>
      <c r="F1920" s="112">
        <f>SUMIF(A1920:B1920,"*consolidação*",C1920:D1920)</f>
        <v>0</v>
      </c>
      <c r="G1920" s="293"/>
      <c r="H1920" s="182" t="b">
        <f t="shared" si="191"/>
        <v>1</v>
      </c>
      <c r="I1920" s="182" t="str">
        <f t="shared" si="192"/>
        <v>00</v>
      </c>
    </row>
    <row r="1921" spans="1:9">
      <c r="A1921" s="182" t="s">
        <v>1502</v>
      </c>
      <c r="B1921" s="108" t="s">
        <v>809</v>
      </c>
      <c r="C1921" s="111">
        <v>112523786701.2</v>
      </c>
      <c r="D1921" s="112">
        <v>0</v>
      </c>
      <c r="E1921" s="112">
        <f>E1922</f>
        <v>0</v>
      </c>
      <c r="F1921" s="112">
        <f>F1922</f>
        <v>112523786701.2</v>
      </c>
      <c r="G1921" s="293">
        <f>G1940</f>
        <v>0</v>
      </c>
      <c r="H1921" s="182" t="b">
        <f t="shared" si="191"/>
        <v>1</v>
      </c>
      <c r="I1921" s="182" t="str">
        <f t="shared" si="192"/>
        <v>00</v>
      </c>
    </row>
    <row r="1922" spans="1:9">
      <c r="A1922" s="182" t="s">
        <v>1503</v>
      </c>
      <c r="B1922" s="106" t="s">
        <v>810</v>
      </c>
      <c r="C1922" s="110">
        <v>112523786701.2</v>
      </c>
      <c r="D1922" s="112">
        <v>0</v>
      </c>
      <c r="E1922" s="112">
        <f>SUMIF(A1922:B1922,"*intra*",C1922:D1922)+SUMIF(A1922:B1922,"*inter*",C1922:D1922)</f>
        <v>0</v>
      </c>
      <c r="F1922" s="112">
        <f>SUMIF(A1922:B1922,"*consolidação*",C1922:D1922)</f>
        <v>112523786701.2</v>
      </c>
      <c r="G1922" s="293"/>
      <c r="H1922" s="182" t="b">
        <f t="shared" si="191"/>
        <v>1</v>
      </c>
      <c r="I1922" s="182" t="str">
        <f t="shared" si="192"/>
        <v>00</v>
      </c>
    </row>
    <row r="1923" spans="1:9">
      <c r="A1923" s="182" t="s">
        <v>1504</v>
      </c>
      <c r="B1923" s="108" t="s">
        <v>811</v>
      </c>
      <c r="C1923" s="111">
        <v>1822186603.5699999</v>
      </c>
      <c r="D1923" s="112">
        <v>0</v>
      </c>
      <c r="E1923" s="112">
        <f>E1924+E1925+E1926+E1927</f>
        <v>0</v>
      </c>
      <c r="F1923" s="112">
        <f>F1924+F1925+F1926+F1927</f>
        <v>1822186603.5699999</v>
      </c>
      <c r="G1923" s="293">
        <f>G1942+G1943+G1944+G1945</f>
        <v>0</v>
      </c>
      <c r="H1923" s="182" t="b">
        <f t="shared" si="191"/>
        <v>1</v>
      </c>
      <c r="I1923" s="182" t="str">
        <f t="shared" si="192"/>
        <v>00</v>
      </c>
    </row>
    <row r="1924" spans="1:9" ht="25.5">
      <c r="A1924" s="182" t="s">
        <v>1505</v>
      </c>
      <c r="B1924" s="106" t="s">
        <v>812</v>
      </c>
      <c r="C1924" s="110">
        <v>1822186603.5699999</v>
      </c>
      <c r="D1924" s="112">
        <v>0</v>
      </c>
      <c r="E1924" s="112"/>
      <c r="F1924" s="112">
        <f>SUMIF(A1924:B1924,"*consolidação*",C1924:D1924)</f>
        <v>1822186603.5699999</v>
      </c>
      <c r="G1924" s="293"/>
      <c r="H1924" s="182" t="b">
        <f t="shared" si="191"/>
        <v>1</v>
      </c>
      <c r="I1924" s="182" t="str">
        <f t="shared" si="192"/>
        <v>00</v>
      </c>
    </row>
    <row r="1925" spans="1:9" ht="25.5">
      <c r="A1925" s="182" t="s">
        <v>1506</v>
      </c>
      <c r="B1925" s="108" t="s">
        <v>813</v>
      </c>
      <c r="C1925" s="111"/>
      <c r="D1925" s="112">
        <v>0</v>
      </c>
      <c r="E1925" s="112">
        <f>SUMIF(A1925:B1925,"*intra*",C1925:D1925)+SUMIF(A1925:B1925,"*inter*",C1925:D1925)</f>
        <v>0</v>
      </c>
      <c r="F1925" s="112">
        <f>SUMIF(A1925:B1925,"*consolidação*",C1925:D1925)</f>
        <v>0</v>
      </c>
      <c r="G1925" s="293"/>
      <c r="H1925" s="182" t="b">
        <f t="shared" si="191"/>
        <v>1</v>
      </c>
      <c r="I1925" s="182" t="str">
        <f t="shared" si="192"/>
        <v>00</v>
      </c>
    </row>
    <row r="1926" spans="1:9" ht="25.5">
      <c r="A1926" s="182" t="s">
        <v>1507</v>
      </c>
      <c r="B1926" s="106" t="s">
        <v>814</v>
      </c>
      <c r="C1926" s="110"/>
      <c r="D1926" s="112">
        <v>0</v>
      </c>
      <c r="E1926" s="112">
        <f>SUMIF(A1926:B1926,"*intra*",C1926:D1926)+SUMIF(A1926:B1926,"*inter*",C1926:D1926)</f>
        <v>0</v>
      </c>
      <c r="F1926" s="112">
        <f>SUMIF(A1926:B1926,"*consolidação*",C1926:D1926)</f>
        <v>0</v>
      </c>
      <c r="G1926" s="293"/>
      <c r="H1926" s="182" t="b">
        <f t="shared" si="191"/>
        <v>1</v>
      </c>
      <c r="I1926" s="182" t="str">
        <f t="shared" si="192"/>
        <v>00</v>
      </c>
    </row>
    <row r="1927" spans="1:9" ht="25.5">
      <c r="A1927" s="182" t="s">
        <v>1508</v>
      </c>
      <c r="B1927" s="108" t="s">
        <v>815</v>
      </c>
      <c r="C1927" s="111"/>
      <c r="D1927" s="112">
        <v>0</v>
      </c>
      <c r="E1927" s="112">
        <f>SUMIF(A1927:B1927,"*intra*",C1927:D1927)+SUMIF(A1927:B1927,"*inter*",C1927:D1927)</f>
        <v>0</v>
      </c>
      <c r="F1927" s="112">
        <f>SUMIF(A1927:B1927,"*consolidação*",C1927:D1927)</f>
        <v>0</v>
      </c>
      <c r="G1927" s="293"/>
      <c r="H1927" s="182" t="b">
        <f t="shared" si="191"/>
        <v>1</v>
      </c>
      <c r="I1927" s="182" t="str">
        <f t="shared" si="192"/>
        <v>00</v>
      </c>
    </row>
    <row r="1928" spans="1:9">
      <c r="A1928" s="182" t="s">
        <v>1509</v>
      </c>
      <c r="B1928" s="106" t="s">
        <v>816</v>
      </c>
      <c r="C1928" s="110">
        <v>7465132117.6099997</v>
      </c>
      <c r="D1928" s="112">
        <v>0</v>
      </c>
      <c r="E1928" s="112">
        <f>E1929</f>
        <v>0</v>
      </c>
      <c r="F1928" s="112">
        <f>F1929</f>
        <v>7465132117.6099997</v>
      </c>
      <c r="G1928" s="293">
        <f>G1947</f>
        <v>0</v>
      </c>
      <c r="H1928" s="182" t="b">
        <f t="shared" si="191"/>
        <v>1</v>
      </c>
      <c r="I1928" s="182" t="str">
        <f t="shared" si="192"/>
        <v>00</v>
      </c>
    </row>
    <row r="1929" spans="1:9" ht="25.5">
      <c r="A1929" s="182" t="s">
        <v>1510</v>
      </c>
      <c r="B1929" s="108" t="s">
        <v>817</v>
      </c>
      <c r="C1929" s="111">
        <v>7465132117.6099997</v>
      </c>
      <c r="D1929" s="112">
        <v>0</v>
      </c>
      <c r="E1929" s="112">
        <f>SUMIF(A1929:B1929,"*intra*",C1929:D1929)+SUMIF(A1929:B1929,"*inter*",C1929:D1929)</f>
        <v>0</v>
      </c>
      <c r="F1929" s="112">
        <f>SUMIF(A1929:B1929,"*consolidação*",C1929:D1929)</f>
        <v>7465132117.6099997</v>
      </c>
      <c r="G1929" s="293"/>
      <c r="H1929" s="182" t="b">
        <f t="shared" si="191"/>
        <v>1</v>
      </c>
      <c r="I1929" s="182" t="str">
        <f t="shared" si="192"/>
        <v>00</v>
      </c>
    </row>
    <row r="1930" spans="1:9" ht="25.5">
      <c r="A1930" s="182" t="s">
        <v>1511</v>
      </c>
      <c r="B1930" s="106" t="s">
        <v>818</v>
      </c>
      <c r="C1930" s="110">
        <v>0</v>
      </c>
      <c r="D1930" s="112">
        <v>0</v>
      </c>
      <c r="E1930" s="112">
        <f>E1931+E1932+E1933+E1934</f>
        <v>0</v>
      </c>
      <c r="F1930" s="112">
        <f>F1931+F1932+F1933+F1934</f>
        <v>0</v>
      </c>
      <c r="G1930" s="293">
        <f>G1949+G1950+G1951+G1952</f>
        <v>0</v>
      </c>
      <c r="H1930" s="182" t="b">
        <f t="shared" si="191"/>
        <v>1</v>
      </c>
      <c r="I1930" s="182" t="str">
        <f t="shared" si="192"/>
        <v>00</v>
      </c>
    </row>
    <row r="1931" spans="1:9" ht="25.5">
      <c r="A1931" s="182" t="s">
        <v>1512</v>
      </c>
      <c r="B1931" s="108" t="s">
        <v>819</v>
      </c>
      <c r="C1931" s="111"/>
      <c r="D1931" s="112">
        <v>0</v>
      </c>
      <c r="E1931" s="112"/>
      <c r="F1931" s="112">
        <f>SUMIF(A1931:B1931,"*consolidação*",C1931:D1931)</f>
        <v>0</v>
      </c>
      <c r="G1931" s="293"/>
      <c r="H1931" s="182" t="b">
        <f t="shared" si="191"/>
        <v>1</v>
      </c>
      <c r="I1931" s="182" t="str">
        <f t="shared" si="192"/>
        <v>00</v>
      </c>
    </row>
    <row r="1932" spans="1:9" ht="25.5">
      <c r="A1932" s="182" t="s">
        <v>1513</v>
      </c>
      <c r="B1932" s="106" t="s">
        <v>820</v>
      </c>
      <c r="C1932" s="110"/>
      <c r="D1932" s="112">
        <v>0</v>
      </c>
      <c r="E1932" s="112">
        <f>SUMIF(A1932:B1932,"*intra*",C1932:D1932)+SUMIF(A1932:B1932,"*inter*",C1932:D1932)</f>
        <v>0</v>
      </c>
      <c r="F1932" s="112">
        <f>SUMIF(A1932:B1932,"*consolidação*",C1932:D1932)</f>
        <v>0</v>
      </c>
      <c r="G1932" s="293"/>
      <c r="H1932" s="182" t="b">
        <f t="shared" si="191"/>
        <v>1</v>
      </c>
      <c r="I1932" s="182" t="str">
        <f t="shared" si="192"/>
        <v>00</v>
      </c>
    </row>
    <row r="1933" spans="1:9" ht="25.5">
      <c r="A1933" s="182" t="s">
        <v>1514</v>
      </c>
      <c r="B1933" s="108" t="s">
        <v>821</v>
      </c>
      <c r="C1933" s="111"/>
      <c r="D1933" s="112">
        <v>0</v>
      </c>
      <c r="E1933" s="112">
        <f>SUMIF(A1933:B1933,"*intra*",C1933:D1933)+SUMIF(A1933:B1933,"*inter*",C1933:D1933)</f>
        <v>0</v>
      </c>
      <c r="F1933" s="112">
        <f>SUMIF(A1933:B1933,"*consolidação*",C1933:D1933)</f>
        <v>0</v>
      </c>
      <c r="G1933" s="293"/>
      <c r="H1933" s="182" t="b">
        <f t="shared" si="191"/>
        <v>1</v>
      </c>
      <c r="I1933" s="182" t="str">
        <f t="shared" si="192"/>
        <v>00</v>
      </c>
    </row>
    <row r="1934" spans="1:9" ht="25.5">
      <c r="A1934" s="182" t="s">
        <v>1515</v>
      </c>
      <c r="B1934" s="106" t="s">
        <v>822</v>
      </c>
      <c r="C1934" s="110"/>
      <c r="D1934" s="112">
        <v>0</v>
      </c>
      <c r="E1934" s="112">
        <f>SUMIF(A1934:B1934,"*intra*",C1934:D1934)+SUMIF(A1934:B1934,"*inter*",C1934:D1934)</f>
        <v>0</v>
      </c>
      <c r="F1934" s="112">
        <f>SUMIF(A1934:B1934,"*consolidação*",C1934:D1934)</f>
        <v>0</v>
      </c>
      <c r="G1934" s="293"/>
      <c r="H1934" s="182" t="b">
        <f t="shared" si="191"/>
        <v>1</v>
      </c>
      <c r="I1934" s="182" t="str">
        <f t="shared" si="192"/>
        <v>00</v>
      </c>
    </row>
    <row r="1935" spans="1:9" ht="25.5">
      <c r="A1935" s="182" t="s">
        <v>1516</v>
      </c>
      <c r="B1935" s="108" t="s">
        <v>823</v>
      </c>
      <c r="C1935" s="111">
        <v>0</v>
      </c>
      <c r="D1935" s="112">
        <v>0</v>
      </c>
      <c r="E1935" s="112">
        <f>E1936</f>
        <v>0</v>
      </c>
      <c r="F1935" s="112">
        <f>F1936</f>
        <v>0</v>
      </c>
      <c r="G1935" s="293">
        <f>G1954</f>
        <v>0</v>
      </c>
      <c r="H1935" s="182" t="b">
        <f t="shared" si="191"/>
        <v>1</v>
      </c>
      <c r="I1935" s="182" t="str">
        <f t="shared" si="192"/>
        <v>00</v>
      </c>
    </row>
    <row r="1936" spans="1:9" ht="25.5">
      <c r="A1936" s="182" t="s">
        <v>1517</v>
      </c>
      <c r="B1936" s="106" t="s">
        <v>824</v>
      </c>
      <c r="C1936" s="110"/>
      <c r="D1936" s="112">
        <v>0</v>
      </c>
      <c r="E1936" s="112">
        <f>SUMIF(A1936:B1936,"*intra*",C1936:D1936)+SUMIF(A1936:B1936,"*inter*",C1936:D1936)</f>
        <v>0</v>
      </c>
      <c r="F1936" s="112">
        <f>SUMIF(A1936:B1936,"*consolidação*",C1936:D1936)</f>
        <v>0</v>
      </c>
      <c r="G1936" s="293"/>
      <c r="H1936" s="182" t="b">
        <f t="shared" si="191"/>
        <v>1</v>
      </c>
      <c r="I1936" s="182" t="str">
        <f t="shared" si="192"/>
        <v>00</v>
      </c>
    </row>
    <row r="1937" spans="1:9">
      <c r="A1937" s="182" t="s">
        <v>1518</v>
      </c>
      <c r="B1937" s="108" t="s">
        <v>825</v>
      </c>
      <c r="C1937" s="111">
        <v>0</v>
      </c>
      <c r="D1937" s="112">
        <v>0</v>
      </c>
      <c r="E1937" s="112">
        <f>E1938+E1939+E1940+E1941</f>
        <v>0</v>
      </c>
      <c r="F1937" s="112">
        <f>F1938+F1939+F1940+F1941</f>
        <v>0</v>
      </c>
      <c r="G1937" s="293" t="e">
        <f>G1956+G1957+G1958+G1959</f>
        <v>#REF!</v>
      </c>
      <c r="H1937" s="182" t="b">
        <f t="shared" si="191"/>
        <v>1</v>
      </c>
      <c r="I1937" s="182" t="str">
        <f t="shared" si="192"/>
        <v>00</v>
      </c>
    </row>
    <row r="1938" spans="1:9" ht="25.5">
      <c r="A1938" s="182" t="s">
        <v>1519</v>
      </c>
      <c r="B1938" s="106" t="s">
        <v>826</v>
      </c>
      <c r="C1938" s="110"/>
      <c r="D1938" s="112">
        <v>0</v>
      </c>
      <c r="E1938" s="112"/>
      <c r="F1938" s="112">
        <f>SUMIF(A1938:B1938,"*consolidação*",C1938:D1938)</f>
        <v>0</v>
      </c>
      <c r="G1938" s="293"/>
      <c r="H1938" s="182" t="b">
        <f t="shared" si="191"/>
        <v>1</v>
      </c>
      <c r="I1938" s="182" t="str">
        <f t="shared" si="192"/>
        <v>00</v>
      </c>
    </row>
    <row r="1939" spans="1:9" ht="25.5">
      <c r="A1939" s="182" t="s">
        <v>1520</v>
      </c>
      <c r="B1939" s="108" t="s">
        <v>827</v>
      </c>
      <c r="C1939" s="111"/>
      <c r="D1939" s="112">
        <v>0</v>
      </c>
      <c r="E1939" s="112">
        <f>SUMIF(A1939:B1939,"*intra*",C1939:D1939)+SUMIF(A1939:B1939,"*inter*",C1939:D1939)</f>
        <v>0</v>
      </c>
      <c r="F1939" s="112">
        <f>SUMIF(A1939:B1939,"*consolidação*",C1939:D1939)</f>
        <v>0</v>
      </c>
      <c r="G1939" s="293"/>
      <c r="H1939" s="182" t="b">
        <f t="shared" si="191"/>
        <v>1</v>
      </c>
      <c r="I1939" s="182" t="str">
        <f t="shared" si="192"/>
        <v>00</v>
      </c>
    </row>
    <row r="1940" spans="1:9" ht="25.5">
      <c r="A1940" s="182" t="s">
        <v>1521</v>
      </c>
      <c r="B1940" s="106" t="s">
        <v>828</v>
      </c>
      <c r="C1940" s="110"/>
      <c r="D1940" s="112">
        <v>0</v>
      </c>
      <c r="E1940" s="112">
        <f>SUMIF(A1940:B1940,"*intra*",C1940:D1940)+SUMIF(A1940:B1940,"*inter*",C1940:D1940)</f>
        <v>0</v>
      </c>
      <c r="F1940" s="112">
        <f>SUMIF(A1940:B1940,"*consolidação*",C1940:D1940)</f>
        <v>0</v>
      </c>
      <c r="G1940" s="293"/>
      <c r="H1940" s="182" t="b">
        <f t="shared" si="191"/>
        <v>1</v>
      </c>
      <c r="I1940" s="182" t="str">
        <f t="shared" si="192"/>
        <v>00</v>
      </c>
    </row>
    <row r="1941" spans="1:9" ht="25.5">
      <c r="A1941" s="182" t="s">
        <v>1522</v>
      </c>
      <c r="B1941" s="108" t="s">
        <v>829</v>
      </c>
      <c r="C1941" s="111"/>
      <c r="D1941" s="112">
        <v>0</v>
      </c>
      <c r="E1941" s="112">
        <f>SUMIF(A1941:B1941,"*intra*",C1941:D1941)+SUMIF(A1941:B1941,"*inter*",C1941:D1941)</f>
        <v>0</v>
      </c>
      <c r="F1941" s="112">
        <f>SUMIF(A1941:B1941,"*consolidação*",C1941:D1941)</f>
        <v>0</v>
      </c>
      <c r="G1941" s="293"/>
      <c r="H1941" s="182" t="b">
        <f t="shared" si="191"/>
        <v>1</v>
      </c>
      <c r="I1941" s="182" t="str">
        <f t="shared" si="192"/>
        <v>00</v>
      </c>
    </row>
    <row r="1942" spans="1:9">
      <c r="A1942" s="182" t="s">
        <v>1523</v>
      </c>
      <c r="B1942" s="106" t="s">
        <v>830</v>
      </c>
      <c r="C1942" s="110">
        <v>0</v>
      </c>
      <c r="D1942" s="112">
        <v>0</v>
      </c>
      <c r="E1942" s="112">
        <f>E1943</f>
        <v>0</v>
      </c>
      <c r="F1942" s="112">
        <f>F1943</f>
        <v>0</v>
      </c>
      <c r="G1942" s="293">
        <f>G1961</f>
        <v>0</v>
      </c>
      <c r="H1942" s="182" t="b">
        <f t="shared" si="191"/>
        <v>1</v>
      </c>
      <c r="I1942" s="182" t="str">
        <f t="shared" si="192"/>
        <v>00</v>
      </c>
    </row>
    <row r="1943" spans="1:9" ht="25.5">
      <c r="A1943" s="182" t="s">
        <v>1524</v>
      </c>
      <c r="B1943" s="108" t="s">
        <v>831</v>
      </c>
      <c r="C1943" s="111"/>
      <c r="D1943" s="112">
        <v>0</v>
      </c>
      <c r="E1943" s="112">
        <f>SUMIF(A1943:B1943,"*intra*",C1943:D1943)+SUMIF(A1943:B1943,"*inter*",C1943:D1943)</f>
        <v>0</v>
      </c>
      <c r="F1943" s="112">
        <f>SUMIF(A1943:B1943,"*consolidação*",C1943:D1943)</f>
        <v>0</v>
      </c>
      <c r="G1943" s="293"/>
      <c r="H1943" s="182" t="b">
        <f t="shared" si="191"/>
        <v>1</v>
      </c>
      <c r="I1943" s="182" t="str">
        <f t="shared" si="192"/>
        <v>00</v>
      </c>
    </row>
    <row r="1944" spans="1:9">
      <c r="A1944" s="182" t="s">
        <v>1525</v>
      </c>
      <c r="B1944" s="106" t="s">
        <v>832</v>
      </c>
      <c r="C1944" s="110">
        <v>348317108.91000003</v>
      </c>
      <c r="D1944" s="112">
        <v>0</v>
      </c>
      <c r="E1944" s="112">
        <f>E1945+E1947</f>
        <v>0</v>
      </c>
      <c r="F1944" s="112">
        <f>F1945+F1947</f>
        <v>348317108.91000003</v>
      </c>
      <c r="G1944" s="293">
        <f>G1963+G1965</f>
        <v>0</v>
      </c>
      <c r="H1944" s="182" t="b">
        <f t="shared" si="191"/>
        <v>1</v>
      </c>
      <c r="I1944" s="182" t="str">
        <f t="shared" si="192"/>
        <v>00</v>
      </c>
    </row>
    <row r="1945" spans="1:9">
      <c r="A1945" s="182" t="s">
        <v>1526</v>
      </c>
      <c r="B1945" s="108" t="s">
        <v>833</v>
      </c>
      <c r="C1945" s="111">
        <v>348317108.91000003</v>
      </c>
      <c r="D1945" s="112">
        <v>0</v>
      </c>
      <c r="E1945" s="112">
        <f>E1946</f>
        <v>0</v>
      </c>
      <c r="F1945" s="112">
        <f>F1946</f>
        <v>348317108.91000003</v>
      </c>
      <c r="G1945" s="293">
        <f>G1964</f>
        <v>0</v>
      </c>
      <c r="H1945" s="182" t="b">
        <f t="shared" si="191"/>
        <v>1</v>
      </c>
      <c r="I1945" s="182" t="str">
        <f t="shared" si="192"/>
        <v>00</v>
      </c>
    </row>
    <row r="1946" spans="1:9" ht="25.5">
      <c r="A1946" s="182" t="s">
        <v>1527</v>
      </c>
      <c r="B1946" s="106" t="s">
        <v>834</v>
      </c>
      <c r="C1946" s="110">
        <v>348317108.91000003</v>
      </c>
      <c r="D1946" s="112">
        <v>0</v>
      </c>
      <c r="E1946" s="112">
        <f>SUMIF(A1946:B1946,"*intra*",C1946:D1946)+SUMIF(A1946:B1946,"*inter*",C1946:D1946)</f>
        <v>0</v>
      </c>
      <c r="F1946" s="112">
        <f>SUMIF(A1946:B1946,"*consolidação*",C1946:D1946)</f>
        <v>348317108.91000003</v>
      </c>
      <c r="G1946" s="293"/>
      <c r="H1946" s="182" t="b">
        <f t="shared" si="191"/>
        <v>1</v>
      </c>
      <c r="I1946" s="182" t="str">
        <f t="shared" si="192"/>
        <v>00</v>
      </c>
    </row>
    <row r="1947" spans="1:9">
      <c r="A1947" s="182" t="s">
        <v>1528</v>
      </c>
      <c r="B1947" s="108" t="s">
        <v>835</v>
      </c>
      <c r="C1947" s="111">
        <v>0</v>
      </c>
      <c r="D1947" s="112">
        <v>0</v>
      </c>
      <c r="E1947" s="112">
        <f>E1948</f>
        <v>0</v>
      </c>
      <c r="F1947" s="112">
        <f>F1948</f>
        <v>0</v>
      </c>
      <c r="G1947" s="293">
        <f>G1966</f>
        <v>0</v>
      </c>
      <c r="H1947" s="182" t="b">
        <f t="shared" si="191"/>
        <v>1</v>
      </c>
      <c r="I1947" s="182" t="str">
        <f t="shared" si="192"/>
        <v>00</v>
      </c>
    </row>
    <row r="1948" spans="1:9" ht="25.5">
      <c r="A1948" s="182" t="s">
        <v>1529</v>
      </c>
      <c r="B1948" s="106" t="s">
        <v>836</v>
      </c>
      <c r="C1948" s="110"/>
      <c r="D1948" s="112">
        <v>0</v>
      </c>
      <c r="E1948" s="112">
        <f>SUMIF(A1948:B1948,"*intra*",C1948:D1948)+SUMIF(A1948:B1948,"*inter*",C1948:D1948)</f>
        <v>0</v>
      </c>
      <c r="F1948" s="112">
        <f>SUMIF(A1948:B1948,"*consolidação*",C1948:D1948)</f>
        <v>0</v>
      </c>
      <c r="G1948" s="293"/>
      <c r="H1948" s="182" t="b">
        <f t="shared" si="191"/>
        <v>1</v>
      </c>
      <c r="I1948" s="182" t="str">
        <f t="shared" si="192"/>
        <v>00</v>
      </c>
    </row>
    <row r="1949" spans="1:9">
      <c r="A1949" s="182" t="s">
        <v>1530</v>
      </c>
      <c r="B1949" s="108" t="s">
        <v>837</v>
      </c>
      <c r="C1949" s="111">
        <v>80675302.730000004</v>
      </c>
      <c r="D1949" s="112">
        <v>0</v>
      </c>
      <c r="E1949" s="112">
        <f>E1950+E1954+E1958</f>
        <v>0</v>
      </c>
      <c r="F1949" s="112">
        <f>F1950+F1954+F1958</f>
        <v>80675302.729999989</v>
      </c>
      <c r="G1949" s="293">
        <f>G1968+G1972+G1976</f>
        <v>0</v>
      </c>
      <c r="H1949" s="182" t="b">
        <f t="shared" si="191"/>
        <v>1</v>
      </c>
      <c r="I1949" s="182" t="str">
        <f t="shared" si="192"/>
        <v>00</v>
      </c>
    </row>
    <row r="1950" spans="1:9">
      <c r="A1950" s="182" t="s">
        <v>1531</v>
      </c>
      <c r="B1950" s="106" t="s">
        <v>838</v>
      </c>
      <c r="C1950" s="110">
        <v>50581692.369999997</v>
      </c>
      <c r="D1950" s="112">
        <v>0</v>
      </c>
      <c r="E1950" s="112">
        <f>E1951+E1952+E1953</f>
        <v>0</v>
      </c>
      <c r="F1950" s="112">
        <f>F1951+F1952+F1953</f>
        <v>50581692.369999997</v>
      </c>
      <c r="G1950" s="293">
        <f>G1969+G1970+G1971</f>
        <v>0</v>
      </c>
      <c r="H1950" s="182" t="b">
        <f t="shared" si="191"/>
        <v>1</v>
      </c>
      <c r="I1950" s="182" t="str">
        <f t="shared" si="192"/>
        <v>00</v>
      </c>
    </row>
    <row r="1951" spans="1:9" ht="25.5">
      <c r="A1951" s="182" t="s">
        <v>1532</v>
      </c>
      <c r="B1951" s="108" t="s">
        <v>839</v>
      </c>
      <c r="C1951" s="111">
        <v>50581692.369999997</v>
      </c>
      <c r="D1951" s="112">
        <v>0</v>
      </c>
      <c r="E1951" s="112">
        <f>SUMIF(A1951:B1951,"*intra*",C1951:D1951)+SUMIF(A1951:B1951,"*inter*",C1951:D1951)</f>
        <v>0</v>
      </c>
      <c r="F1951" s="112">
        <f>SUMIF(A1951:B1951,"*consolidação*",C1951:D1951)</f>
        <v>50581692.369999997</v>
      </c>
      <c r="G1951" s="293"/>
      <c r="H1951" s="182" t="b">
        <f t="shared" si="191"/>
        <v>1</v>
      </c>
      <c r="I1951" s="182" t="str">
        <f t="shared" si="192"/>
        <v>00</v>
      </c>
    </row>
    <row r="1952" spans="1:9" ht="25.5">
      <c r="A1952" s="182" t="s">
        <v>1533</v>
      </c>
      <c r="B1952" s="106" t="s">
        <v>840</v>
      </c>
      <c r="C1952" s="110"/>
      <c r="D1952" s="112">
        <v>0</v>
      </c>
      <c r="E1952" s="112">
        <f>SUMIF(A1952:B1952,"*intra*",C1952:D1952)+SUMIF(A1952:B1952,"*inter*",C1952:D1952)</f>
        <v>0</v>
      </c>
      <c r="F1952" s="112">
        <f>SUMIF(A1952:B1952,"*consolidação*",C1952:D1952)</f>
        <v>0</v>
      </c>
      <c r="G1952" s="293"/>
      <c r="H1952" s="182" t="b">
        <f t="shared" si="191"/>
        <v>1</v>
      </c>
      <c r="I1952" s="182" t="str">
        <f t="shared" si="192"/>
        <v>00</v>
      </c>
    </row>
    <row r="1953" spans="1:9" ht="25.5">
      <c r="A1953" s="182" t="s">
        <v>1534</v>
      </c>
      <c r="B1953" s="108" t="s">
        <v>841</v>
      </c>
      <c r="C1953" s="111"/>
      <c r="D1953" s="112">
        <v>0</v>
      </c>
      <c r="E1953" s="112">
        <f>SUMIF(A1953:B1953,"*intra*",C1953:D1953)+SUMIF(A1953:B1953,"*inter*",C1953:D1953)</f>
        <v>0</v>
      </c>
      <c r="F1953" s="112">
        <f>SUMIF(A1953:B1953,"*consolidação*",C1953:D1953)</f>
        <v>0</v>
      </c>
      <c r="G1953" s="293"/>
      <c r="H1953" s="182" t="b">
        <f t="shared" si="191"/>
        <v>1</v>
      </c>
      <c r="I1953" s="182" t="str">
        <f t="shared" si="192"/>
        <v>00</v>
      </c>
    </row>
    <row r="1954" spans="1:9">
      <c r="A1954" s="182" t="s">
        <v>1535</v>
      </c>
      <c r="B1954" s="106" t="s">
        <v>842</v>
      </c>
      <c r="C1954" s="110">
        <v>30093610.359999999</v>
      </c>
      <c r="D1954" s="112">
        <v>0</v>
      </c>
      <c r="E1954" s="112">
        <f>E1955+E1956+E1957</f>
        <v>0</v>
      </c>
      <c r="F1954" s="112">
        <f>F1955+F1956+F1957</f>
        <v>30093610.359999999</v>
      </c>
      <c r="G1954" s="293">
        <f>G1973+G1974+G1975</f>
        <v>0</v>
      </c>
      <c r="H1954" s="182" t="b">
        <f t="shared" si="191"/>
        <v>1</v>
      </c>
      <c r="I1954" s="182" t="str">
        <f t="shared" si="192"/>
        <v>00</v>
      </c>
    </row>
    <row r="1955" spans="1:9" ht="25.5">
      <c r="A1955" s="182" t="s">
        <v>1536</v>
      </c>
      <c r="B1955" s="108" t="s">
        <v>843</v>
      </c>
      <c r="C1955" s="111">
        <v>30093610.359999999</v>
      </c>
      <c r="D1955" s="112">
        <v>0</v>
      </c>
      <c r="E1955" s="112">
        <f>SUMIF(A1955:B1955,"*intra*",C1955:D1955)+SUMIF(A1955:B1955,"*inter*",C1955:D1955)</f>
        <v>0</v>
      </c>
      <c r="F1955" s="112">
        <f>SUMIF(A1955:B1955,"*consolidação*",C1955:D1955)</f>
        <v>30093610.359999999</v>
      </c>
      <c r="G1955" s="293"/>
      <c r="H1955" s="182" t="b">
        <f t="shared" si="191"/>
        <v>1</v>
      </c>
      <c r="I1955" s="182" t="str">
        <f t="shared" si="192"/>
        <v>00</v>
      </c>
    </row>
    <row r="1956" spans="1:9" ht="25.5">
      <c r="A1956" s="182" t="s">
        <v>1537</v>
      </c>
      <c r="B1956" s="106" t="s">
        <v>844</v>
      </c>
      <c r="C1956" s="110"/>
      <c r="D1956" s="112">
        <v>0</v>
      </c>
      <c r="E1956" s="112">
        <f>SUMIF(A1956:B1956,"*intra*",C1956:D1956)+SUMIF(A1956:B1956,"*inter*",C1956:D1956)</f>
        <v>0</v>
      </c>
      <c r="F1956" s="112">
        <f>SUMIF(A1956:B1956,"*consolidação*",C1956:D1956)</f>
        <v>0</v>
      </c>
      <c r="G1956" s="293"/>
      <c r="H1956" s="182" t="b">
        <f t="shared" si="191"/>
        <v>1</v>
      </c>
      <c r="I1956" s="182" t="str">
        <f t="shared" si="192"/>
        <v>00</v>
      </c>
    </row>
    <row r="1957" spans="1:9" ht="25.5">
      <c r="A1957" s="182" t="s">
        <v>1538</v>
      </c>
      <c r="B1957" s="108" t="s">
        <v>845</v>
      </c>
      <c r="C1957" s="111"/>
      <c r="D1957" s="112">
        <v>0</v>
      </c>
      <c r="E1957" s="112">
        <f>SUMIF(A1957:B1957,"*intra*",C1957:D1957)+SUMIF(A1957:B1957,"*inter*",C1957:D1957)</f>
        <v>0</v>
      </c>
      <c r="F1957" s="112">
        <f>SUMIF(A1957:B1957,"*consolidação*",C1957:D1957)</f>
        <v>0</v>
      </c>
      <c r="G1957" s="293"/>
      <c r="H1957" s="182" t="b">
        <f t="shared" si="191"/>
        <v>1</v>
      </c>
      <c r="I1957" s="182" t="str">
        <f t="shared" si="192"/>
        <v>00</v>
      </c>
    </row>
    <row r="1958" spans="1:9">
      <c r="A1958" s="182" t="s">
        <v>1539</v>
      </c>
      <c r="B1958" s="106" t="s">
        <v>846</v>
      </c>
      <c r="C1958" s="110">
        <v>0</v>
      </c>
      <c r="D1958" s="112">
        <v>0</v>
      </c>
      <c r="E1958" s="112">
        <f>E1959+E1960+E1961</f>
        <v>0</v>
      </c>
      <c r="F1958" s="112">
        <f>F1959+F1960+F1961</f>
        <v>0</v>
      </c>
      <c r="G1958" s="293" t="e">
        <f>G1977+G1978+#REF!</f>
        <v>#REF!</v>
      </c>
      <c r="H1958" s="182" t="b">
        <f t="shared" si="191"/>
        <v>1</v>
      </c>
      <c r="I1958" s="182" t="str">
        <f t="shared" si="192"/>
        <v>00</v>
      </c>
    </row>
    <row r="1959" spans="1:9" ht="25.5">
      <c r="A1959" s="182" t="s">
        <v>1540</v>
      </c>
      <c r="B1959" s="108" t="s">
        <v>847</v>
      </c>
      <c r="C1959" s="111"/>
      <c r="D1959" s="112">
        <v>0</v>
      </c>
      <c r="E1959" s="112">
        <f>SUMIF(A1959:B1959,"*intra*",C1959:D1959)+SUMIF(A1959:B1959,"*inter*",C1959:D1959)</f>
        <v>0</v>
      </c>
      <c r="F1959" s="112">
        <f>SUMIF(A1959:B1959,"*consolidação*",C1959:D1959)</f>
        <v>0</v>
      </c>
      <c r="G1959" s="293"/>
      <c r="H1959" s="182" t="b">
        <f t="shared" si="191"/>
        <v>1</v>
      </c>
      <c r="I1959" s="182" t="str">
        <f t="shared" si="192"/>
        <v>00</v>
      </c>
    </row>
    <row r="1960" spans="1:9" ht="25.5">
      <c r="A1960" s="182" t="s">
        <v>1541</v>
      </c>
      <c r="B1960" s="106" t="s">
        <v>848</v>
      </c>
      <c r="C1960" s="110"/>
      <c r="D1960" s="112">
        <v>0</v>
      </c>
      <c r="E1960" s="112">
        <f>SUMIF(A1960:B1960,"*intra*",C1960:D1960)+SUMIF(A1960:B1960,"*inter*",C1960:D1960)</f>
        <v>0</v>
      </c>
      <c r="F1960" s="112">
        <f>SUMIF(A1960:B1960,"*consolidação*",C1960:D1960)</f>
        <v>0</v>
      </c>
      <c r="G1960" s="293"/>
      <c r="H1960" s="182" t="b">
        <f t="shared" si="191"/>
        <v>1</v>
      </c>
      <c r="I1960" s="182" t="str">
        <f t="shared" si="192"/>
        <v>00</v>
      </c>
    </row>
    <row r="1961" spans="1:9" ht="25.5">
      <c r="A1961" s="182" t="s">
        <v>1542</v>
      </c>
      <c r="B1961" s="108" t="s">
        <v>849</v>
      </c>
      <c r="C1961" s="111"/>
      <c r="D1961" s="112">
        <v>0</v>
      </c>
      <c r="E1961" s="112">
        <f>SUMIF(A1961:B1961,"*intra*",C1961:D1961)+SUMIF(A1961:B1961,"*inter*",C1961:D1961)</f>
        <v>0</v>
      </c>
      <c r="F1961" s="112">
        <f>SUMIF(A1961:B1961,"*consolidação*",C1961:D1961)</f>
        <v>0</v>
      </c>
      <c r="G1961" s="293"/>
      <c r="H1961" s="182" t="b">
        <f t="shared" si="191"/>
        <v>1</v>
      </c>
      <c r="I1961" s="182" t="str">
        <f t="shared" si="192"/>
        <v>00</v>
      </c>
    </row>
    <row r="1962" spans="1:9">
      <c r="A1962" s="182" t="s">
        <v>1543</v>
      </c>
      <c r="B1962" s="106" t="s">
        <v>850</v>
      </c>
      <c r="C1962" s="110">
        <v>1654751293662.1201</v>
      </c>
      <c r="D1962" s="112">
        <v>0</v>
      </c>
      <c r="E1962" s="112">
        <f>E1963+E1965+E1974+E1976+E1978+E1982+E1984+E1986</f>
        <v>17026441786.809999</v>
      </c>
      <c r="F1962" s="112">
        <f>F1963+F1965+F1974+F1976+F1978+F1982+F1984+F1986</f>
        <v>1637724851875.3101</v>
      </c>
      <c r="G1962" s="293">
        <f>G1980+G1982+G1993+G1995+G1999+G2004+G2006</f>
        <v>0</v>
      </c>
      <c r="H1962" s="182" t="b">
        <f t="shared" si="191"/>
        <v>1</v>
      </c>
      <c r="I1962" s="182" t="str">
        <f t="shared" si="192"/>
        <v>00</v>
      </c>
    </row>
    <row r="1963" spans="1:9">
      <c r="A1963" s="182" t="s">
        <v>1544</v>
      </c>
      <c r="B1963" s="108" t="s">
        <v>851</v>
      </c>
      <c r="C1963" s="111">
        <v>1116169716.1500001</v>
      </c>
      <c r="D1963" s="112">
        <v>0</v>
      </c>
      <c r="E1963" s="112">
        <f>E1964</f>
        <v>0</v>
      </c>
      <c r="F1963" s="112">
        <f>F1964</f>
        <v>1116169716.1500001</v>
      </c>
      <c r="G1963" s="293">
        <f>G1981</f>
        <v>0</v>
      </c>
      <c r="H1963" s="182" t="b">
        <f t="shared" si="191"/>
        <v>1</v>
      </c>
      <c r="I1963" s="182" t="str">
        <f t="shared" si="192"/>
        <v>00</v>
      </c>
    </row>
    <row r="1964" spans="1:9" ht="25.5">
      <c r="A1964" s="182" t="s">
        <v>1545</v>
      </c>
      <c r="B1964" s="106" t="s">
        <v>852</v>
      </c>
      <c r="C1964" s="110">
        <v>1116169716.1500001</v>
      </c>
      <c r="D1964" s="112">
        <v>0</v>
      </c>
      <c r="E1964" s="112">
        <f>SUMIF(A1964:B1964,"*intra*",C1964:D1964)+SUMIF(A1964:B1964,"*inter*",C1964:D1964)</f>
        <v>0</v>
      </c>
      <c r="F1964" s="112">
        <f>SUMIF(A1964:B1964,"*consolidação*",C1964:D1964)</f>
        <v>1116169716.1500001</v>
      </c>
      <c r="G1964" s="293"/>
      <c r="H1964" s="182" t="b">
        <f t="shared" si="191"/>
        <v>1</v>
      </c>
      <c r="I1964" s="182" t="str">
        <f t="shared" si="192"/>
        <v>00</v>
      </c>
    </row>
    <row r="1965" spans="1:9">
      <c r="A1965" s="182" t="s">
        <v>1546</v>
      </c>
      <c r="B1965" s="108" t="s">
        <v>853</v>
      </c>
      <c r="C1965" s="111">
        <v>1199126766497.3101</v>
      </c>
      <c r="D1965" s="112">
        <v>0</v>
      </c>
      <c r="E1965" s="112">
        <f>E1966</f>
        <v>0</v>
      </c>
      <c r="F1965" s="112">
        <f>F1966</f>
        <v>1199126766497.3101</v>
      </c>
      <c r="G1965" s="293">
        <f>G1983</f>
        <v>0</v>
      </c>
      <c r="H1965" s="182" t="b">
        <f t="shared" si="191"/>
        <v>1</v>
      </c>
      <c r="I1965" s="182" t="str">
        <f t="shared" si="192"/>
        <v>00</v>
      </c>
    </row>
    <row r="1966" spans="1:9" ht="25.5">
      <c r="A1966" s="182" t="s">
        <v>1547</v>
      </c>
      <c r="B1966" s="106" t="s">
        <v>854</v>
      </c>
      <c r="C1966" s="110">
        <v>1199126766497.3101</v>
      </c>
      <c r="D1966" s="112">
        <v>0</v>
      </c>
      <c r="E1966" s="112">
        <f t="shared" ref="E1966:E1973" si="193">SUMIF(A1966:B1966,"*intra*",C1966:D1966)+SUMIF(A1966:B1966,"*inter*",C1966:D1966)</f>
        <v>0</v>
      </c>
      <c r="F1966" s="112">
        <f t="shared" ref="F1966:F1973" si="194">SUMIF(A1966:B1966,"*consolidação*",C1966:D1966)</f>
        <v>1199126766497.3101</v>
      </c>
      <c r="G1966" s="293">
        <f>G1986+G1987+G1988+G1989+G1990+G1991+G1992</f>
        <v>0</v>
      </c>
      <c r="H1966" s="182" t="b">
        <f t="shared" si="191"/>
        <v>1</v>
      </c>
      <c r="I1966" s="182" t="str">
        <f t="shared" si="192"/>
        <v>00</v>
      </c>
    </row>
    <row r="1967" spans="1:9" ht="25.5">
      <c r="A1967" s="182" t="s">
        <v>1548</v>
      </c>
      <c r="B1967" s="108" t="s">
        <v>855</v>
      </c>
      <c r="C1967" s="111"/>
      <c r="D1967" s="112">
        <v>0</v>
      </c>
      <c r="E1967" s="112">
        <f t="shared" si="193"/>
        <v>0</v>
      </c>
      <c r="F1967" s="112">
        <f t="shared" si="194"/>
        <v>0</v>
      </c>
      <c r="G1967" s="293"/>
      <c r="H1967" s="182" t="b">
        <f t="shared" si="191"/>
        <v>1</v>
      </c>
      <c r="I1967" s="182" t="str">
        <f t="shared" si="192"/>
        <v>01</v>
      </c>
    </row>
    <row r="1968" spans="1:9" ht="25.5">
      <c r="A1968" s="182" t="s">
        <v>1549</v>
      </c>
      <c r="B1968" s="106" t="s">
        <v>856</v>
      </c>
      <c r="C1968" s="110"/>
      <c r="D1968" s="112">
        <v>0</v>
      </c>
      <c r="E1968" s="112">
        <f t="shared" si="193"/>
        <v>0</v>
      </c>
      <c r="F1968" s="112">
        <f t="shared" si="194"/>
        <v>0</v>
      </c>
      <c r="G1968" s="293"/>
      <c r="H1968" s="182" t="b">
        <f t="shared" si="191"/>
        <v>1</v>
      </c>
      <c r="I1968" s="182" t="str">
        <f t="shared" si="192"/>
        <v>02</v>
      </c>
    </row>
    <row r="1969" spans="1:9" ht="25.5">
      <c r="A1969" s="182" t="s">
        <v>1550</v>
      </c>
      <c r="B1969" s="108" t="s">
        <v>857</v>
      </c>
      <c r="C1969" s="111">
        <v>649865349012.31995</v>
      </c>
      <c r="D1969" s="112">
        <v>0</v>
      </c>
      <c r="E1969" s="112">
        <f t="shared" si="193"/>
        <v>0</v>
      </c>
      <c r="F1969" s="112">
        <f t="shared" si="194"/>
        <v>0</v>
      </c>
      <c r="G1969" s="293"/>
      <c r="H1969" s="182" t="b">
        <f t="shared" si="191"/>
        <v>1</v>
      </c>
      <c r="I1969" s="182" t="str">
        <f t="shared" si="192"/>
        <v>03</v>
      </c>
    </row>
    <row r="1970" spans="1:9" ht="25.5">
      <c r="A1970" s="182" t="s">
        <v>1551</v>
      </c>
      <c r="B1970" s="106" t="s">
        <v>858</v>
      </c>
      <c r="C1970" s="110">
        <v>549261417484.98999</v>
      </c>
      <c r="D1970" s="112">
        <v>0</v>
      </c>
      <c r="E1970" s="112">
        <f t="shared" si="193"/>
        <v>0</v>
      </c>
      <c r="F1970" s="112">
        <f t="shared" si="194"/>
        <v>0</v>
      </c>
      <c r="G1970" s="293"/>
      <c r="H1970" s="182" t="b">
        <f t="shared" si="191"/>
        <v>1</v>
      </c>
      <c r="I1970" s="182" t="str">
        <f t="shared" si="192"/>
        <v>04</v>
      </c>
    </row>
    <row r="1971" spans="1:9">
      <c r="A1971" s="182" t="s">
        <v>1552</v>
      </c>
      <c r="B1971" s="108" t="s">
        <v>859</v>
      </c>
      <c r="C1971" s="111"/>
      <c r="D1971" s="112">
        <v>0</v>
      </c>
      <c r="E1971" s="112">
        <f t="shared" si="193"/>
        <v>0</v>
      </c>
      <c r="F1971" s="112">
        <f t="shared" si="194"/>
        <v>0</v>
      </c>
      <c r="G1971" s="293"/>
      <c r="H1971" s="182" t="b">
        <f t="shared" si="191"/>
        <v>1</v>
      </c>
      <c r="I1971" s="182" t="str">
        <f t="shared" si="192"/>
        <v>05</v>
      </c>
    </row>
    <row r="1972" spans="1:9" ht="25.5">
      <c r="A1972" s="182" t="s">
        <v>1553</v>
      </c>
      <c r="B1972" s="106" t="s">
        <v>860</v>
      </c>
      <c r="C1972" s="110"/>
      <c r="D1972" s="112">
        <v>0</v>
      </c>
      <c r="E1972" s="112">
        <f t="shared" si="193"/>
        <v>0</v>
      </c>
      <c r="F1972" s="112">
        <f t="shared" si="194"/>
        <v>0</v>
      </c>
      <c r="G1972" s="293"/>
      <c r="H1972" s="182" t="b">
        <f t="shared" ref="H1972:H2038" si="195">IF(I1972="00",C1972=E1972+F1972,TRUE)</f>
        <v>1</v>
      </c>
      <c r="I1972" s="182" t="str">
        <f t="shared" si="192"/>
        <v>06</v>
      </c>
    </row>
    <row r="1973" spans="1:9" ht="25.5">
      <c r="A1973" s="182" t="s">
        <v>1554</v>
      </c>
      <c r="B1973" s="108" t="s">
        <v>861</v>
      </c>
      <c r="C1973" s="111"/>
      <c r="D1973" s="112">
        <v>0</v>
      </c>
      <c r="E1973" s="112">
        <f t="shared" si="193"/>
        <v>0</v>
      </c>
      <c r="F1973" s="112">
        <f t="shared" si="194"/>
        <v>0</v>
      </c>
      <c r="G1973" s="293"/>
      <c r="H1973" s="182" t="b">
        <f t="shared" si="195"/>
        <v>1</v>
      </c>
      <c r="I1973" s="182" t="str">
        <f t="shared" ref="I1973:I2039" si="196">MID(A1973,11,2)</f>
        <v>07</v>
      </c>
    </row>
    <row r="1974" spans="1:9">
      <c r="A1974" s="182" t="s">
        <v>1555</v>
      </c>
      <c r="B1974" s="106" t="s">
        <v>862</v>
      </c>
      <c r="C1974" s="110">
        <v>31943642899.27</v>
      </c>
      <c r="D1974" s="112">
        <v>0</v>
      </c>
      <c r="E1974" s="112">
        <f>E1975</f>
        <v>0</v>
      </c>
      <c r="F1974" s="112">
        <f>F1975</f>
        <v>31943642899.27</v>
      </c>
      <c r="G1974" s="293">
        <f>G1994</f>
        <v>0</v>
      </c>
      <c r="H1974" s="182" t="b">
        <f t="shared" si="195"/>
        <v>1</v>
      </c>
      <c r="I1974" s="182" t="str">
        <f t="shared" si="196"/>
        <v>00</v>
      </c>
    </row>
    <row r="1975" spans="1:9" ht="25.5">
      <c r="A1975" s="182" t="s">
        <v>1556</v>
      </c>
      <c r="B1975" s="108" t="s">
        <v>863</v>
      </c>
      <c r="C1975" s="111">
        <v>31943642899.27</v>
      </c>
      <c r="D1975" s="112">
        <v>0</v>
      </c>
      <c r="E1975" s="112">
        <f>SUMIF(A1975:B1975,"*intra*",C1975:D1975)+SUMIF(A1975:B1975,"*inter*",C1975:D1975)</f>
        <v>0</v>
      </c>
      <c r="F1975" s="112">
        <f>SUMIF(A1975:B1975,"*consolidação*",C1975:D1975)</f>
        <v>31943642899.27</v>
      </c>
      <c r="G1975" s="293"/>
      <c r="H1975" s="182" t="b">
        <f t="shared" si="195"/>
        <v>1</v>
      </c>
      <c r="I1975" s="182" t="str">
        <f t="shared" si="196"/>
        <v>00</v>
      </c>
    </row>
    <row r="1976" spans="1:9">
      <c r="A1976" s="182" t="s">
        <v>1557</v>
      </c>
      <c r="B1976" s="106" t="s">
        <v>864</v>
      </c>
      <c r="C1976" s="110">
        <v>4114111515.8299999</v>
      </c>
      <c r="D1976" s="112">
        <v>0</v>
      </c>
      <c r="E1976" s="112">
        <f>E1977</f>
        <v>0</v>
      </c>
      <c r="F1976" s="112">
        <f>F1977</f>
        <v>4114111515.8299999</v>
      </c>
      <c r="G1976" s="293">
        <f>G1996</f>
        <v>0</v>
      </c>
      <c r="H1976" s="182" t="b">
        <f t="shared" si="195"/>
        <v>1</v>
      </c>
      <c r="I1976" s="182" t="str">
        <f t="shared" si="196"/>
        <v>00</v>
      </c>
    </row>
    <row r="1977" spans="1:9" ht="25.5">
      <c r="A1977" s="182" t="s">
        <v>1558</v>
      </c>
      <c r="B1977" s="108" t="s">
        <v>865</v>
      </c>
      <c r="C1977" s="111">
        <v>4114111515.8299999</v>
      </c>
      <c r="D1977" s="112">
        <v>0</v>
      </c>
      <c r="E1977" s="112">
        <f>SUMIF(A1977:B1977,"*intra*",C1977:D1977)+SUMIF(A1977:B1977,"*inter*",C1977:D1977)</f>
        <v>0</v>
      </c>
      <c r="F1977" s="112">
        <f>SUMIF(A1977:B1977,"*consolidação*",C1977:D1977)</f>
        <v>4114111515.8299999</v>
      </c>
      <c r="G1977" s="293"/>
      <c r="H1977" s="182" t="b">
        <f t="shared" si="195"/>
        <v>1</v>
      </c>
      <c r="I1977" s="182" t="str">
        <f t="shared" si="196"/>
        <v>00</v>
      </c>
    </row>
    <row r="1978" spans="1:9">
      <c r="A1978" s="182" t="s">
        <v>1559</v>
      </c>
      <c r="B1978" s="106" t="s">
        <v>866</v>
      </c>
      <c r="C1978" s="110">
        <v>17026441786.809999</v>
      </c>
      <c r="D1978" s="112">
        <v>0</v>
      </c>
      <c r="E1978" s="112">
        <f>E1979+E1980+E1981</f>
        <v>17026441786.809999</v>
      </c>
      <c r="F1978" s="112">
        <f>F1979+F1980+F1981</f>
        <v>0</v>
      </c>
      <c r="G1978" s="293">
        <f>G2001+G2002+G2003+G2000</f>
        <v>0</v>
      </c>
      <c r="H1978" s="182" t="b">
        <f>IF(I1978="00",C1978=E1978+F1978,TRUE)</f>
        <v>1</v>
      </c>
      <c r="I1978" s="182" t="str">
        <f t="shared" si="196"/>
        <v>00</v>
      </c>
    </row>
    <row r="1979" spans="1:9" ht="25.5">
      <c r="A1979" s="182" t="s">
        <v>1560</v>
      </c>
      <c r="B1979" s="106" t="s">
        <v>867</v>
      </c>
      <c r="C1979" s="110">
        <v>1056390981.26</v>
      </c>
      <c r="D1979" s="112">
        <v>0</v>
      </c>
      <c r="E1979" s="112">
        <f>SUMIF(A1979:B1979,"*intra*",C1979:D1979)+SUMIF(A1979:B1979,"*inter*",C1979:D1979)</f>
        <v>1056390981.26</v>
      </c>
      <c r="F1979" s="112">
        <f>SUMIF(A1979:B1979,"*consolidação*",C1979:D1979)</f>
        <v>0</v>
      </c>
      <c r="G1979" s="293"/>
      <c r="H1979" s="182" t="b">
        <f t="shared" si="195"/>
        <v>1</v>
      </c>
      <c r="I1979" s="182" t="str">
        <f t="shared" si="196"/>
        <v>00</v>
      </c>
    </row>
    <row r="1980" spans="1:9" ht="25.5">
      <c r="A1980" s="182" t="s">
        <v>1561</v>
      </c>
      <c r="B1980" s="108" t="s">
        <v>868</v>
      </c>
      <c r="C1980" s="111">
        <v>7543443849.3900003</v>
      </c>
      <c r="D1980" s="112">
        <v>0</v>
      </c>
      <c r="E1980" s="112">
        <f>SUMIF(A1980:B1980,"*intra*",C1980:D1980)+SUMIF(A1980:B1980,"*inter*",C1980:D1980)</f>
        <v>7543443849.3900003</v>
      </c>
      <c r="F1980" s="112">
        <f>SUMIF(A1980:B1980,"*consolidação*",C1980:D1980)</f>
        <v>0</v>
      </c>
      <c r="G1980" s="293"/>
      <c r="H1980" s="182" t="b">
        <f t="shared" si="195"/>
        <v>1</v>
      </c>
      <c r="I1980" s="182" t="str">
        <f t="shared" si="196"/>
        <v>00</v>
      </c>
    </row>
    <row r="1981" spans="1:9" ht="25.5">
      <c r="A1981" s="182" t="s">
        <v>1562</v>
      </c>
      <c r="B1981" s="106" t="s">
        <v>869</v>
      </c>
      <c r="C1981" s="110">
        <v>8426606956.1599998</v>
      </c>
      <c r="D1981" s="112">
        <v>0</v>
      </c>
      <c r="E1981" s="112">
        <f>SUMIF(A1981:B1981,"*intra*",C1981:D1981)+SUMIF(A1981:B1981,"*inter*",C1981:D1981)</f>
        <v>8426606956.1599998</v>
      </c>
      <c r="F1981" s="112">
        <f>SUMIF(A1981:B1981,"*consolidação*",C1981:D1981)</f>
        <v>0</v>
      </c>
      <c r="G1981" s="293"/>
      <c r="H1981" s="182" t="b">
        <f t="shared" si="195"/>
        <v>1</v>
      </c>
      <c r="I1981" s="182" t="str">
        <f t="shared" si="196"/>
        <v>00</v>
      </c>
    </row>
    <row r="1982" spans="1:9" ht="25.5">
      <c r="A1982" s="182" t="s">
        <v>1563</v>
      </c>
      <c r="B1982" s="108" t="s">
        <v>870</v>
      </c>
      <c r="C1982" s="111">
        <v>0</v>
      </c>
      <c r="D1982" s="112">
        <v>0</v>
      </c>
      <c r="E1982" s="112">
        <f>E1983</f>
        <v>0</v>
      </c>
      <c r="F1982" s="112">
        <f>F1983</f>
        <v>0</v>
      </c>
      <c r="G1982" s="293">
        <f>G2005</f>
        <v>0</v>
      </c>
      <c r="H1982" s="182" t="b">
        <f t="shared" si="195"/>
        <v>1</v>
      </c>
      <c r="I1982" s="182" t="str">
        <f t="shared" si="196"/>
        <v>00</v>
      </c>
    </row>
    <row r="1983" spans="1:9" ht="25.5">
      <c r="A1983" s="182" t="s">
        <v>1564</v>
      </c>
      <c r="B1983" s="106" t="s">
        <v>871</v>
      </c>
      <c r="C1983" s="110"/>
      <c r="D1983" s="112">
        <v>0</v>
      </c>
      <c r="E1983" s="112">
        <f>SUMIF(A1983:B1983,"*intra*",C1983:D1983)+SUMIF(A1983:B1983,"*inter*",C1983:D1983)</f>
        <v>0</v>
      </c>
      <c r="F1983" s="112">
        <f>SUMIF(A1983:B1983,"*consolidação*",C1983:D1983)</f>
        <v>0</v>
      </c>
      <c r="G1983" s="293"/>
      <c r="H1983" s="182" t="b">
        <f t="shared" si="195"/>
        <v>1</v>
      </c>
      <c r="I1983" s="182" t="str">
        <f t="shared" si="196"/>
        <v>00</v>
      </c>
    </row>
    <row r="1984" spans="1:9" s="252" customFormat="1" ht="25.5">
      <c r="A1984" s="252" t="s">
        <v>4020</v>
      </c>
      <c r="B1984" s="254" t="s">
        <v>4020</v>
      </c>
      <c r="C1984" s="253">
        <v>0</v>
      </c>
      <c r="D1984" s="112">
        <v>0</v>
      </c>
      <c r="E1984" s="112">
        <f>E1985</f>
        <v>0</v>
      </c>
      <c r="F1984" s="112">
        <f>F1985</f>
        <v>0</v>
      </c>
      <c r="G1984" s="293"/>
      <c r="H1984" s="252" t="b">
        <f t="shared" ref="H1984:H1985" si="197">IF(I1984="00",C1984=E1984+F1984,TRUE)</f>
        <v>1</v>
      </c>
      <c r="I1984" s="252" t="str">
        <f t="shared" ref="I1984:I1985" si="198">MID(A1984,11,2)</f>
        <v>00</v>
      </c>
    </row>
    <row r="1985" spans="1:9" s="252" customFormat="1" ht="25.5">
      <c r="A1985" s="252" t="s">
        <v>4021</v>
      </c>
      <c r="B1985" s="255" t="s">
        <v>4021</v>
      </c>
      <c r="C1985" s="253"/>
      <c r="D1985" s="112">
        <v>0</v>
      </c>
      <c r="E1985" s="112">
        <f t="shared" ref="E1985" si="199">SUMIF(A1985:B1985,"*intra*",C1985:D1985)+SUMIF(A1985:B1985,"*inter*",C1985:D1985)</f>
        <v>0</v>
      </c>
      <c r="F1985" s="112">
        <f t="shared" ref="F1985" si="200">SUMIF(A1985:B1985,"*consolidação*",C1985:D1985)</f>
        <v>0</v>
      </c>
      <c r="G1985" s="293"/>
      <c r="H1985" s="252" t="b">
        <f t="shared" si="197"/>
        <v>1</v>
      </c>
      <c r="I1985" s="252" t="str">
        <f t="shared" si="198"/>
        <v>00</v>
      </c>
    </row>
    <row r="1986" spans="1:9">
      <c r="A1986" s="182" t="s">
        <v>1565</v>
      </c>
      <c r="B1986" s="108" t="s">
        <v>872</v>
      </c>
      <c r="C1986" s="111">
        <v>401424161246.75</v>
      </c>
      <c r="D1986" s="112">
        <v>0</v>
      </c>
      <c r="E1986" s="112">
        <f>E1987</f>
        <v>0</v>
      </c>
      <c r="F1986" s="112">
        <f>F1987</f>
        <v>401424161246.75</v>
      </c>
      <c r="G1986" s="293">
        <f>G2007</f>
        <v>0</v>
      </c>
      <c r="H1986" s="182" t="b">
        <f t="shared" si="195"/>
        <v>1</v>
      </c>
      <c r="I1986" s="182" t="str">
        <f t="shared" si="196"/>
        <v>00</v>
      </c>
    </row>
    <row r="1987" spans="1:9">
      <c r="A1987" s="182" t="s">
        <v>1566</v>
      </c>
      <c r="B1987" s="106" t="s">
        <v>873</v>
      </c>
      <c r="C1987" s="110">
        <v>401424161246.75</v>
      </c>
      <c r="D1987" s="112">
        <v>0</v>
      </c>
      <c r="E1987" s="112">
        <f>SUMIF(A1987:B1987,"*intra*",C1987:D1987)+SUMIF(A1987:B1987,"*inter*",C1987:D1987)</f>
        <v>0</v>
      </c>
      <c r="F1987" s="112">
        <f>SUMIF(A1987:B1987,"*consolidação*",C1987:D1987)</f>
        <v>401424161246.75</v>
      </c>
      <c r="G1987" s="293"/>
      <c r="H1987" s="182" t="b">
        <f t="shared" si="195"/>
        <v>1</v>
      </c>
      <c r="I1987" s="182" t="str">
        <f t="shared" si="196"/>
        <v>00</v>
      </c>
    </row>
    <row r="1988" spans="1:9">
      <c r="A1988" s="182" t="s">
        <v>1567</v>
      </c>
      <c r="B1988" s="108" t="s">
        <v>874</v>
      </c>
      <c r="C1988" s="111">
        <v>34274000529.110001</v>
      </c>
      <c r="D1988" s="112">
        <v>0</v>
      </c>
      <c r="E1988" s="112">
        <f>E1989+E1991+E1993+E1995+E1997+E1999+E2001</f>
        <v>0</v>
      </c>
      <c r="F1988" s="112">
        <f>F1989+F1991+F1993+F1995+F1997+F1999+F2001</f>
        <v>34274000529.110001</v>
      </c>
      <c r="G1988" s="293">
        <f>G2009+G2011+G2013+G2015+G2017+G2019</f>
        <v>0</v>
      </c>
      <c r="H1988" s="182" t="b">
        <f t="shared" si="195"/>
        <v>1</v>
      </c>
      <c r="I1988" s="182" t="str">
        <f t="shared" si="196"/>
        <v>00</v>
      </c>
    </row>
    <row r="1989" spans="1:9">
      <c r="A1989" s="182" t="s">
        <v>1568</v>
      </c>
      <c r="B1989" s="106" t="s">
        <v>875</v>
      </c>
      <c r="C1989" s="110">
        <v>0</v>
      </c>
      <c r="D1989" s="112">
        <v>0</v>
      </c>
      <c r="E1989" s="112">
        <f>E1990</f>
        <v>0</v>
      </c>
      <c r="F1989" s="112">
        <f>F1990</f>
        <v>0</v>
      </c>
      <c r="G1989" s="293">
        <f>G2010</f>
        <v>0</v>
      </c>
      <c r="H1989" s="182" t="b">
        <f t="shared" si="195"/>
        <v>1</v>
      </c>
      <c r="I1989" s="182" t="str">
        <f t="shared" si="196"/>
        <v>00</v>
      </c>
    </row>
    <row r="1990" spans="1:9" ht="25.5">
      <c r="A1990" s="182" t="s">
        <v>1569</v>
      </c>
      <c r="B1990" s="108" t="s">
        <v>876</v>
      </c>
      <c r="C1990" s="111"/>
      <c r="D1990" s="112">
        <v>0</v>
      </c>
      <c r="E1990" s="112">
        <f>SUMIF(A1990:B1990,"*intra*",C1990:D1990)+SUMIF(A1990:B1990,"*inter*",C1990:D1990)</f>
        <v>0</v>
      </c>
      <c r="F1990" s="112">
        <f>SUMIF(A1990:B1990,"*consolidação*",C1990:D1990)</f>
        <v>0</v>
      </c>
      <c r="G1990" s="293"/>
      <c r="H1990" s="182" t="b">
        <f t="shared" si="195"/>
        <v>1</v>
      </c>
      <c r="I1990" s="182" t="str">
        <f t="shared" si="196"/>
        <v>00</v>
      </c>
    </row>
    <row r="1991" spans="1:9">
      <c r="A1991" s="182" t="s">
        <v>1570</v>
      </c>
      <c r="B1991" s="106" t="s">
        <v>877</v>
      </c>
      <c r="C1991" s="110">
        <v>0</v>
      </c>
      <c r="D1991" s="112">
        <v>0</v>
      </c>
      <c r="E1991" s="112">
        <f>E1992</f>
        <v>0</v>
      </c>
      <c r="F1991" s="112">
        <f>F1992</f>
        <v>0</v>
      </c>
      <c r="G1991" s="293">
        <f>G2012</f>
        <v>0</v>
      </c>
      <c r="H1991" s="182" t="b">
        <f t="shared" si="195"/>
        <v>1</v>
      </c>
      <c r="I1991" s="182" t="str">
        <f t="shared" si="196"/>
        <v>00</v>
      </c>
    </row>
    <row r="1992" spans="1:9" ht="25.5">
      <c r="A1992" s="182" t="s">
        <v>1571</v>
      </c>
      <c r="B1992" s="108" t="s">
        <v>878</v>
      </c>
      <c r="C1992" s="111"/>
      <c r="D1992" s="112">
        <v>0</v>
      </c>
      <c r="E1992" s="112">
        <f>SUMIF(A1992:B1992,"*intra*",C1992:D1992)+SUMIF(A1992:B1992,"*inter*",C1992:D1992)</f>
        <v>0</v>
      </c>
      <c r="F1992" s="112">
        <f>SUMIF(A1992:B1992,"*consolidação*",C1992:D1992)</f>
        <v>0</v>
      </c>
      <c r="G1992" s="293"/>
      <c r="H1992" s="182" t="b">
        <f t="shared" si="195"/>
        <v>1</v>
      </c>
      <c r="I1992" s="182" t="str">
        <f t="shared" si="196"/>
        <v>00</v>
      </c>
    </row>
    <row r="1993" spans="1:9">
      <c r="A1993" s="182" t="s">
        <v>1572</v>
      </c>
      <c r="B1993" s="106" t="s">
        <v>879</v>
      </c>
      <c r="C1993" s="110">
        <v>0</v>
      </c>
      <c r="D1993" s="112">
        <v>0</v>
      </c>
      <c r="E1993" s="112">
        <f>E1994</f>
        <v>0</v>
      </c>
      <c r="F1993" s="112">
        <f>F1994</f>
        <v>0</v>
      </c>
      <c r="G1993" s="293">
        <f>G2014</f>
        <v>0</v>
      </c>
      <c r="H1993" s="182" t="b">
        <f t="shared" si="195"/>
        <v>1</v>
      </c>
      <c r="I1993" s="182" t="str">
        <f t="shared" si="196"/>
        <v>00</v>
      </c>
    </row>
    <row r="1994" spans="1:9" ht="25.5">
      <c r="A1994" s="182" t="s">
        <v>1573</v>
      </c>
      <c r="B1994" s="108" t="s">
        <v>880</v>
      </c>
      <c r="C1994" s="111"/>
      <c r="D1994" s="112">
        <v>0</v>
      </c>
      <c r="E1994" s="112">
        <f>SUMIF(A1994:B1994,"*intra*",C1994:D1994)+SUMIF(A1994:B1994,"*inter*",C1994:D1994)</f>
        <v>0</v>
      </c>
      <c r="F1994" s="112">
        <f>SUMIF(A1994:B1994,"*consolidação*",C1994:D1994)</f>
        <v>0</v>
      </c>
      <c r="G1994" s="293"/>
      <c r="H1994" s="182" t="b">
        <f t="shared" si="195"/>
        <v>1</v>
      </c>
      <c r="I1994" s="182" t="str">
        <f t="shared" si="196"/>
        <v>00</v>
      </c>
    </row>
    <row r="1995" spans="1:9">
      <c r="A1995" s="182" t="s">
        <v>1574</v>
      </c>
      <c r="B1995" s="106" t="s">
        <v>881</v>
      </c>
      <c r="C1995" s="110">
        <v>11970296204.950001</v>
      </c>
      <c r="D1995" s="112">
        <v>0</v>
      </c>
      <c r="E1995" s="112">
        <f>E1996</f>
        <v>0</v>
      </c>
      <c r="F1995" s="112">
        <f>F1996</f>
        <v>11970296204.950001</v>
      </c>
      <c r="G1995" s="293">
        <f>G2016</f>
        <v>0</v>
      </c>
      <c r="H1995" s="182" t="b">
        <f t="shared" si="195"/>
        <v>1</v>
      </c>
      <c r="I1995" s="182" t="str">
        <f t="shared" si="196"/>
        <v>00</v>
      </c>
    </row>
    <row r="1996" spans="1:9" ht="25.5">
      <c r="A1996" s="182" t="s">
        <v>1575</v>
      </c>
      <c r="B1996" s="108" t="s">
        <v>882</v>
      </c>
      <c r="C1996" s="111">
        <v>11970296204.950001</v>
      </c>
      <c r="D1996" s="112">
        <v>0</v>
      </c>
      <c r="E1996" s="112">
        <f>SUMIF(A1996:B1996,"*intra*",C1996:D1996)+SUMIF(A1996:B1996,"*inter*",C1996:D1996)</f>
        <v>0</v>
      </c>
      <c r="F1996" s="112">
        <f>SUMIF(A1996:B1996,"*consolidação*",C1996:D1996)</f>
        <v>11970296204.950001</v>
      </c>
      <c r="G1996" s="293"/>
      <c r="H1996" s="182" t="b">
        <f t="shared" si="195"/>
        <v>1</v>
      </c>
      <c r="I1996" s="182" t="str">
        <f t="shared" si="196"/>
        <v>00</v>
      </c>
    </row>
    <row r="1997" spans="1:9" s="252" customFormat="1" ht="25.5">
      <c r="A1997" s="265" t="s">
        <v>4090</v>
      </c>
      <c r="B1997" s="254" t="s">
        <v>4022</v>
      </c>
      <c r="C1997" s="253">
        <v>0</v>
      </c>
      <c r="D1997" s="112">
        <v>0</v>
      </c>
      <c r="E1997" s="112">
        <f>E1998</f>
        <v>0</v>
      </c>
      <c r="F1997" s="112">
        <f>F1998</f>
        <v>0</v>
      </c>
      <c r="G1997" s="293"/>
      <c r="H1997" s="252" t="b">
        <f t="shared" ref="H1997:H1998" si="201">IF(I1997="00",C1997=E1997+F1997,TRUE)</f>
        <v>1</v>
      </c>
      <c r="I1997" s="252" t="str">
        <f t="shared" ref="I1997:I1998" si="202">MID(A1997,11,2)</f>
        <v>00</v>
      </c>
    </row>
    <row r="1998" spans="1:9" s="252" customFormat="1" ht="25.5">
      <c r="A1998" s="252" t="s">
        <v>4023</v>
      </c>
      <c r="B1998" s="255" t="s">
        <v>4023</v>
      </c>
      <c r="C1998" s="253"/>
      <c r="D1998" s="112">
        <v>0</v>
      </c>
      <c r="E1998" s="112">
        <f t="shared" ref="E1998" si="203">SUMIF(A1998:B1998,"*intra*",C1998:D1998)+SUMIF(A1998:B1998,"*inter*",C1998:D1998)</f>
        <v>0</v>
      </c>
      <c r="F1998" s="112">
        <f t="shared" ref="F1998" si="204">SUMIF(A1998:B1998,"*consolidação*",C1998:D1998)</f>
        <v>0</v>
      </c>
      <c r="G1998" s="293"/>
      <c r="H1998" s="252" t="b">
        <f t="shared" si="201"/>
        <v>1</v>
      </c>
      <c r="I1998" s="252" t="str">
        <f t="shared" si="202"/>
        <v>00</v>
      </c>
    </row>
    <row r="1999" spans="1:9">
      <c r="A1999" s="182" t="s">
        <v>1576</v>
      </c>
      <c r="B1999" s="106" t="s">
        <v>883</v>
      </c>
      <c r="C1999" s="110">
        <v>138105806.97</v>
      </c>
      <c r="D1999" s="112">
        <v>0</v>
      </c>
      <c r="E1999" s="112">
        <f>E2000</f>
        <v>0</v>
      </c>
      <c r="F1999" s="112">
        <f>F2000</f>
        <v>138105806.97</v>
      </c>
      <c r="G1999" s="293">
        <f>G2018</f>
        <v>0</v>
      </c>
      <c r="H1999" s="182" t="b">
        <f t="shared" si="195"/>
        <v>1</v>
      </c>
      <c r="I1999" s="182" t="str">
        <f t="shared" si="196"/>
        <v>00</v>
      </c>
    </row>
    <row r="2000" spans="1:9">
      <c r="A2000" s="182" t="s">
        <v>1577</v>
      </c>
      <c r="B2000" s="108" t="s">
        <v>884</v>
      </c>
      <c r="C2000" s="111">
        <v>138105806.97</v>
      </c>
      <c r="D2000" s="112">
        <v>0</v>
      </c>
      <c r="E2000" s="112">
        <f>SUMIF(A2000:B2000,"*intra*",C2000:D2000)+SUMIF(A2000:B2000,"*inter*",C2000:D2000)</f>
        <v>0</v>
      </c>
      <c r="F2000" s="112">
        <f>SUMIF(A2000:B2000,"*consolidação*",C2000:D2000)</f>
        <v>138105806.97</v>
      </c>
      <c r="G2000" s="293"/>
      <c r="H2000" s="182" t="b">
        <f t="shared" si="195"/>
        <v>1</v>
      </c>
      <c r="I2000" s="182" t="str">
        <f t="shared" si="196"/>
        <v>00</v>
      </c>
    </row>
    <row r="2001" spans="1:9">
      <c r="A2001" s="182" t="s">
        <v>1578</v>
      </c>
      <c r="B2001" s="106" t="s">
        <v>885</v>
      </c>
      <c r="C2001" s="110">
        <v>22165598517.189999</v>
      </c>
      <c r="D2001" s="112">
        <v>0</v>
      </c>
      <c r="E2001" s="112">
        <f>E2002</f>
        <v>0</v>
      </c>
      <c r="F2001" s="112">
        <f>F2002</f>
        <v>22165598517.189999</v>
      </c>
      <c r="G2001" s="293">
        <f>G2020</f>
        <v>0</v>
      </c>
      <c r="H2001" s="182" t="b">
        <f t="shared" si="195"/>
        <v>1</v>
      </c>
      <c r="I2001" s="182" t="str">
        <f t="shared" si="196"/>
        <v>00</v>
      </c>
    </row>
    <row r="2002" spans="1:9">
      <c r="A2002" s="182" t="s">
        <v>1579</v>
      </c>
      <c r="B2002" s="108" t="s">
        <v>886</v>
      </c>
      <c r="C2002" s="111">
        <v>22165598517.189999</v>
      </c>
      <c r="D2002" s="112">
        <v>0</v>
      </c>
      <c r="E2002" s="112">
        <f>SUMIF(A2002:B2002,"*intra*",C2002:D2002)+SUMIF(A2002:B2002,"*inter*",C2002:D2002)</f>
        <v>0</v>
      </c>
      <c r="F2002" s="112">
        <f>SUMIF(A2002:B2002,"*consolidação*",C2002:D2002)</f>
        <v>22165598517.189999</v>
      </c>
      <c r="G2002" s="293"/>
      <c r="H2002" s="182" t="b">
        <f t="shared" si="195"/>
        <v>1</v>
      </c>
      <c r="I2002" s="182" t="str">
        <f t="shared" si="196"/>
        <v>00</v>
      </c>
    </row>
    <row r="2003" spans="1:9">
      <c r="A2003" s="182" t="s">
        <v>1580</v>
      </c>
      <c r="B2003" s="106" t="s">
        <v>887</v>
      </c>
      <c r="C2003" s="110">
        <v>2279999.25</v>
      </c>
      <c r="D2003" s="112">
        <v>0</v>
      </c>
      <c r="E2003" s="112">
        <f>E2004-E2006</f>
        <v>0</v>
      </c>
      <c r="F2003" s="112">
        <f>F2004-F2006</f>
        <v>2279999.25</v>
      </c>
      <c r="G2003" s="293">
        <f>G2022-G2024</f>
        <v>0</v>
      </c>
      <c r="H2003" s="182" t="b">
        <f t="shared" si="195"/>
        <v>1</v>
      </c>
      <c r="I2003" s="182" t="str">
        <f t="shared" si="196"/>
        <v>00</v>
      </c>
    </row>
    <row r="2004" spans="1:9">
      <c r="A2004" s="182" t="s">
        <v>1581</v>
      </c>
      <c r="B2004" s="108" t="s">
        <v>888</v>
      </c>
      <c r="C2004" s="111">
        <v>2279999.25</v>
      </c>
      <c r="D2004" s="112">
        <v>0</v>
      </c>
      <c r="E2004" s="112">
        <f>E2005</f>
        <v>0</v>
      </c>
      <c r="F2004" s="112">
        <f>F2005</f>
        <v>2279999.25</v>
      </c>
      <c r="G2004" s="293">
        <f>G2023</f>
        <v>0</v>
      </c>
      <c r="H2004" s="182" t="b">
        <f t="shared" si="195"/>
        <v>1</v>
      </c>
      <c r="I2004" s="182" t="str">
        <f t="shared" si="196"/>
        <v>00</v>
      </c>
    </row>
    <row r="2005" spans="1:9" ht="25.5">
      <c r="A2005" s="182" t="s">
        <v>1582</v>
      </c>
      <c r="B2005" s="106" t="s">
        <v>889</v>
      </c>
      <c r="C2005" s="110">
        <v>2279999.25</v>
      </c>
      <c r="D2005" s="112">
        <v>0</v>
      </c>
      <c r="E2005" s="112">
        <f>SUMIF(A2005:B2005,"*intra*",C2005:D2005)+SUMIF(A2005:B2005,"*inter*",C2005:D2005)</f>
        <v>0</v>
      </c>
      <c r="F2005" s="112">
        <f>SUMIF(A2005:B2005,"*consolidação*",C2005:D2005)</f>
        <v>2279999.25</v>
      </c>
      <c r="G2005" s="293"/>
      <c r="H2005" s="182" t="b">
        <f t="shared" si="195"/>
        <v>1</v>
      </c>
      <c r="I2005" s="182" t="str">
        <f t="shared" si="196"/>
        <v>00</v>
      </c>
    </row>
    <row r="2006" spans="1:9">
      <c r="A2006" s="182" t="s">
        <v>1583</v>
      </c>
      <c r="B2006" s="108" t="s">
        <v>890</v>
      </c>
      <c r="C2006" s="111">
        <v>0</v>
      </c>
      <c r="D2006" s="112">
        <v>0</v>
      </c>
      <c r="E2006" s="112">
        <f>E2007</f>
        <v>0</v>
      </c>
      <c r="F2006" s="112">
        <f>F2007</f>
        <v>0</v>
      </c>
      <c r="G2006" s="293">
        <f>G2025</f>
        <v>0</v>
      </c>
      <c r="H2006" s="182" t="b">
        <f t="shared" si="195"/>
        <v>1</v>
      </c>
      <c r="I2006" s="182" t="str">
        <f t="shared" si="196"/>
        <v>00</v>
      </c>
    </row>
    <row r="2007" spans="1:9">
      <c r="A2007" s="182" t="s">
        <v>1584</v>
      </c>
      <c r="B2007" s="106" t="s">
        <v>891</v>
      </c>
      <c r="C2007" s="110"/>
      <c r="D2007" s="112">
        <v>0</v>
      </c>
      <c r="E2007" s="112">
        <f>SUMIF(A2007:B2007,"*intra*",C2007:D2007)+SUMIF(A2007:B2007,"*inter*",C2007:D2007)</f>
        <v>0</v>
      </c>
      <c r="F2007" s="112">
        <f>SUMIF(A2007:B2007,"*consolidação*",C2007:D2007)</f>
        <v>0</v>
      </c>
      <c r="G2007" s="293"/>
      <c r="H2007" s="182" t="b">
        <f t="shared" si="195"/>
        <v>1</v>
      </c>
      <c r="I2007" s="182" t="str">
        <f t="shared" si="196"/>
        <v>00</v>
      </c>
    </row>
    <row r="2008" spans="1:9">
      <c r="A2008" s="182" t="s">
        <v>1585</v>
      </c>
      <c r="B2008" s="108" t="s">
        <v>892</v>
      </c>
      <c r="C2008" s="111">
        <v>-2410795801226.3999</v>
      </c>
      <c r="D2008" s="112">
        <v>0</v>
      </c>
      <c r="E2008" s="112">
        <f>E2009+E2018+E2024+E2055+E2060+E2115+E2128-E2191</f>
        <v>-38661855939.759995</v>
      </c>
      <c r="F2008" s="112">
        <f>F2009+F2018+F2024+F2055+F2060+F2115+F2128-F2191</f>
        <v>-2372133945286.6401</v>
      </c>
      <c r="G2008" s="293">
        <f>G2027+G2036+G2042+G2073+G2078+G2133+G2146-G2213</f>
        <v>0</v>
      </c>
      <c r="H2008" s="182" t="b">
        <f t="shared" si="195"/>
        <v>1</v>
      </c>
      <c r="I2008" s="182" t="str">
        <f t="shared" si="196"/>
        <v>00</v>
      </c>
    </row>
    <row r="2009" spans="1:9">
      <c r="A2009" s="182" t="s">
        <v>1586</v>
      </c>
      <c r="B2009" s="106" t="s">
        <v>893</v>
      </c>
      <c r="C2009" s="110">
        <v>45740059980.660004</v>
      </c>
      <c r="D2009" s="112">
        <v>0</v>
      </c>
      <c r="E2009" s="112">
        <f>E2010+E2012</f>
        <v>27901123980.710003</v>
      </c>
      <c r="F2009" s="112">
        <f>F2010+F2012</f>
        <v>17838935999.950001</v>
      </c>
      <c r="G2009" s="293">
        <f>G2028+G2030</f>
        <v>0</v>
      </c>
      <c r="H2009" s="182" t="b">
        <f t="shared" si="195"/>
        <v>1</v>
      </c>
      <c r="I2009" s="182" t="str">
        <f t="shared" si="196"/>
        <v>00</v>
      </c>
    </row>
    <row r="2010" spans="1:9">
      <c r="A2010" s="182" t="s">
        <v>1587</v>
      </c>
      <c r="B2010" s="108" t="s">
        <v>894</v>
      </c>
      <c r="C2010" s="111">
        <v>17838622803.380001</v>
      </c>
      <c r="D2010" s="112">
        <v>0</v>
      </c>
      <c r="E2010" s="112">
        <f>E2011</f>
        <v>0</v>
      </c>
      <c r="F2010" s="112">
        <f>F2011</f>
        <v>17838622803.380001</v>
      </c>
      <c r="G2010" s="293">
        <f>G2029</f>
        <v>0</v>
      </c>
      <c r="H2010" s="182" t="b">
        <f t="shared" si="195"/>
        <v>1</v>
      </c>
      <c r="I2010" s="182" t="str">
        <f t="shared" si="196"/>
        <v>00</v>
      </c>
    </row>
    <row r="2011" spans="1:9">
      <c r="A2011" s="182" t="s">
        <v>1588</v>
      </c>
      <c r="B2011" s="106" t="s">
        <v>895</v>
      </c>
      <c r="C2011" s="110">
        <v>17838622803.380001</v>
      </c>
      <c r="D2011" s="112">
        <v>0</v>
      </c>
      <c r="E2011" s="112">
        <f>SUMIF(A2011:B2011,"*intra*",C2011:D2011)+SUMIF(A2011:B2011,"*inter*",C2011:D2011)</f>
        <v>0</v>
      </c>
      <c r="F2011" s="112">
        <f>SUMIF(A2011:B2011,"*consolidação*",C2011:D2011)</f>
        <v>17838622803.380001</v>
      </c>
      <c r="G2011" s="293"/>
      <c r="H2011" s="182" t="b">
        <f t="shared" si="195"/>
        <v>1</v>
      </c>
      <c r="I2011" s="182" t="str">
        <f t="shared" si="196"/>
        <v>00</v>
      </c>
    </row>
    <row r="2012" spans="1:9">
      <c r="A2012" s="182" t="s">
        <v>1589</v>
      </c>
      <c r="B2012" s="108" t="s">
        <v>896</v>
      </c>
      <c r="C2012" s="111">
        <v>27901437177.279999</v>
      </c>
      <c r="D2012" s="112">
        <v>0</v>
      </c>
      <c r="E2012" s="112">
        <f>E2013+E2014+E2015+E2016+E2017</f>
        <v>27901123980.710003</v>
      </c>
      <c r="F2012" s="112">
        <f>F2013+F2014+F2015+F2016+F2017</f>
        <v>313196.57</v>
      </c>
      <c r="G2012" s="293">
        <f>G2031+G2032+G2033+G2034+G2035</f>
        <v>0</v>
      </c>
      <c r="H2012" s="182" t="b">
        <f t="shared" si="195"/>
        <v>1</v>
      </c>
      <c r="I2012" s="182" t="str">
        <f t="shared" si="196"/>
        <v>00</v>
      </c>
    </row>
    <row r="2013" spans="1:9">
      <c r="A2013" s="182" t="s">
        <v>1590</v>
      </c>
      <c r="B2013" s="106" t="s">
        <v>897</v>
      </c>
      <c r="C2013" s="110">
        <v>313196.57</v>
      </c>
      <c r="D2013" s="112">
        <v>0</v>
      </c>
      <c r="E2013" s="112">
        <f>SUMIF(A2013:B2013,"*intra*",C2013:D2013)+SUMIF(A2013:B2013,"*inter*",C2013:D2013)</f>
        <v>0</v>
      </c>
      <c r="F2013" s="112">
        <f>SUMIF(A2013:B2013,"*consolidação*",C2013:D2013)</f>
        <v>313196.57</v>
      </c>
      <c r="G2013" s="293"/>
      <c r="H2013" s="182" t="b">
        <f t="shared" si="195"/>
        <v>1</v>
      </c>
      <c r="I2013" s="182" t="str">
        <f t="shared" si="196"/>
        <v>00</v>
      </c>
    </row>
    <row r="2014" spans="1:9">
      <c r="A2014" s="182" t="s">
        <v>1591</v>
      </c>
      <c r="B2014" s="108" t="s">
        <v>898</v>
      </c>
      <c r="C2014" s="111">
        <v>27897210355.560001</v>
      </c>
      <c r="D2014" s="112">
        <v>0</v>
      </c>
      <c r="E2014" s="112">
        <f>SUMIF(A2014:B2014,"*intra*",C2014:D2014)+SUMIF(A2014:B2014,"*inter*",C2014:D2014)</f>
        <v>27897210355.560001</v>
      </c>
      <c r="F2014" s="112">
        <f>SUMIF(A2014:B2014,"*consolidação*",C2014:D2014)</f>
        <v>0</v>
      </c>
      <c r="G2014" s="293"/>
      <c r="H2014" s="182" t="b">
        <f t="shared" si="195"/>
        <v>1</v>
      </c>
      <c r="I2014" s="182" t="str">
        <f t="shared" si="196"/>
        <v>00</v>
      </c>
    </row>
    <row r="2015" spans="1:9">
      <c r="A2015" s="182" t="s">
        <v>1592</v>
      </c>
      <c r="B2015" s="106" t="s">
        <v>899</v>
      </c>
      <c r="C2015" s="110"/>
      <c r="D2015" s="112">
        <v>0</v>
      </c>
      <c r="E2015" s="112">
        <f>SUMIF(A2015:B2015,"*intra*",C2015:D2015)+SUMIF(A2015:B2015,"*inter*",C2015:D2015)</f>
        <v>0</v>
      </c>
      <c r="F2015" s="112">
        <f>SUMIF(A2015:B2015,"*consolidação*",C2015:D2015)</f>
        <v>0</v>
      </c>
      <c r="G2015" s="293"/>
      <c r="H2015" s="182" t="b">
        <f t="shared" si="195"/>
        <v>1</v>
      </c>
      <c r="I2015" s="182" t="str">
        <f t="shared" si="196"/>
        <v>00</v>
      </c>
    </row>
    <row r="2016" spans="1:9">
      <c r="A2016" s="182" t="s">
        <v>1593</v>
      </c>
      <c r="B2016" s="108" t="s">
        <v>900</v>
      </c>
      <c r="C2016" s="111">
        <v>3138544.5</v>
      </c>
      <c r="D2016" s="112">
        <v>0</v>
      </c>
      <c r="E2016" s="112">
        <f>SUMIF(A2016:B2016,"*intra*",C2016:D2016)+SUMIF(A2016:B2016,"*inter*",C2016:D2016)</f>
        <v>3138544.5</v>
      </c>
      <c r="F2016" s="112">
        <f>SUMIF(A2016:B2016,"*consolidação*",C2016:D2016)</f>
        <v>0</v>
      </c>
      <c r="G2016" s="293"/>
      <c r="H2016" s="182" t="b">
        <f t="shared" si="195"/>
        <v>1</v>
      </c>
      <c r="I2016" s="182" t="str">
        <f t="shared" si="196"/>
        <v>00</v>
      </c>
    </row>
    <row r="2017" spans="1:9">
      <c r="A2017" s="182" t="s">
        <v>1594</v>
      </c>
      <c r="B2017" s="106" t="s">
        <v>901</v>
      </c>
      <c r="C2017" s="110">
        <v>775080.65</v>
      </c>
      <c r="D2017" s="112">
        <v>0</v>
      </c>
      <c r="E2017" s="112">
        <f>SUMIF(A2017:B2017,"*intra*",C2017:D2017)+SUMIF(A2017:B2017,"*inter*",C2017:D2017)</f>
        <v>775080.65</v>
      </c>
      <c r="F2017" s="112">
        <f>SUMIF(A2017:B2017,"*consolidação*",C2017:D2017)</f>
        <v>0</v>
      </c>
      <c r="G2017" s="293"/>
      <c r="H2017" s="182" t="b">
        <f t="shared" si="195"/>
        <v>1</v>
      </c>
      <c r="I2017" s="182" t="str">
        <f t="shared" si="196"/>
        <v>00</v>
      </c>
    </row>
    <row r="2018" spans="1:9">
      <c r="A2018" s="182" t="s">
        <v>1595</v>
      </c>
      <c r="B2018" s="108" t="s">
        <v>902</v>
      </c>
      <c r="C2018" s="111">
        <v>1397093406.3099999</v>
      </c>
      <c r="D2018" s="112">
        <v>0</v>
      </c>
      <c r="E2018" s="112">
        <f>E2019+E2020+E2021+E2022+E2023</f>
        <v>1397093406.3099999</v>
      </c>
      <c r="F2018" s="112">
        <f>F2019+F2020+F2021+F2022+F2023</f>
        <v>0</v>
      </c>
      <c r="G2018" s="293">
        <f>G2037+G2038+G2039+G2040+G2041</f>
        <v>0</v>
      </c>
      <c r="H2018" s="182" t="b">
        <f t="shared" si="195"/>
        <v>1</v>
      </c>
      <c r="I2018" s="182" t="str">
        <f t="shared" si="196"/>
        <v>00</v>
      </c>
    </row>
    <row r="2019" spans="1:9" ht="25.5">
      <c r="A2019" s="182" t="s">
        <v>1596</v>
      </c>
      <c r="B2019" s="106" t="s">
        <v>903</v>
      </c>
      <c r="C2019" s="110"/>
      <c r="D2019" s="112">
        <v>0</v>
      </c>
      <c r="E2019" s="112">
        <f>SUMIF(A2019:B2019,"*intra*",C2019:D2019)+SUMIF(A2019:B2019,"*inter*",C2019:D2019)</f>
        <v>0</v>
      </c>
      <c r="F2019" s="112">
        <f>SUMIF(A2019:B2019,"*consolidação*",C2019:D2019)</f>
        <v>0</v>
      </c>
      <c r="G2019" s="293"/>
      <c r="H2019" s="182" t="b">
        <f t="shared" si="195"/>
        <v>1</v>
      </c>
      <c r="I2019" s="182" t="str">
        <f t="shared" si="196"/>
        <v>00</v>
      </c>
    </row>
    <row r="2020" spans="1:9" ht="25.5">
      <c r="A2020" s="182" t="s">
        <v>1597</v>
      </c>
      <c r="B2020" s="108" t="s">
        <v>904</v>
      </c>
      <c r="C2020" s="111">
        <v>1397093406.3099999</v>
      </c>
      <c r="D2020" s="112">
        <v>0</v>
      </c>
      <c r="E2020" s="112">
        <f>SUMIF(A2020:B2020,"*intra*",C2020:D2020)+SUMIF(A2020:B2020,"*inter*",C2020:D2020)</f>
        <v>1397093406.3099999</v>
      </c>
      <c r="F2020" s="112">
        <f>SUMIF(A2020:B2020,"*consolidação*",C2020:D2020)</f>
        <v>0</v>
      </c>
      <c r="G2020" s="293"/>
      <c r="H2020" s="182" t="b">
        <f t="shared" si="195"/>
        <v>1</v>
      </c>
      <c r="I2020" s="182" t="str">
        <f t="shared" si="196"/>
        <v>00</v>
      </c>
    </row>
    <row r="2021" spans="1:9" ht="25.5">
      <c r="A2021" s="182" t="s">
        <v>1598</v>
      </c>
      <c r="B2021" s="106" t="s">
        <v>905</v>
      </c>
      <c r="C2021" s="110"/>
      <c r="D2021" s="112">
        <v>0</v>
      </c>
      <c r="E2021" s="112">
        <f>SUMIF(A2021:B2021,"*intra*",C2021:D2021)+SUMIF(A2021:B2021,"*inter*",C2021:D2021)</f>
        <v>0</v>
      </c>
      <c r="F2021" s="112">
        <f>SUMIF(A2021:B2021,"*consolidação*",C2021:D2021)</f>
        <v>0</v>
      </c>
      <c r="G2021" s="293"/>
      <c r="H2021" s="182" t="b">
        <f t="shared" si="195"/>
        <v>1</v>
      </c>
      <c r="I2021" s="182" t="str">
        <f t="shared" si="196"/>
        <v>00</v>
      </c>
    </row>
    <row r="2022" spans="1:9" ht="25.5">
      <c r="A2022" s="182" t="s">
        <v>1599</v>
      </c>
      <c r="B2022" s="108" t="s">
        <v>906</v>
      </c>
      <c r="C2022" s="111"/>
      <c r="D2022" s="112">
        <v>0</v>
      </c>
      <c r="E2022" s="112">
        <f>SUMIF(A2022:B2022,"*intra*",C2022:D2022)+SUMIF(A2022:B2022,"*inter*",C2022:D2022)</f>
        <v>0</v>
      </c>
      <c r="F2022" s="112">
        <f>SUMIF(A2022:B2022,"*consolidação*",C2022:D2022)</f>
        <v>0</v>
      </c>
      <c r="G2022" s="293"/>
      <c r="H2022" s="182" t="b">
        <f t="shared" si="195"/>
        <v>1</v>
      </c>
      <c r="I2022" s="182" t="str">
        <f t="shared" si="196"/>
        <v>00</v>
      </c>
    </row>
    <row r="2023" spans="1:9" ht="25.5">
      <c r="A2023" s="182" t="s">
        <v>1600</v>
      </c>
      <c r="B2023" s="106" t="s">
        <v>907</v>
      </c>
      <c r="C2023" s="110"/>
      <c r="D2023" s="112">
        <v>0</v>
      </c>
      <c r="E2023" s="112">
        <f>SUMIF(A2023:B2023,"*intra*",C2023:D2023)+SUMIF(A2023:B2023,"*inter*",C2023:D2023)</f>
        <v>0</v>
      </c>
      <c r="F2023" s="112">
        <f>SUMIF(A2023:B2023,"*consolidação*",C2023:D2023)</f>
        <v>0</v>
      </c>
      <c r="G2023" s="293"/>
      <c r="H2023" s="182" t="b">
        <f t="shared" si="195"/>
        <v>1</v>
      </c>
      <c r="I2023" s="182" t="str">
        <f t="shared" si="196"/>
        <v>00</v>
      </c>
    </row>
    <row r="2024" spans="1:9">
      <c r="A2024" s="182" t="s">
        <v>1601</v>
      </c>
      <c r="B2024" s="108" t="s">
        <v>908</v>
      </c>
      <c r="C2024" s="111">
        <v>290668983.38</v>
      </c>
      <c r="D2024" s="112">
        <v>0</v>
      </c>
      <c r="E2024" s="112">
        <f>E2025+E2031+E2037+E2043+E2049</f>
        <v>0</v>
      </c>
      <c r="F2024" s="112">
        <f>F2025+F2031+F2037+F2043+F2049</f>
        <v>290668983.38</v>
      </c>
      <c r="G2024" s="293">
        <f>G2043+G2049+G2055+G2061+G2067</f>
        <v>0</v>
      </c>
      <c r="H2024" s="182" t="b">
        <f t="shared" si="195"/>
        <v>1</v>
      </c>
      <c r="I2024" s="182" t="str">
        <f t="shared" si="196"/>
        <v>00</v>
      </c>
    </row>
    <row r="2025" spans="1:9">
      <c r="A2025" s="182" t="s">
        <v>1602</v>
      </c>
      <c r="B2025" s="106" t="s">
        <v>909</v>
      </c>
      <c r="C2025" s="110">
        <v>0</v>
      </c>
      <c r="D2025" s="112">
        <v>0</v>
      </c>
      <c r="E2025" s="112">
        <f>E2026+E2027+E2028+E2029+E2030</f>
        <v>0</v>
      </c>
      <c r="F2025" s="112">
        <f>F2026+F2027+F2028+F2029+F2030</f>
        <v>0</v>
      </c>
      <c r="G2025" s="293">
        <f>G2044+G2045+G2046+G2047+G2048</f>
        <v>0</v>
      </c>
      <c r="H2025" s="182" t="b">
        <f t="shared" si="195"/>
        <v>1</v>
      </c>
      <c r="I2025" s="182" t="str">
        <f t="shared" si="196"/>
        <v>00</v>
      </c>
    </row>
    <row r="2026" spans="1:9">
      <c r="A2026" s="182" t="s">
        <v>1603</v>
      </c>
      <c r="B2026" s="108" t="s">
        <v>910</v>
      </c>
      <c r="C2026" s="111"/>
      <c r="D2026" s="112">
        <v>0</v>
      </c>
      <c r="E2026" s="112">
        <f>SUMIF(A2026:B2026,"*intra*",C2026:D2026)+SUMIF(A2026:B2026,"*inter*",C2026:D2026)</f>
        <v>0</v>
      </c>
      <c r="F2026" s="112">
        <f>SUMIF(A2026:B2026,"*consolidação*",C2026:D2026)</f>
        <v>0</v>
      </c>
      <c r="G2026" s="293"/>
      <c r="H2026" s="182" t="b">
        <f t="shared" si="195"/>
        <v>1</v>
      </c>
      <c r="I2026" s="182" t="str">
        <f t="shared" si="196"/>
        <v>00</v>
      </c>
    </row>
    <row r="2027" spans="1:9">
      <c r="A2027" s="182" t="s">
        <v>1604</v>
      </c>
      <c r="B2027" s="106" t="s">
        <v>911</v>
      </c>
      <c r="C2027" s="110"/>
      <c r="D2027" s="112">
        <v>0</v>
      </c>
      <c r="E2027" s="112">
        <f>SUMIF(A2027:B2027,"*intra*",C2027:D2027)+SUMIF(A2027:B2027,"*inter*",C2027:D2027)</f>
        <v>0</v>
      </c>
      <c r="F2027" s="112">
        <f>SUMIF(A2027:B2027,"*consolidação*",C2027:D2027)</f>
        <v>0</v>
      </c>
      <c r="G2027" s="293"/>
      <c r="H2027" s="182" t="b">
        <f t="shared" si="195"/>
        <v>1</v>
      </c>
      <c r="I2027" s="182" t="str">
        <f t="shared" si="196"/>
        <v>00</v>
      </c>
    </row>
    <row r="2028" spans="1:9">
      <c r="A2028" s="182" t="s">
        <v>1605</v>
      </c>
      <c r="B2028" s="108" t="s">
        <v>912</v>
      </c>
      <c r="C2028" s="111"/>
      <c r="D2028" s="112">
        <v>0</v>
      </c>
      <c r="E2028" s="112">
        <f>SUMIF(A2028:B2028,"*intra*",C2028:D2028)+SUMIF(A2028:B2028,"*inter*",C2028:D2028)</f>
        <v>0</v>
      </c>
      <c r="F2028" s="112">
        <f>SUMIF(A2028:B2028,"*consolidação*",C2028:D2028)</f>
        <v>0</v>
      </c>
      <c r="G2028" s="293"/>
      <c r="H2028" s="182" t="b">
        <f t="shared" si="195"/>
        <v>1</v>
      </c>
      <c r="I2028" s="182" t="str">
        <f t="shared" si="196"/>
        <v>00</v>
      </c>
    </row>
    <row r="2029" spans="1:9">
      <c r="A2029" s="182" t="s">
        <v>1606</v>
      </c>
      <c r="B2029" s="106" t="s">
        <v>913</v>
      </c>
      <c r="C2029" s="110"/>
      <c r="D2029" s="112">
        <v>0</v>
      </c>
      <c r="E2029" s="112">
        <f>SUMIF(A2029:B2029,"*intra*",C2029:D2029)+SUMIF(A2029:B2029,"*inter*",C2029:D2029)</f>
        <v>0</v>
      </c>
      <c r="F2029" s="112">
        <f>SUMIF(A2029:B2029,"*consolidação*",C2029:D2029)</f>
        <v>0</v>
      </c>
      <c r="G2029" s="293"/>
      <c r="H2029" s="182" t="b">
        <f t="shared" si="195"/>
        <v>1</v>
      </c>
      <c r="I2029" s="182" t="str">
        <f t="shared" si="196"/>
        <v>00</v>
      </c>
    </row>
    <row r="2030" spans="1:9">
      <c r="A2030" s="182" t="s">
        <v>1607</v>
      </c>
      <c r="B2030" s="108" t="s">
        <v>914</v>
      </c>
      <c r="C2030" s="111"/>
      <c r="D2030" s="112">
        <v>0</v>
      </c>
      <c r="E2030" s="112">
        <f>SUMIF(A2030:B2030,"*intra*",C2030:D2030)+SUMIF(A2030:B2030,"*inter*",C2030:D2030)</f>
        <v>0</v>
      </c>
      <c r="F2030" s="112">
        <f>SUMIF(A2030:B2030,"*consolidação*",C2030:D2030)</f>
        <v>0</v>
      </c>
      <c r="G2030" s="293"/>
      <c r="H2030" s="182" t="b">
        <f t="shared" si="195"/>
        <v>1</v>
      </c>
      <c r="I2030" s="182" t="str">
        <f t="shared" si="196"/>
        <v>00</v>
      </c>
    </row>
    <row r="2031" spans="1:9">
      <c r="A2031" s="182" t="s">
        <v>1608</v>
      </c>
      <c r="B2031" s="106" t="s">
        <v>915</v>
      </c>
      <c r="C2031" s="110">
        <v>0</v>
      </c>
      <c r="D2031" s="112">
        <v>0</v>
      </c>
      <c r="E2031" s="112">
        <f>E2032+E2033+E2034+E2035+E2036</f>
        <v>0</v>
      </c>
      <c r="F2031" s="112">
        <f>F2032+F2033+F2034+F2035+F2036</f>
        <v>0</v>
      </c>
      <c r="G2031" s="293">
        <f>G2050+G2051+G2052+G2053+G2054</f>
        <v>0</v>
      </c>
      <c r="H2031" s="182" t="b">
        <f t="shared" si="195"/>
        <v>1</v>
      </c>
      <c r="I2031" s="182" t="str">
        <f t="shared" si="196"/>
        <v>00</v>
      </c>
    </row>
    <row r="2032" spans="1:9">
      <c r="A2032" s="182" t="s">
        <v>1609</v>
      </c>
      <c r="B2032" s="108" t="s">
        <v>916</v>
      </c>
      <c r="C2032" s="111"/>
      <c r="D2032" s="112">
        <v>0</v>
      </c>
      <c r="E2032" s="112">
        <f>SUMIF(A2032:B2032,"*intra*",C2032:D2032)+SUMIF(A2032:B2032,"*inter*",C2032:D2032)</f>
        <v>0</v>
      </c>
      <c r="F2032" s="112">
        <f>SUMIF(A2032:B2032,"*consolidação*",C2032:D2032)</f>
        <v>0</v>
      </c>
      <c r="G2032" s="293"/>
      <c r="H2032" s="182" t="b">
        <f t="shared" si="195"/>
        <v>1</v>
      </c>
      <c r="I2032" s="182" t="str">
        <f t="shared" si="196"/>
        <v>00</v>
      </c>
    </row>
    <row r="2033" spans="1:9">
      <c r="A2033" s="182" t="s">
        <v>1610</v>
      </c>
      <c r="B2033" s="106" t="s">
        <v>917</v>
      </c>
      <c r="C2033" s="110"/>
      <c r="D2033" s="112">
        <v>0</v>
      </c>
      <c r="E2033" s="112">
        <f>SUMIF(A2033:B2033,"*intra*",C2033:D2033)+SUMIF(A2033:B2033,"*inter*",C2033:D2033)</f>
        <v>0</v>
      </c>
      <c r="F2033" s="112">
        <f>SUMIF(A2033:B2033,"*consolidação*",C2033:D2033)</f>
        <v>0</v>
      </c>
      <c r="G2033" s="293"/>
      <c r="H2033" s="182" t="b">
        <f t="shared" si="195"/>
        <v>1</v>
      </c>
      <c r="I2033" s="182" t="str">
        <f t="shared" si="196"/>
        <v>00</v>
      </c>
    </row>
    <row r="2034" spans="1:9" ht="25.5">
      <c r="A2034" s="182" t="s">
        <v>1611</v>
      </c>
      <c r="B2034" s="108" t="s">
        <v>918</v>
      </c>
      <c r="C2034" s="111"/>
      <c r="D2034" s="112">
        <v>0</v>
      </c>
      <c r="E2034" s="112">
        <f>SUMIF(A2034:B2034,"*intra*",C2034:D2034)+SUMIF(A2034:B2034,"*inter*",C2034:D2034)</f>
        <v>0</v>
      </c>
      <c r="F2034" s="112">
        <f>SUMIF(A2034:B2034,"*consolidação*",C2034:D2034)</f>
        <v>0</v>
      </c>
      <c r="G2034" s="293"/>
      <c r="H2034" s="182" t="b">
        <f t="shared" si="195"/>
        <v>1</v>
      </c>
      <c r="I2034" s="182" t="str">
        <f t="shared" si="196"/>
        <v>00</v>
      </c>
    </row>
    <row r="2035" spans="1:9" ht="25.5">
      <c r="A2035" s="182" t="s">
        <v>1612</v>
      </c>
      <c r="B2035" s="106" t="s">
        <v>919</v>
      </c>
      <c r="C2035" s="110"/>
      <c r="D2035" s="112">
        <v>0</v>
      </c>
      <c r="E2035" s="112">
        <f>SUMIF(A2035:B2035,"*intra*",C2035:D2035)+SUMIF(A2035:B2035,"*inter*",C2035:D2035)</f>
        <v>0</v>
      </c>
      <c r="F2035" s="112">
        <f>SUMIF(A2035:B2035,"*consolidação*",C2035:D2035)</f>
        <v>0</v>
      </c>
      <c r="G2035" s="293"/>
      <c r="H2035" s="182" t="b">
        <f t="shared" si="195"/>
        <v>1</v>
      </c>
      <c r="I2035" s="182" t="str">
        <f t="shared" si="196"/>
        <v>00</v>
      </c>
    </row>
    <row r="2036" spans="1:9" ht="25.5">
      <c r="A2036" s="182" t="s">
        <v>1613</v>
      </c>
      <c r="B2036" s="108" t="s">
        <v>920</v>
      </c>
      <c r="C2036" s="111"/>
      <c r="D2036" s="112">
        <v>0</v>
      </c>
      <c r="E2036" s="112">
        <f>SUMIF(A2036:B2036,"*intra*",C2036:D2036)+SUMIF(A2036:B2036,"*inter*",C2036:D2036)</f>
        <v>0</v>
      </c>
      <c r="F2036" s="112">
        <f>SUMIF(A2036:B2036,"*consolidação*",C2036:D2036)</f>
        <v>0</v>
      </c>
      <c r="G2036" s="293"/>
      <c r="H2036" s="182" t="b">
        <f t="shared" si="195"/>
        <v>1</v>
      </c>
      <c r="I2036" s="182" t="str">
        <f t="shared" si="196"/>
        <v>00</v>
      </c>
    </row>
    <row r="2037" spans="1:9">
      <c r="A2037" s="182" t="s">
        <v>1614</v>
      </c>
      <c r="B2037" s="106" t="s">
        <v>921</v>
      </c>
      <c r="C2037" s="110">
        <v>0</v>
      </c>
      <c r="D2037" s="112">
        <v>0</v>
      </c>
      <c r="E2037" s="112">
        <f>E2038+E2039+E2040+E2041+E2042</f>
        <v>0</v>
      </c>
      <c r="F2037" s="112">
        <f>F2038+F2039+F2040+F2041+F2042</f>
        <v>0</v>
      </c>
      <c r="G2037" s="293">
        <f>G2056+G2057+G2058+G2059+G2060</f>
        <v>0</v>
      </c>
      <c r="H2037" s="182" t="b">
        <f t="shared" si="195"/>
        <v>1</v>
      </c>
      <c r="I2037" s="182" t="str">
        <f t="shared" si="196"/>
        <v>00</v>
      </c>
    </row>
    <row r="2038" spans="1:9">
      <c r="A2038" s="182" t="s">
        <v>1615</v>
      </c>
      <c r="B2038" s="108" t="s">
        <v>922</v>
      </c>
      <c r="C2038" s="111"/>
      <c r="D2038" s="112">
        <v>0</v>
      </c>
      <c r="E2038" s="112">
        <f>SUMIF(A2038:B2038,"*intra*",C2038:D2038)+SUMIF(A2038:B2038,"*inter*",C2038:D2038)</f>
        <v>0</v>
      </c>
      <c r="F2038" s="112">
        <f>SUMIF(A2038:B2038,"*consolidação*",C2038:D2038)</f>
        <v>0</v>
      </c>
      <c r="G2038" s="293"/>
      <c r="H2038" s="182" t="b">
        <f t="shared" si="195"/>
        <v>1</v>
      </c>
      <c r="I2038" s="182" t="str">
        <f t="shared" si="196"/>
        <v>00</v>
      </c>
    </row>
    <row r="2039" spans="1:9">
      <c r="A2039" s="182" t="s">
        <v>1616</v>
      </c>
      <c r="B2039" s="106" t="s">
        <v>923</v>
      </c>
      <c r="C2039" s="110"/>
      <c r="D2039" s="112">
        <v>0</v>
      </c>
      <c r="E2039" s="112">
        <f>SUMIF(A2039:B2039,"*intra*",C2039:D2039)+SUMIF(A2039:B2039,"*inter*",C2039:D2039)</f>
        <v>0</v>
      </c>
      <c r="F2039" s="112">
        <f>SUMIF(A2039:B2039,"*consolidação*",C2039:D2039)</f>
        <v>0</v>
      </c>
      <c r="G2039" s="293"/>
      <c r="H2039" s="182" t="b">
        <f t="shared" ref="H2039:H2102" si="205">IF(I2039="00",C2039=E2039+F2039,TRUE)</f>
        <v>1</v>
      </c>
      <c r="I2039" s="182" t="str">
        <f t="shared" si="196"/>
        <v>00</v>
      </c>
    </row>
    <row r="2040" spans="1:9" ht="25.5">
      <c r="A2040" s="182" t="s">
        <v>1617</v>
      </c>
      <c r="B2040" s="108" t="s">
        <v>924</v>
      </c>
      <c r="C2040" s="111"/>
      <c r="D2040" s="112">
        <v>0</v>
      </c>
      <c r="E2040" s="112">
        <f>SUMIF(A2040:B2040,"*intra*",C2040:D2040)+SUMIF(A2040:B2040,"*inter*",C2040:D2040)</f>
        <v>0</v>
      </c>
      <c r="F2040" s="112">
        <f>SUMIF(A2040:B2040,"*consolidação*",C2040:D2040)</f>
        <v>0</v>
      </c>
      <c r="G2040" s="293"/>
      <c r="H2040" s="182" t="b">
        <f t="shared" si="205"/>
        <v>1</v>
      </c>
      <c r="I2040" s="182" t="str">
        <f t="shared" ref="I2040:I2103" si="206">MID(A2040,11,2)</f>
        <v>00</v>
      </c>
    </row>
    <row r="2041" spans="1:9" ht="25.5">
      <c r="A2041" s="182" t="s">
        <v>1618</v>
      </c>
      <c r="B2041" s="106" t="s">
        <v>925</v>
      </c>
      <c r="C2041" s="110"/>
      <c r="D2041" s="112">
        <v>0</v>
      </c>
      <c r="E2041" s="112">
        <f>SUMIF(A2041:B2041,"*intra*",C2041:D2041)+SUMIF(A2041:B2041,"*inter*",C2041:D2041)</f>
        <v>0</v>
      </c>
      <c r="F2041" s="112">
        <f>SUMIF(A2041:B2041,"*consolidação*",C2041:D2041)</f>
        <v>0</v>
      </c>
      <c r="G2041" s="293"/>
      <c r="H2041" s="182" t="b">
        <f t="shared" si="205"/>
        <v>1</v>
      </c>
      <c r="I2041" s="182" t="str">
        <f t="shared" si="206"/>
        <v>00</v>
      </c>
    </row>
    <row r="2042" spans="1:9" ht="25.5">
      <c r="A2042" s="182" t="s">
        <v>1619</v>
      </c>
      <c r="B2042" s="108" t="s">
        <v>926</v>
      </c>
      <c r="C2042" s="111"/>
      <c r="D2042" s="112">
        <v>0</v>
      </c>
      <c r="E2042" s="112">
        <f>SUMIF(A2042:B2042,"*intra*",C2042:D2042)+SUMIF(A2042:B2042,"*inter*",C2042:D2042)</f>
        <v>0</v>
      </c>
      <c r="F2042" s="112">
        <f>SUMIF(A2042:B2042,"*consolidação*",C2042:D2042)</f>
        <v>0</v>
      </c>
      <c r="G2042" s="293"/>
      <c r="H2042" s="182" t="b">
        <f t="shared" si="205"/>
        <v>1</v>
      </c>
      <c r="I2042" s="182" t="str">
        <f t="shared" si="206"/>
        <v>00</v>
      </c>
    </row>
    <row r="2043" spans="1:9">
      <c r="A2043" s="182" t="s">
        <v>1620</v>
      </c>
      <c r="B2043" s="106" t="s">
        <v>927</v>
      </c>
      <c r="C2043" s="110">
        <v>0</v>
      </c>
      <c r="D2043" s="112">
        <v>0</v>
      </c>
      <c r="E2043" s="112">
        <f>E2044+E2045+E2046+E2047+E2048</f>
        <v>0</v>
      </c>
      <c r="F2043" s="112">
        <f>F2044+F2045+F2046+F2047+F2048</f>
        <v>0</v>
      </c>
      <c r="G2043" s="293">
        <f>G2062+G2063+G2064+G2065+G2066</f>
        <v>0</v>
      </c>
      <c r="H2043" s="182" t="b">
        <f t="shared" si="205"/>
        <v>1</v>
      </c>
      <c r="I2043" s="182" t="str">
        <f t="shared" si="206"/>
        <v>00</v>
      </c>
    </row>
    <row r="2044" spans="1:9" ht="25.5">
      <c r="A2044" s="182" t="s">
        <v>1621</v>
      </c>
      <c r="B2044" s="108" t="s">
        <v>928</v>
      </c>
      <c r="C2044" s="111"/>
      <c r="D2044" s="112">
        <v>0</v>
      </c>
      <c r="E2044" s="112">
        <f>SUMIF(A2044:B2044,"*intra*",C2044:D2044)+SUMIF(A2044:B2044,"*inter*",C2044:D2044)</f>
        <v>0</v>
      </c>
      <c r="F2044" s="112">
        <f>SUMIF(A2044:B2044,"*consolidação*",C2044:D2044)</f>
        <v>0</v>
      </c>
      <c r="G2044" s="293"/>
      <c r="H2044" s="182" t="b">
        <f t="shared" si="205"/>
        <v>1</v>
      </c>
      <c r="I2044" s="182" t="str">
        <f t="shared" si="206"/>
        <v>00</v>
      </c>
    </row>
    <row r="2045" spans="1:9" ht="25.5">
      <c r="A2045" s="182" t="s">
        <v>1622</v>
      </c>
      <c r="B2045" s="106" t="s">
        <v>929</v>
      </c>
      <c r="C2045" s="110"/>
      <c r="D2045" s="112">
        <v>0</v>
      </c>
      <c r="E2045" s="112">
        <f>SUMIF(A2045:B2045,"*intra*",C2045:D2045)+SUMIF(A2045:B2045,"*inter*",C2045:D2045)</f>
        <v>0</v>
      </c>
      <c r="F2045" s="112">
        <f>SUMIF(A2045:B2045,"*consolidação*",C2045:D2045)</f>
        <v>0</v>
      </c>
      <c r="G2045" s="293"/>
      <c r="H2045" s="182" t="b">
        <f t="shared" si="205"/>
        <v>1</v>
      </c>
      <c r="I2045" s="182" t="str">
        <f t="shared" si="206"/>
        <v>00</v>
      </c>
    </row>
    <row r="2046" spans="1:9" ht="25.5">
      <c r="A2046" s="182" t="s">
        <v>1623</v>
      </c>
      <c r="B2046" s="108" t="s">
        <v>930</v>
      </c>
      <c r="C2046" s="111"/>
      <c r="D2046" s="112">
        <v>0</v>
      </c>
      <c r="E2046" s="112">
        <f>SUMIF(A2046:B2046,"*intra*",C2046:D2046)+SUMIF(A2046:B2046,"*inter*",C2046:D2046)</f>
        <v>0</v>
      </c>
      <c r="F2046" s="112">
        <f>SUMIF(A2046:B2046,"*consolidação*",C2046:D2046)</f>
        <v>0</v>
      </c>
      <c r="G2046" s="293"/>
      <c r="H2046" s="182" t="b">
        <f t="shared" si="205"/>
        <v>1</v>
      </c>
      <c r="I2046" s="182" t="str">
        <f t="shared" si="206"/>
        <v>00</v>
      </c>
    </row>
    <row r="2047" spans="1:9" ht="25.5">
      <c r="A2047" s="182" t="s">
        <v>1624</v>
      </c>
      <c r="B2047" s="106" t="s">
        <v>931</v>
      </c>
      <c r="C2047" s="110"/>
      <c r="D2047" s="112">
        <v>0</v>
      </c>
      <c r="E2047" s="112">
        <f>SUMIF(A2047:B2047,"*intra*",C2047:D2047)+SUMIF(A2047:B2047,"*inter*",C2047:D2047)</f>
        <v>0</v>
      </c>
      <c r="F2047" s="112">
        <f>SUMIF(A2047:B2047,"*consolidação*",C2047:D2047)</f>
        <v>0</v>
      </c>
      <c r="G2047" s="293"/>
      <c r="H2047" s="182" t="b">
        <f t="shared" si="205"/>
        <v>1</v>
      </c>
      <c r="I2047" s="182" t="str">
        <f t="shared" si="206"/>
        <v>00</v>
      </c>
    </row>
    <row r="2048" spans="1:9" ht="25.5">
      <c r="A2048" s="182" t="s">
        <v>1625</v>
      </c>
      <c r="B2048" s="108" t="s">
        <v>932</v>
      </c>
      <c r="C2048" s="111"/>
      <c r="D2048" s="112">
        <v>0</v>
      </c>
      <c r="E2048" s="112">
        <f>SUMIF(A2048:B2048,"*intra*",C2048:D2048)+SUMIF(A2048:B2048,"*inter*",C2048:D2048)</f>
        <v>0</v>
      </c>
      <c r="F2048" s="112">
        <f>SUMIF(A2048:B2048,"*consolidação*",C2048:D2048)</f>
        <v>0</v>
      </c>
      <c r="G2048" s="293"/>
      <c r="H2048" s="182" t="b">
        <f t="shared" si="205"/>
        <v>1</v>
      </c>
      <c r="I2048" s="182" t="str">
        <f t="shared" si="206"/>
        <v>00</v>
      </c>
    </row>
    <row r="2049" spans="1:9">
      <c r="A2049" s="182" t="s">
        <v>1626</v>
      </c>
      <c r="B2049" s="106" t="s">
        <v>933</v>
      </c>
      <c r="C2049" s="110">
        <v>290668983.38</v>
      </c>
      <c r="D2049" s="112">
        <v>0</v>
      </c>
      <c r="E2049" s="112">
        <f>E2050+E2051+E2052+E2053+E2054</f>
        <v>0</v>
      </c>
      <c r="F2049" s="112">
        <f>F2050+F2051+F2052+F2053+F2054</f>
        <v>290668983.38</v>
      </c>
      <c r="G2049" s="293">
        <f>G2068+G2069+G2070+G2071+G2072</f>
        <v>0</v>
      </c>
      <c r="H2049" s="182" t="b">
        <f t="shared" si="205"/>
        <v>1</v>
      </c>
      <c r="I2049" s="182" t="str">
        <f t="shared" si="206"/>
        <v>00</v>
      </c>
    </row>
    <row r="2050" spans="1:9">
      <c r="A2050" s="182" t="s">
        <v>1627</v>
      </c>
      <c r="B2050" s="108" t="s">
        <v>934</v>
      </c>
      <c r="C2050" s="111">
        <v>290668983.38</v>
      </c>
      <c r="D2050" s="112">
        <v>0</v>
      </c>
      <c r="E2050" s="112">
        <f>SUMIF(A2050:B2050,"*intra*",C2050:D2050)+SUMIF(A2050:B2050,"*inter*",C2050:D2050)</f>
        <v>0</v>
      </c>
      <c r="F2050" s="112">
        <f>SUMIF(A2050:B2050,"*consolidação*",C2050:D2050)</f>
        <v>290668983.38</v>
      </c>
      <c r="G2050" s="293"/>
      <c r="H2050" s="182" t="b">
        <f t="shared" si="205"/>
        <v>1</v>
      </c>
      <c r="I2050" s="182" t="str">
        <f t="shared" si="206"/>
        <v>00</v>
      </c>
    </row>
    <row r="2051" spans="1:9">
      <c r="A2051" s="182" t="s">
        <v>1628</v>
      </c>
      <c r="B2051" s="106" t="s">
        <v>935</v>
      </c>
      <c r="C2051" s="110"/>
      <c r="D2051" s="112">
        <v>0</v>
      </c>
      <c r="E2051" s="112">
        <f>SUMIF(A2051:B2051,"*intra*",C2051:D2051)+SUMIF(A2051:B2051,"*inter*",C2051:D2051)</f>
        <v>0</v>
      </c>
      <c r="F2051" s="112">
        <f>SUMIF(A2051:B2051,"*consolidação*",C2051:D2051)</f>
        <v>0</v>
      </c>
      <c r="G2051" s="293"/>
      <c r="H2051" s="182" t="b">
        <f t="shared" si="205"/>
        <v>1</v>
      </c>
      <c r="I2051" s="182" t="str">
        <f t="shared" si="206"/>
        <v>00</v>
      </c>
    </row>
    <row r="2052" spans="1:9">
      <c r="A2052" s="182" t="s">
        <v>1629</v>
      </c>
      <c r="B2052" s="108" t="s">
        <v>936</v>
      </c>
      <c r="C2052" s="111"/>
      <c r="D2052" s="112">
        <v>0</v>
      </c>
      <c r="E2052" s="112">
        <f>SUMIF(A2052:B2052,"*intra*",C2052:D2052)+SUMIF(A2052:B2052,"*inter*",C2052:D2052)</f>
        <v>0</v>
      </c>
      <c r="F2052" s="112">
        <f>SUMIF(A2052:B2052,"*consolidação*",C2052:D2052)</f>
        <v>0</v>
      </c>
      <c r="G2052" s="293"/>
      <c r="H2052" s="182" t="b">
        <f t="shared" si="205"/>
        <v>1</v>
      </c>
      <c r="I2052" s="182" t="str">
        <f t="shared" si="206"/>
        <v>00</v>
      </c>
    </row>
    <row r="2053" spans="1:9">
      <c r="A2053" s="182" t="s">
        <v>1630</v>
      </c>
      <c r="B2053" s="106" t="s">
        <v>937</v>
      </c>
      <c r="C2053" s="110"/>
      <c r="D2053" s="112">
        <v>0</v>
      </c>
      <c r="E2053" s="112">
        <f>SUMIF(A2053:B2053,"*intra*",C2053:D2053)+SUMIF(A2053:B2053,"*inter*",C2053:D2053)</f>
        <v>0</v>
      </c>
      <c r="F2053" s="112">
        <f>SUMIF(A2053:B2053,"*consolidação*",C2053:D2053)</f>
        <v>0</v>
      </c>
      <c r="G2053" s="293"/>
      <c r="H2053" s="182" t="b">
        <f t="shared" si="205"/>
        <v>1</v>
      </c>
      <c r="I2053" s="182" t="str">
        <f t="shared" si="206"/>
        <v>00</v>
      </c>
    </row>
    <row r="2054" spans="1:9" ht="25.5">
      <c r="A2054" s="182" t="s">
        <v>1631</v>
      </c>
      <c r="B2054" s="108" t="s">
        <v>938</v>
      </c>
      <c r="C2054" s="111"/>
      <c r="D2054" s="112">
        <v>0</v>
      </c>
      <c r="E2054" s="112">
        <f>SUMIF(A2054:B2054,"*intra*",C2054:D2054)+SUMIF(A2054:B2054,"*inter*",C2054:D2054)</f>
        <v>0</v>
      </c>
      <c r="F2054" s="112">
        <f>SUMIF(A2054:B2054,"*consolidação*",C2054:D2054)</f>
        <v>0</v>
      </c>
      <c r="G2054" s="293"/>
      <c r="H2054" s="182" t="b">
        <f t="shared" si="205"/>
        <v>1</v>
      </c>
      <c r="I2054" s="182" t="str">
        <f t="shared" si="206"/>
        <v>00</v>
      </c>
    </row>
    <row r="2055" spans="1:9">
      <c r="A2055" s="182" t="s">
        <v>1632</v>
      </c>
      <c r="B2055" s="106" t="s">
        <v>939</v>
      </c>
      <c r="C2055" s="110">
        <v>253700424.49000001</v>
      </c>
      <c r="D2055" s="112">
        <v>0</v>
      </c>
      <c r="E2055" s="112">
        <f>E2056+E2058</f>
        <v>0</v>
      </c>
      <c r="F2055" s="112">
        <f>F2056+F2058</f>
        <v>253700424.49000001</v>
      </c>
      <c r="G2055" s="293">
        <f>G2074+G2076</f>
        <v>0</v>
      </c>
      <c r="H2055" s="182" t="b">
        <f t="shared" si="205"/>
        <v>1</v>
      </c>
      <c r="I2055" s="182" t="str">
        <f t="shared" si="206"/>
        <v>00</v>
      </c>
    </row>
    <row r="2056" spans="1:9">
      <c r="A2056" s="182" t="s">
        <v>1633</v>
      </c>
      <c r="B2056" s="108" t="s">
        <v>940</v>
      </c>
      <c r="C2056" s="111">
        <v>253700424.49000001</v>
      </c>
      <c r="D2056" s="112">
        <v>0</v>
      </c>
      <c r="E2056" s="112">
        <f>E2057</f>
        <v>0</v>
      </c>
      <c r="F2056" s="112">
        <f>F2057</f>
        <v>253700424.49000001</v>
      </c>
      <c r="G2056" s="293">
        <f>G2075</f>
        <v>0</v>
      </c>
      <c r="H2056" s="182" t="b">
        <f t="shared" si="205"/>
        <v>1</v>
      </c>
      <c r="I2056" s="182" t="str">
        <f t="shared" si="206"/>
        <v>00</v>
      </c>
    </row>
    <row r="2057" spans="1:9" ht="25.5">
      <c r="A2057" s="182" t="s">
        <v>1634</v>
      </c>
      <c r="B2057" s="106" t="s">
        <v>941</v>
      </c>
      <c r="C2057" s="110">
        <v>253700424.49000001</v>
      </c>
      <c r="D2057" s="112">
        <v>0</v>
      </c>
      <c r="E2057" s="112">
        <f>SUMIF(A2057:B2057,"*intra*",C2057:D2057)+SUMIF(A2057:B2057,"*inter*",C2057:D2057)</f>
        <v>0</v>
      </c>
      <c r="F2057" s="112">
        <f>SUMIF(A2057:B2057,"*consolidação*",C2057:D2057)</f>
        <v>253700424.49000001</v>
      </c>
      <c r="G2057" s="293"/>
      <c r="H2057" s="182" t="b">
        <f t="shared" si="205"/>
        <v>1</v>
      </c>
      <c r="I2057" s="182" t="str">
        <f t="shared" si="206"/>
        <v>00</v>
      </c>
    </row>
    <row r="2058" spans="1:9">
      <c r="A2058" s="182" t="s">
        <v>1635</v>
      </c>
      <c r="B2058" s="108" t="s">
        <v>942</v>
      </c>
      <c r="C2058" s="111">
        <v>0</v>
      </c>
      <c r="D2058" s="112">
        <v>0</v>
      </c>
      <c r="E2058" s="112">
        <f>E2059</f>
        <v>0</v>
      </c>
      <c r="F2058" s="112">
        <f>F2059</f>
        <v>0</v>
      </c>
      <c r="G2058" s="293">
        <f>G2077</f>
        <v>0</v>
      </c>
      <c r="H2058" s="182" t="b">
        <f t="shared" si="205"/>
        <v>1</v>
      </c>
      <c r="I2058" s="182" t="str">
        <f t="shared" si="206"/>
        <v>00</v>
      </c>
    </row>
    <row r="2059" spans="1:9" ht="25.5">
      <c r="A2059" s="182" t="s">
        <v>1636</v>
      </c>
      <c r="B2059" s="106" t="s">
        <v>943</v>
      </c>
      <c r="C2059" s="110"/>
      <c r="D2059" s="112">
        <v>0</v>
      </c>
      <c r="E2059" s="112">
        <f>SUMIF(A2059:B2059,"*intra*",C2059:D2059)+SUMIF(A2059:B2059,"*inter*",C2059:D2059)</f>
        <v>0</v>
      </c>
      <c r="F2059" s="112">
        <f>SUMIF(A2059:B2059,"*consolidação*",C2059:D2059)</f>
        <v>0</v>
      </c>
      <c r="G2059" s="293"/>
      <c r="H2059" s="182" t="b">
        <f t="shared" si="205"/>
        <v>1</v>
      </c>
      <c r="I2059" s="182" t="str">
        <f t="shared" si="206"/>
        <v>00</v>
      </c>
    </row>
    <row r="2060" spans="1:9">
      <c r="A2060" s="182" t="s">
        <v>1637</v>
      </c>
      <c r="B2060" s="108" t="s">
        <v>944</v>
      </c>
      <c r="C2060" s="111">
        <v>130968802.92</v>
      </c>
      <c r="D2060" s="112">
        <v>0</v>
      </c>
      <c r="E2060" s="112">
        <f>E2061+E2067+E2073+E2079+E2085+E2091+E2097+E2109+E2103</f>
        <v>54880605.469999991</v>
      </c>
      <c r="F2060" s="112">
        <f>F2061+F2067+F2073+F2079+F2085+F2091+F2097+F2109+F2103</f>
        <v>76088197.449999988</v>
      </c>
      <c r="G2060" s="293">
        <f>G2079+G2085+G2091+G2097+G2103+G2109+G2115+G2127+G2121</f>
        <v>0</v>
      </c>
      <c r="H2060" s="182" t="b">
        <f t="shared" si="205"/>
        <v>1</v>
      </c>
      <c r="I2060" s="182" t="str">
        <f t="shared" si="206"/>
        <v>00</v>
      </c>
    </row>
    <row r="2061" spans="1:9">
      <c r="A2061" s="182" t="s">
        <v>1638</v>
      </c>
      <c r="B2061" s="106" t="s">
        <v>945</v>
      </c>
      <c r="C2061" s="110">
        <v>38491895.240000002</v>
      </c>
      <c r="D2061" s="112">
        <v>0</v>
      </c>
      <c r="E2061" s="112">
        <f>E2062+E2063+E2064+E2065+E2066</f>
        <v>18295943.27</v>
      </c>
      <c r="F2061" s="112">
        <f>F2062+F2063+F2064+F2065+F2066</f>
        <v>20195951.969999999</v>
      </c>
      <c r="G2061" s="293">
        <f>G2080+G2081+G2082+G2083+G2084</f>
        <v>0</v>
      </c>
      <c r="H2061" s="182" t="b">
        <f t="shared" si="205"/>
        <v>1</v>
      </c>
      <c r="I2061" s="182" t="str">
        <f t="shared" si="206"/>
        <v>00</v>
      </c>
    </row>
    <row r="2062" spans="1:9">
      <c r="A2062" s="182" t="s">
        <v>1639</v>
      </c>
      <c r="B2062" s="108" t="s">
        <v>946</v>
      </c>
      <c r="C2062" s="111">
        <v>20195951.969999999</v>
      </c>
      <c r="D2062" s="112">
        <v>0</v>
      </c>
      <c r="E2062" s="112">
        <f>SUMIF(A2062:B2062,"*intra*",C2062:D2062)+SUMIF(A2062:B2062,"*inter*",C2062:D2062)</f>
        <v>0</v>
      </c>
      <c r="F2062" s="112">
        <f>SUMIF(A2062:B2062,"*consolidação*",C2062:D2062)</f>
        <v>20195951.969999999</v>
      </c>
      <c r="G2062" s="293"/>
      <c r="H2062" s="182" t="b">
        <f t="shared" si="205"/>
        <v>1</v>
      </c>
      <c r="I2062" s="182" t="str">
        <f t="shared" si="206"/>
        <v>00</v>
      </c>
    </row>
    <row r="2063" spans="1:9">
      <c r="A2063" s="182" t="s">
        <v>1640</v>
      </c>
      <c r="B2063" s="106" t="s">
        <v>947</v>
      </c>
      <c r="C2063" s="110">
        <v>18295943.27</v>
      </c>
      <c r="D2063" s="112">
        <v>0</v>
      </c>
      <c r="E2063" s="112">
        <f>SUMIF(A2063:B2063,"*intra*",C2063:D2063)+SUMIF(A2063:B2063,"*inter*",C2063:D2063)</f>
        <v>18295943.27</v>
      </c>
      <c r="F2063" s="112">
        <f>SUMIF(A2063:B2063,"*consolidação*",C2063:D2063)</f>
        <v>0</v>
      </c>
      <c r="G2063" s="293"/>
      <c r="H2063" s="182" t="b">
        <f t="shared" si="205"/>
        <v>1</v>
      </c>
      <c r="I2063" s="182" t="str">
        <f t="shared" si="206"/>
        <v>00</v>
      </c>
    </row>
    <row r="2064" spans="1:9">
      <c r="A2064" s="182" t="s">
        <v>1641</v>
      </c>
      <c r="B2064" s="108" t="s">
        <v>948</v>
      </c>
      <c r="C2064" s="111"/>
      <c r="D2064" s="112">
        <v>0</v>
      </c>
      <c r="E2064" s="112">
        <f>SUMIF(A2064:B2064,"*intra*",C2064:D2064)+SUMIF(A2064:B2064,"*inter*",C2064:D2064)</f>
        <v>0</v>
      </c>
      <c r="F2064" s="112">
        <f>SUMIF(A2064:B2064,"*consolidação*",C2064:D2064)</f>
        <v>0</v>
      </c>
      <c r="G2064" s="293"/>
      <c r="H2064" s="182" t="b">
        <f t="shared" si="205"/>
        <v>1</v>
      </c>
      <c r="I2064" s="182" t="str">
        <f t="shared" si="206"/>
        <v>00</v>
      </c>
    </row>
    <row r="2065" spans="1:9">
      <c r="A2065" s="182" t="s">
        <v>1642</v>
      </c>
      <c r="B2065" s="106" t="s">
        <v>949</v>
      </c>
      <c r="C2065" s="110"/>
      <c r="D2065" s="112">
        <v>0</v>
      </c>
      <c r="E2065" s="112">
        <f>SUMIF(A2065:B2065,"*intra*",C2065:D2065)+SUMIF(A2065:B2065,"*inter*",C2065:D2065)</f>
        <v>0</v>
      </c>
      <c r="F2065" s="112">
        <f>SUMIF(A2065:B2065,"*consolidação*",C2065:D2065)</f>
        <v>0</v>
      </c>
      <c r="G2065" s="293"/>
      <c r="H2065" s="182" t="b">
        <f t="shared" si="205"/>
        <v>1</v>
      </c>
      <c r="I2065" s="182" t="str">
        <f t="shared" si="206"/>
        <v>00</v>
      </c>
    </row>
    <row r="2066" spans="1:9">
      <c r="A2066" s="182" t="s">
        <v>1643</v>
      </c>
      <c r="B2066" s="108" t="s">
        <v>950</v>
      </c>
      <c r="C2066" s="111"/>
      <c r="D2066" s="112">
        <v>0</v>
      </c>
      <c r="E2066" s="112">
        <f>SUMIF(A2066:B2066,"*intra*",C2066:D2066)+SUMIF(A2066:B2066,"*inter*",C2066:D2066)</f>
        <v>0</v>
      </c>
      <c r="F2066" s="112">
        <f>SUMIF(A2066:B2066,"*consolidação*",C2066:D2066)</f>
        <v>0</v>
      </c>
      <c r="G2066" s="293"/>
      <c r="H2066" s="182" t="b">
        <f t="shared" si="205"/>
        <v>1</v>
      </c>
      <c r="I2066" s="182" t="str">
        <f t="shared" si="206"/>
        <v>00</v>
      </c>
    </row>
    <row r="2067" spans="1:9">
      <c r="A2067" s="182" t="s">
        <v>1644</v>
      </c>
      <c r="B2067" s="106" t="s">
        <v>951</v>
      </c>
      <c r="C2067" s="110">
        <v>0</v>
      </c>
      <c r="D2067" s="112">
        <v>0</v>
      </c>
      <c r="E2067" s="112">
        <f>E2068+E2069+E2070+E2071+E2072</f>
        <v>0</v>
      </c>
      <c r="F2067" s="112">
        <f>F2068+F2069+F2070+F2071+F2072</f>
        <v>0</v>
      </c>
      <c r="G2067" s="293">
        <f>G2086+G2087+G2088+G2089+G2090</f>
        <v>0</v>
      </c>
      <c r="H2067" s="182" t="b">
        <f t="shared" si="205"/>
        <v>1</v>
      </c>
      <c r="I2067" s="182" t="str">
        <f t="shared" si="206"/>
        <v>00</v>
      </c>
    </row>
    <row r="2068" spans="1:9">
      <c r="A2068" s="182" t="s">
        <v>1645</v>
      </c>
      <c r="B2068" s="108" t="s">
        <v>952</v>
      </c>
      <c r="C2068" s="111"/>
      <c r="D2068" s="112">
        <v>0</v>
      </c>
      <c r="E2068" s="112">
        <f>SUMIF(A2068:B2068,"*intra*",C2068:D2068)+SUMIF(A2068:B2068,"*inter*",C2068:D2068)</f>
        <v>0</v>
      </c>
      <c r="F2068" s="112">
        <f>SUMIF(A2068:B2068,"*consolidação*",C2068:D2068)</f>
        <v>0</v>
      </c>
      <c r="G2068" s="293"/>
      <c r="H2068" s="182" t="b">
        <f t="shared" si="205"/>
        <v>1</v>
      </c>
      <c r="I2068" s="182" t="str">
        <f t="shared" si="206"/>
        <v>00</v>
      </c>
    </row>
    <row r="2069" spans="1:9">
      <c r="A2069" s="182" t="s">
        <v>1646</v>
      </c>
      <c r="B2069" s="106" t="s">
        <v>953</v>
      </c>
      <c r="C2069" s="110"/>
      <c r="D2069" s="112">
        <v>0</v>
      </c>
      <c r="E2069" s="112">
        <f>SUMIF(A2069:B2069,"*intra*",C2069:D2069)+SUMIF(A2069:B2069,"*inter*",C2069:D2069)</f>
        <v>0</v>
      </c>
      <c r="F2069" s="112">
        <f>SUMIF(A2069:B2069,"*consolidação*",C2069:D2069)</f>
        <v>0</v>
      </c>
      <c r="G2069" s="293"/>
      <c r="H2069" s="182" t="b">
        <f t="shared" si="205"/>
        <v>1</v>
      </c>
      <c r="I2069" s="182" t="str">
        <f t="shared" si="206"/>
        <v>00</v>
      </c>
    </row>
    <row r="2070" spans="1:9">
      <c r="A2070" s="182" t="s">
        <v>1647</v>
      </c>
      <c r="B2070" s="108" t="s">
        <v>954</v>
      </c>
      <c r="C2070" s="111"/>
      <c r="D2070" s="112">
        <v>0</v>
      </c>
      <c r="E2070" s="112">
        <f>SUMIF(A2070:B2070,"*intra*",C2070:D2070)+SUMIF(A2070:B2070,"*inter*",C2070:D2070)</f>
        <v>0</v>
      </c>
      <c r="F2070" s="112">
        <f>SUMIF(A2070:B2070,"*consolidação*",C2070:D2070)</f>
        <v>0</v>
      </c>
      <c r="G2070" s="293"/>
      <c r="H2070" s="182" t="b">
        <f t="shared" si="205"/>
        <v>1</v>
      </c>
      <c r="I2070" s="182" t="str">
        <f t="shared" si="206"/>
        <v>00</v>
      </c>
    </row>
    <row r="2071" spans="1:9">
      <c r="A2071" s="182" t="s">
        <v>1648</v>
      </c>
      <c r="B2071" s="106" t="s">
        <v>955</v>
      </c>
      <c r="C2071" s="110"/>
      <c r="D2071" s="112">
        <v>0</v>
      </c>
      <c r="E2071" s="112">
        <f>SUMIF(A2071:B2071,"*intra*",C2071:D2071)+SUMIF(A2071:B2071,"*inter*",C2071:D2071)</f>
        <v>0</v>
      </c>
      <c r="F2071" s="112">
        <f>SUMIF(A2071:B2071,"*consolidação*",C2071:D2071)</f>
        <v>0</v>
      </c>
      <c r="G2071" s="293"/>
      <c r="H2071" s="182" t="b">
        <f t="shared" si="205"/>
        <v>1</v>
      </c>
      <c r="I2071" s="182" t="str">
        <f t="shared" si="206"/>
        <v>00</v>
      </c>
    </row>
    <row r="2072" spans="1:9">
      <c r="A2072" s="182" t="s">
        <v>1649</v>
      </c>
      <c r="B2072" s="108" t="s">
        <v>956</v>
      </c>
      <c r="C2072" s="111"/>
      <c r="D2072" s="112">
        <v>0</v>
      </c>
      <c r="E2072" s="112">
        <f>SUMIF(A2072:B2072,"*intra*",C2072:D2072)+SUMIF(A2072:B2072,"*inter*",C2072:D2072)</f>
        <v>0</v>
      </c>
      <c r="F2072" s="112">
        <f>SUMIF(A2072:B2072,"*consolidação*",C2072:D2072)</f>
        <v>0</v>
      </c>
      <c r="G2072" s="293"/>
      <c r="H2072" s="182" t="b">
        <f t="shared" si="205"/>
        <v>1</v>
      </c>
      <c r="I2072" s="182" t="str">
        <f t="shared" si="206"/>
        <v>00</v>
      </c>
    </row>
    <row r="2073" spans="1:9">
      <c r="A2073" s="182" t="s">
        <v>1650</v>
      </c>
      <c r="B2073" s="106" t="s">
        <v>957</v>
      </c>
      <c r="C2073" s="110">
        <v>0</v>
      </c>
      <c r="D2073" s="112">
        <v>0</v>
      </c>
      <c r="E2073" s="112">
        <f>E2074+E2075+E2076+E2077+E2078</f>
        <v>0</v>
      </c>
      <c r="F2073" s="112">
        <f>F2074+F2075+F2076+F2077+F2078</f>
        <v>0</v>
      </c>
      <c r="G2073" s="293">
        <f>G2092+G2093+G2094+G2095+G2096</f>
        <v>0</v>
      </c>
      <c r="H2073" s="182" t="b">
        <f t="shared" si="205"/>
        <v>1</v>
      </c>
      <c r="I2073" s="182" t="str">
        <f t="shared" si="206"/>
        <v>00</v>
      </c>
    </row>
    <row r="2074" spans="1:9">
      <c r="A2074" s="182" t="s">
        <v>1651</v>
      </c>
      <c r="B2074" s="108" t="s">
        <v>958</v>
      </c>
      <c r="C2074" s="111"/>
      <c r="D2074" s="112">
        <v>0</v>
      </c>
      <c r="E2074" s="112">
        <f>SUMIF(A2074:B2074,"*intra*",C2074:D2074)+SUMIF(A2074:B2074,"*inter*",C2074:D2074)</f>
        <v>0</v>
      </c>
      <c r="F2074" s="112">
        <f>SUMIF(A2074:B2074,"*consolidação*",C2074:D2074)</f>
        <v>0</v>
      </c>
      <c r="G2074" s="293"/>
      <c r="H2074" s="182" t="b">
        <f t="shared" si="205"/>
        <v>1</v>
      </c>
      <c r="I2074" s="182" t="str">
        <f t="shared" si="206"/>
        <v>00</v>
      </c>
    </row>
    <row r="2075" spans="1:9">
      <c r="A2075" s="182" t="s">
        <v>1652</v>
      </c>
      <c r="B2075" s="106" t="s">
        <v>959</v>
      </c>
      <c r="C2075" s="110"/>
      <c r="D2075" s="112">
        <v>0</v>
      </c>
      <c r="E2075" s="112">
        <f>SUMIF(A2075:B2075,"*intra*",C2075:D2075)+SUMIF(A2075:B2075,"*inter*",C2075:D2075)</f>
        <v>0</v>
      </c>
      <c r="F2075" s="112">
        <f>SUMIF(A2075:B2075,"*consolidação*",C2075:D2075)</f>
        <v>0</v>
      </c>
      <c r="G2075" s="293"/>
      <c r="H2075" s="182" t="b">
        <f t="shared" si="205"/>
        <v>1</v>
      </c>
      <c r="I2075" s="182" t="str">
        <f t="shared" si="206"/>
        <v>00</v>
      </c>
    </row>
    <row r="2076" spans="1:9">
      <c r="A2076" s="182" t="s">
        <v>1653</v>
      </c>
      <c r="B2076" s="108" t="s">
        <v>960</v>
      </c>
      <c r="C2076" s="111"/>
      <c r="D2076" s="112">
        <v>0</v>
      </c>
      <c r="E2076" s="112">
        <f>SUMIF(A2076:B2076,"*intra*",C2076:D2076)+SUMIF(A2076:B2076,"*inter*",C2076:D2076)</f>
        <v>0</v>
      </c>
      <c r="F2076" s="112">
        <f>SUMIF(A2076:B2076,"*consolidação*",C2076:D2076)</f>
        <v>0</v>
      </c>
      <c r="G2076" s="293"/>
      <c r="H2076" s="182" t="b">
        <f t="shared" si="205"/>
        <v>1</v>
      </c>
      <c r="I2076" s="182" t="str">
        <f t="shared" si="206"/>
        <v>00</v>
      </c>
    </row>
    <row r="2077" spans="1:9">
      <c r="A2077" s="182" t="s">
        <v>1654</v>
      </c>
      <c r="B2077" s="106" t="s">
        <v>961</v>
      </c>
      <c r="C2077" s="110"/>
      <c r="D2077" s="112">
        <v>0</v>
      </c>
      <c r="E2077" s="112">
        <f>SUMIF(A2077:B2077,"*intra*",C2077:D2077)+SUMIF(A2077:B2077,"*inter*",C2077:D2077)</f>
        <v>0</v>
      </c>
      <c r="F2077" s="112">
        <f>SUMIF(A2077:B2077,"*consolidação*",C2077:D2077)</f>
        <v>0</v>
      </c>
      <c r="G2077" s="293"/>
      <c r="H2077" s="182" t="b">
        <f t="shared" si="205"/>
        <v>1</v>
      </c>
      <c r="I2077" s="182" t="str">
        <f t="shared" si="206"/>
        <v>00</v>
      </c>
    </row>
    <row r="2078" spans="1:9" ht="25.5">
      <c r="A2078" s="182" t="s">
        <v>1655</v>
      </c>
      <c r="B2078" s="108" t="s">
        <v>962</v>
      </c>
      <c r="C2078" s="111"/>
      <c r="D2078" s="112">
        <v>0</v>
      </c>
      <c r="E2078" s="112">
        <f>SUMIF(A2078:B2078,"*intra*",C2078:D2078)+SUMIF(A2078:B2078,"*inter*",C2078:D2078)</f>
        <v>0</v>
      </c>
      <c r="F2078" s="112">
        <f>SUMIF(A2078:B2078,"*consolidação*",C2078:D2078)</f>
        <v>0</v>
      </c>
      <c r="G2078" s="293"/>
      <c r="H2078" s="182" t="b">
        <f t="shared" si="205"/>
        <v>1</v>
      </c>
      <c r="I2078" s="182" t="str">
        <f t="shared" si="206"/>
        <v>00</v>
      </c>
    </row>
    <row r="2079" spans="1:9">
      <c r="A2079" s="182" t="s">
        <v>1656</v>
      </c>
      <c r="B2079" s="106" t="s">
        <v>963</v>
      </c>
      <c r="C2079" s="110">
        <v>34066183.689999998</v>
      </c>
      <c r="D2079" s="112">
        <v>0</v>
      </c>
      <c r="E2079" s="112">
        <f>E2080+E2081+E2082+E2083+E2084</f>
        <v>34066183.689999998</v>
      </c>
      <c r="F2079" s="112">
        <f>F2080+F2081+F2082+F2083+F2084</f>
        <v>0</v>
      </c>
      <c r="G2079" s="293">
        <f>G2098+G2099+G2100+G2101+G2102</f>
        <v>0</v>
      </c>
      <c r="H2079" s="182" t="b">
        <f t="shared" si="205"/>
        <v>1</v>
      </c>
      <c r="I2079" s="182" t="str">
        <f t="shared" si="206"/>
        <v>00</v>
      </c>
    </row>
    <row r="2080" spans="1:9">
      <c r="A2080" s="182" t="s">
        <v>1657</v>
      </c>
      <c r="B2080" s="108" t="s">
        <v>964</v>
      </c>
      <c r="C2080" s="111"/>
      <c r="D2080" s="112">
        <v>0</v>
      </c>
      <c r="E2080" s="112">
        <f>SUMIF(A2080:B2080,"*intra*",C2080:D2080)+SUMIF(A2080:B2080,"*inter*",C2080:D2080)</f>
        <v>0</v>
      </c>
      <c r="F2080" s="112">
        <f>SUMIF(A2080:B2080,"*consolidação*",C2080:D2080)</f>
        <v>0</v>
      </c>
      <c r="G2080" s="293"/>
      <c r="H2080" s="182" t="b">
        <f t="shared" si="205"/>
        <v>1</v>
      </c>
      <c r="I2080" s="182" t="str">
        <f t="shared" si="206"/>
        <v>00</v>
      </c>
    </row>
    <row r="2081" spans="1:9">
      <c r="A2081" s="182" t="s">
        <v>1658</v>
      </c>
      <c r="B2081" s="106" t="s">
        <v>965</v>
      </c>
      <c r="C2081" s="110">
        <v>34066183.689999998</v>
      </c>
      <c r="D2081" s="112">
        <v>0</v>
      </c>
      <c r="E2081" s="112">
        <f>SUMIF(A2081:B2081,"*intra*",C2081:D2081)+SUMIF(A2081:B2081,"*inter*",C2081:D2081)</f>
        <v>34066183.689999998</v>
      </c>
      <c r="F2081" s="112">
        <f>SUMIF(A2081:B2081,"*consolidação*",C2081:D2081)</f>
        <v>0</v>
      </c>
      <c r="G2081" s="293"/>
      <c r="H2081" s="182" t="b">
        <f t="shared" si="205"/>
        <v>1</v>
      </c>
      <c r="I2081" s="182" t="str">
        <f t="shared" si="206"/>
        <v>00</v>
      </c>
    </row>
    <row r="2082" spans="1:9">
      <c r="A2082" s="182" t="s">
        <v>1659</v>
      </c>
      <c r="B2082" s="108" t="s">
        <v>966</v>
      </c>
      <c r="C2082" s="111"/>
      <c r="D2082" s="112">
        <v>0</v>
      </c>
      <c r="E2082" s="112">
        <f>SUMIF(A2082:B2082,"*intra*",C2082:D2082)+SUMIF(A2082:B2082,"*inter*",C2082:D2082)</f>
        <v>0</v>
      </c>
      <c r="F2082" s="112">
        <f>SUMIF(A2082:B2082,"*consolidação*",C2082:D2082)</f>
        <v>0</v>
      </c>
      <c r="G2082" s="293"/>
      <c r="H2082" s="182" t="b">
        <f t="shared" si="205"/>
        <v>1</v>
      </c>
      <c r="I2082" s="182" t="str">
        <f t="shared" si="206"/>
        <v>00</v>
      </c>
    </row>
    <row r="2083" spans="1:9" ht="25.5">
      <c r="A2083" s="182" t="s">
        <v>1660</v>
      </c>
      <c r="B2083" s="106" t="s">
        <v>967</v>
      </c>
      <c r="C2083" s="110"/>
      <c r="D2083" s="112">
        <v>0</v>
      </c>
      <c r="E2083" s="112">
        <f>SUMIF(A2083:B2083,"*intra*",C2083:D2083)+SUMIF(A2083:B2083,"*inter*",C2083:D2083)</f>
        <v>0</v>
      </c>
      <c r="F2083" s="112">
        <f>SUMIF(A2083:B2083,"*consolidação*",C2083:D2083)</f>
        <v>0</v>
      </c>
      <c r="G2083" s="293"/>
      <c r="H2083" s="182" t="b">
        <f t="shared" si="205"/>
        <v>1</v>
      </c>
      <c r="I2083" s="182" t="str">
        <f t="shared" si="206"/>
        <v>00</v>
      </c>
    </row>
    <row r="2084" spans="1:9" ht="25.5">
      <c r="A2084" s="182" t="s">
        <v>1661</v>
      </c>
      <c r="B2084" s="108" t="s">
        <v>968</v>
      </c>
      <c r="C2084" s="111"/>
      <c r="D2084" s="112">
        <v>0</v>
      </c>
      <c r="E2084" s="112">
        <f>SUMIF(A2084:B2084,"*intra*",C2084:D2084)+SUMIF(A2084:B2084,"*inter*",C2084:D2084)</f>
        <v>0</v>
      </c>
      <c r="F2084" s="112">
        <f>SUMIF(A2084:B2084,"*consolidação*",C2084:D2084)</f>
        <v>0</v>
      </c>
      <c r="G2084" s="293"/>
      <c r="H2084" s="182" t="b">
        <f t="shared" si="205"/>
        <v>1</v>
      </c>
      <c r="I2084" s="182" t="str">
        <f t="shared" si="206"/>
        <v>00</v>
      </c>
    </row>
    <row r="2085" spans="1:9">
      <c r="A2085" s="182" t="s">
        <v>1662</v>
      </c>
      <c r="B2085" s="106" t="s">
        <v>969</v>
      </c>
      <c r="C2085" s="110">
        <v>55892245.479999997</v>
      </c>
      <c r="D2085" s="112">
        <v>0</v>
      </c>
      <c r="E2085" s="112">
        <f>E2086+E2087+E2088+E2089+E2090</f>
        <v>0</v>
      </c>
      <c r="F2085" s="112">
        <f>F2086+F2087+F2088+F2089+F2090</f>
        <v>55892245.479999997</v>
      </c>
      <c r="G2085" s="293">
        <f>G2104+G2105+G2106+G2107+G2108</f>
        <v>0</v>
      </c>
      <c r="H2085" s="182" t="b">
        <f t="shared" si="205"/>
        <v>1</v>
      </c>
      <c r="I2085" s="182" t="str">
        <f t="shared" si="206"/>
        <v>00</v>
      </c>
    </row>
    <row r="2086" spans="1:9">
      <c r="A2086" s="182" t="s">
        <v>1663</v>
      </c>
      <c r="B2086" s="108" t="s">
        <v>970</v>
      </c>
      <c r="C2086" s="111">
        <v>55892245.479999997</v>
      </c>
      <c r="D2086" s="112">
        <v>0</v>
      </c>
      <c r="E2086" s="112">
        <f>SUMIF(A2086:B2086,"*intra*",C2086:D2086)+SUMIF(A2086:B2086,"*inter*",C2086:D2086)</f>
        <v>0</v>
      </c>
      <c r="F2086" s="112">
        <f>SUMIF(A2086:B2086,"*consolidação*",C2086:D2086)</f>
        <v>55892245.479999997</v>
      </c>
      <c r="G2086" s="293"/>
      <c r="H2086" s="182" t="b">
        <f t="shared" si="205"/>
        <v>1</v>
      </c>
      <c r="I2086" s="182" t="str">
        <f t="shared" si="206"/>
        <v>00</v>
      </c>
    </row>
    <row r="2087" spans="1:9">
      <c r="A2087" s="182" t="s">
        <v>1664</v>
      </c>
      <c r="B2087" s="106" t="s">
        <v>971</v>
      </c>
      <c r="C2087" s="110"/>
      <c r="D2087" s="112">
        <v>0</v>
      </c>
      <c r="E2087" s="112">
        <f>SUMIF(A2087:B2087,"*intra*",C2087:D2087)+SUMIF(A2087:B2087,"*inter*",C2087:D2087)</f>
        <v>0</v>
      </c>
      <c r="F2087" s="112">
        <f>SUMIF(A2087:B2087,"*consolidação*",C2087:D2087)</f>
        <v>0</v>
      </c>
      <c r="G2087" s="293"/>
      <c r="H2087" s="182" t="b">
        <f t="shared" si="205"/>
        <v>1</v>
      </c>
      <c r="I2087" s="182" t="str">
        <f t="shared" si="206"/>
        <v>00</v>
      </c>
    </row>
    <row r="2088" spans="1:9" ht="25.5">
      <c r="A2088" s="182" t="s">
        <v>1665</v>
      </c>
      <c r="B2088" s="108" t="s">
        <v>972</v>
      </c>
      <c r="C2088" s="111"/>
      <c r="D2088" s="112">
        <v>0</v>
      </c>
      <c r="E2088" s="112">
        <f>SUMIF(A2088:B2088,"*intra*",C2088:D2088)+SUMIF(A2088:B2088,"*inter*",C2088:D2088)</f>
        <v>0</v>
      </c>
      <c r="F2088" s="112">
        <f>SUMIF(A2088:B2088,"*consolidação*",C2088:D2088)</f>
        <v>0</v>
      </c>
      <c r="G2088" s="293"/>
      <c r="H2088" s="182" t="b">
        <f t="shared" si="205"/>
        <v>1</v>
      </c>
      <c r="I2088" s="182" t="str">
        <f t="shared" si="206"/>
        <v>00</v>
      </c>
    </row>
    <row r="2089" spans="1:9" ht="25.5">
      <c r="A2089" s="182" t="s">
        <v>1666</v>
      </c>
      <c r="B2089" s="106" t="s">
        <v>973</v>
      </c>
      <c r="C2089" s="110"/>
      <c r="D2089" s="112">
        <v>0</v>
      </c>
      <c r="E2089" s="112">
        <f>SUMIF(A2089:B2089,"*intra*",C2089:D2089)+SUMIF(A2089:B2089,"*inter*",C2089:D2089)</f>
        <v>0</v>
      </c>
      <c r="F2089" s="112">
        <f>SUMIF(A2089:B2089,"*consolidação*",C2089:D2089)</f>
        <v>0</v>
      </c>
      <c r="G2089" s="293"/>
      <c r="H2089" s="182" t="b">
        <f t="shared" si="205"/>
        <v>1</v>
      </c>
      <c r="I2089" s="182" t="str">
        <f t="shared" si="206"/>
        <v>00</v>
      </c>
    </row>
    <row r="2090" spans="1:9" ht="25.5">
      <c r="A2090" s="182" t="s">
        <v>1667</v>
      </c>
      <c r="B2090" s="108" t="s">
        <v>974</v>
      </c>
      <c r="C2090" s="111"/>
      <c r="D2090" s="112">
        <v>0</v>
      </c>
      <c r="E2090" s="112">
        <f>SUMIF(A2090:B2090,"*intra*",C2090:D2090)+SUMIF(A2090:B2090,"*inter*",C2090:D2090)</f>
        <v>0</v>
      </c>
      <c r="F2090" s="112">
        <f>SUMIF(A2090:B2090,"*consolidação*",C2090:D2090)</f>
        <v>0</v>
      </c>
      <c r="G2090" s="293"/>
      <c r="H2090" s="182" t="b">
        <f t="shared" si="205"/>
        <v>1</v>
      </c>
      <c r="I2090" s="182" t="str">
        <f t="shared" si="206"/>
        <v>00</v>
      </c>
    </row>
    <row r="2091" spans="1:9">
      <c r="A2091" s="182" t="s">
        <v>1668</v>
      </c>
      <c r="B2091" s="106" t="s">
        <v>975</v>
      </c>
      <c r="C2091" s="110">
        <v>2518478.5099999998</v>
      </c>
      <c r="D2091" s="112">
        <v>0</v>
      </c>
      <c r="E2091" s="112">
        <f>E2092+E2093+E2094+E2095+E2096</f>
        <v>2518478.5099999998</v>
      </c>
      <c r="F2091" s="112">
        <f>F2092+F2093+F2094+F2095+F2096</f>
        <v>0</v>
      </c>
      <c r="G2091" s="293">
        <f>G2110+G2111+G2112+G2113+G2114</f>
        <v>0</v>
      </c>
      <c r="H2091" s="182" t="b">
        <f t="shared" si="205"/>
        <v>1</v>
      </c>
      <c r="I2091" s="182" t="str">
        <f t="shared" si="206"/>
        <v>00</v>
      </c>
    </row>
    <row r="2092" spans="1:9">
      <c r="A2092" s="182" t="s">
        <v>1669</v>
      </c>
      <c r="B2092" s="108" t="s">
        <v>976</v>
      </c>
      <c r="C2092" s="111"/>
      <c r="D2092" s="112">
        <v>0</v>
      </c>
      <c r="E2092" s="112">
        <f>SUMIF(A2092:B2092,"*intra*",C2092:D2092)+SUMIF(A2092:B2092,"*inter*",C2092:D2092)</f>
        <v>0</v>
      </c>
      <c r="F2092" s="112">
        <f>SUMIF(A2092:B2092,"*consolidação*",C2092:D2092)</f>
        <v>0</v>
      </c>
      <c r="G2092" s="293"/>
      <c r="H2092" s="182" t="b">
        <f t="shared" si="205"/>
        <v>1</v>
      </c>
      <c r="I2092" s="182" t="str">
        <f t="shared" si="206"/>
        <v>00</v>
      </c>
    </row>
    <row r="2093" spans="1:9">
      <c r="A2093" s="182" t="s">
        <v>1670</v>
      </c>
      <c r="B2093" s="106" t="s">
        <v>977</v>
      </c>
      <c r="C2093" s="110">
        <v>2518478.5099999998</v>
      </c>
      <c r="D2093" s="112">
        <v>0</v>
      </c>
      <c r="E2093" s="112">
        <f>SUMIF(A2093:B2093,"*intra*",C2093:D2093)+SUMIF(A2093:B2093,"*inter*",C2093:D2093)</f>
        <v>2518478.5099999998</v>
      </c>
      <c r="F2093" s="112">
        <f>SUMIF(A2093:B2093,"*consolidação*",C2093:D2093)</f>
        <v>0</v>
      </c>
      <c r="G2093" s="293"/>
      <c r="H2093" s="182" t="b">
        <f t="shared" si="205"/>
        <v>1</v>
      </c>
      <c r="I2093" s="182" t="str">
        <f t="shared" si="206"/>
        <v>00</v>
      </c>
    </row>
    <row r="2094" spans="1:9">
      <c r="A2094" s="182" t="s">
        <v>1671</v>
      </c>
      <c r="B2094" s="108" t="s">
        <v>978</v>
      </c>
      <c r="C2094" s="111"/>
      <c r="D2094" s="112">
        <v>0</v>
      </c>
      <c r="E2094" s="112">
        <f>SUMIF(A2094:B2094,"*intra*",C2094:D2094)+SUMIF(A2094:B2094,"*inter*",C2094:D2094)</f>
        <v>0</v>
      </c>
      <c r="F2094" s="112">
        <f>SUMIF(A2094:B2094,"*consolidação*",C2094:D2094)</f>
        <v>0</v>
      </c>
      <c r="G2094" s="293"/>
      <c r="H2094" s="182" t="b">
        <f t="shared" si="205"/>
        <v>1</v>
      </c>
      <c r="I2094" s="182" t="str">
        <f t="shared" si="206"/>
        <v>00</v>
      </c>
    </row>
    <row r="2095" spans="1:9">
      <c r="A2095" s="182" t="s">
        <v>1672</v>
      </c>
      <c r="B2095" s="106" t="s">
        <v>979</v>
      </c>
      <c r="C2095" s="110"/>
      <c r="D2095" s="112">
        <v>0</v>
      </c>
      <c r="E2095" s="112">
        <f>SUMIF(A2095:B2095,"*intra*",C2095:D2095)+SUMIF(A2095:B2095,"*inter*",C2095:D2095)</f>
        <v>0</v>
      </c>
      <c r="F2095" s="112">
        <f>SUMIF(A2095:B2095,"*consolidação*",C2095:D2095)</f>
        <v>0</v>
      </c>
      <c r="G2095" s="293"/>
      <c r="H2095" s="182" t="b">
        <f t="shared" si="205"/>
        <v>1</v>
      </c>
      <c r="I2095" s="182" t="str">
        <f t="shared" si="206"/>
        <v>00</v>
      </c>
    </row>
    <row r="2096" spans="1:9" ht="25.5">
      <c r="A2096" s="182" t="s">
        <v>1673</v>
      </c>
      <c r="B2096" s="108" t="s">
        <v>980</v>
      </c>
      <c r="C2096" s="111"/>
      <c r="D2096" s="112">
        <v>0</v>
      </c>
      <c r="E2096" s="112">
        <f>SUMIF(A2096:B2096,"*intra*",C2096:D2096)+SUMIF(A2096:B2096,"*inter*",C2096:D2096)</f>
        <v>0</v>
      </c>
      <c r="F2096" s="112">
        <f>SUMIF(A2096:B2096,"*consolidação*",C2096:D2096)</f>
        <v>0</v>
      </c>
      <c r="G2096" s="293"/>
      <c r="H2096" s="182" t="b">
        <f t="shared" si="205"/>
        <v>1</v>
      </c>
      <c r="I2096" s="182" t="str">
        <f t="shared" si="206"/>
        <v>00</v>
      </c>
    </row>
    <row r="2097" spans="1:9" ht="25.5">
      <c r="A2097" s="182" t="s">
        <v>1674</v>
      </c>
      <c r="B2097" s="106" t="s">
        <v>981</v>
      </c>
      <c r="C2097" s="110">
        <v>0</v>
      </c>
      <c r="D2097" s="112">
        <v>0</v>
      </c>
      <c r="E2097" s="112">
        <f>E2098+E2099+E2100+E2101+E2102</f>
        <v>0</v>
      </c>
      <c r="F2097" s="112">
        <f>F2098+F2099+F2100+F2101+F2102</f>
        <v>0</v>
      </c>
      <c r="G2097" s="293">
        <f>G2116+G2117+G2118+G2119+G2120</f>
        <v>0</v>
      </c>
      <c r="H2097" s="182" t="b">
        <f t="shared" si="205"/>
        <v>1</v>
      </c>
      <c r="I2097" s="182" t="str">
        <f t="shared" si="206"/>
        <v>00</v>
      </c>
    </row>
    <row r="2098" spans="1:9" ht="25.5">
      <c r="A2098" s="182" t="s">
        <v>1675</v>
      </c>
      <c r="B2098" s="108" t="s">
        <v>982</v>
      </c>
      <c r="C2098" s="111"/>
      <c r="D2098" s="112">
        <v>0</v>
      </c>
      <c r="E2098" s="112">
        <f>SUMIF(A2098:B2098,"*intra*",C2098:D2098)+SUMIF(A2098:B2098,"*inter*",C2098:D2098)</f>
        <v>0</v>
      </c>
      <c r="F2098" s="112">
        <f>SUMIF(A2098:B2098,"*consolidação*",C2098:D2098)</f>
        <v>0</v>
      </c>
      <c r="G2098" s="293"/>
      <c r="H2098" s="182" t="b">
        <f t="shared" si="205"/>
        <v>1</v>
      </c>
      <c r="I2098" s="182" t="str">
        <f t="shared" si="206"/>
        <v>00</v>
      </c>
    </row>
    <row r="2099" spans="1:9" ht="25.5">
      <c r="A2099" s="182" t="s">
        <v>1676</v>
      </c>
      <c r="B2099" s="106" t="s">
        <v>983</v>
      </c>
      <c r="C2099" s="110"/>
      <c r="D2099" s="112">
        <v>0</v>
      </c>
      <c r="E2099" s="112">
        <f>SUMIF(A2099:B2099,"*intra*",C2099:D2099)+SUMIF(A2099:B2099,"*inter*",C2099:D2099)</f>
        <v>0</v>
      </c>
      <c r="F2099" s="112">
        <f>SUMIF(A2099:B2099,"*consolidação*",C2099:D2099)</f>
        <v>0</v>
      </c>
      <c r="G2099" s="293"/>
      <c r="H2099" s="182" t="b">
        <f t="shared" si="205"/>
        <v>1</v>
      </c>
      <c r="I2099" s="182" t="str">
        <f t="shared" si="206"/>
        <v>00</v>
      </c>
    </row>
    <row r="2100" spans="1:9" ht="25.5">
      <c r="A2100" s="182" t="s">
        <v>1677</v>
      </c>
      <c r="B2100" s="108" t="s">
        <v>984</v>
      </c>
      <c r="C2100" s="111"/>
      <c r="D2100" s="112">
        <v>0</v>
      </c>
      <c r="E2100" s="112">
        <f>SUMIF(A2100:B2100,"*intra*",C2100:D2100)+SUMIF(A2100:B2100,"*inter*",C2100:D2100)</f>
        <v>0</v>
      </c>
      <c r="F2100" s="112">
        <f>SUMIF(A2100:B2100,"*consolidação*",C2100:D2100)</f>
        <v>0</v>
      </c>
      <c r="G2100" s="293"/>
      <c r="H2100" s="182" t="b">
        <f t="shared" si="205"/>
        <v>1</v>
      </c>
      <c r="I2100" s="182" t="str">
        <f t="shared" si="206"/>
        <v>00</v>
      </c>
    </row>
    <row r="2101" spans="1:9" ht="25.5">
      <c r="A2101" s="182" t="s">
        <v>1678</v>
      </c>
      <c r="B2101" s="106" t="s">
        <v>985</v>
      </c>
      <c r="C2101" s="110"/>
      <c r="D2101" s="112">
        <v>0</v>
      </c>
      <c r="E2101" s="112">
        <f>SUMIF(A2101:B2101,"*intra*",C2101:D2101)+SUMIF(A2101:B2101,"*inter*",C2101:D2101)</f>
        <v>0</v>
      </c>
      <c r="F2101" s="112">
        <f>SUMIF(A2101:B2101,"*consolidação*",C2101:D2101)</f>
        <v>0</v>
      </c>
      <c r="G2101" s="293"/>
      <c r="H2101" s="182" t="b">
        <f t="shared" si="205"/>
        <v>1</v>
      </c>
      <c r="I2101" s="182" t="str">
        <f t="shared" si="206"/>
        <v>00</v>
      </c>
    </row>
    <row r="2102" spans="1:9" ht="25.5">
      <c r="A2102" s="182" t="s">
        <v>1679</v>
      </c>
      <c r="B2102" s="108" t="s">
        <v>986</v>
      </c>
      <c r="C2102" s="111"/>
      <c r="D2102" s="112">
        <v>0</v>
      </c>
      <c r="E2102" s="112">
        <f>SUMIF(A2102:B2102,"*intra*",C2102:D2102)+SUMIF(A2102:B2102,"*inter*",C2102:D2102)</f>
        <v>0</v>
      </c>
      <c r="F2102" s="112">
        <f>SUMIF(A2102:B2102,"*consolidação*",C2102:D2102)</f>
        <v>0</v>
      </c>
      <c r="G2102" s="293"/>
      <c r="H2102" s="182" t="b">
        <f t="shared" si="205"/>
        <v>1</v>
      </c>
      <c r="I2102" s="182" t="str">
        <f t="shared" si="206"/>
        <v>00</v>
      </c>
    </row>
    <row r="2103" spans="1:9" ht="25.5">
      <c r="A2103" s="182" t="s">
        <v>1680</v>
      </c>
      <c r="B2103" s="106" t="s">
        <v>987</v>
      </c>
      <c r="C2103" s="110">
        <v>0</v>
      </c>
      <c r="D2103" s="112">
        <v>0</v>
      </c>
      <c r="E2103" s="112">
        <f>E2104+E2105+E2107+E2106+E2108</f>
        <v>0</v>
      </c>
      <c r="F2103" s="112">
        <f>F2104+F2105+F2107+F2106+F2108</f>
        <v>0</v>
      </c>
      <c r="G2103" s="293">
        <f>G2122+G2123+G2125+G2124+G2126</f>
        <v>0</v>
      </c>
      <c r="H2103" s="182" t="b">
        <f t="shared" ref="H2103:H2166" si="207">IF(I2103="00",C2103=E2103+F2103,TRUE)</f>
        <v>1</v>
      </c>
      <c r="I2103" s="182" t="str">
        <f t="shared" si="206"/>
        <v>00</v>
      </c>
    </row>
    <row r="2104" spans="1:9" ht="25.5">
      <c r="A2104" s="182" t="s">
        <v>1681</v>
      </c>
      <c r="B2104" s="108" t="s">
        <v>988</v>
      </c>
      <c r="C2104" s="111"/>
      <c r="D2104" s="112">
        <v>0</v>
      </c>
      <c r="E2104" s="112">
        <f>SUMIF(A2104:B2104,"*intra*",C2104:D2104)+SUMIF(A2104:B2104,"*inter*",C2104:D2104)</f>
        <v>0</v>
      </c>
      <c r="F2104" s="112">
        <f>SUMIF(A2104:B2104,"*consolidação*",C2104:D2104)</f>
        <v>0</v>
      </c>
      <c r="G2104" s="293"/>
      <c r="H2104" s="182" t="b">
        <f t="shared" si="207"/>
        <v>1</v>
      </c>
      <c r="I2104" s="182" t="str">
        <f t="shared" ref="I2104:I2167" si="208">MID(A2104,11,2)</f>
        <v>00</v>
      </c>
    </row>
    <row r="2105" spans="1:9" ht="25.5">
      <c r="A2105" s="182" t="s">
        <v>1682</v>
      </c>
      <c r="B2105" s="106" t="s">
        <v>989</v>
      </c>
      <c r="C2105" s="110"/>
      <c r="D2105" s="112">
        <v>0</v>
      </c>
      <c r="E2105" s="112">
        <f>SUMIF(A2105:B2105,"*intra*",C2105:D2105)+SUMIF(A2105:B2105,"*inter*",C2105:D2105)</f>
        <v>0</v>
      </c>
      <c r="F2105" s="112">
        <f>SUMIF(A2105:B2105,"*consolidação*",C2105:D2105)</f>
        <v>0</v>
      </c>
      <c r="G2105" s="293"/>
      <c r="H2105" s="182" t="b">
        <f t="shared" si="207"/>
        <v>1</v>
      </c>
      <c r="I2105" s="182" t="str">
        <f t="shared" si="208"/>
        <v>00</v>
      </c>
    </row>
    <row r="2106" spans="1:9" ht="25.5">
      <c r="A2106" s="182" t="s">
        <v>1683</v>
      </c>
      <c r="B2106" s="108" t="s">
        <v>990</v>
      </c>
      <c r="C2106" s="111"/>
      <c r="D2106" s="112">
        <v>0</v>
      </c>
      <c r="E2106" s="112">
        <f>SUMIF(A2106:B2106,"*intra*",C2106:D2106)+SUMIF(A2106:B2106,"*inter*",C2106:D2106)</f>
        <v>0</v>
      </c>
      <c r="F2106" s="112">
        <f>SUMIF(A2106:B2106,"*consolidação*",C2106:D2106)</f>
        <v>0</v>
      </c>
      <c r="G2106" s="293"/>
      <c r="H2106" s="182" t="b">
        <f t="shared" si="207"/>
        <v>1</v>
      </c>
      <c r="I2106" s="182" t="str">
        <f t="shared" si="208"/>
        <v>00</v>
      </c>
    </row>
    <row r="2107" spans="1:9" ht="25.5">
      <c r="A2107" s="182" t="s">
        <v>1684</v>
      </c>
      <c r="B2107" s="106" t="s">
        <v>991</v>
      </c>
      <c r="C2107" s="110"/>
      <c r="D2107" s="112">
        <v>0</v>
      </c>
      <c r="E2107" s="112">
        <f>SUMIF(A2107:B2107,"*intra*",C2107:D2107)+SUMIF(A2107:B2107,"*inter*",C2107:D2107)</f>
        <v>0</v>
      </c>
      <c r="F2107" s="112">
        <f>SUMIF(A2107:B2107,"*consolidação*",C2107:D2107)</f>
        <v>0</v>
      </c>
      <c r="G2107" s="293"/>
      <c r="H2107" s="182" t="b">
        <f t="shared" si="207"/>
        <v>1</v>
      </c>
      <c r="I2107" s="182" t="str">
        <f t="shared" si="208"/>
        <v>00</v>
      </c>
    </row>
    <row r="2108" spans="1:9" ht="25.5">
      <c r="A2108" s="182" t="s">
        <v>1685</v>
      </c>
      <c r="B2108" s="108" t="s">
        <v>992</v>
      </c>
      <c r="C2108" s="111"/>
      <c r="D2108" s="112">
        <v>0</v>
      </c>
      <c r="E2108" s="112">
        <f>SUMIF(A2108:B2108,"*intra*",C2108:D2108)+SUMIF(A2108:B2108,"*inter*",C2108:D2108)</f>
        <v>0</v>
      </c>
      <c r="F2108" s="112">
        <f>SUMIF(A2108:B2108,"*consolidação*",C2108:D2108)</f>
        <v>0</v>
      </c>
      <c r="G2108" s="293"/>
      <c r="H2108" s="182" t="b">
        <f t="shared" si="207"/>
        <v>1</v>
      </c>
      <c r="I2108" s="182" t="str">
        <f t="shared" si="208"/>
        <v>00</v>
      </c>
    </row>
    <row r="2109" spans="1:9">
      <c r="A2109" s="182" t="s">
        <v>1686</v>
      </c>
      <c r="B2109" s="106" t="s">
        <v>993</v>
      </c>
      <c r="C2109" s="110">
        <v>0</v>
      </c>
      <c r="D2109" s="112">
        <v>0</v>
      </c>
      <c r="E2109" s="112">
        <f>E2110+E2111+E2112+E2113+E2114</f>
        <v>0</v>
      </c>
      <c r="F2109" s="112">
        <f>F2110+F2111+F2112+F2113+F2114</f>
        <v>0</v>
      </c>
      <c r="G2109" s="293">
        <f>G2128+G2129+G2130+G2131+G2132</f>
        <v>0</v>
      </c>
      <c r="H2109" s="182" t="b">
        <f t="shared" si="207"/>
        <v>1</v>
      </c>
      <c r="I2109" s="182" t="str">
        <f t="shared" si="208"/>
        <v>00</v>
      </c>
    </row>
    <row r="2110" spans="1:9">
      <c r="A2110" s="182" t="s">
        <v>1687</v>
      </c>
      <c r="B2110" s="108" t="s">
        <v>994</v>
      </c>
      <c r="C2110" s="111"/>
      <c r="D2110" s="112">
        <v>0</v>
      </c>
      <c r="E2110" s="112">
        <f>SUMIF(A2110:B2110,"*intra*",C2110:D2110)+SUMIF(A2110:B2110,"*inter*",C2110:D2110)</f>
        <v>0</v>
      </c>
      <c r="F2110" s="112">
        <f>SUMIF(A2110:B2110,"*consolidação*",C2110:D2110)</f>
        <v>0</v>
      </c>
      <c r="G2110" s="293"/>
      <c r="H2110" s="182" t="b">
        <f t="shared" si="207"/>
        <v>1</v>
      </c>
      <c r="I2110" s="182" t="str">
        <f t="shared" si="208"/>
        <v>00</v>
      </c>
    </row>
    <row r="2111" spans="1:9">
      <c r="A2111" s="182" t="s">
        <v>1688</v>
      </c>
      <c r="B2111" s="106" t="s">
        <v>995</v>
      </c>
      <c r="C2111" s="110"/>
      <c r="D2111" s="112">
        <v>0</v>
      </c>
      <c r="E2111" s="112">
        <f>SUMIF(A2111:B2111,"*intra*",C2111:D2111)+SUMIF(A2111:B2111,"*inter*",C2111:D2111)</f>
        <v>0</v>
      </c>
      <c r="F2111" s="112">
        <f>SUMIF(A2111:B2111,"*consolidação*",C2111:D2111)</f>
        <v>0</v>
      </c>
      <c r="G2111" s="293"/>
      <c r="H2111" s="182" t="b">
        <f t="shared" si="207"/>
        <v>1</v>
      </c>
      <c r="I2111" s="182" t="str">
        <f t="shared" si="208"/>
        <v>00</v>
      </c>
    </row>
    <row r="2112" spans="1:9">
      <c r="A2112" s="182" t="s">
        <v>1689</v>
      </c>
      <c r="B2112" s="108" t="s">
        <v>996</v>
      </c>
      <c r="C2112" s="111"/>
      <c r="D2112" s="112">
        <v>0</v>
      </c>
      <c r="E2112" s="112">
        <f>SUMIF(A2112:B2112,"*intra*",C2112:D2112)+SUMIF(A2112:B2112,"*inter*",C2112:D2112)</f>
        <v>0</v>
      </c>
      <c r="F2112" s="112">
        <f>SUMIF(A2112:B2112,"*consolidação*",C2112:D2112)</f>
        <v>0</v>
      </c>
      <c r="G2112" s="293"/>
      <c r="H2112" s="182" t="b">
        <f t="shared" si="207"/>
        <v>1</v>
      </c>
      <c r="I2112" s="182" t="str">
        <f t="shared" si="208"/>
        <v>00</v>
      </c>
    </row>
    <row r="2113" spans="1:9">
      <c r="A2113" s="182" t="s">
        <v>1690</v>
      </c>
      <c r="B2113" s="106" t="s">
        <v>997</v>
      </c>
      <c r="C2113" s="110"/>
      <c r="D2113" s="112">
        <v>0</v>
      </c>
      <c r="E2113" s="112">
        <f>SUMIF(A2113:B2113,"*intra*",C2113:D2113)+SUMIF(A2113:B2113,"*inter*",C2113:D2113)</f>
        <v>0</v>
      </c>
      <c r="F2113" s="112">
        <f>SUMIF(A2113:B2113,"*consolidação*",C2113:D2113)</f>
        <v>0</v>
      </c>
      <c r="G2113" s="293"/>
      <c r="H2113" s="182" t="b">
        <f t="shared" si="207"/>
        <v>1</v>
      </c>
      <c r="I2113" s="182" t="str">
        <f t="shared" si="208"/>
        <v>00</v>
      </c>
    </row>
    <row r="2114" spans="1:9">
      <c r="A2114" s="182" t="s">
        <v>1691</v>
      </c>
      <c r="B2114" s="108" t="s">
        <v>998</v>
      </c>
      <c r="C2114" s="111"/>
      <c r="D2114" s="112">
        <v>0</v>
      </c>
      <c r="E2114" s="112">
        <f>SUMIF(A2114:B2114,"*intra*",C2114:D2114)+SUMIF(A2114:B2114,"*inter*",C2114:D2114)</f>
        <v>0</v>
      </c>
      <c r="F2114" s="112">
        <f>SUMIF(A2114:B2114,"*consolidação*",C2114:D2114)</f>
        <v>0</v>
      </c>
      <c r="G2114" s="293"/>
      <c r="H2114" s="182" t="b">
        <f t="shared" si="207"/>
        <v>1</v>
      </c>
      <c r="I2114" s="182" t="str">
        <f t="shared" si="208"/>
        <v>00</v>
      </c>
    </row>
    <row r="2115" spans="1:9">
      <c r="A2115" s="182" t="s">
        <v>1692</v>
      </c>
      <c r="B2115" s="106" t="s">
        <v>999</v>
      </c>
      <c r="C2115" s="110">
        <v>297927075.91000003</v>
      </c>
      <c r="D2115" s="112">
        <v>0</v>
      </c>
      <c r="E2115" s="112">
        <f>E2116+E2122</f>
        <v>25389979.579999998</v>
      </c>
      <c r="F2115" s="112">
        <f>F2116+F2122</f>
        <v>272537096.32999998</v>
      </c>
      <c r="G2115" s="293">
        <f>G2134+G2140</f>
        <v>0</v>
      </c>
      <c r="H2115" s="182" t="b">
        <f t="shared" si="207"/>
        <v>1</v>
      </c>
      <c r="I2115" s="182" t="str">
        <f t="shared" si="208"/>
        <v>00</v>
      </c>
    </row>
    <row r="2116" spans="1:9">
      <c r="A2116" s="182" t="s">
        <v>1693</v>
      </c>
      <c r="B2116" s="108" t="s">
        <v>1000</v>
      </c>
      <c r="C2116" s="111">
        <v>276592616.10000002</v>
      </c>
      <c r="D2116" s="112">
        <v>0</v>
      </c>
      <c r="E2116" s="112">
        <f>E2117+E2118+E2119+E2120+E2121</f>
        <v>25389979.579999998</v>
      </c>
      <c r="F2116" s="112">
        <f>F2117+F2118+F2119+F2120+F2121</f>
        <v>251202636.52000001</v>
      </c>
      <c r="G2116" s="293">
        <f>G2135+G2136+G2137+G2138+G2139</f>
        <v>0</v>
      </c>
      <c r="H2116" s="182" t="b">
        <f t="shared" si="207"/>
        <v>1</v>
      </c>
      <c r="I2116" s="182" t="str">
        <f t="shared" si="208"/>
        <v>00</v>
      </c>
    </row>
    <row r="2117" spans="1:9">
      <c r="A2117" s="182" t="s">
        <v>1694</v>
      </c>
      <c r="B2117" s="106" t="s">
        <v>1001</v>
      </c>
      <c r="C2117" s="110">
        <v>251202636.52000001</v>
      </c>
      <c r="D2117" s="112">
        <v>0</v>
      </c>
      <c r="E2117" s="112">
        <f>SUMIF(A2117:B2117,"*intra*",C2117:D2117)+SUMIF(A2117:B2117,"*inter*",C2117:D2117)</f>
        <v>0</v>
      </c>
      <c r="F2117" s="112">
        <f>SUMIF(A2117:B2117,"*consolidação*",C2117:D2117)</f>
        <v>251202636.52000001</v>
      </c>
      <c r="G2117" s="293"/>
      <c r="H2117" s="182" t="b">
        <f t="shared" si="207"/>
        <v>1</v>
      </c>
      <c r="I2117" s="182" t="str">
        <f t="shared" si="208"/>
        <v>00</v>
      </c>
    </row>
    <row r="2118" spans="1:9">
      <c r="A2118" s="182" t="s">
        <v>1695</v>
      </c>
      <c r="B2118" s="108" t="s">
        <v>1002</v>
      </c>
      <c r="C2118" s="111">
        <v>25389979.579999998</v>
      </c>
      <c r="D2118" s="112">
        <v>0</v>
      </c>
      <c r="E2118" s="112">
        <f>SUMIF(A2118:B2118,"*intra*",C2118:D2118)+SUMIF(A2118:B2118,"*inter*",C2118:D2118)</f>
        <v>25389979.579999998</v>
      </c>
      <c r="F2118" s="112">
        <f>SUMIF(A2118:B2118,"*consolidação*",C2118:D2118)</f>
        <v>0</v>
      </c>
      <c r="G2118" s="293"/>
      <c r="H2118" s="182" t="b">
        <f t="shared" si="207"/>
        <v>1</v>
      </c>
      <c r="I2118" s="182" t="str">
        <f t="shared" si="208"/>
        <v>00</v>
      </c>
    </row>
    <row r="2119" spans="1:9">
      <c r="A2119" s="182" t="s">
        <v>1696</v>
      </c>
      <c r="B2119" s="106" t="s">
        <v>1003</v>
      </c>
      <c r="C2119" s="110"/>
      <c r="D2119" s="112">
        <v>0</v>
      </c>
      <c r="E2119" s="112">
        <f>SUMIF(A2119:B2119,"*intra*",C2119:D2119)+SUMIF(A2119:B2119,"*inter*",C2119:D2119)</f>
        <v>0</v>
      </c>
      <c r="F2119" s="112">
        <f>SUMIF(A2119:B2119,"*consolidação*",C2119:D2119)</f>
        <v>0</v>
      </c>
      <c r="G2119" s="293"/>
      <c r="H2119" s="182" t="b">
        <f t="shared" si="207"/>
        <v>1</v>
      </c>
      <c r="I2119" s="182" t="str">
        <f t="shared" si="208"/>
        <v>00</v>
      </c>
    </row>
    <row r="2120" spans="1:9">
      <c r="A2120" s="182" t="s">
        <v>1697</v>
      </c>
      <c r="B2120" s="108" t="s">
        <v>1004</v>
      </c>
      <c r="C2120" s="111"/>
      <c r="D2120" s="112">
        <v>0</v>
      </c>
      <c r="E2120" s="112">
        <f>SUMIF(A2120:B2120,"*intra*",C2120:D2120)+SUMIF(A2120:B2120,"*inter*",C2120:D2120)</f>
        <v>0</v>
      </c>
      <c r="F2120" s="112">
        <f>SUMIF(A2120:B2120,"*consolidação*",C2120:D2120)</f>
        <v>0</v>
      </c>
      <c r="G2120" s="293"/>
      <c r="H2120" s="182" t="b">
        <f t="shared" si="207"/>
        <v>1</v>
      </c>
      <c r="I2120" s="182" t="str">
        <f t="shared" si="208"/>
        <v>00</v>
      </c>
    </row>
    <row r="2121" spans="1:9">
      <c r="A2121" s="182" t="s">
        <v>1698</v>
      </c>
      <c r="B2121" s="106" t="s">
        <v>1005</v>
      </c>
      <c r="C2121" s="110"/>
      <c r="D2121" s="112">
        <v>0</v>
      </c>
      <c r="E2121" s="112">
        <f>SUMIF(A2121:B2121,"*intra*",C2121:D2121)+SUMIF(A2121:B2121,"*inter*",C2121:D2121)</f>
        <v>0</v>
      </c>
      <c r="F2121" s="112">
        <f>SUMIF(A2121:B2121,"*consolidação*",C2121:D2121)</f>
        <v>0</v>
      </c>
      <c r="G2121" s="293"/>
      <c r="H2121" s="182" t="b">
        <f t="shared" si="207"/>
        <v>1</v>
      </c>
      <c r="I2121" s="182" t="str">
        <f t="shared" si="208"/>
        <v>00</v>
      </c>
    </row>
    <row r="2122" spans="1:9">
      <c r="A2122" s="182" t="s">
        <v>1699</v>
      </c>
      <c r="B2122" s="108" t="s">
        <v>1006</v>
      </c>
      <c r="C2122" s="111">
        <v>21334459.809999999</v>
      </c>
      <c r="D2122" s="112">
        <v>0</v>
      </c>
      <c r="E2122" s="112">
        <f>E2123+E2124+E2125+E2126+E2127</f>
        <v>0</v>
      </c>
      <c r="F2122" s="112">
        <f>F2123+F2124+F2125+F2126+F2127</f>
        <v>21334459.809999999</v>
      </c>
      <c r="G2122" s="293">
        <f>G2141+G2142+G2143+G2144+G2145</f>
        <v>0</v>
      </c>
      <c r="H2122" s="182" t="b">
        <f t="shared" si="207"/>
        <v>1</v>
      </c>
      <c r="I2122" s="182" t="str">
        <f t="shared" si="208"/>
        <v>00</v>
      </c>
    </row>
    <row r="2123" spans="1:9">
      <c r="A2123" s="182" t="s">
        <v>1700</v>
      </c>
      <c r="B2123" s="106" t="s">
        <v>1007</v>
      </c>
      <c r="C2123" s="110">
        <v>21334459.809999999</v>
      </c>
      <c r="D2123" s="112">
        <v>0</v>
      </c>
      <c r="E2123" s="112">
        <f>SUMIF(A2123:B2123,"*intra*",C2123:D2123)+SUMIF(A2123:B2123,"*inter*",C2123:D2123)</f>
        <v>0</v>
      </c>
      <c r="F2123" s="112">
        <f>SUMIF(A2123:B2123,"*consolidação*",C2123:D2123)</f>
        <v>21334459.809999999</v>
      </c>
      <c r="G2123" s="293"/>
      <c r="H2123" s="182" t="b">
        <f t="shared" si="207"/>
        <v>1</v>
      </c>
      <c r="I2123" s="182" t="str">
        <f t="shared" si="208"/>
        <v>00</v>
      </c>
    </row>
    <row r="2124" spans="1:9">
      <c r="A2124" s="182" t="s">
        <v>1701</v>
      </c>
      <c r="B2124" s="108" t="s">
        <v>1008</v>
      </c>
      <c r="C2124" s="111"/>
      <c r="D2124" s="112">
        <v>0</v>
      </c>
      <c r="E2124" s="112">
        <f>SUMIF(A2124:B2124,"*intra*",C2124:D2124)+SUMIF(A2124:B2124,"*inter*",C2124:D2124)</f>
        <v>0</v>
      </c>
      <c r="F2124" s="112">
        <f>SUMIF(A2124:B2124,"*consolidação*",C2124:D2124)</f>
        <v>0</v>
      </c>
      <c r="G2124" s="293"/>
      <c r="H2124" s="182" t="b">
        <f t="shared" si="207"/>
        <v>1</v>
      </c>
      <c r="I2124" s="182" t="str">
        <f t="shared" si="208"/>
        <v>00</v>
      </c>
    </row>
    <row r="2125" spans="1:9">
      <c r="A2125" s="182" t="s">
        <v>1702</v>
      </c>
      <c r="B2125" s="106" t="s">
        <v>1009</v>
      </c>
      <c r="C2125" s="110"/>
      <c r="D2125" s="112">
        <v>0</v>
      </c>
      <c r="E2125" s="112">
        <f>SUMIF(A2125:B2125,"*intra*",C2125:D2125)+SUMIF(A2125:B2125,"*inter*",C2125:D2125)</f>
        <v>0</v>
      </c>
      <c r="F2125" s="112">
        <f>SUMIF(A2125:B2125,"*consolidação*",C2125:D2125)</f>
        <v>0</v>
      </c>
      <c r="G2125" s="293"/>
      <c r="H2125" s="182" t="b">
        <f t="shared" si="207"/>
        <v>1</v>
      </c>
      <c r="I2125" s="182" t="str">
        <f t="shared" si="208"/>
        <v>00</v>
      </c>
    </row>
    <row r="2126" spans="1:9">
      <c r="A2126" s="182" t="s">
        <v>1703</v>
      </c>
      <c r="B2126" s="108" t="s">
        <v>1010</v>
      </c>
      <c r="C2126" s="111"/>
      <c r="D2126" s="112">
        <v>0</v>
      </c>
      <c r="E2126" s="112">
        <f>SUMIF(A2126:B2126,"*intra*",C2126:D2126)+SUMIF(A2126:B2126,"*inter*",C2126:D2126)</f>
        <v>0</v>
      </c>
      <c r="F2126" s="112">
        <f>SUMIF(A2126:B2126,"*consolidação*",C2126:D2126)</f>
        <v>0</v>
      </c>
      <c r="G2126" s="293"/>
      <c r="H2126" s="182" t="b">
        <f t="shared" si="207"/>
        <v>1</v>
      </c>
      <c r="I2126" s="182" t="str">
        <f t="shared" si="208"/>
        <v>00</v>
      </c>
    </row>
    <row r="2127" spans="1:9">
      <c r="A2127" s="182" t="s">
        <v>1704</v>
      </c>
      <c r="B2127" s="106" t="s">
        <v>1011</v>
      </c>
      <c r="C2127" s="110"/>
      <c r="D2127" s="112">
        <v>0</v>
      </c>
      <c r="E2127" s="112">
        <f>SUMIF(A2127:B2127,"*intra*",C2127:D2127)+SUMIF(A2127:B2127,"*inter*",C2127:D2127)</f>
        <v>0</v>
      </c>
      <c r="F2127" s="112">
        <f>SUMIF(A2127:B2127,"*consolidação*",C2127:D2127)</f>
        <v>0</v>
      </c>
      <c r="G2127" s="293"/>
      <c r="H2127" s="182" t="b">
        <f t="shared" si="207"/>
        <v>1</v>
      </c>
      <c r="I2127" s="182" t="str">
        <f t="shared" si="208"/>
        <v>00</v>
      </c>
    </row>
    <row r="2128" spans="1:9">
      <c r="A2128" s="182" t="s">
        <v>1705</v>
      </c>
      <c r="B2128" s="108" t="s">
        <v>1012</v>
      </c>
      <c r="C2128" s="111">
        <v>-2458129335338.8799</v>
      </c>
      <c r="D2128" s="112">
        <v>0</v>
      </c>
      <c r="E2128" s="112">
        <f>E2129+E2155</f>
        <v>-68040343911.830002</v>
      </c>
      <c r="F2128" s="112">
        <f>F2129+F2155</f>
        <v>-2390088991427.0503</v>
      </c>
      <c r="G2128" s="293">
        <f>G2147+G2173</f>
        <v>0</v>
      </c>
      <c r="H2128" s="182" t="b">
        <f t="shared" si="207"/>
        <v>1</v>
      </c>
      <c r="I2128" s="182" t="str">
        <f t="shared" si="208"/>
        <v>00</v>
      </c>
    </row>
    <row r="2129" spans="1:9">
      <c r="A2129" s="182" t="s">
        <v>1706</v>
      </c>
      <c r="B2129" s="106" t="s">
        <v>1013</v>
      </c>
      <c r="C2129" s="110">
        <v>-2436390482555.6499</v>
      </c>
      <c r="D2129" s="112">
        <v>0</v>
      </c>
      <c r="E2129" s="112">
        <f>E2130+E2135+E2140+E2145+E2150</f>
        <v>-67608718011.470001</v>
      </c>
      <c r="F2129" s="112">
        <f>F2130+F2135+F2140+F2145+F2150</f>
        <v>-2368781764544.1802</v>
      </c>
      <c r="G2129" s="293">
        <f>G2148+G2153+G2158+G2163+G2168</f>
        <v>0</v>
      </c>
      <c r="H2129" s="182" t="b">
        <f t="shared" si="207"/>
        <v>1</v>
      </c>
      <c r="I2129" s="182" t="str">
        <f t="shared" si="208"/>
        <v>00</v>
      </c>
    </row>
    <row r="2130" spans="1:9">
      <c r="A2130" s="182" t="s">
        <v>1707</v>
      </c>
      <c r="B2130" s="108" t="s">
        <v>1014</v>
      </c>
      <c r="C2130" s="111">
        <v>-2368781764544.1802</v>
      </c>
      <c r="D2130" s="112">
        <v>0</v>
      </c>
      <c r="E2130" s="112">
        <f t="shared" ref="E2130:E2154" si="209">SUMIF(A2130:B2130,"*intra*",C2130:D2130)+SUMIF(A2130:B2130,"*inter*",C2130:D2130)</f>
        <v>0</v>
      </c>
      <c r="F2130" s="112">
        <f t="shared" ref="F2130:F2154" si="210">SUMIF(A2130:B2130,"*consolidação*",C2130:D2130)</f>
        <v>-2368781764544.1802</v>
      </c>
      <c r="G2130" s="293">
        <f>G2149+G2150+G2151+G2152</f>
        <v>0</v>
      </c>
      <c r="H2130" s="182" t="b">
        <f t="shared" si="207"/>
        <v>1</v>
      </c>
      <c r="I2130" s="182" t="str">
        <f t="shared" si="208"/>
        <v>00</v>
      </c>
    </row>
    <row r="2131" spans="1:9">
      <c r="A2131" s="182" t="s">
        <v>1708</v>
      </c>
      <c r="B2131" s="106" t="s">
        <v>1015</v>
      </c>
      <c r="C2131" s="110">
        <v>-151251596547.03</v>
      </c>
      <c r="D2131" s="112">
        <v>0</v>
      </c>
      <c r="E2131" s="112">
        <f t="shared" si="209"/>
        <v>0</v>
      </c>
      <c r="F2131" s="112">
        <f t="shared" si="210"/>
        <v>0</v>
      </c>
      <c r="G2131" s="293"/>
      <c r="H2131" s="182" t="b">
        <f t="shared" si="207"/>
        <v>1</v>
      </c>
      <c r="I2131" s="182" t="str">
        <f t="shared" si="208"/>
        <v>01</v>
      </c>
    </row>
    <row r="2132" spans="1:9">
      <c r="A2132" s="182" t="s">
        <v>1709</v>
      </c>
      <c r="B2132" s="108" t="s">
        <v>1016</v>
      </c>
      <c r="C2132" s="111">
        <v>-1977271002701.77</v>
      </c>
      <c r="D2132" s="112">
        <v>0</v>
      </c>
      <c r="E2132" s="112">
        <f t="shared" si="209"/>
        <v>0</v>
      </c>
      <c r="F2132" s="112">
        <f t="shared" si="210"/>
        <v>0</v>
      </c>
      <c r="G2132" s="293"/>
      <c r="H2132" s="182" t="b">
        <f t="shared" si="207"/>
        <v>1</v>
      </c>
      <c r="I2132" s="182" t="str">
        <f t="shared" si="208"/>
        <v>02</v>
      </c>
    </row>
    <row r="2133" spans="1:9">
      <c r="A2133" s="182" t="s">
        <v>1710</v>
      </c>
      <c r="B2133" s="106" t="s">
        <v>1017</v>
      </c>
      <c r="C2133" s="110">
        <v>-240259165295.38</v>
      </c>
      <c r="D2133" s="112">
        <v>0</v>
      </c>
      <c r="E2133" s="112">
        <f t="shared" si="209"/>
        <v>0</v>
      </c>
      <c r="F2133" s="112">
        <f t="shared" si="210"/>
        <v>0</v>
      </c>
      <c r="G2133" s="293"/>
      <c r="H2133" s="182" t="b">
        <f t="shared" si="207"/>
        <v>1</v>
      </c>
      <c r="I2133" s="182" t="str">
        <f t="shared" si="208"/>
        <v>03</v>
      </c>
    </row>
    <row r="2134" spans="1:9" ht="25.5">
      <c r="A2134" s="182" t="s">
        <v>1711</v>
      </c>
      <c r="B2134" s="108" t="s">
        <v>1018</v>
      </c>
      <c r="C2134" s="111"/>
      <c r="D2134" s="112">
        <v>0</v>
      </c>
      <c r="E2134" s="112">
        <f t="shared" si="209"/>
        <v>0</v>
      </c>
      <c r="F2134" s="112">
        <f t="shared" si="210"/>
        <v>0</v>
      </c>
      <c r="G2134" s="293"/>
      <c r="H2134" s="182" t="b">
        <f t="shared" si="207"/>
        <v>1</v>
      </c>
      <c r="I2134" s="182" t="str">
        <f t="shared" si="208"/>
        <v>04</v>
      </c>
    </row>
    <row r="2135" spans="1:9">
      <c r="A2135" s="182" t="s">
        <v>1712</v>
      </c>
      <c r="B2135" s="106" t="s">
        <v>1019</v>
      </c>
      <c r="C2135" s="110">
        <v>-440789.56</v>
      </c>
      <c r="D2135" s="112">
        <v>0</v>
      </c>
      <c r="E2135" s="112">
        <f t="shared" si="209"/>
        <v>-440789.56</v>
      </c>
      <c r="F2135" s="112">
        <f t="shared" si="210"/>
        <v>0</v>
      </c>
      <c r="G2135" s="293">
        <f>G2154+G2155+G2156+G2157</f>
        <v>0</v>
      </c>
      <c r="H2135" s="182" t="b">
        <f t="shared" si="207"/>
        <v>1</v>
      </c>
      <c r="I2135" s="182" t="str">
        <f t="shared" si="208"/>
        <v>00</v>
      </c>
    </row>
    <row r="2136" spans="1:9">
      <c r="A2136" s="182" t="s">
        <v>1713</v>
      </c>
      <c r="B2136" s="108" t="s">
        <v>1020</v>
      </c>
      <c r="C2136" s="111"/>
      <c r="D2136" s="112">
        <v>0</v>
      </c>
      <c r="E2136" s="112">
        <f t="shared" si="209"/>
        <v>0</v>
      </c>
      <c r="F2136" s="112">
        <f t="shared" si="210"/>
        <v>0</v>
      </c>
      <c r="G2136" s="293"/>
      <c r="H2136" s="182" t="b">
        <f t="shared" si="207"/>
        <v>1</v>
      </c>
      <c r="I2136" s="182" t="str">
        <f t="shared" si="208"/>
        <v>01</v>
      </c>
    </row>
    <row r="2137" spans="1:9">
      <c r="A2137" s="182" t="s">
        <v>1714</v>
      </c>
      <c r="B2137" s="106" t="s">
        <v>1021</v>
      </c>
      <c r="C2137" s="110">
        <v>-408189.51</v>
      </c>
      <c r="D2137" s="112">
        <v>0</v>
      </c>
      <c r="E2137" s="112">
        <f t="shared" si="209"/>
        <v>0</v>
      </c>
      <c r="F2137" s="112">
        <f t="shared" si="210"/>
        <v>0</v>
      </c>
      <c r="G2137" s="293"/>
      <c r="H2137" s="182" t="b">
        <f t="shared" si="207"/>
        <v>1</v>
      </c>
      <c r="I2137" s="182" t="str">
        <f t="shared" si="208"/>
        <v>02</v>
      </c>
    </row>
    <row r="2138" spans="1:9">
      <c r="A2138" s="182" t="s">
        <v>1715</v>
      </c>
      <c r="B2138" s="108" t="s">
        <v>1022</v>
      </c>
      <c r="C2138" s="111">
        <v>-32600.05</v>
      </c>
      <c r="D2138" s="112">
        <v>0</v>
      </c>
      <c r="E2138" s="112">
        <f t="shared" si="209"/>
        <v>0</v>
      </c>
      <c r="F2138" s="112">
        <f t="shared" si="210"/>
        <v>0</v>
      </c>
      <c r="G2138" s="293"/>
      <c r="H2138" s="182" t="b">
        <f t="shared" si="207"/>
        <v>1</v>
      </c>
      <c r="I2138" s="182" t="str">
        <f t="shared" si="208"/>
        <v>03</v>
      </c>
    </row>
    <row r="2139" spans="1:9" ht="25.5">
      <c r="A2139" s="182" t="s">
        <v>1716</v>
      </c>
      <c r="B2139" s="106" t="s">
        <v>1023</v>
      </c>
      <c r="C2139" s="110"/>
      <c r="D2139" s="112">
        <v>0</v>
      </c>
      <c r="E2139" s="112">
        <f t="shared" si="209"/>
        <v>0</v>
      </c>
      <c r="F2139" s="112">
        <f t="shared" si="210"/>
        <v>0</v>
      </c>
      <c r="G2139" s="293"/>
      <c r="H2139" s="182" t="b">
        <f t="shared" si="207"/>
        <v>1</v>
      </c>
      <c r="I2139" s="182" t="str">
        <f t="shared" si="208"/>
        <v>04</v>
      </c>
    </row>
    <row r="2140" spans="1:9" ht="25.5">
      <c r="A2140" s="182" t="s">
        <v>1717</v>
      </c>
      <c r="B2140" s="108" t="s">
        <v>1024</v>
      </c>
      <c r="C2140" s="111">
        <v>0</v>
      </c>
      <c r="D2140" s="112">
        <v>0</v>
      </c>
      <c r="E2140" s="112">
        <f t="shared" si="209"/>
        <v>0</v>
      </c>
      <c r="F2140" s="112">
        <f t="shared" si="210"/>
        <v>0</v>
      </c>
      <c r="G2140" s="293">
        <f>G2159+G2160+G2161+G2162</f>
        <v>0</v>
      </c>
      <c r="H2140" s="182" t="b">
        <f t="shared" si="207"/>
        <v>1</v>
      </c>
      <c r="I2140" s="182" t="str">
        <f t="shared" si="208"/>
        <v>00</v>
      </c>
    </row>
    <row r="2141" spans="1:9">
      <c r="A2141" s="182" t="s">
        <v>1718</v>
      </c>
      <c r="B2141" s="106" t="s">
        <v>1025</v>
      </c>
      <c r="C2141" s="110"/>
      <c r="D2141" s="112">
        <v>0</v>
      </c>
      <c r="E2141" s="112">
        <f t="shared" si="209"/>
        <v>0</v>
      </c>
      <c r="F2141" s="112">
        <f t="shared" si="210"/>
        <v>0</v>
      </c>
      <c r="G2141" s="293"/>
      <c r="H2141" s="182" t="b">
        <f t="shared" si="207"/>
        <v>1</v>
      </c>
      <c r="I2141" s="182" t="str">
        <f t="shared" si="208"/>
        <v>01</v>
      </c>
    </row>
    <row r="2142" spans="1:9">
      <c r="A2142" s="182" t="s">
        <v>1719</v>
      </c>
      <c r="B2142" s="108" t="s">
        <v>1026</v>
      </c>
      <c r="C2142" s="111"/>
      <c r="D2142" s="112">
        <v>0</v>
      </c>
      <c r="E2142" s="112">
        <f t="shared" si="209"/>
        <v>0</v>
      </c>
      <c r="F2142" s="112">
        <f t="shared" si="210"/>
        <v>0</v>
      </c>
      <c r="G2142" s="293"/>
      <c r="H2142" s="182" t="b">
        <f t="shared" si="207"/>
        <v>1</v>
      </c>
      <c r="I2142" s="182" t="str">
        <f t="shared" si="208"/>
        <v>02</v>
      </c>
    </row>
    <row r="2143" spans="1:9">
      <c r="A2143" s="182" t="s">
        <v>1720</v>
      </c>
      <c r="B2143" s="106" t="s">
        <v>1027</v>
      </c>
      <c r="C2143" s="110"/>
      <c r="D2143" s="112">
        <v>0</v>
      </c>
      <c r="E2143" s="112">
        <f t="shared" si="209"/>
        <v>0</v>
      </c>
      <c r="F2143" s="112">
        <f t="shared" si="210"/>
        <v>0</v>
      </c>
      <c r="G2143" s="293"/>
      <c r="H2143" s="182" t="b">
        <f t="shared" si="207"/>
        <v>1</v>
      </c>
      <c r="I2143" s="182" t="str">
        <f t="shared" si="208"/>
        <v>03</v>
      </c>
    </row>
    <row r="2144" spans="1:9" ht="25.5">
      <c r="A2144" s="182" t="s">
        <v>1721</v>
      </c>
      <c r="B2144" s="108" t="s">
        <v>1028</v>
      </c>
      <c r="C2144" s="111"/>
      <c r="D2144" s="112">
        <v>0</v>
      </c>
      <c r="E2144" s="112">
        <f t="shared" si="209"/>
        <v>0</v>
      </c>
      <c r="F2144" s="112">
        <f t="shared" si="210"/>
        <v>0</v>
      </c>
      <c r="G2144" s="293"/>
      <c r="H2144" s="182" t="b">
        <f t="shared" si="207"/>
        <v>1</v>
      </c>
      <c r="I2144" s="182" t="str">
        <f t="shared" si="208"/>
        <v>04</v>
      </c>
    </row>
    <row r="2145" spans="1:9" ht="25.5">
      <c r="A2145" s="182" t="s">
        <v>1722</v>
      </c>
      <c r="B2145" s="106" t="s">
        <v>1029</v>
      </c>
      <c r="C2145" s="110">
        <v>-22199484725.720001</v>
      </c>
      <c r="D2145" s="112">
        <v>0</v>
      </c>
      <c r="E2145" s="112">
        <f t="shared" si="209"/>
        <v>-22199484725.720001</v>
      </c>
      <c r="F2145" s="112">
        <f t="shared" si="210"/>
        <v>0</v>
      </c>
      <c r="G2145" s="293">
        <f>G2164+G2165+G2166+G2167</f>
        <v>0</v>
      </c>
      <c r="H2145" s="182" t="b">
        <f t="shared" si="207"/>
        <v>1</v>
      </c>
      <c r="I2145" s="182" t="str">
        <f t="shared" si="208"/>
        <v>00</v>
      </c>
    </row>
    <row r="2146" spans="1:9">
      <c r="A2146" s="182" t="s">
        <v>1723</v>
      </c>
      <c r="B2146" s="108" t="s">
        <v>1030</v>
      </c>
      <c r="C2146" s="111"/>
      <c r="D2146" s="112">
        <v>0</v>
      </c>
      <c r="E2146" s="112">
        <f t="shared" si="209"/>
        <v>0</v>
      </c>
      <c r="F2146" s="112">
        <f t="shared" si="210"/>
        <v>0</v>
      </c>
      <c r="G2146" s="293"/>
      <c r="H2146" s="182" t="b">
        <f t="shared" si="207"/>
        <v>1</v>
      </c>
      <c r="I2146" s="182" t="str">
        <f t="shared" si="208"/>
        <v>01</v>
      </c>
    </row>
    <row r="2147" spans="1:9">
      <c r="A2147" s="182" t="s">
        <v>1724</v>
      </c>
      <c r="B2147" s="106" t="s">
        <v>1031</v>
      </c>
      <c r="C2147" s="110">
        <v>-15264513797.110001</v>
      </c>
      <c r="D2147" s="112">
        <v>0</v>
      </c>
      <c r="E2147" s="112">
        <f t="shared" si="209"/>
        <v>0</v>
      </c>
      <c r="F2147" s="112">
        <f t="shared" si="210"/>
        <v>0</v>
      </c>
      <c r="G2147" s="293"/>
      <c r="H2147" s="182" t="b">
        <f t="shared" si="207"/>
        <v>1</v>
      </c>
      <c r="I2147" s="182" t="str">
        <f t="shared" si="208"/>
        <v>02</v>
      </c>
    </row>
    <row r="2148" spans="1:9">
      <c r="A2148" s="182" t="s">
        <v>1725</v>
      </c>
      <c r="B2148" s="108" t="s">
        <v>1032</v>
      </c>
      <c r="C2148" s="111">
        <v>-6934970928.6099997</v>
      </c>
      <c r="D2148" s="112">
        <v>0</v>
      </c>
      <c r="E2148" s="112">
        <f t="shared" si="209"/>
        <v>0</v>
      </c>
      <c r="F2148" s="112">
        <f t="shared" si="210"/>
        <v>0</v>
      </c>
      <c r="G2148" s="293"/>
      <c r="H2148" s="182" t="b">
        <f t="shared" si="207"/>
        <v>1</v>
      </c>
      <c r="I2148" s="182" t="str">
        <f t="shared" si="208"/>
        <v>03</v>
      </c>
    </row>
    <row r="2149" spans="1:9" ht="25.5">
      <c r="A2149" s="182" t="s">
        <v>1726</v>
      </c>
      <c r="B2149" s="106" t="s">
        <v>1033</v>
      </c>
      <c r="C2149" s="110"/>
      <c r="D2149" s="112">
        <v>0</v>
      </c>
      <c r="E2149" s="112">
        <f t="shared" si="209"/>
        <v>0</v>
      </c>
      <c r="F2149" s="112">
        <f t="shared" si="210"/>
        <v>0</v>
      </c>
      <c r="G2149" s="293"/>
      <c r="H2149" s="182" t="b">
        <f t="shared" si="207"/>
        <v>1</v>
      </c>
      <c r="I2149" s="182" t="str">
        <f t="shared" si="208"/>
        <v>04</v>
      </c>
    </row>
    <row r="2150" spans="1:9" ht="25.5">
      <c r="A2150" s="182" t="s">
        <v>1727</v>
      </c>
      <c r="B2150" s="108" t="s">
        <v>1034</v>
      </c>
      <c r="C2150" s="111">
        <v>-45408792496.190002</v>
      </c>
      <c r="D2150" s="112">
        <v>0</v>
      </c>
      <c r="E2150" s="112">
        <f t="shared" si="209"/>
        <v>-45408792496.190002</v>
      </c>
      <c r="F2150" s="112">
        <f t="shared" si="210"/>
        <v>0</v>
      </c>
      <c r="G2150" s="293">
        <f>G2169+G2170+G2171+G2172</f>
        <v>0</v>
      </c>
      <c r="H2150" s="182" t="b">
        <f t="shared" si="207"/>
        <v>1</v>
      </c>
      <c r="I2150" s="182" t="str">
        <f t="shared" si="208"/>
        <v>00</v>
      </c>
    </row>
    <row r="2151" spans="1:9">
      <c r="A2151" s="182" t="s">
        <v>1728</v>
      </c>
      <c r="B2151" s="106" t="s">
        <v>1035</v>
      </c>
      <c r="C2151" s="110"/>
      <c r="D2151" s="112">
        <v>0</v>
      </c>
      <c r="E2151" s="112">
        <f t="shared" si="209"/>
        <v>0</v>
      </c>
      <c r="F2151" s="112">
        <f t="shared" si="210"/>
        <v>0</v>
      </c>
      <c r="G2151" s="293"/>
      <c r="H2151" s="182" t="b">
        <f t="shared" si="207"/>
        <v>1</v>
      </c>
      <c r="I2151" s="182" t="str">
        <f t="shared" si="208"/>
        <v>01</v>
      </c>
    </row>
    <row r="2152" spans="1:9">
      <c r="A2152" s="182" t="s">
        <v>1729</v>
      </c>
      <c r="B2152" s="108" t="s">
        <v>1036</v>
      </c>
      <c r="C2152" s="111">
        <v>-45105022216.93</v>
      </c>
      <c r="D2152" s="112">
        <v>0</v>
      </c>
      <c r="E2152" s="112">
        <f t="shared" si="209"/>
        <v>0</v>
      </c>
      <c r="F2152" s="112">
        <f t="shared" si="210"/>
        <v>0</v>
      </c>
      <c r="G2152" s="293"/>
      <c r="H2152" s="182" t="b">
        <f t="shared" si="207"/>
        <v>1</v>
      </c>
      <c r="I2152" s="182" t="str">
        <f t="shared" si="208"/>
        <v>02</v>
      </c>
    </row>
    <row r="2153" spans="1:9">
      <c r="A2153" s="182" t="s">
        <v>1730</v>
      </c>
      <c r="B2153" s="106" t="s">
        <v>1037</v>
      </c>
      <c r="C2153" s="110">
        <v>-303770279.25999999</v>
      </c>
      <c r="D2153" s="112">
        <v>0</v>
      </c>
      <c r="E2153" s="112">
        <f t="shared" si="209"/>
        <v>0</v>
      </c>
      <c r="F2153" s="112">
        <f t="shared" si="210"/>
        <v>0</v>
      </c>
      <c r="G2153" s="293"/>
      <c r="H2153" s="182" t="b">
        <f t="shared" si="207"/>
        <v>1</v>
      </c>
      <c r="I2153" s="182" t="str">
        <f t="shared" si="208"/>
        <v>03</v>
      </c>
    </row>
    <row r="2154" spans="1:9" ht="25.5">
      <c r="A2154" s="182" t="s">
        <v>1731</v>
      </c>
      <c r="B2154" s="108" t="s">
        <v>1038</v>
      </c>
      <c r="C2154" s="111"/>
      <c r="D2154" s="112">
        <v>0</v>
      </c>
      <c r="E2154" s="112">
        <f t="shared" si="209"/>
        <v>0</v>
      </c>
      <c r="F2154" s="112">
        <f t="shared" si="210"/>
        <v>0</v>
      </c>
      <c r="G2154" s="293"/>
      <c r="H2154" s="182" t="b">
        <f t="shared" si="207"/>
        <v>1</v>
      </c>
      <c r="I2154" s="182" t="str">
        <f t="shared" si="208"/>
        <v>04</v>
      </c>
    </row>
    <row r="2155" spans="1:9">
      <c r="A2155" s="182" t="s">
        <v>1732</v>
      </c>
      <c r="B2155" s="106" t="s">
        <v>1039</v>
      </c>
      <c r="C2155" s="110">
        <v>-21738852783.23</v>
      </c>
      <c r="D2155" s="112">
        <v>0</v>
      </c>
      <c r="E2155" s="112">
        <f>E2156+E2163+E2170+E2177+E2184</f>
        <v>-431625900.36000001</v>
      </c>
      <c r="F2155" s="112">
        <f>F2156+F2163+F2170+F2177+F2184</f>
        <v>-21307226882.869999</v>
      </c>
      <c r="G2155" s="293">
        <f>G2174+G2181+G2188+G2195+G2202</f>
        <v>0</v>
      </c>
      <c r="H2155" s="182" t="b">
        <f t="shared" si="207"/>
        <v>1</v>
      </c>
      <c r="I2155" s="182" t="str">
        <f t="shared" si="208"/>
        <v>00</v>
      </c>
    </row>
    <row r="2156" spans="1:9">
      <c r="A2156" s="182" t="s">
        <v>1733</v>
      </c>
      <c r="B2156" s="108" t="s">
        <v>1040</v>
      </c>
      <c r="C2156" s="111">
        <v>-21307226882.869999</v>
      </c>
      <c r="D2156" s="112">
        <v>0</v>
      </c>
      <c r="E2156" s="112">
        <f t="shared" ref="E2156:E2190" si="211">SUMIF(A2156:B2156,"*intra*",C2156:D2156)+SUMIF(A2156:B2156,"*inter*",C2156:D2156)</f>
        <v>0</v>
      </c>
      <c r="F2156" s="112">
        <f t="shared" ref="F2156:F2190" si="212">SUMIF(A2156:B2156,"*consolidação*",C2156:D2156)</f>
        <v>-21307226882.869999</v>
      </c>
      <c r="G2156" s="293">
        <f>G2175+G2176+G2177+G2178+G2179+G2180</f>
        <v>0</v>
      </c>
      <c r="H2156" s="182" t="b">
        <f t="shared" si="207"/>
        <v>1</v>
      </c>
      <c r="I2156" s="182" t="str">
        <f t="shared" si="208"/>
        <v>00</v>
      </c>
    </row>
    <row r="2157" spans="1:9">
      <c r="A2157" s="182" t="s">
        <v>1734</v>
      </c>
      <c r="B2157" s="106" t="s">
        <v>1041</v>
      </c>
      <c r="C2157" s="110">
        <v>-2298159217.1999998</v>
      </c>
      <c r="D2157" s="112">
        <v>0</v>
      </c>
      <c r="E2157" s="112">
        <f t="shared" si="211"/>
        <v>0</v>
      </c>
      <c r="F2157" s="112">
        <f t="shared" si="212"/>
        <v>0</v>
      </c>
      <c r="G2157" s="293"/>
      <c r="H2157" s="182" t="b">
        <f t="shared" si="207"/>
        <v>1</v>
      </c>
      <c r="I2157" s="182" t="str">
        <f t="shared" si="208"/>
        <v>01</v>
      </c>
    </row>
    <row r="2158" spans="1:9" ht="25.5">
      <c r="A2158" s="182" t="s">
        <v>1735</v>
      </c>
      <c r="B2158" s="108" t="s">
        <v>1042</v>
      </c>
      <c r="C2158" s="111">
        <v>-17603367296.82</v>
      </c>
      <c r="D2158" s="112">
        <v>0</v>
      </c>
      <c r="E2158" s="112">
        <f t="shared" si="211"/>
        <v>0</v>
      </c>
      <c r="F2158" s="112">
        <f t="shared" si="212"/>
        <v>0</v>
      </c>
      <c r="G2158" s="293"/>
      <c r="H2158" s="182" t="b">
        <f t="shared" si="207"/>
        <v>1</v>
      </c>
      <c r="I2158" s="182" t="str">
        <f t="shared" si="208"/>
        <v>02</v>
      </c>
    </row>
    <row r="2159" spans="1:9">
      <c r="A2159" s="182" t="s">
        <v>1736</v>
      </c>
      <c r="B2159" s="106" t="s">
        <v>1043</v>
      </c>
      <c r="C2159" s="110">
        <v>-1405700368.8499999</v>
      </c>
      <c r="D2159" s="112">
        <v>0</v>
      </c>
      <c r="E2159" s="112">
        <f t="shared" si="211"/>
        <v>0</v>
      </c>
      <c r="F2159" s="112">
        <f t="shared" si="212"/>
        <v>0</v>
      </c>
      <c r="G2159" s="293"/>
      <c r="H2159" s="182" t="b">
        <f t="shared" si="207"/>
        <v>1</v>
      </c>
      <c r="I2159" s="182" t="str">
        <f t="shared" si="208"/>
        <v>03</v>
      </c>
    </row>
    <row r="2160" spans="1:9">
      <c r="A2160" s="182" t="s">
        <v>1737</v>
      </c>
      <c r="B2160" s="108" t="s">
        <v>1044</v>
      </c>
      <c r="C2160" s="111"/>
      <c r="D2160" s="112">
        <v>0</v>
      </c>
      <c r="E2160" s="112">
        <f t="shared" si="211"/>
        <v>0</v>
      </c>
      <c r="F2160" s="112">
        <f t="shared" si="212"/>
        <v>0</v>
      </c>
      <c r="G2160" s="293"/>
      <c r="H2160" s="182" t="b">
        <f t="shared" si="207"/>
        <v>1</v>
      </c>
      <c r="I2160" s="182" t="str">
        <f t="shared" si="208"/>
        <v>04</v>
      </c>
    </row>
    <row r="2161" spans="1:9">
      <c r="A2161" s="182" t="s">
        <v>1738</v>
      </c>
      <c r="B2161" s="106" t="s">
        <v>1045</v>
      </c>
      <c r="C2161" s="110"/>
      <c r="D2161" s="112">
        <v>0</v>
      </c>
      <c r="E2161" s="112">
        <f t="shared" si="211"/>
        <v>0</v>
      </c>
      <c r="F2161" s="112">
        <f t="shared" si="212"/>
        <v>0</v>
      </c>
      <c r="G2161" s="293"/>
      <c r="H2161" s="182" t="b">
        <f t="shared" si="207"/>
        <v>1</v>
      </c>
      <c r="I2161" s="182" t="str">
        <f t="shared" si="208"/>
        <v>05</v>
      </c>
    </row>
    <row r="2162" spans="1:9">
      <c r="A2162" s="182" t="s">
        <v>1739</v>
      </c>
      <c r="B2162" s="108" t="s">
        <v>1046</v>
      </c>
      <c r="C2162" s="111"/>
      <c r="D2162" s="112">
        <v>0</v>
      </c>
      <c r="E2162" s="112">
        <f t="shared" si="211"/>
        <v>0</v>
      </c>
      <c r="F2162" s="112">
        <f t="shared" si="212"/>
        <v>0</v>
      </c>
      <c r="G2162" s="293"/>
      <c r="H2162" s="182" t="b">
        <f t="shared" si="207"/>
        <v>1</v>
      </c>
      <c r="I2162" s="182" t="str">
        <f t="shared" si="208"/>
        <v>06</v>
      </c>
    </row>
    <row r="2163" spans="1:9">
      <c r="A2163" s="182" t="s">
        <v>1740</v>
      </c>
      <c r="B2163" s="106" t="s">
        <v>1047</v>
      </c>
      <c r="C2163" s="110">
        <v>-431625900.36000001</v>
      </c>
      <c r="D2163" s="112">
        <v>0</v>
      </c>
      <c r="E2163" s="112">
        <f t="shared" si="211"/>
        <v>-431625900.36000001</v>
      </c>
      <c r="F2163" s="112">
        <f t="shared" si="212"/>
        <v>0</v>
      </c>
      <c r="G2163" s="293">
        <f>G2182+G2183+G2184+G2185+G2186+G2187</f>
        <v>0</v>
      </c>
      <c r="H2163" s="182" t="b">
        <f t="shared" si="207"/>
        <v>1</v>
      </c>
      <c r="I2163" s="182" t="str">
        <f t="shared" si="208"/>
        <v>00</v>
      </c>
    </row>
    <row r="2164" spans="1:9">
      <c r="A2164" s="182" t="s">
        <v>1741</v>
      </c>
      <c r="B2164" s="108" t="s">
        <v>1048</v>
      </c>
      <c r="C2164" s="111"/>
      <c r="D2164" s="112">
        <v>0</v>
      </c>
      <c r="E2164" s="112">
        <f t="shared" si="211"/>
        <v>0</v>
      </c>
      <c r="F2164" s="112">
        <f t="shared" si="212"/>
        <v>0</v>
      </c>
      <c r="G2164" s="293"/>
      <c r="H2164" s="182" t="b">
        <f t="shared" si="207"/>
        <v>1</v>
      </c>
      <c r="I2164" s="182" t="str">
        <f t="shared" si="208"/>
        <v>01</v>
      </c>
    </row>
    <row r="2165" spans="1:9" ht="25.5">
      <c r="A2165" s="182" t="s">
        <v>1742</v>
      </c>
      <c r="B2165" s="106" t="s">
        <v>1049</v>
      </c>
      <c r="C2165" s="110">
        <v>-345272712.12</v>
      </c>
      <c r="D2165" s="112">
        <v>0</v>
      </c>
      <c r="E2165" s="112">
        <f t="shared" si="211"/>
        <v>0</v>
      </c>
      <c r="F2165" s="112">
        <f t="shared" si="212"/>
        <v>0</v>
      </c>
      <c r="G2165" s="293"/>
      <c r="H2165" s="182" t="b">
        <f t="shared" si="207"/>
        <v>1</v>
      </c>
      <c r="I2165" s="182" t="str">
        <f t="shared" si="208"/>
        <v>02</v>
      </c>
    </row>
    <row r="2166" spans="1:9">
      <c r="A2166" s="182" t="s">
        <v>1743</v>
      </c>
      <c r="B2166" s="108" t="s">
        <v>1050</v>
      </c>
      <c r="C2166" s="111">
        <v>-86353188.239999995</v>
      </c>
      <c r="D2166" s="112">
        <v>0</v>
      </c>
      <c r="E2166" s="112">
        <f t="shared" si="211"/>
        <v>0</v>
      </c>
      <c r="F2166" s="112">
        <f t="shared" si="212"/>
        <v>0</v>
      </c>
      <c r="G2166" s="293"/>
      <c r="H2166" s="182" t="b">
        <f t="shared" si="207"/>
        <v>1</v>
      </c>
      <c r="I2166" s="182" t="str">
        <f t="shared" si="208"/>
        <v>03</v>
      </c>
    </row>
    <row r="2167" spans="1:9">
      <c r="A2167" s="182" t="s">
        <v>1744</v>
      </c>
      <c r="B2167" s="106" t="s">
        <v>1051</v>
      </c>
      <c r="C2167" s="110"/>
      <c r="D2167" s="112">
        <v>0</v>
      </c>
      <c r="E2167" s="112">
        <f t="shared" si="211"/>
        <v>0</v>
      </c>
      <c r="F2167" s="112">
        <f t="shared" si="212"/>
        <v>0</v>
      </c>
      <c r="G2167" s="293"/>
      <c r="H2167" s="182" t="b">
        <f t="shared" ref="H2167:H2203" si="213">IF(I2167="00",C2167=E2167+F2167,TRUE)</f>
        <v>1</v>
      </c>
      <c r="I2167" s="182" t="str">
        <f t="shared" si="208"/>
        <v>04</v>
      </c>
    </row>
    <row r="2168" spans="1:9">
      <c r="A2168" s="182" t="s">
        <v>1745</v>
      </c>
      <c r="B2168" s="108" t="s">
        <v>1052</v>
      </c>
      <c r="C2168" s="111"/>
      <c r="D2168" s="112">
        <v>0</v>
      </c>
      <c r="E2168" s="112">
        <f t="shared" si="211"/>
        <v>0</v>
      </c>
      <c r="F2168" s="112">
        <f t="shared" si="212"/>
        <v>0</v>
      </c>
      <c r="G2168" s="293"/>
      <c r="H2168" s="182" t="b">
        <f t="shared" si="213"/>
        <v>1</v>
      </c>
      <c r="I2168" s="182" t="str">
        <f t="shared" ref="I2168:I2203" si="214">MID(A2168,11,2)</f>
        <v>05</v>
      </c>
    </row>
    <row r="2169" spans="1:9">
      <c r="A2169" s="182" t="s">
        <v>1746</v>
      </c>
      <c r="B2169" s="106" t="s">
        <v>1053</v>
      </c>
      <c r="C2169" s="110"/>
      <c r="D2169" s="112">
        <v>0</v>
      </c>
      <c r="E2169" s="112">
        <f t="shared" si="211"/>
        <v>0</v>
      </c>
      <c r="F2169" s="112">
        <f t="shared" si="212"/>
        <v>0</v>
      </c>
      <c r="G2169" s="293"/>
      <c r="H2169" s="182" t="b">
        <f t="shared" si="213"/>
        <v>1</v>
      </c>
      <c r="I2169" s="182" t="str">
        <f t="shared" si="214"/>
        <v>06</v>
      </c>
    </row>
    <row r="2170" spans="1:9">
      <c r="A2170" s="182" t="s">
        <v>1747</v>
      </c>
      <c r="B2170" s="108" t="s">
        <v>1054</v>
      </c>
      <c r="C2170" s="111">
        <v>0</v>
      </c>
      <c r="D2170" s="112">
        <v>0</v>
      </c>
      <c r="E2170" s="112">
        <f t="shared" si="211"/>
        <v>0</v>
      </c>
      <c r="F2170" s="112">
        <f t="shared" si="212"/>
        <v>0</v>
      </c>
      <c r="G2170" s="293">
        <f>G2189+G2190+G2191+G2192+G2193+G2194</f>
        <v>0</v>
      </c>
      <c r="H2170" s="182" t="b">
        <f t="shared" si="213"/>
        <v>1</v>
      </c>
      <c r="I2170" s="182" t="str">
        <f t="shared" si="214"/>
        <v>00</v>
      </c>
    </row>
    <row r="2171" spans="1:9">
      <c r="A2171" s="182" t="s">
        <v>1748</v>
      </c>
      <c r="B2171" s="106" t="s">
        <v>1055</v>
      </c>
      <c r="C2171" s="110"/>
      <c r="D2171" s="112">
        <v>0</v>
      </c>
      <c r="E2171" s="112">
        <f t="shared" si="211"/>
        <v>0</v>
      </c>
      <c r="F2171" s="112">
        <f t="shared" si="212"/>
        <v>0</v>
      </c>
      <c r="G2171" s="293"/>
      <c r="H2171" s="182" t="b">
        <f t="shared" si="213"/>
        <v>1</v>
      </c>
      <c r="I2171" s="182" t="str">
        <f t="shared" si="214"/>
        <v>01</v>
      </c>
    </row>
    <row r="2172" spans="1:9" ht="25.5">
      <c r="A2172" s="182" t="s">
        <v>1749</v>
      </c>
      <c r="B2172" s="108" t="s">
        <v>1056</v>
      </c>
      <c r="C2172" s="111"/>
      <c r="D2172" s="112">
        <v>0</v>
      </c>
      <c r="E2172" s="112">
        <f t="shared" si="211"/>
        <v>0</v>
      </c>
      <c r="F2172" s="112">
        <f t="shared" si="212"/>
        <v>0</v>
      </c>
      <c r="G2172" s="293"/>
      <c r="H2172" s="182" t="b">
        <f t="shared" si="213"/>
        <v>1</v>
      </c>
      <c r="I2172" s="182" t="str">
        <f t="shared" si="214"/>
        <v>02</v>
      </c>
    </row>
    <row r="2173" spans="1:9">
      <c r="A2173" s="182" t="s">
        <v>1750</v>
      </c>
      <c r="B2173" s="106" t="s">
        <v>1057</v>
      </c>
      <c r="C2173" s="110"/>
      <c r="D2173" s="112">
        <v>0</v>
      </c>
      <c r="E2173" s="112">
        <f t="shared" si="211"/>
        <v>0</v>
      </c>
      <c r="F2173" s="112">
        <f t="shared" si="212"/>
        <v>0</v>
      </c>
      <c r="G2173" s="293"/>
      <c r="H2173" s="182" t="b">
        <f t="shared" si="213"/>
        <v>1</v>
      </c>
      <c r="I2173" s="182" t="str">
        <f t="shared" si="214"/>
        <v>03</v>
      </c>
    </row>
    <row r="2174" spans="1:9">
      <c r="A2174" s="182" t="s">
        <v>1751</v>
      </c>
      <c r="B2174" s="108" t="s">
        <v>1058</v>
      </c>
      <c r="C2174" s="111"/>
      <c r="D2174" s="112">
        <v>0</v>
      </c>
      <c r="E2174" s="112">
        <f t="shared" si="211"/>
        <v>0</v>
      </c>
      <c r="F2174" s="112">
        <f t="shared" si="212"/>
        <v>0</v>
      </c>
      <c r="G2174" s="293"/>
      <c r="H2174" s="182" t="b">
        <f t="shared" si="213"/>
        <v>1</v>
      </c>
      <c r="I2174" s="182" t="str">
        <f t="shared" si="214"/>
        <v>04</v>
      </c>
    </row>
    <row r="2175" spans="1:9">
      <c r="A2175" s="182" t="s">
        <v>1752</v>
      </c>
      <c r="B2175" s="106" t="s">
        <v>1059</v>
      </c>
      <c r="C2175" s="110"/>
      <c r="D2175" s="112">
        <v>0</v>
      </c>
      <c r="E2175" s="112">
        <f t="shared" si="211"/>
        <v>0</v>
      </c>
      <c r="F2175" s="112">
        <f t="shared" si="212"/>
        <v>0</v>
      </c>
      <c r="G2175" s="293"/>
      <c r="H2175" s="182" t="b">
        <f t="shared" si="213"/>
        <v>1</v>
      </c>
      <c r="I2175" s="182" t="str">
        <f t="shared" si="214"/>
        <v>05</v>
      </c>
    </row>
    <row r="2176" spans="1:9">
      <c r="A2176" s="182" t="s">
        <v>1753</v>
      </c>
      <c r="B2176" s="108" t="s">
        <v>1060</v>
      </c>
      <c r="C2176" s="111"/>
      <c r="D2176" s="112">
        <v>0</v>
      </c>
      <c r="E2176" s="112">
        <f t="shared" si="211"/>
        <v>0</v>
      </c>
      <c r="F2176" s="112">
        <f t="shared" si="212"/>
        <v>0</v>
      </c>
      <c r="G2176" s="293"/>
      <c r="H2176" s="182" t="b">
        <f t="shared" si="213"/>
        <v>1</v>
      </c>
      <c r="I2176" s="182" t="str">
        <f t="shared" si="214"/>
        <v>06</v>
      </c>
    </row>
    <row r="2177" spans="1:9" ht="25.5">
      <c r="A2177" s="182" t="s">
        <v>1754</v>
      </c>
      <c r="B2177" s="106" t="s">
        <v>1061</v>
      </c>
      <c r="C2177" s="110">
        <v>0</v>
      </c>
      <c r="D2177" s="112">
        <v>0</v>
      </c>
      <c r="E2177" s="112">
        <f t="shared" si="211"/>
        <v>0</v>
      </c>
      <c r="F2177" s="112">
        <f t="shared" si="212"/>
        <v>0</v>
      </c>
      <c r="G2177" s="293">
        <f>G2196+G2197+G2198+G2199+G2200+G2201</f>
        <v>0</v>
      </c>
      <c r="H2177" s="182" t="b">
        <f t="shared" si="213"/>
        <v>1</v>
      </c>
      <c r="I2177" s="182" t="str">
        <f t="shared" si="214"/>
        <v>00</v>
      </c>
    </row>
    <row r="2178" spans="1:9">
      <c r="A2178" s="182" t="s">
        <v>1755</v>
      </c>
      <c r="B2178" s="108" t="s">
        <v>1062</v>
      </c>
      <c r="C2178" s="111"/>
      <c r="D2178" s="112">
        <v>0</v>
      </c>
      <c r="E2178" s="112">
        <f t="shared" si="211"/>
        <v>0</v>
      </c>
      <c r="F2178" s="112">
        <f t="shared" si="212"/>
        <v>0</v>
      </c>
      <c r="G2178" s="293"/>
      <c r="H2178" s="182" t="b">
        <f t="shared" si="213"/>
        <v>1</v>
      </c>
      <c r="I2178" s="182" t="str">
        <f t="shared" si="214"/>
        <v>01</v>
      </c>
    </row>
    <row r="2179" spans="1:9" ht="25.5">
      <c r="A2179" s="182" t="s">
        <v>1756</v>
      </c>
      <c r="B2179" s="106" t="s">
        <v>1063</v>
      </c>
      <c r="C2179" s="110"/>
      <c r="D2179" s="112">
        <v>0</v>
      </c>
      <c r="E2179" s="112">
        <f t="shared" si="211"/>
        <v>0</v>
      </c>
      <c r="F2179" s="112">
        <f t="shared" si="212"/>
        <v>0</v>
      </c>
      <c r="G2179" s="293"/>
      <c r="H2179" s="182" t="b">
        <f t="shared" si="213"/>
        <v>1</v>
      </c>
      <c r="I2179" s="182" t="str">
        <f t="shared" si="214"/>
        <v>02</v>
      </c>
    </row>
    <row r="2180" spans="1:9">
      <c r="A2180" s="182" t="s">
        <v>1757</v>
      </c>
      <c r="B2180" s="108" t="s">
        <v>1064</v>
      </c>
      <c r="C2180" s="111"/>
      <c r="D2180" s="112">
        <v>0</v>
      </c>
      <c r="E2180" s="112">
        <f t="shared" si="211"/>
        <v>0</v>
      </c>
      <c r="F2180" s="112">
        <f t="shared" si="212"/>
        <v>0</v>
      </c>
      <c r="G2180" s="293"/>
      <c r="H2180" s="182" t="b">
        <f t="shared" si="213"/>
        <v>1</v>
      </c>
      <c r="I2180" s="182" t="str">
        <f t="shared" si="214"/>
        <v>03</v>
      </c>
    </row>
    <row r="2181" spans="1:9">
      <c r="A2181" s="182" t="s">
        <v>1758</v>
      </c>
      <c r="B2181" s="106" t="s">
        <v>1065</v>
      </c>
      <c r="C2181" s="110"/>
      <c r="D2181" s="112">
        <v>0</v>
      </c>
      <c r="E2181" s="112">
        <f t="shared" si="211"/>
        <v>0</v>
      </c>
      <c r="F2181" s="112">
        <f t="shared" si="212"/>
        <v>0</v>
      </c>
      <c r="G2181" s="293"/>
      <c r="H2181" s="182" t="b">
        <f t="shared" si="213"/>
        <v>1</v>
      </c>
      <c r="I2181" s="182" t="str">
        <f t="shared" si="214"/>
        <v>04</v>
      </c>
    </row>
    <row r="2182" spans="1:9">
      <c r="A2182" s="182" t="s">
        <v>1759</v>
      </c>
      <c r="B2182" s="108" t="s">
        <v>1066</v>
      </c>
      <c r="C2182" s="111"/>
      <c r="D2182" s="112">
        <v>0</v>
      </c>
      <c r="E2182" s="112">
        <f t="shared" si="211"/>
        <v>0</v>
      </c>
      <c r="F2182" s="112">
        <f t="shared" si="212"/>
        <v>0</v>
      </c>
      <c r="G2182" s="293"/>
      <c r="H2182" s="182" t="b">
        <f t="shared" si="213"/>
        <v>1</v>
      </c>
      <c r="I2182" s="182" t="str">
        <f t="shared" si="214"/>
        <v>05</v>
      </c>
    </row>
    <row r="2183" spans="1:9">
      <c r="A2183" s="182" t="s">
        <v>1760</v>
      </c>
      <c r="B2183" s="106" t="s">
        <v>1067</v>
      </c>
      <c r="C2183" s="110"/>
      <c r="D2183" s="112">
        <v>0</v>
      </c>
      <c r="E2183" s="112">
        <f t="shared" si="211"/>
        <v>0</v>
      </c>
      <c r="F2183" s="112">
        <f t="shared" si="212"/>
        <v>0</v>
      </c>
      <c r="G2183" s="293"/>
      <c r="H2183" s="182" t="b">
        <f t="shared" si="213"/>
        <v>1</v>
      </c>
      <c r="I2183" s="182" t="str">
        <f t="shared" si="214"/>
        <v>06</v>
      </c>
    </row>
    <row r="2184" spans="1:9" ht="25.5">
      <c r="A2184" s="182" t="s">
        <v>1761</v>
      </c>
      <c r="B2184" s="108" t="s">
        <v>1068</v>
      </c>
      <c r="C2184" s="111">
        <v>0</v>
      </c>
      <c r="D2184" s="112">
        <v>0</v>
      </c>
      <c r="E2184" s="112">
        <f t="shared" si="211"/>
        <v>0</v>
      </c>
      <c r="F2184" s="112">
        <f t="shared" si="212"/>
        <v>0</v>
      </c>
      <c r="G2184" s="293">
        <f>G2203+G2204+G2205+G2206+G2207+G2208</f>
        <v>0</v>
      </c>
      <c r="H2184" s="182" t="b">
        <f t="shared" si="213"/>
        <v>1</v>
      </c>
      <c r="I2184" s="182" t="str">
        <f t="shared" si="214"/>
        <v>00</v>
      </c>
    </row>
    <row r="2185" spans="1:9">
      <c r="A2185" s="182" t="s">
        <v>1762</v>
      </c>
      <c r="B2185" s="106" t="s">
        <v>1069</v>
      </c>
      <c r="C2185" s="110"/>
      <c r="D2185" s="112">
        <v>0</v>
      </c>
      <c r="E2185" s="112">
        <f t="shared" si="211"/>
        <v>0</v>
      </c>
      <c r="F2185" s="112">
        <f t="shared" si="212"/>
        <v>0</v>
      </c>
      <c r="G2185" s="293"/>
      <c r="H2185" s="182" t="b">
        <f t="shared" si="213"/>
        <v>1</v>
      </c>
      <c r="I2185" s="182" t="str">
        <f t="shared" si="214"/>
        <v>01</v>
      </c>
    </row>
    <row r="2186" spans="1:9" ht="25.5">
      <c r="A2186" s="182" t="s">
        <v>1763</v>
      </c>
      <c r="B2186" s="108" t="s">
        <v>1070</v>
      </c>
      <c r="C2186" s="111"/>
      <c r="D2186" s="112">
        <v>0</v>
      </c>
      <c r="E2186" s="112">
        <f t="shared" si="211"/>
        <v>0</v>
      </c>
      <c r="F2186" s="112">
        <f t="shared" si="212"/>
        <v>0</v>
      </c>
      <c r="G2186" s="293"/>
      <c r="H2186" s="182" t="b">
        <f t="shared" si="213"/>
        <v>1</v>
      </c>
      <c r="I2186" s="182" t="str">
        <f t="shared" si="214"/>
        <v>02</v>
      </c>
    </row>
    <row r="2187" spans="1:9">
      <c r="A2187" s="182" t="s">
        <v>1764</v>
      </c>
      <c r="B2187" s="106" t="s">
        <v>1071</v>
      </c>
      <c r="C2187" s="110"/>
      <c r="D2187" s="112">
        <v>0</v>
      </c>
      <c r="E2187" s="112">
        <f t="shared" si="211"/>
        <v>0</v>
      </c>
      <c r="F2187" s="112">
        <f t="shared" si="212"/>
        <v>0</v>
      </c>
      <c r="G2187" s="293"/>
      <c r="H2187" s="182" t="b">
        <f t="shared" si="213"/>
        <v>1</v>
      </c>
      <c r="I2187" s="182" t="str">
        <f t="shared" si="214"/>
        <v>03</v>
      </c>
    </row>
    <row r="2188" spans="1:9">
      <c r="A2188" s="182" t="s">
        <v>1765</v>
      </c>
      <c r="B2188" s="108" t="s">
        <v>1072</v>
      </c>
      <c r="C2188" s="111"/>
      <c r="D2188" s="112">
        <v>0</v>
      </c>
      <c r="E2188" s="112">
        <f t="shared" si="211"/>
        <v>0</v>
      </c>
      <c r="F2188" s="112">
        <f t="shared" si="212"/>
        <v>0</v>
      </c>
      <c r="G2188" s="293"/>
      <c r="H2188" s="182" t="b">
        <f t="shared" si="213"/>
        <v>1</v>
      </c>
      <c r="I2188" s="182" t="str">
        <f t="shared" si="214"/>
        <v>04</v>
      </c>
    </row>
    <row r="2189" spans="1:9">
      <c r="A2189" s="182" t="s">
        <v>1766</v>
      </c>
      <c r="B2189" s="106" t="s">
        <v>1073</v>
      </c>
      <c r="C2189" s="110"/>
      <c r="D2189" s="112">
        <v>0</v>
      </c>
      <c r="E2189" s="112">
        <f t="shared" si="211"/>
        <v>0</v>
      </c>
      <c r="F2189" s="112">
        <f t="shared" si="212"/>
        <v>0</v>
      </c>
      <c r="G2189" s="293"/>
      <c r="H2189" s="182" t="b">
        <f t="shared" si="213"/>
        <v>1</v>
      </c>
      <c r="I2189" s="182" t="str">
        <f t="shared" si="214"/>
        <v>05</v>
      </c>
    </row>
    <row r="2190" spans="1:9">
      <c r="A2190" s="182" t="s">
        <v>1767</v>
      </c>
      <c r="B2190" s="108" t="s">
        <v>1074</v>
      </c>
      <c r="C2190" s="111"/>
      <c r="D2190" s="112">
        <v>0</v>
      </c>
      <c r="E2190" s="112">
        <f t="shared" si="211"/>
        <v>0</v>
      </c>
      <c r="F2190" s="112">
        <f t="shared" si="212"/>
        <v>0</v>
      </c>
      <c r="G2190" s="293"/>
      <c r="H2190" s="182" t="b">
        <f t="shared" si="213"/>
        <v>1</v>
      </c>
      <c r="I2190" s="182" t="str">
        <f t="shared" si="214"/>
        <v>06</v>
      </c>
    </row>
    <row r="2191" spans="1:9">
      <c r="A2191" s="182" t="s">
        <v>1768</v>
      </c>
      <c r="B2191" s="106" t="s">
        <v>1075</v>
      </c>
      <c r="C2191" s="110">
        <v>776884561.19000006</v>
      </c>
      <c r="D2191" s="112">
        <v>0</v>
      </c>
      <c r="E2191" s="112">
        <f>E2192+E2198</f>
        <v>0</v>
      </c>
      <c r="F2191" s="112">
        <f>F2192+F2198</f>
        <v>776884561.19000006</v>
      </c>
      <c r="G2191" s="293">
        <f>G2214+G2220</f>
        <v>0</v>
      </c>
      <c r="H2191" s="182" t="b">
        <f t="shared" si="213"/>
        <v>1</v>
      </c>
      <c r="I2191" s="182" t="str">
        <f t="shared" si="214"/>
        <v>00</v>
      </c>
    </row>
    <row r="2192" spans="1:9">
      <c r="A2192" s="182" t="s">
        <v>1769</v>
      </c>
      <c r="B2192" s="108" t="s">
        <v>1076</v>
      </c>
      <c r="C2192" s="111">
        <v>0</v>
      </c>
      <c r="D2192" s="112">
        <v>0</v>
      </c>
      <c r="E2192" s="112">
        <f>E2193+E2194+E2195+E2196+E2197</f>
        <v>0</v>
      </c>
      <c r="F2192" s="112">
        <f>F2193+F2194+F2195+F2196+F2197</f>
        <v>0</v>
      </c>
      <c r="G2192" s="293">
        <f>G2215+G2216+G2217+G2218+G2219</f>
        <v>0</v>
      </c>
      <c r="H2192" s="182" t="b">
        <f t="shared" si="213"/>
        <v>1</v>
      </c>
      <c r="I2192" s="182" t="str">
        <f t="shared" si="214"/>
        <v>00</v>
      </c>
    </row>
    <row r="2193" spans="1:9">
      <c r="A2193" s="182" t="s">
        <v>1770</v>
      </c>
      <c r="B2193" s="106" t="s">
        <v>1077</v>
      </c>
      <c r="C2193" s="110"/>
      <c r="D2193" s="112">
        <v>0</v>
      </c>
      <c r="E2193" s="112">
        <f>SUMIF(A2193:B2193,"*intra*",C2193:D2193)+SUMIF(A2193:B2193,"*inter*",C2193:D2193)</f>
        <v>0</v>
      </c>
      <c r="F2193" s="112">
        <f>SUMIF(A2193:B2193,"*consolidação*",C2193:D2193)</f>
        <v>0</v>
      </c>
      <c r="G2193" s="293"/>
      <c r="H2193" s="182" t="b">
        <f t="shared" si="213"/>
        <v>1</v>
      </c>
      <c r="I2193" s="182" t="str">
        <f t="shared" si="214"/>
        <v>00</v>
      </c>
    </row>
    <row r="2194" spans="1:9">
      <c r="A2194" s="182" t="s">
        <v>1771</v>
      </c>
      <c r="B2194" s="108" t="s">
        <v>1078</v>
      </c>
      <c r="C2194" s="111"/>
      <c r="D2194" s="112">
        <v>0</v>
      </c>
      <c r="E2194" s="112">
        <f>SUMIF(A2194:B2194,"*intra*",C2194:D2194)+SUMIF(A2194:B2194,"*inter*",C2194:D2194)</f>
        <v>0</v>
      </c>
      <c r="F2194" s="112">
        <f>SUMIF(A2194:B2194,"*consolidação*",C2194:D2194)</f>
        <v>0</v>
      </c>
      <c r="G2194" s="293"/>
      <c r="H2194" s="182" t="b">
        <f t="shared" si="213"/>
        <v>1</v>
      </c>
      <c r="I2194" s="182" t="str">
        <f t="shared" si="214"/>
        <v>00</v>
      </c>
    </row>
    <row r="2195" spans="1:9">
      <c r="A2195" s="182" t="s">
        <v>1772</v>
      </c>
      <c r="B2195" s="106" t="s">
        <v>1079</v>
      </c>
      <c r="C2195" s="110"/>
      <c r="D2195" s="112">
        <v>0</v>
      </c>
      <c r="E2195" s="112">
        <f>SUMIF(A2195:B2195,"*intra*",C2195:D2195)+SUMIF(A2195:B2195,"*inter*",C2195:D2195)</f>
        <v>0</v>
      </c>
      <c r="F2195" s="112">
        <f>SUMIF(A2195:B2195,"*consolidação*",C2195:D2195)</f>
        <v>0</v>
      </c>
      <c r="G2195" s="293"/>
      <c r="H2195" s="182" t="b">
        <f t="shared" si="213"/>
        <v>1</v>
      </c>
      <c r="I2195" s="182" t="str">
        <f t="shared" si="214"/>
        <v>00</v>
      </c>
    </row>
    <row r="2196" spans="1:9">
      <c r="A2196" s="182" t="s">
        <v>1773</v>
      </c>
      <c r="B2196" s="108" t="s">
        <v>1080</v>
      </c>
      <c r="C2196" s="111"/>
      <c r="D2196" s="112">
        <v>0</v>
      </c>
      <c r="E2196" s="112">
        <f>SUMIF(A2196:B2196,"*intra*",C2196:D2196)+SUMIF(A2196:B2196,"*inter*",C2196:D2196)</f>
        <v>0</v>
      </c>
      <c r="F2196" s="112">
        <f>SUMIF(A2196:B2196,"*consolidação*",C2196:D2196)</f>
        <v>0</v>
      </c>
      <c r="G2196" s="293"/>
      <c r="H2196" s="182" t="b">
        <f t="shared" si="213"/>
        <v>1</v>
      </c>
      <c r="I2196" s="182" t="str">
        <f t="shared" si="214"/>
        <v>00</v>
      </c>
    </row>
    <row r="2197" spans="1:9">
      <c r="A2197" s="182" t="s">
        <v>1774</v>
      </c>
      <c r="B2197" s="106" t="s">
        <v>1081</v>
      </c>
      <c r="C2197" s="110"/>
      <c r="D2197" s="112">
        <v>0</v>
      </c>
      <c r="E2197" s="112">
        <f>SUMIF(A2197:B2197,"*intra*",C2197:D2197)+SUMIF(A2197:B2197,"*inter*",C2197:D2197)</f>
        <v>0</v>
      </c>
      <c r="F2197" s="112">
        <f>SUMIF(A2197:B2197,"*consolidação*",C2197:D2197)</f>
        <v>0</v>
      </c>
      <c r="G2197" s="293"/>
      <c r="H2197" s="182" t="b">
        <f t="shared" si="213"/>
        <v>1</v>
      </c>
      <c r="I2197" s="182" t="str">
        <f t="shared" si="214"/>
        <v>00</v>
      </c>
    </row>
    <row r="2198" spans="1:9">
      <c r="A2198" s="182" t="s">
        <v>1775</v>
      </c>
      <c r="B2198" s="108" t="s">
        <v>1082</v>
      </c>
      <c r="C2198" s="111">
        <v>776884561.19000006</v>
      </c>
      <c r="D2198" s="112">
        <v>0</v>
      </c>
      <c r="E2198" s="112">
        <f>E2199+E2200+E2201+E2202+E2203</f>
        <v>0</v>
      </c>
      <c r="F2198" s="112">
        <f>F2199+F2200+F2201+F2202+F2203</f>
        <v>776884561.19000006</v>
      </c>
      <c r="G2198" s="293">
        <f>G2221+G2222+G2223+G2224+G2225</f>
        <v>0</v>
      </c>
      <c r="H2198" s="182" t="b">
        <f t="shared" si="213"/>
        <v>1</v>
      </c>
      <c r="I2198" s="182" t="str">
        <f t="shared" si="214"/>
        <v>00</v>
      </c>
    </row>
    <row r="2199" spans="1:9">
      <c r="A2199" s="182" t="s">
        <v>1776</v>
      </c>
      <c r="B2199" s="106" t="s">
        <v>1083</v>
      </c>
      <c r="C2199" s="110">
        <v>776884561.19000006</v>
      </c>
      <c r="D2199" s="112">
        <v>0</v>
      </c>
      <c r="E2199" s="112">
        <f>SUMIF(A2199:B2199,"*intra*",C2199:D2199)+SUMIF(A2199:B2199,"*inter*",C2199:D2199)</f>
        <v>0</v>
      </c>
      <c r="F2199" s="112">
        <f>SUMIF(A2199:B2199,"*consolidação*",C2199:D2199)</f>
        <v>776884561.19000006</v>
      </c>
      <c r="G2199" s="293"/>
      <c r="H2199" s="182" t="b">
        <f t="shared" si="213"/>
        <v>1</v>
      </c>
      <c r="I2199" s="182" t="str">
        <f t="shared" si="214"/>
        <v>00</v>
      </c>
    </row>
    <row r="2200" spans="1:9">
      <c r="A2200" s="182" t="s">
        <v>1777</v>
      </c>
      <c r="B2200" s="108" t="s">
        <v>1084</v>
      </c>
      <c r="C2200" s="111"/>
      <c r="D2200" s="112">
        <v>0</v>
      </c>
      <c r="E2200" s="112">
        <f>SUMIF(A2200:B2200,"*intra*",C2200:D2200)+SUMIF(A2200:B2200,"*inter*",C2200:D2200)</f>
        <v>0</v>
      </c>
      <c r="F2200" s="112">
        <f>SUMIF(A2200:B2200,"*consolidação*",C2200:D2200)</f>
        <v>0</v>
      </c>
      <c r="G2200" s="293"/>
      <c r="H2200" s="182" t="b">
        <f t="shared" si="213"/>
        <v>1</v>
      </c>
      <c r="I2200" s="182" t="str">
        <f t="shared" si="214"/>
        <v>00</v>
      </c>
    </row>
    <row r="2201" spans="1:9">
      <c r="A2201" s="182" t="s">
        <v>1778</v>
      </c>
      <c r="B2201" s="106" t="s">
        <v>1085</v>
      </c>
      <c r="C2201" s="110"/>
      <c r="D2201" s="112">
        <v>0</v>
      </c>
      <c r="E2201" s="112">
        <f>SUMIF(A2201:B2201,"*intra*",C2201:D2201)+SUMIF(A2201:B2201,"*inter*",C2201:D2201)</f>
        <v>0</v>
      </c>
      <c r="F2201" s="112">
        <f>SUMIF(A2201:B2201,"*consolidação*",C2201:D2201)</f>
        <v>0</v>
      </c>
      <c r="G2201" s="293"/>
      <c r="H2201" s="182" t="b">
        <f t="shared" si="213"/>
        <v>1</v>
      </c>
      <c r="I2201" s="182" t="str">
        <f t="shared" si="214"/>
        <v>00</v>
      </c>
    </row>
    <row r="2202" spans="1:9">
      <c r="A2202" s="182" t="s">
        <v>1779</v>
      </c>
      <c r="B2202" s="108" t="s">
        <v>1086</v>
      </c>
      <c r="C2202" s="111"/>
      <c r="D2202" s="112">
        <v>0</v>
      </c>
      <c r="E2202" s="112">
        <f>SUMIF(A2202:B2202,"*intra*",C2202:D2202)+SUMIF(A2202:B2202,"*inter*",C2202:D2202)</f>
        <v>0</v>
      </c>
      <c r="F2202" s="112">
        <f>SUMIF(A2202:B2202,"*consolidação*",C2202:D2202)</f>
        <v>0</v>
      </c>
      <c r="G2202" s="293"/>
      <c r="H2202" s="182" t="b">
        <f t="shared" si="213"/>
        <v>1</v>
      </c>
      <c r="I2202" s="182" t="str">
        <f t="shared" si="214"/>
        <v>00</v>
      </c>
    </row>
    <row r="2203" spans="1:9">
      <c r="A2203" s="182" t="s">
        <v>1780</v>
      </c>
      <c r="B2203" s="106" t="s">
        <v>1087</v>
      </c>
      <c r="C2203" s="110"/>
      <c r="D2203" s="112">
        <v>0</v>
      </c>
      <c r="E2203" s="112">
        <f>SUMIF(A2203:B2203,"*intra*",C2203:D2203)+SUMIF(A2203:B2203,"*inter*",C2203:D2203)</f>
        <v>0</v>
      </c>
      <c r="F2203" s="112">
        <f>SUMIF(A2203:B2203,"*consolidação*",C2203:D2203)</f>
        <v>0</v>
      </c>
      <c r="G2203" s="293"/>
      <c r="H2203" s="182" t="b">
        <f t="shared" si="213"/>
        <v>1</v>
      </c>
      <c r="I2203" s="182" t="str">
        <f t="shared" si="214"/>
        <v>00</v>
      </c>
    </row>
    <row r="2204" spans="1:9">
      <c r="A2204" s="182" t="s">
        <v>1781</v>
      </c>
      <c r="B2204" s="108" t="s">
        <v>1088</v>
      </c>
      <c r="C2204" s="109"/>
      <c r="D2204" s="112">
        <v>1</v>
      </c>
      <c r="E2204" s="112">
        <f t="shared" ref="E2204:E2226" si="215">SUMIF(A2204:B2204,"*intra*",C2204:D2204)+SUMIF(A2204:B2204,"*inter*",C2204:D2204)</f>
        <v>0</v>
      </c>
      <c r="F2204" s="112">
        <f t="shared" ref="F2204:F2226" si="216">SUMIF(A2204:B2204,"*consolidação*",C2204:D2204)</f>
        <v>0</v>
      </c>
      <c r="G2204" s="293"/>
      <c r="H2204" s="295" t="b">
        <f t="shared" ref="H2204:H2226" si="217">IF(I2204="00",C2204=E2204+F2204,TRUE)</f>
        <v>1</v>
      </c>
      <c r="I2204" s="295" t="str">
        <f t="shared" ref="I2204:I2226" si="218">MID(A2204,11,2)</f>
        <v xml:space="preserve">o </v>
      </c>
    </row>
    <row r="2205" spans="1:9">
      <c r="A2205" s="182" t="s">
        <v>1781</v>
      </c>
      <c r="B2205" s="106" t="s">
        <v>1089</v>
      </c>
      <c r="C2205" s="107"/>
      <c r="D2205" s="112">
        <v>2</v>
      </c>
      <c r="E2205" s="112">
        <f t="shared" si="215"/>
        <v>0</v>
      </c>
      <c r="F2205" s="112">
        <f t="shared" si="216"/>
        <v>0</v>
      </c>
      <c r="G2205" s="293"/>
      <c r="H2205" s="295" t="b">
        <f t="shared" si="217"/>
        <v>1</v>
      </c>
      <c r="I2205" s="295" t="str">
        <f t="shared" si="218"/>
        <v xml:space="preserve">o </v>
      </c>
    </row>
    <row r="2206" spans="1:9">
      <c r="A2206" s="182" t="s">
        <v>62</v>
      </c>
      <c r="B2206" s="108" t="s">
        <v>1090</v>
      </c>
      <c r="C2206" s="111">
        <v>1340926777241.72</v>
      </c>
      <c r="D2206" s="112">
        <v>3</v>
      </c>
      <c r="E2206" s="112">
        <f t="shared" si="215"/>
        <v>0</v>
      </c>
      <c r="F2206" s="112">
        <f t="shared" si="216"/>
        <v>0</v>
      </c>
      <c r="G2206" s="293"/>
      <c r="H2206" s="295" t="b">
        <f t="shared" si="217"/>
        <v>1</v>
      </c>
      <c r="I2206" s="295" t="str">
        <f t="shared" si="218"/>
        <v>nc</v>
      </c>
    </row>
    <row r="2207" spans="1:9">
      <c r="A2207" s="182" t="s">
        <v>63</v>
      </c>
      <c r="B2207" s="106" t="s">
        <v>1091</v>
      </c>
      <c r="C2207" s="110">
        <v>3628775688646.6299</v>
      </c>
      <c r="D2207" s="112">
        <v>4</v>
      </c>
      <c r="E2207" s="112">
        <f t="shared" si="215"/>
        <v>0</v>
      </c>
      <c r="F2207" s="112">
        <f t="shared" si="216"/>
        <v>0</v>
      </c>
      <c r="G2207" s="293"/>
      <c r="H2207" s="295" t="b">
        <f t="shared" si="217"/>
        <v>1</v>
      </c>
      <c r="I2207" s="295" t="str">
        <f t="shared" si="218"/>
        <v>an</v>
      </c>
    </row>
    <row r="2208" spans="1:9">
      <c r="A2208" s="182" t="s">
        <v>66</v>
      </c>
      <c r="B2208" s="108" t="s">
        <v>1092</v>
      </c>
      <c r="C2208" s="111">
        <v>7508257683444.1602</v>
      </c>
      <c r="D2208" s="112">
        <v>5</v>
      </c>
      <c r="E2208" s="112">
        <f t="shared" si="215"/>
        <v>0</v>
      </c>
      <c r="F2208" s="112">
        <f t="shared" si="216"/>
        <v>0</v>
      </c>
      <c r="G2208" s="293"/>
      <c r="H2208" s="295" t="b">
        <f t="shared" si="217"/>
        <v>1</v>
      </c>
      <c r="I2208" s="295" t="str">
        <f t="shared" si="218"/>
        <v>na</v>
      </c>
    </row>
    <row r="2209" spans="1:9" s="252" customFormat="1">
      <c r="A2209" s="252" t="s">
        <v>4024</v>
      </c>
      <c r="B2209" s="259" t="s">
        <v>4024</v>
      </c>
      <c r="C2209" s="253">
        <v>1180438894267.79</v>
      </c>
      <c r="D2209" s="112">
        <v>6</v>
      </c>
      <c r="E2209" s="112">
        <f t="shared" si="215"/>
        <v>0</v>
      </c>
      <c r="F2209" s="112">
        <f t="shared" si="216"/>
        <v>0</v>
      </c>
      <c r="G2209" s="293"/>
      <c r="H2209" s="295" t="b">
        <f t="shared" si="217"/>
        <v>0</v>
      </c>
      <c r="I2209" s="295" t="str">
        <f t="shared" si="218"/>
        <v>00</v>
      </c>
    </row>
    <row r="2210" spans="1:9" s="252" customFormat="1">
      <c r="A2210" s="252" t="s">
        <v>4025</v>
      </c>
      <c r="B2210" s="259" t="s">
        <v>4025</v>
      </c>
      <c r="C2210" s="253">
        <v>6200059372846.9697</v>
      </c>
      <c r="D2210" s="112">
        <v>7</v>
      </c>
      <c r="E2210" s="112">
        <f t="shared" si="215"/>
        <v>0</v>
      </c>
      <c r="F2210" s="112">
        <f t="shared" si="216"/>
        <v>0</v>
      </c>
      <c r="G2210" s="293"/>
      <c r="H2210" s="295" t="b">
        <f t="shared" si="217"/>
        <v>0</v>
      </c>
      <c r="I2210" s="295" t="str">
        <f t="shared" si="218"/>
        <v>00</v>
      </c>
    </row>
    <row r="2211" spans="1:9" s="252" customFormat="1">
      <c r="A2211" s="252" t="s">
        <v>4026</v>
      </c>
      <c r="B2211" s="259" t="s">
        <v>4026</v>
      </c>
      <c r="C2211" s="253">
        <v>49909122806.129997</v>
      </c>
      <c r="D2211" s="112">
        <v>8</v>
      </c>
      <c r="E2211" s="112">
        <f t="shared" si="215"/>
        <v>0</v>
      </c>
      <c r="F2211" s="112">
        <f t="shared" si="216"/>
        <v>0</v>
      </c>
      <c r="G2211" s="293"/>
      <c r="H2211" s="295" t="b">
        <f t="shared" si="217"/>
        <v>0</v>
      </c>
      <c r="I2211" s="295" t="str">
        <f t="shared" si="218"/>
        <v>00</v>
      </c>
    </row>
    <row r="2212" spans="1:9" s="252" customFormat="1">
      <c r="A2212" s="252" t="s">
        <v>4027</v>
      </c>
      <c r="B2212" s="259" t="s">
        <v>4027</v>
      </c>
      <c r="C2212" s="253">
        <v>77850293523.270004</v>
      </c>
      <c r="D2212" s="112">
        <v>9</v>
      </c>
      <c r="E2212" s="112">
        <f t="shared" si="215"/>
        <v>0</v>
      </c>
      <c r="F2212" s="112">
        <f t="shared" si="216"/>
        <v>0</v>
      </c>
      <c r="G2212" s="293"/>
      <c r="H2212" s="295" t="b">
        <f t="shared" si="217"/>
        <v>0</v>
      </c>
      <c r="I2212" s="295" t="str">
        <f t="shared" si="218"/>
        <v>00</v>
      </c>
    </row>
    <row r="2213" spans="1:9">
      <c r="A2213" s="182" t="s">
        <v>67</v>
      </c>
      <c r="B2213" s="106" t="s">
        <v>1093</v>
      </c>
      <c r="C2213" s="110">
        <v>3789263571620.5698</v>
      </c>
      <c r="D2213" s="112">
        <v>10</v>
      </c>
      <c r="E2213" s="112">
        <f t="shared" si="215"/>
        <v>0</v>
      </c>
      <c r="F2213" s="112">
        <f t="shared" si="216"/>
        <v>0</v>
      </c>
      <c r="G2213" s="293"/>
      <c r="H2213" s="295" t="b">
        <f t="shared" si="217"/>
        <v>1</v>
      </c>
      <c r="I2213" s="295" t="str">
        <f t="shared" si="218"/>
        <v>rm</v>
      </c>
    </row>
    <row r="2214" spans="1:9">
      <c r="A2214" s="182" t="s">
        <v>1782</v>
      </c>
      <c r="B2214" s="108" t="s">
        <v>1094</v>
      </c>
      <c r="C2214" s="111">
        <v>-6327818789176.3799</v>
      </c>
      <c r="D2214" s="112">
        <v>11</v>
      </c>
      <c r="E2214" s="112">
        <f t="shared" si="215"/>
        <v>0</v>
      </c>
      <c r="F2214" s="112">
        <f t="shared" si="216"/>
        <v>0</v>
      </c>
      <c r="G2214" s="293"/>
      <c r="H2214" s="295" t="b">
        <f t="shared" si="217"/>
        <v>1</v>
      </c>
      <c r="I2214" s="295" t="str">
        <f t="shared" si="218"/>
        <v>im</v>
      </c>
    </row>
    <row r="2215" spans="1:9">
      <c r="A2215" s="182" t="s">
        <v>1783</v>
      </c>
      <c r="B2215" s="106" t="s">
        <v>1095</v>
      </c>
      <c r="C2215" s="107"/>
      <c r="D2215" s="112">
        <v>12</v>
      </c>
      <c r="E2215" s="112">
        <f t="shared" si="215"/>
        <v>0</v>
      </c>
      <c r="F2215" s="112">
        <f t="shared" si="216"/>
        <v>0</v>
      </c>
      <c r="G2215" s="293"/>
      <c r="H2215" s="295" t="b">
        <f t="shared" si="217"/>
        <v>1</v>
      </c>
      <c r="I2215" s="295" t="str">
        <f t="shared" si="218"/>
        <v>Co</v>
      </c>
    </row>
    <row r="2216" spans="1:9">
      <c r="A2216" s="182" t="s">
        <v>1783</v>
      </c>
      <c r="B2216" s="108" t="s">
        <v>1096</v>
      </c>
      <c r="C2216" s="109"/>
      <c r="D2216" s="112">
        <v>13</v>
      </c>
      <c r="E2216" s="112">
        <f t="shared" si="215"/>
        <v>0</v>
      </c>
      <c r="F2216" s="112">
        <f t="shared" si="216"/>
        <v>0</v>
      </c>
      <c r="G2216" s="293"/>
      <c r="H2216" s="295" t="b">
        <f t="shared" si="217"/>
        <v>1</v>
      </c>
      <c r="I2216" s="295" t="str">
        <f t="shared" si="218"/>
        <v>Co</v>
      </c>
    </row>
    <row r="2217" spans="1:9">
      <c r="A2217" s="182" t="s">
        <v>1784</v>
      </c>
      <c r="B2217" s="106" t="s">
        <v>1097</v>
      </c>
      <c r="C2217" s="110">
        <v>684165852725.58997</v>
      </c>
      <c r="D2217" s="112">
        <v>14</v>
      </c>
      <c r="E2217" s="112">
        <f t="shared" si="215"/>
        <v>0</v>
      </c>
      <c r="F2217" s="112">
        <f t="shared" si="216"/>
        <v>0</v>
      </c>
      <c r="G2217" s="293"/>
      <c r="H2217" s="295" t="b">
        <f t="shared" si="217"/>
        <v>0</v>
      </c>
      <c r="I2217" s="295" t="str">
        <f t="shared" si="218"/>
        <v>00</v>
      </c>
    </row>
    <row r="2218" spans="1:9">
      <c r="A2218" s="182" t="s">
        <v>1785</v>
      </c>
      <c r="B2218" s="108" t="s">
        <v>1098</v>
      </c>
      <c r="C2218" s="111">
        <v>319975243688.92999</v>
      </c>
      <c r="D2218" s="112">
        <v>15</v>
      </c>
      <c r="E2218" s="112">
        <f t="shared" si="215"/>
        <v>0</v>
      </c>
      <c r="F2218" s="112">
        <f t="shared" si="216"/>
        <v>0</v>
      </c>
      <c r="G2218" s="293"/>
      <c r="H2218" s="295" t="b">
        <f t="shared" si="217"/>
        <v>0</v>
      </c>
      <c r="I2218" s="295" t="str">
        <f t="shared" si="218"/>
        <v>00</v>
      </c>
    </row>
    <row r="2219" spans="1:9" ht="25.5">
      <c r="A2219" s="182" t="s">
        <v>1786</v>
      </c>
      <c r="B2219" s="106" t="s">
        <v>1099</v>
      </c>
      <c r="C2219" s="110">
        <v>195263292818.85999</v>
      </c>
      <c r="D2219" s="112">
        <v>16</v>
      </c>
      <c r="E2219" s="112">
        <f t="shared" si="215"/>
        <v>0</v>
      </c>
      <c r="F2219" s="112">
        <f t="shared" si="216"/>
        <v>0</v>
      </c>
      <c r="G2219" s="293"/>
      <c r="H2219" s="295" t="b">
        <f t="shared" si="217"/>
        <v>0</v>
      </c>
      <c r="I2219" s="295" t="str">
        <f t="shared" si="218"/>
        <v>00</v>
      </c>
    </row>
    <row r="2220" spans="1:9">
      <c r="A2220" s="182" t="s">
        <v>1787</v>
      </c>
      <c r="B2220" s="108" t="s">
        <v>1100</v>
      </c>
      <c r="C2220" s="111">
        <v>168927316217.79999</v>
      </c>
      <c r="D2220" s="112">
        <v>17</v>
      </c>
      <c r="E2220" s="112">
        <f t="shared" si="215"/>
        <v>0</v>
      </c>
      <c r="F2220" s="112">
        <f t="shared" si="216"/>
        <v>0</v>
      </c>
      <c r="G2220" s="293"/>
      <c r="H2220" s="295" t="b">
        <f t="shared" si="217"/>
        <v>0</v>
      </c>
      <c r="I2220" s="295" t="str">
        <f t="shared" si="218"/>
        <v>00</v>
      </c>
    </row>
    <row r="2221" spans="1:9">
      <c r="A2221" s="182" t="s">
        <v>1788</v>
      </c>
      <c r="B2221" s="106" t="s">
        <v>1101</v>
      </c>
      <c r="C2221" s="110"/>
      <c r="D2221" s="112">
        <v>18</v>
      </c>
      <c r="E2221" s="112">
        <f t="shared" si="215"/>
        <v>0</v>
      </c>
      <c r="F2221" s="112">
        <f t="shared" si="216"/>
        <v>0</v>
      </c>
      <c r="G2221" s="293"/>
      <c r="H2221" s="295" t="b">
        <f t="shared" si="217"/>
        <v>1</v>
      </c>
      <c r="I2221" s="295" t="str">
        <f t="shared" si="218"/>
        <v>00</v>
      </c>
    </row>
    <row r="2222" spans="1:9">
      <c r="A2222" s="182" t="s">
        <v>1789</v>
      </c>
      <c r="B2222" s="108" t="s">
        <v>1102</v>
      </c>
      <c r="C2222" s="111">
        <v>1026778558239.03</v>
      </c>
      <c r="D2222" s="112">
        <v>19</v>
      </c>
      <c r="E2222" s="112">
        <f t="shared" si="215"/>
        <v>0</v>
      </c>
      <c r="F2222" s="112">
        <f t="shared" si="216"/>
        <v>0</v>
      </c>
      <c r="G2222" s="293"/>
      <c r="H2222" s="295" t="b">
        <f t="shared" si="217"/>
        <v>0</v>
      </c>
      <c r="I2222" s="295" t="str">
        <f t="shared" si="218"/>
        <v>00</v>
      </c>
    </row>
    <row r="2223" spans="1:9">
      <c r="A2223" s="182" t="s">
        <v>1790</v>
      </c>
      <c r="B2223" s="106" t="s">
        <v>1103</v>
      </c>
      <c r="C2223" s="110">
        <v>301016541549.33002</v>
      </c>
      <c r="D2223" s="112">
        <v>20</v>
      </c>
      <c r="E2223" s="112">
        <f t="shared" si="215"/>
        <v>0</v>
      </c>
      <c r="F2223" s="112">
        <f t="shared" si="216"/>
        <v>0</v>
      </c>
      <c r="G2223" s="293"/>
      <c r="H2223" s="295" t="b">
        <f t="shared" si="217"/>
        <v>0</v>
      </c>
      <c r="I2223" s="295" t="str">
        <f t="shared" si="218"/>
        <v>00</v>
      </c>
    </row>
    <row r="2224" spans="1:9" ht="25.5">
      <c r="A2224" s="182" t="s">
        <v>1791</v>
      </c>
      <c r="B2224" s="108" t="s">
        <v>1104</v>
      </c>
      <c r="C2224" s="111">
        <v>424970260616.21997</v>
      </c>
      <c r="D2224" s="112">
        <v>21</v>
      </c>
      <c r="E2224" s="112">
        <f t="shared" si="215"/>
        <v>0</v>
      </c>
      <c r="F2224" s="112">
        <f t="shared" si="216"/>
        <v>0</v>
      </c>
      <c r="G2224" s="293"/>
      <c r="H2224" s="295" t="b">
        <f t="shared" si="217"/>
        <v>0</v>
      </c>
      <c r="I2224" s="295" t="str">
        <f t="shared" si="218"/>
        <v>00</v>
      </c>
    </row>
    <row r="2225" spans="1:9">
      <c r="A2225" s="182" t="s">
        <v>1792</v>
      </c>
      <c r="B2225" s="106" t="s">
        <v>1105</v>
      </c>
      <c r="C2225" s="110">
        <v>275167374745.08002</v>
      </c>
      <c r="D2225" s="112">
        <v>22</v>
      </c>
      <c r="E2225" s="112">
        <f t="shared" si="215"/>
        <v>0</v>
      </c>
      <c r="F2225" s="112">
        <f t="shared" si="216"/>
        <v>0</v>
      </c>
      <c r="G2225" s="293"/>
      <c r="H2225" s="295" t="b">
        <f t="shared" si="217"/>
        <v>0</v>
      </c>
      <c r="I2225" s="295" t="str">
        <f t="shared" si="218"/>
        <v>00</v>
      </c>
    </row>
    <row r="2226" spans="1:9">
      <c r="A2226" s="182" t="s">
        <v>1793</v>
      </c>
      <c r="B2226" s="108" t="s">
        <v>1106</v>
      </c>
      <c r="C2226" s="111">
        <v>25624381328.400002</v>
      </c>
      <c r="D2226" s="112">
        <v>23</v>
      </c>
      <c r="E2226" s="112">
        <f t="shared" si="215"/>
        <v>0</v>
      </c>
      <c r="F2226" s="112">
        <f t="shared" si="216"/>
        <v>0</v>
      </c>
      <c r="G2226" s="293"/>
      <c r="H2226" s="295" t="b">
        <f t="shared" si="217"/>
        <v>0</v>
      </c>
      <c r="I2226" s="295" t="str">
        <f t="shared" si="218"/>
        <v>00</v>
      </c>
    </row>
    <row r="2230" spans="1:9">
      <c r="B2230" s="320" t="s">
        <v>3977</v>
      </c>
      <c r="C2230" s="320"/>
    </row>
    <row r="2231" spans="1:9">
      <c r="A2231" s="181"/>
      <c r="B2231" s="181" t="s">
        <v>1800</v>
      </c>
      <c r="C2231" s="181" t="s">
        <v>1797</v>
      </c>
      <c r="E2231" s="181" t="s">
        <v>1794</v>
      </c>
      <c r="F2231" s="181" t="s">
        <v>1795</v>
      </c>
      <c r="H2231" s="181" t="s">
        <v>1796</v>
      </c>
    </row>
    <row r="2232" spans="1:9">
      <c r="A2232" s="182" t="str">
        <f>TRIM(B2232)</f>
        <v>3.0.0.0.0.00.00 - Variação Patrimonial Diminutiva</v>
      </c>
      <c r="B2232" s="106" t="s">
        <v>1807</v>
      </c>
      <c r="C2232" s="110">
        <v>1056224422706.12</v>
      </c>
      <c r="D2232" s="182">
        <v>0</v>
      </c>
      <c r="E2232" s="112">
        <f>E2233+E2415+E2465+E2553+E2328+E2278+E2513+E2350+E2534</f>
        <v>176551692316.42004</v>
      </c>
      <c r="F2232" s="112">
        <f>F2233+F2415+F2465+F2553+F2328+F2278+F2513+F2350+F2534</f>
        <v>879672730389.69995</v>
      </c>
      <c r="G2232" s="182">
        <f>G2233+G2415+G2465+G2553+G2328+G2278+G2513+G2350+G2534</f>
        <v>0</v>
      </c>
      <c r="H2232" s="182" t="b">
        <f>IF(I2232="00",C2232=E2232+F2232,TRUE)</f>
        <v>1</v>
      </c>
      <c r="I2232" s="182" t="str">
        <f t="shared" ref="I2232:I2297" si="219">MID(A2232,11,2)</f>
        <v>00</v>
      </c>
    </row>
    <row r="2233" spans="1:9">
      <c r="A2233" s="182" t="str">
        <f t="shared" ref="A2233:A2298" si="220">TRIM(B2233)</f>
        <v>3.1.0.0.0.00.00 - Pessoal e Encargos</v>
      </c>
      <c r="B2233" s="108" t="s">
        <v>1808</v>
      </c>
      <c r="C2233" s="111">
        <v>260523986568.67999</v>
      </c>
      <c r="D2233" s="182">
        <v>0</v>
      </c>
      <c r="E2233" s="112">
        <f>E2234+E2264+E2241+E2271</f>
        <v>29712513813.840004</v>
      </c>
      <c r="F2233" s="112">
        <f>F2234+F2264+F2241+F2271</f>
        <v>230811472754.84</v>
      </c>
      <c r="G2233" s="182">
        <f>G2234+G2264+G2241+G2271</f>
        <v>0</v>
      </c>
      <c r="H2233" s="182" t="b">
        <f t="shared" ref="H2233:H2298" si="221">IF(I2233="00",C2233=E2233+F2233,TRUE)</f>
        <v>1</v>
      </c>
      <c r="I2233" s="182" t="str">
        <f t="shared" si="219"/>
        <v>00</v>
      </c>
    </row>
    <row r="2234" spans="1:9">
      <c r="A2234" s="182" t="str">
        <f t="shared" si="220"/>
        <v>3.1.1.0.0.00.00 - Remuneração a Pessoal</v>
      </c>
      <c r="B2234" s="106" t="s">
        <v>1809</v>
      </c>
      <c r="C2234" s="110">
        <v>209719333764.87</v>
      </c>
      <c r="D2234" s="182">
        <v>0</v>
      </c>
      <c r="E2234" s="112">
        <f>E2235+E2237+E2239</f>
        <v>0</v>
      </c>
      <c r="F2234" s="112">
        <f>F2235+F2237+F2239</f>
        <v>209719333764.87003</v>
      </c>
      <c r="G2234" s="182">
        <f>G2235+G2237+G2239</f>
        <v>0</v>
      </c>
      <c r="H2234" s="182" t="b">
        <f t="shared" si="221"/>
        <v>1</v>
      </c>
      <c r="I2234" s="182" t="str">
        <f t="shared" si="219"/>
        <v>00</v>
      </c>
    </row>
    <row r="2235" spans="1:9" ht="25.5">
      <c r="A2235" s="182" t="str">
        <f t="shared" si="220"/>
        <v>3.1.1.1.0.00.00 - Remuneração a Pessoal Ativo Civil – Abrangidos pelo 
 RPPS</v>
      </c>
      <c r="B2235" s="108" t="s">
        <v>1810</v>
      </c>
      <c r="C2235" s="111">
        <v>127431180933.95</v>
      </c>
      <c r="D2235" s="182">
        <v>0</v>
      </c>
      <c r="E2235" s="112">
        <f>E2236</f>
        <v>0</v>
      </c>
      <c r="F2235" s="112">
        <f>F2236</f>
        <v>127431180933.95</v>
      </c>
      <c r="G2235" s="182">
        <f>G2236</f>
        <v>0</v>
      </c>
      <c r="H2235" s="182" t="b">
        <f t="shared" si="221"/>
        <v>1</v>
      </c>
      <c r="I2235" s="182" t="str">
        <f t="shared" si="219"/>
        <v>00</v>
      </c>
    </row>
    <row r="2236" spans="1:9" ht="25.5">
      <c r="A2236" s="182" t="str">
        <f t="shared" si="220"/>
        <v>3.1.1.1.1.00.00 - Remuneração a Pessoal Ativo Civil – Abrangidos 
 pelo RPPS - Consolidação</v>
      </c>
      <c r="B2236" s="106" t="s">
        <v>1811</v>
      </c>
      <c r="C2236" s="110">
        <v>127431180933.95</v>
      </c>
      <c r="D2236" s="182">
        <v>0</v>
      </c>
      <c r="E2236" s="112">
        <f t="shared" ref="E2236:E2298" si="222">SUMIF(A2236:B2236,"*intra*",C2236:D2236)+SUMIF(A2236:B2236,"*inter*",C2236:D2236)</f>
        <v>0</v>
      </c>
      <c r="F2236" s="112">
        <f t="shared" ref="F2236:F2298" si="223">SUMIF(A2236:B2236,"*consolidação*",C2236:D2236)</f>
        <v>127431180933.95</v>
      </c>
      <c r="H2236" s="182" t="b">
        <f t="shared" si="221"/>
        <v>1</v>
      </c>
      <c r="I2236" s="182" t="str">
        <f t="shared" si="219"/>
        <v>00</v>
      </c>
    </row>
    <row r="2237" spans="1:9" ht="25.5">
      <c r="A2237" s="182" t="str">
        <f t="shared" si="220"/>
        <v>3.1.1.2.0.00.00 - Remuneração a Pessoal Ativo Civil - Abrangidos pelo 
 RGPS</v>
      </c>
      <c r="B2237" s="108" t="s">
        <v>1812</v>
      </c>
      <c r="C2237" s="111">
        <v>81828729622.190002</v>
      </c>
      <c r="D2237" s="182">
        <v>0</v>
      </c>
      <c r="E2237" s="112">
        <f>E2238</f>
        <v>0</v>
      </c>
      <c r="F2237" s="112">
        <f>F2238</f>
        <v>81828729622.190002</v>
      </c>
      <c r="G2237" s="182">
        <f>G2238</f>
        <v>0</v>
      </c>
      <c r="H2237" s="182" t="b">
        <f t="shared" si="221"/>
        <v>1</v>
      </c>
      <c r="I2237" s="182" t="str">
        <f t="shared" si="219"/>
        <v>00</v>
      </c>
    </row>
    <row r="2238" spans="1:9" ht="25.5">
      <c r="A2238" s="182" t="str">
        <f t="shared" si="220"/>
        <v>3.1.1.2.1.00.00 - Remuneração a Pessoal Ativo Civil - Abrangidos 
 pelo RGPS - Consolidação</v>
      </c>
      <c r="B2238" s="106" t="s">
        <v>1813</v>
      </c>
      <c r="C2238" s="110">
        <v>81828729622.190002</v>
      </c>
      <c r="D2238" s="182">
        <v>0</v>
      </c>
      <c r="E2238" s="112">
        <f t="shared" si="222"/>
        <v>0</v>
      </c>
      <c r="F2238" s="112">
        <f t="shared" si="223"/>
        <v>81828729622.190002</v>
      </c>
      <c r="H2238" s="182" t="b">
        <f t="shared" si="221"/>
        <v>1</v>
      </c>
      <c r="I2238" s="182" t="str">
        <f t="shared" si="219"/>
        <v>00</v>
      </c>
    </row>
    <row r="2239" spans="1:9" ht="25.5">
      <c r="A2239" s="182" t="str">
        <f t="shared" si="220"/>
        <v>3.1.1.3.0.00.00 - Remuneração a Pessoal Ativo Militar - Abrangidos 
 pelo RPPS</v>
      </c>
      <c r="B2239" s="108" t="s">
        <v>1814</v>
      </c>
      <c r="C2239" s="111">
        <v>459423208.73000002</v>
      </c>
      <c r="D2239" s="182">
        <v>0</v>
      </c>
      <c r="E2239" s="112">
        <f>E2240</f>
        <v>0</v>
      </c>
      <c r="F2239" s="112">
        <f>F2240</f>
        <v>459423208.73000002</v>
      </c>
      <c r="G2239" s="182">
        <f>G2240</f>
        <v>0</v>
      </c>
      <c r="H2239" s="182" t="b">
        <f t="shared" si="221"/>
        <v>1</v>
      </c>
      <c r="I2239" s="182" t="str">
        <f t="shared" si="219"/>
        <v>00</v>
      </c>
    </row>
    <row r="2240" spans="1:9" ht="25.5">
      <c r="A2240" s="182" t="str">
        <f t="shared" si="220"/>
        <v>3.1.1.3.1.00.00 - Remuneração a Pessoal Ativo Militar - Abrangidos 
 pelo RPPS - Consolidação</v>
      </c>
      <c r="B2240" s="106" t="s">
        <v>1815</v>
      </c>
      <c r="C2240" s="110">
        <v>459423208.73000002</v>
      </c>
      <c r="D2240" s="182">
        <v>0</v>
      </c>
      <c r="E2240" s="112">
        <f t="shared" si="222"/>
        <v>0</v>
      </c>
      <c r="F2240" s="112">
        <f t="shared" si="223"/>
        <v>459423208.73000002</v>
      </c>
      <c r="H2240" s="182" t="b">
        <f t="shared" si="221"/>
        <v>1</v>
      </c>
      <c r="I2240" s="182" t="str">
        <f t="shared" si="219"/>
        <v>00</v>
      </c>
    </row>
    <row r="2241" spans="1:9">
      <c r="A2241" s="182" t="str">
        <f t="shared" si="220"/>
        <v>3.1.2.0.0.00.00 - Encargos Patronais</v>
      </c>
      <c r="B2241" s="108" t="s">
        <v>1816</v>
      </c>
      <c r="C2241" s="111">
        <v>41562993593.449997</v>
      </c>
      <c r="D2241" s="182">
        <v>0</v>
      </c>
      <c r="E2241" s="182">
        <f>E2242+E2258+E2254+E2256+E2248+E2252</f>
        <v>29712513813.840004</v>
      </c>
      <c r="F2241" s="182">
        <f>F2242+F2258+F2254+F2256+F2248+F2252</f>
        <v>11850479779.609999</v>
      </c>
      <c r="G2241" s="182">
        <f>G2242+G2258+G2254+G2256+G2248+G2252</f>
        <v>0</v>
      </c>
      <c r="H2241" s="182" t="b">
        <f t="shared" si="221"/>
        <v>1</v>
      </c>
      <c r="I2241" s="182" t="str">
        <f t="shared" si="219"/>
        <v>00</v>
      </c>
    </row>
    <row r="2242" spans="1:9">
      <c r="A2242" s="182" t="str">
        <f t="shared" si="220"/>
        <v>3.1.2.1.0.00.00 - Encargos Patronais - RPPS</v>
      </c>
      <c r="B2242" s="106" t="s">
        <v>1817</v>
      </c>
      <c r="C2242" s="110">
        <v>22196972143.360001</v>
      </c>
      <c r="D2242" s="182">
        <v>0</v>
      </c>
      <c r="E2242" s="112">
        <f>E2244+E2243+E2246+E2245+E2247</f>
        <v>19087963533.43</v>
      </c>
      <c r="F2242" s="112">
        <f>F2244+F2243+F2246+F2245+F2247</f>
        <v>3109008609.9299998</v>
      </c>
      <c r="G2242" s="182">
        <f>G2244+G2243+G2246+G2245+G2247</f>
        <v>0</v>
      </c>
      <c r="H2242" s="182" t="b">
        <f t="shared" si="221"/>
        <v>1</v>
      </c>
      <c r="I2242" s="182" t="str">
        <f t="shared" si="219"/>
        <v>00</v>
      </c>
    </row>
    <row r="2243" spans="1:9">
      <c r="A2243" s="182" t="str">
        <f t="shared" si="220"/>
        <v>3.1.2.1.1.00.00 - Encargos Patronais - RPPS - Consolidação</v>
      </c>
      <c r="B2243" s="108" t="s">
        <v>1818</v>
      </c>
      <c r="C2243" s="111">
        <v>3109008609.9299998</v>
      </c>
      <c r="D2243" s="182">
        <v>0</v>
      </c>
      <c r="E2243" s="112">
        <f t="shared" si="222"/>
        <v>0</v>
      </c>
      <c r="F2243" s="112">
        <f t="shared" si="223"/>
        <v>3109008609.9299998</v>
      </c>
      <c r="H2243" s="182" t="b">
        <f t="shared" si="221"/>
        <v>1</v>
      </c>
      <c r="I2243" s="182" t="str">
        <f t="shared" si="219"/>
        <v>00</v>
      </c>
    </row>
    <row r="2244" spans="1:9">
      <c r="A2244" s="182" t="str">
        <f t="shared" si="220"/>
        <v>3.1.2.1.2.00.00 - Encargos Patronais - RPPS - Intra OFSS</v>
      </c>
      <c r="B2244" s="106" t="s">
        <v>1819</v>
      </c>
      <c r="C2244" s="110">
        <v>18429199195.459999</v>
      </c>
      <c r="D2244" s="182">
        <v>0</v>
      </c>
      <c r="E2244" s="112">
        <f t="shared" si="222"/>
        <v>18429199195.459999</v>
      </c>
      <c r="F2244" s="112">
        <f t="shared" si="223"/>
        <v>0</v>
      </c>
      <c r="H2244" s="182" t="b">
        <f t="shared" si="221"/>
        <v>1</v>
      </c>
      <c r="I2244" s="182" t="str">
        <f t="shared" si="219"/>
        <v>00</v>
      </c>
    </row>
    <row r="2245" spans="1:9">
      <c r="A2245" s="182" t="str">
        <f t="shared" si="220"/>
        <v>3.1.2.1.3.00.00 - Encargos Patronais - RPPS - Inter OFSS - União</v>
      </c>
      <c r="B2245" s="108" t="s">
        <v>1820</v>
      </c>
      <c r="C2245" s="111">
        <v>326490919.61000001</v>
      </c>
      <c r="D2245" s="182">
        <v>0</v>
      </c>
      <c r="E2245" s="112">
        <f t="shared" si="222"/>
        <v>326490919.61000001</v>
      </c>
      <c r="F2245" s="112">
        <f t="shared" si="223"/>
        <v>0</v>
      </c>
      <c r="H2245" s="182" t="b">
        <f t="shared" si="221"/>
        <v>1</v>
      </c>
      <c r="I2245" s="182" t="str">
        <f t="shared" si="219"/>
        <v>00</v>
      </c>
    </row>
    <row r="2246" spans="1:9">
      <c r="A2246" s="182" t="str">
        <f t="shared" si="220"/>
        <v>3.1.2.1.4.00.00 - Encargos Patronais - RPPS - Inter OFSS - Estado</v>
      </c>
      <c r="B2246" s="106" t="s">
        <v>1821</v>
      </c>
      <c r="C2246" s="110">
        <v>22411617.460000001</v>
      </c>
      <c r="D2246" s="182">
        <v>0</v>
      </c>
      <c r="E2246" s="112">
        <f t="shared" si="222"/>
        <v>22411617.460000001</v>
      </c>
      <c r="F2246" s="112">
        <f t="shared" si="223"/>
        <v>0</v>
      </c>
      <c r="H2246" s="182" t="b">
        <f t="shared" si="221"/>
        <v>1</v>
      </c>
      <c r="I2246" s="182" t="str">
        <f t="shared" si="219"/>
        <v>00</v>
      </c>
    </row>
    <row r="2247" spans="1:9">
      <c r="A2247" s="182" t="str">
        <f t="shared" si="220"/>
        <v>3.1.2.1.5.00.00 - Encargos Patronais - RPPS - Inter OFSS - Município</v>
      </c>
      <c r="B2247" s="108" t="s">
        <v>1822</v>
      </c>
      <c r="C2247" s="111">
        <v>309861800.89999998</v>
      </c>
      <c r="D2247" s="182">
        <v>0</v>
      </c>
      <c r="E2247" s="112">
        <f t="shared" si="222"/>
        <v>309861800.89999998</v>
      </c>
      <c r="F2247" s="112">
        <f t="shared" si="223"/>
        <v>0</v>
      </c>
      <c r="H2247" s="182" t="b">
        <f t="shared" si="221"/>
        <v>1</v>
      </c>
      <c r="I2247" s="182" t="str">
        <f t="shared" si="219"/>
        <v>00</v>
      </c>
    </row>
    <row r="2248" spans="1:9">
      <c r="A2248" s="182" t="str">
        <f t="shared" si="220"/>
        <v>3.1.2.2.0.00.00 - Encargos Patronais - RGPS</v>
      </c>
      <c r="B2248" s="106" t="s">
        <v>1823</v>
      </c>
      <c r="C2248" s="110">
        <v>16457876331.15</v>
      </c>
      <c r="D2248" s="182">
        <v>0</v>
      </c>
      <c r="E2248" s="112">
        <f>E2249+E2250+E2251</f>
        <v>10076351476.640001</v>
      </c>
      <c r="F2248" s="112">
        <f>F2249+F2250+F2251</f>
        <v>6381524854.5100002</v>
      </c>
      <c r="G2248" s="182">
        <f>G2249+G2250+G2251</f>
        <v>0</v>
      </c>
      <c r="H2248" s="182" t="b">
        <f t="shared" si="221"/>
        <v>1</v>
      </c>
      <c r="I2248" s="182" t="str">
        <f t="shared" si="219"/>
        <v>00</v>
      </c>
    </row>
    <row r="2249" spans="1:9">
      <c r="A2249" s="182" t="str">
        <f t="shared" si="220"/>
        <v>3.1.2.2.1.00.00 - Encargos Patronais - RGPS - Consolidação</v>
      </c>
      <c r="B2249" s="108" t="s">
        <v>1824</v>
      </c>
      <c r="C2249" s="111">
        <v>6381524854.5100002</v>
      </c>
      <c r="D2249" s="182">
        <v>0</v>
      </c>
      <c r="E2249" s="112">
        <f t="shared" si="222"/>
        <v>0</v>
      </c>
      <c r="F2249" s="112">
        <f t="shared" si="223"/>
        <v>6381524854.5100002</v>
      </c>
      <c r="H2249" s="182" t="b">
        <f t="shared" si="221"/>
        <v>1</v>
      </c>
      <c r="I2249" s="182" t="str">
        <f t="shared" si="219"/>
        <v>00</v>
      </c>
    </row>
    <row r="2250" spans="1:9">
      <c r="A2250" s="182" t="str">
        <f t="shared" si="220"/>
        <v>3.1.2.2.2.00.00 - Encargos Patronais - RGPS - Intra OFSS</v>
      </c>
      <c r="B2250" s="106" t="s">
        <v>1825</v>
      </c>
      <c r="C2250" s="110">
        <v>186240812.03</v>
      </c>
      <c r="D2250" s="182">
        <v>0</v>
      </c>
      <c r="E2250" s="112">
        <f t="shared" si="222"/>
        <v>186240812.03</v>
      </c>
      <c r="F2250" s="112">
        <f t="shared" si="223"/>
        <v>0</v>
      </c>
      <c r="H2250" s="182" t="b">
        <f t="shared" si="221"/>
        <v>1</v>
      </c>
      <c r="I2250" s="182" t="str">
        <f t="shared" si="219"/>
        <v>00</v>
      </c>
    </row>
    <row r="2251" spans="1:9">
      <c r="A2251" s="182" t="str">
        <f t="shared" si="220"/>
        <v>3.1.2.2.3.00.00 - Encargos Patronais - RGPS - Inter OFSS - União</v>
      </c>
      <c r="B2251" s="108" t="s">
        <v>1826</v>
      </c>
      <c r="C2251" s="111">
        <v>9890110664.6100006</v>
      </c>
      <c r="D2251" s="182">
        <v>0</v>
      </c>
      <c r="E2251" s="112">
        <f t="shared" si="222"/>
        <v>9890110664.6100006</v>
      </c>
      <c r="F2251" s="112">
        <f t="shared" si="223"/>
        <v>0</v>
      </c>
      <c r="H2251" s="182" t="b">
        <f t="shared" si="221"/>
        <v>1</v>
      </c>
      <c r="I2251" s="182" t="str">
        <f t="shared" si="219"/>
        <v>00</v>
      </c>
    </row>
    <row r="2252" spans="1:9">
      <c r="A2252" s="182" t="str">
        <f t="shared" si="220"/>
        <v>3.1.2.3.0.00.00 - Encargos Patronais - FGTS</v>
      </c>
      <c r="B2252" s="106" t="s">
        <v>1827</v>
      </c>
      <c r="C2252" s="110">
        <v>1222606355.74</v>
      </c>
      <c r="D2252" s="182">
        <v>0</v>
      </c>
      <c r="E2252" s="112">
        <f>E2253</f>
        <v>0</v>
      </c>
      <c r="F2252" s="112">
        <f>F2253</f>
        <v>1222606355.74</v>
      </c>
      <c r="G2252" s="182">
        <f>G2253</f>
        <v>0</v>
      </c>
      <c r="H2252" s="182" t="b">
        <f t="shared" si="221"/>
        <v>1</v>
      </c>
      <c r="I2252" s="182" t="str">
        <f t="shared" si="219"/>
        <v>00</v>
      </c>
    </row>
    <row r="2253" spans="1:9">
      <c r="A2253" s="182" t="str">
        <f t="shared" si="220"/>
        <v>3.1.2.3.1.00.00 - Encargos Patronais - FGTS - Consolidação</v>
      </c>
      <c r="B2253" s="108" t="s">
        <v>1828</v>
      </c>
      <c r="C2253" s="111">
        <v>1222606355.74</v>
      </c>
      <c r="D2253" s="182">
        <v>0</v>
      </c>
      <c r="E2253" s="112">
        <f t="shared" si="222"/>
        <v>0</v>
      </c>
      <c r="F2253" s="112">
        <f t="shared" si="223"/>
        <v>1222606355.74</v>
      </c>
      <c r="H2253" s="182" t="b">
        <f t="shared" si="221"/>
        <v>1</v>
      </c>
      <c r="I2253" s="182" t="str">
        <f t="shared" si="219"/>
        <v>00</v>
      </c>
    </row>
    <row r="2254" spans="1:9">
      <c r="A2254" s="182" t="str">
        <f t="shared" si="220"/>
        <v>3.1.2.4.0.00.00 - Contribuições Sociais Gerais</v>
      </c>
      <c r="B2254" s="106" t="s">
        <v>1829</v>
      </c>
      <c r="C2254" s="110">
        <v>247940293.43000001</v>
      </c>
      <c r="D2254" s="182">
        <v>0</v>
      </c>
      <c r="E2254" s="112">
        <f>E2255</f>
        <v>0</v>
      </c>
      <c r="F2254" s="112">
        <f>F2255</f>
        <v>247940293.43000001</v>
      </c>
      <c r="G2254" s="182">
        <f>G2255</f>
        <v>0</v>
      </c>
      <c r="H2254" s="182" t="b">
        <f t="shared" si="221"/>
        <v>1</v>
      </c>
      <c r="I2254" s="182" t="str">
        <f t="shared" si="219"/>
        <v>00</v>
      </c>
    </row>
    <row r="2255" spans="1:9">
      <c r="A2255" s="182" t="str">
        <f t="shared" si="220"/>
        <v>3.1.2.4.1.00.00 - Contribuições Sociais Gerais - Consolidação</v>
      </c>
      <c r="B2255" s="108" t="s">
        <v>1830</v>
      </c>
      <c r="C2255" s="111">
        <v>247940293.43000001</v>
      </c>
      <c r="D2255" s="182">
        <v>0</v>
      </c>
      <c r="E2255" s="112">
        <f t="shared" si="222"/>
        <v>0</v>
      </c>
      <c r="F2255" s="112">
        <f t="shared" si="223"/>
        <v>247940293.43000001</v>
      </c>
      <c r="H2255" s="182" t="b">
        <f t="shared" si="221"/>
        <v>1</v>
      </c>
      <c r="I2255" s="182" t="str">
        <f t="shared" si="219"/>
        <v>00</v>
      </c>
    </row>
    <row r="2256" spans="1:9">
      <c r="A2256" s="182" t="str">
        <f t="shared" si="220"/>
        <v>3.1.2.5.0.00.00 - Contribuições a Entidades Fechadas de Previdência</v>
      </c>
      <c r="B2256" s="106" t="s">
        <v>1831</v>
      </c>
      <c r="C2256" s="110">
        <v>75185933.719999999</v>
      </c>
      <c r="D2256" s="182">
        <v>0</v>
      </c>
      <c r="E2256" s="112">
        <f>E2257</f>
        <v>0</v>
      </c>
      <c r="F2256" s="112">
        <f>F2257</f>
        <v>75185933.719999999</v>
      </c>
      <c r="G2256" s="182">
        <f>G2257</f>
        <v>0</v>
      </c>
      <c r="H2256" s="182" t="b">
        <f t="shared" si="221"/>
        <v>1</v>
      </c>
      <c r="I2256" s="182" t="str">
        <f t="shared" si="219"/>
        <v>00</v>
      </c>
    </row>
    <row r="2257" spans="1:9" ht="25.5">
      <c r="A2257" s="182" t="str">
        <f t="shared" si="220"/>
        <v>3.1.2.5.1.00.00 - Contribuições a Entidades Fechadas de Previdência 
 - Consolidação</v>
      </c>
      <c r="B2257" s="108" t="s">
        <v>1832</v>
      </c>
      <c r="C2257" s="111">
        <v>75185933.719999999</v>
      </c>
      <c r="D2257" s="182">
        <v>0</v>
      </c>
      <c r="E2257" s="112">
        <f t="shared" si="222"/>
        <v>0</v>
      </c>
      <c r="F2257" s="112">
        <f t="shared" si="223"/>
        <v>75185933.719999999</v>
      </c>
      <c r="H2257" s="182" t="b">
        <f t="shared" si="221"/>
        <v>1</v>
      </c>
      <c r="I2257" s="182" t="str">
        <f t="shared" si="219"/>
        <v>00</v>
      </c>
    </row>
    <row r="2258" spans="1:9">
      <c r="A2258" s="182" t="str">
        <f t="shared" si="220"/>
        <v>3.1.2.9.0.00.00 - Outros Encargos Patronais</v>
      </c>
      <c r="B2258" s="106" t="s">
        <v>1833</v>
      </c>
      <c r="C2258" s="110">
        <v>1362412536.05</v>
      </c>
      <c r="D2258" s="182">
        <v>0</v>
      </c>
      <c r="E2258" s="112">
        <f>E2259+E2262+E2261+E2263+E2260</f>
        <v>548198803.76999998</v>
      </c>
      <c r="F2258" s="112">
        <f>F2259+F2262+F2261+F2263+F2260</f>
        <v>814213732.27999997</v>
      </c>
      <c r="G2258" s="182">
        <f>G2259+G2262+G2261+G2263+G2260</f>
        <v>0</v>
      </c>
      <c r="H2258" s="182" t="b">
        <f t="shared" si="221"/>
        <v>1</v>
      </c>
      <c r="I2258" s="182" t="str">
        <f t="shared" si="219"/>
        <v>00</v>
      </c>
    </row>
    <row r="2259" spans="1:9">
      <c r="A2259" s="182" t="str">
        <f t="shared" si="220"/>
        <v>3.1.2.9.1.00.00 - Outros Encargos Patronais - Consolidação</v>
      </c>
      <c r="B2259" s="108" t="s">
        <v>1834</v>
      </c>
      <c r="C2259" s="111">
        <v>814213732.27999997</v>
      </c>
      <c r="D2259" s="182">
        <v>0</v>
      </c>
      <c r="E2259" s="112">
        <f t="shared" si="222"/>
        <v>0</v>
      </c>
      <c r="F2259" s="112">
        <f t="shared" si="223"/>
        <v>814213732.27999997</v>
      </c>
      <c r="H2259" s="182" t="b">
        <f t="shared" si="221"/>
        <v>1</v>
      </c>
      <c r="I2259" s="182" t="str">
        <f t="shared" si="219"/>
        <v>00</v>
      </c>
    </row>
    <row r="2260" spans="1:9">
      <c r="A2260" s="182" t="str">
        <f t="shared" si="220"/>
        <v>3.1.2.9.2.00.00 - Outros Encargos Patronais - Intra OFSS</v>
      </c>
      <c r="B2260" s="106" t="s">
        <v>1835</v>
      </c>
      <c r="C2260" s="110">
        <v>316126076.55000001</v>
      </c>
      <c r="D2260" s="182">
        <v>0</v>
      </c>
      <c r="E2260" s="112">
        <f t="shared" si="222"/>
        <v>316126076.55000001</v>
      </c>
      <c r="F2260" s="112">
        <f t="shared" si="223"/>
        <v>0</v>
      </c>
      <c r="H2260" s="182" t="b">
        <f t="shared" si="221"/>
        <v>1</v>
      </c>
      <c r="I2260" s="182" t="str">
        <f t="shared" si="219"/>
        <v>00</v>
      </c>
    </row>
    <row r="2261" spans="1:9">
      <c r="A2261" s="182" t="str">
        <f t="shared" si="220"/>
        <v>3.1.2.9.3.00.00 - Outros Encargos Patronais - Inter OFSS - União</v>
      </c>
      <c r="B2261" s="108" t="s">
        <v>1836</v>
      </c>
      <c r="C2261" s="111">
        <v>106657412.86</v>
      </c>
      <c r="D2261" s="182">
        <v>0</v>
      </c>
      <c r="E2261" s="112">
        <f t="shared" si="222"/>
        <v>106657412.86</v>
      </c>
      <c r="F2261" s="112">
        <f t="shared" si="223"/>
        <v>0</v>
      </c>
      <c r="H2261" s="182" t="b">
        <f t="shared" si="221"/>
        <v>1</v>
      </c>
      <c r="I2261" s="182" t="str">
        <f t="shared" si="219"/>
        <v>00</v>
      </c>
    </row>
    <row r="2262" spans="1:9">
      <c r="A2262" s="182" t="str">
        <f t="shared" si="220"/>
        <v>3.1.2.9.4.00.00 - Outros Encargos Patronais - Inter OFSS - Estado</v>
      </c>
      <c r="B2262" s="106" t="s">
        <v>1837</v>
      </c>
      <c r="C2262" s="110">
        <v>11786951.189999999</v>
      </c>
      <c r="D2262" s="182">
        <v>0</v>
      </c>
      <c r="E2262" s="112">
        <f t="shared" si="222"/>
        <v>11786951.189999999</v>
      </c>
      <c r="F2262" s="112">
        <f t="shared" si="223"/>
        <v>0</v>
      </c>
      <c r="H2262" s="182" t="b">
        <f t="shared" si="221"/>
        <v>1</v>
      </c>
      <c r="I2262" s="182" t="str">
        <f t="shared" si="219"/>
        <v>00</v>
      </c>
    </row>
    <row r="2263" spans="1:9">
      <c r="A2263" s="182" t="str">
        <f t="shared" si="220"/>
        <v>3.1.2.9.5.00.00 - Outros Encargos Patronais - Inter OFSS - Município</v>
      </c>
      <c r="B2263" s="108" t="s">
        <v>1838</v>
      </c>
      <c r="C2263" s="111">
        <v>113628363.17</v>
      </c>
      <c r="D2263" s="182">
        <v>0</v>
      </c>
      <c r="E2263" s="112">
        <f t="shared" si="222"/>
        <v>113628363.17</v>
      </c>
      <c r="F2263" s="112">
        <f t="shared" si="223"/>
        <v>0</v>
      </c>
      <c r="H2263" s="182" t="b">
        <f t="shared" si="221"/>
        <v>1</v>
      </c>
      <c r="I2263" s="182" t="str">
        <f t="shared" si="219"/>
        <v>00</v>
      </c>
    </row>
    <row r="2264" spans="1:9">
      <c r="A2264" s="182" t="str">
        <f t="shared" si="220"/>
        <v>3.1.3.0.0.00.00 - Benefícios a Pessoal</v>
      </c>
      <c r="B2264" s="106" t="s">
        <v>1839</v>
      </c>
      <c r="C2264" s="110">
        <v>4802876152.5</v>
      </c>
      <c r="D2264" s="182">
        <v>0</v>
      </c>
      <c r="E2264" s="182">
        <f>E2269+E2265+E2267</f>
        <v>0</v>
      </c>
      <c r="F2264" s="182">
        <f>F2269+F2265+F2267</f>
        <v>4802876152.5</v>
      </c>
      <c r="G2264" s="182">
        <f>G2269+G2265+G2267</f>
        <v>0</v>
      </c>
      <c r="H2264" s="182" t="b">
        <f t="shared" si="221"/>
        <v>1</v>
      </c>
      <c r="I2264" s="182" t="str">
        <f t="shared" si="219"/>
        <v>00</v>
      </c>
    </row>
    <row r="2265" spans="1:9">
      <c r="A2265" s="182" t="str">
        <f t="shared" si="220"/>
        <v>3.1.3.1.0.00.00 - Benefícios a Pessoal - RPPS</v>
      </c>
      <c r="B2265" s="108" t="s">
        <v>1840</v>
      </c>
      <c r="C2265" s="111">
        <v>3242259169.23</v>
      </c>
      <c r="D2265" s="182">
        <v>0</v>
      </c>
      <c r="E2265" s="112">
        <f>E2266</f>
        <v>0</v>
      </c>
      <c r="F2265" s="112">
        <f>F2266</f>
        <v>3242259169.23</v>
      </c>
      <c r="G2265" s="182">
        <f>G2266</f>
        <v>0</v>
      </c>
      <c r="H2265" s="182" t="b">
        <f t="shared" si="221"/>
        <v>1</v>
      </c>
      <c r="I2265" s="182" t="str">
        <f t="shared" si="219"/>
        <v>00</v>
      </c>
    </row>
    <row r="2266" spans="1:9">
      <c r="A2266" s="182" t="str">
        <f t="shared" si="220"/>
        <v>3.1.3.1.1.00.00 - Benefícios a Pessoal - RPPS - Consolidação</v>
      </c>
      <c r="B2266" s="106" t="s">
        <v>1841</v>
      </c>
      <c r="C2266" s="110">
        <v>3242259169.23</v>
      </c>
      <c r="D2266" s="182">
        <v>0</v>
      </c>
      <c r="E2266" s="112">
        <f t="shared" si="222"/>
        <v>0</v>
      </c>
      <c r="F2266" s="112">
        <f t="shared" si="223"/>
        <v>3242259169.23</v>
      </c>
      <c r="H2266" s="182" t="b">
        <f t="shared" si="221"/>
        <v>1</v>
      </c>
      <c r="I2266" s="182" t="str">
        <f t="shared" si="219"/>
        <v>00</v>
      </c>
    </row>
    <row r="2267" spans="1:9">
      <c r="A2267" s="182" t="str">
        <f t="shared" si="220"/>
        <v>3.1.3.2.0.00.00 - Benefícios a Pessoal - RGPS</v>
      </c>
      <c r="B2267" s="108" t="s">
        <v>1842</v>
      </c>
      <c r="C2267" s="111">
        <v>1557452765.5</v>
      </c>
      <c r="D2267" s="182">
        <v>0</v>
      </c>
      <c r="E2267" s="112">
        <f>E2268</f>
        <v>0</v>
      </c>
      <c r="F2267" s="112">
        <f>F2268</f>
        <v>1557452765.5</v>
      </c>
      <c r="G2267" s="182">
        <f>G2268</f>
        <v>0</v>
      </c>
      <c r="H2267" s="182" t="b">
        <f t="shared" si="221"/>
        <v>1</v>
      </c>
      <c r="I2267" s="182" t="str">
        <f t="shared" si="219"/>
        <v>00</v>
      </c>
    </row>
    <row r="2268" spans="1:9">
      <c r="A2268" s="182" t="str">
        <f t="shared" si="220"/>
        <v>3.1.3.2.1.00.00 - Benefícios a Pessoal - RGPS - Consolidação</v>
      </c>
      <c r="B2268" s="106" t="s">
        <v>1843</v>
      </c>
      <c r="C2268" s="110">
        <v>1557452765.5</v>
      </c>
      <c r="D2268" s="182">
        <v>0</v>
      </c>
      <c r="E2268" s="112">
        <f t="shared" si="222"/>
        <v>0</v>
      </c>
      <c r="F2268" s="112">
        <f t="shared" si="223"/>
        <v>1557452765.5</v>
      </c>
      <c r="H2268" s="182" t="b">
        <f t="shared" si="221"/>
        <v>1</v>
      </c>
      <c r="I2268" s="182" t="str">
        <f t="shared" si="219"/>
        <v>00</v>
      </c>
    </row>
    <row r="2269" spans="1:9">
      <c r="A2269" s="182" t="str">
        <f t="shared" si="220"/>
        <v>3.1.3.3.0.00.00 - Benefícios a Pessoal - Militar</v>
      </c>
      <c r="B2269" s="108" t="s">
        <v>1844</v>
      </c>
      <c r="C2269" s="111">
        <v>3164217.77</v>
      </c>
      <c r="D2269" s="182">
        <v>0</v>
      </c>
      <c r="E2269" s="112">
        <f>E2270</f>
        <v>0</v>
      </c>
      <c r="F2269" s="112">
        <f>F2270</f>
        <v>3164217.77</v>
      </c>
      <c r="G2269" s="182">
        <f>G2270</f>
        <v>0</v>
      </c>
      <c r="H2269" s="182" t="b">
        <f t="shared" si="221"/>
        <v>1</v>
      </c>
      <c r="I2269" s="182" t="str">
        <f t="shared" si="219"/>
        <v>00</v>
      </c>
    </row>
    <row r="2270" spans="1:9">
      <c r="A2270" s="182" t="str">
        <f t="shared" si="220"/>
        <v>3.1.3.3.1.00.00 - Benefícios a Pessoal - Militar - Consolidação</v>
      </c>
      <c r="B2270" s="106" t="s">
        <v>1845</v>
      </c>
      <c r="C2270" s="110">
        <v>3164217.77</v>
      </c>
      <c r="D2270" s="182">
        <v>0</v>
      </c>
      <c r="E2270" s="112">
        <f t="shared" si="222"/>
        <v>0</v>
      </c>
      <c r="F2270" s="112">
        <f t="shared" si="223"/>
        <v>3164217.77</v>
      </c>
      <c r="H2270" s="182" t="b">
        <f t="shared" si="221"/>
        <v>1</v>
      </c>
      <c r="I2270" s="182" t="str">
        <f t="shared" si="219"/>
        <v>00</v>
      </c>
    </row>
    <row r="2271" spans="1:9" ht="25.5">
      <c r="A2271" s="182" t="str">
        <f t="shared" si="220"/>
        <v>3.1.9.0.0.00.00 - Outras Variações Patrimoniais Diminutivas - Pessoal 
 e Encargos</v>
      </c>
      <c r="B2271" s="108" t="s">
        <v>1846</v>
      </c>
      <c r="C2271" s="111">
        <v>4438783057.8599997</v>
      </c>
      <c r="D2271" s="182">
        <v>0</v>
      </c>
      <c r="E2271" s="182">
        <f>E2274+E2272+E2276</f>
        <v>0</v>
      </c>
      <c r="F2271" s="182">
        <f>F2274+F2272+F2276</f>
        <v>4438783057.8599997</v>
      </c>
      <c r="G2271" s="182">
        <f>G2274+G2272+G2276</f>
        <v>0</v>
      </c>
      <c r="H2271" s="182" t="b">
        <f t="shared" si="221"/>
        <v>1</v>
      </c>
      <c r="I2271" s="182" t="str">
        <f t="shared" si="219"/>
        <v>00</v>
      </c>
    </row>
    <row r="2272" spans="1:9">
      <c r="A2272" s="182" t="str">
        <f t="shared" si="220"/>
        <v>3.1.9.1.0.00.00 - Indenizações e Restituições Trabalhistas</v>
      </c>
      <c r="B2272" s="106" t="s">
        <v>1847</v>
      </c>
      <c r="C2272" s="110">
        <v>1761488043.79</v>
      </c>
      <c r="D2272" s="182">
        <v>0</v>
      </c>
      <c r="E2272" s="112">
        <f>E2273</f>
        <v>0</v>
      </c>
      <c r="F2272" s="112">
        <f>F2273</f>
        <v>1761488043.79</v>
      </c>
      <c r="G2272" s="182">
        <f>G2273</f>
        <v>0</v>
      </c>
      <c r="H2272" s="182" t="b">
        <f t="shared" si="221"/>
        <v>1</v>
      </c>
      <c r="I2272" s="182" t="str">
        <f t="shared" si="219"/>
        <v>00</v>
      </c>
    </row>
    <row r="2273" spans="1:9" ht="25.5">
      <c r="A2273" s="182" t="str">
        <f t="shared" si="220"/>
        <v>3.1.9.1.1.00.00 - Indenizações e Restituições Trabalhistas - 
 Consolidação</v>
      </c>
      <c r="B2273" s="108" t="s">
        <v>1848</v>
      </c>
      <c r="C2273" s="111">
        <v>1761488043.79</v>
      </c>
      <c r="D2273" s="182">
        <v>0</v>
      </c>
      <c r="E2273" s="112">
        <f t="shared" si="222"/>
        <v>0</v>
      </c>
      <c r="F2273" s="112">
        <f t="shared" si="223"/>
        <v>1761488043.79</v>
      </c>
      <c r="H2273" s="182" t="b">
        <f t="shared" si="221"/>
        <v>1</v>
      </c>
      <c r="I2273" s="182" t="str">
        <f t="shared" si="219"/>
        <v>00</v>
      </c>
    </row>
    <row r="2274" spans="1:9">
      <c r="A2274" s="182" t="str">
        <f t="shared" si="220"/>
        <v>3.1.9.2.0.00.00 - Pessoal Requisitado de Outros Órgãos</v>
      </c>
      <c r="B2274" s="106" t="s">
        <v>1849</v>
      </c>
      <c r="C2274" s="110">
        <v>170312910.37</v>
      </c>
      <c r="D2274" s="182">
        <v>0</v>
      </c>
      <c r="E2274" s="112">
        <f>E2275</f>
        <v>0</v>
      </c>
      <c r="F2274" s="112">
        <f>F2275</f>
        <v>170312910.37</v>
      </c>
      <c r="G2274" s="182">
        <f>G2275</f>
        <v>0</v>
      </c>
      <c r="H2274" s="182" t="b">
        <f t="shared" si="221"/>
        <v>1</v>
      </c>
      <c r="I2274" s="182" t="str">
        <f t="shared" si="219"/>
        <v>00</v>
      </c>
    </row>
    <row r="2275" spans="1:9" ht="25.5">
      <c r="A2275" s="182" t="str">
        <f t="shared" si="220"/>
        <v>3.1.9.2.1.00.00 - Pessoal Requisitado de Outros Órgãos - 
 Consolidação</v>
      </c>
      <c r="B2275" s="108" t="s">
        <v>1850</v>
      </c>
      <c r="C2275" s="111">
        <v>170312910.37</v>
      </c>
      <c r="D2275" s="182">
        <v>0</v>
      </c>
      <c r="E2275" s="112">
        <f t="shared" si="222"/>
        <v>0</v>
      </c>
      <c r="F2275" s="112">
        <f t="shared" si="223"/>
        <v>170312910.37</v>
      </c>
      <c r="H2275" s="182" t="b">
        <f t="shared" si="221"/>
        <v>1</v>
      </c>
      <c r="I2275" s="182" t="str">
        <f t="shared" si="219"/>
        <v>00</v>
      </c>
    </row>
    <row r="2276" spans="1:9">
      <c r="A2276" s="182" t="str">
        <f t="shared" si="220"/>
        <v>3.1.9.9.0.00.00 - Outras VPD de Pessoal e Encargos</v>
      </c>
      <c r="B2276" s="106" t="s">
        <v>1851</v>
      </c>
      <c r="C2276" s="110">
        <v>2506982103.6999998</v>
      </c>
      <c r="D2276" s="182">
        <v>0</v>
      </c>
      <c r="E2276" s="112">
        <f>E2277</f>
        <v>0</v>
      </c>
      <c r="F2276" s="112">
        <f>F2277</f>
        <v>2506982103.6999998</v>
      </c>
      <c r="G2276" s="182">
        <f>G2277</f>
        <v>0</v>
      </c>
      <c r="H2276" s="182" t="b">
        <f t="shared" si="221"/>
        <v>1</v>
      </c>
      <c r="I2276" s="182" t="str">
        <f t="shared" si="219"/>
        <v>00</v>
      </c>
    </row>
    <row r="2277" spans="1:9">
      <c r="A2277" s="182" t="str">
        <f t="shared" si="220"/>
        <v>3.1.9.9.1.00.00 - Outras VPD de Pessoal e Encargos - Consolidação</v>
      </c>
      <c r="B2277" s="108" t="s">
        <v>1852</v>
      </c>
      <c r="C2277" s="111">
        <v>2506982103.6999998</v>
      </c>
      <c r="D2277" s="182">
        <v>0</v>
      </c>
      <c r="E2277" s="112">
        <f t="shared" si="222"/>
        <v>0</v>
      </c>
      <c r="F2277" s="112">
        <f t="shared" si="223"/>
        <v>2506982103.6999998</v>
      </c>
      <c r="H2277" s="182" t="b">
        <f t="shared" si="221"/>
        <v>1</v>
      </c>
      <c r="I2277" s="182" t="str">
        <f t="shared" si="219"/>
        <v>00</v>
      </c>
    </row>
    <row r="2278" spans="1:9">
      <c r="A2278" s="182" t="str">
        <f t="shared" si="220"/>
        <v>3.2.0.0.0.00.00 - Benefícios Previdenciários e Assistenciais</v>
      </c>
      <c r="B2278" s="106" t="s">
        <v>1853</v>
      </c>
      <c r="C2278" s="110">
        <v>40506643995.230003</v>
      </c>
      <c r="D2278" s="182">
        <v>0</v>
      </c>
      <c r="E2278" s="182">
        <f>E2306+E2319+E2299+E2279+E2290+E2317</f>
        <v>0</v>
      </c>
      <c r="F2278" s="182">
        <f>F2306+F2319+F2299+F2279+F2290+F2317</f>
        <v>40506643995.229996</v>
      </c>
      <c r="G2278" s="182">
        <f>G2306+G2319+G2299+G2279+G2290+G2317</f>
        <v>0</v>
      </c>
      <c r="H2278" s="182" t="b">
        <f t="shared" si="221"/>
        <v>1</v>
      </c>
      <c r="I2278" s="182" t="str">
        <f t="shared" si="219"/>
        <v>00</v>
      </c>
    </row>
    <row r="2279" spans="1:9">
      <c r="A2279" s="182" t="str">
        <f t="shared" si="220"/>
        <v>3.2.1.0.0.00.00 - Aposentadorias e Reformas</v>
      </c>
      <c r="B2279" s="108" t="s">
        <v>1854</v>
      </c>
      <c r="C2279" s="111">
        <v>32546591467.32</v>
      </c>
      <c r="D2279" s="182">
        <v>0</v>
      </c>
      <c r="E2279" s="112">
        <f>E2284+E2282+E2280+E2286+E2288</f>
        <v>0</v>
      </c>
      <c r="F2279" s="112">
        <f>F2284+F2282+F2280+F2286+F2288</f>
        <v>32546591467.32</v>
      </c>
      <c r="G2279" s="182">
        <f>G2284+G2282+G2280+G2288</f>
        <v>0</v>
      </c>
      <c r="H2279" s="182" t="b">
        <f t="shared" si="221"/>
        <v>1</v>
      </c>
      <c r="I2279" s="182" t="str">
        <f t="shared" si="219"/>
        <v>00</v>
      </c>
    </row>
    <row r="2280" spans="1:9">
      <c r="A2280" s="182" t="str">
        <f t="shared" si="220"/>
        <v>3.2.1.1.0.00.00 - Aposentadorias - RPPS</v>
      </c>
      <c r="B2280" s="106" t="s">
        <v>1855</v>
      </c>
      <c r="C2280" s="110">
        <v>30373801370.009998</v>
      </c>
      <c r="D2280" s="182">
        <v>0</v>
      </c>
      <c r="E2280" s="112">
        <f>E2281</f>
        <v>0</v>
      </c>
      <c r="F2280" s="112">
        <f>F2281</f>
        <v>30373801370.009998</v>
      </c>
      <c r="G2280" s="182">
        <f>G2281</f>
        <v>0</v>
      </c>
      <c r="H2280" s="182" t="b">
        <f t="shared" si="221"/>
        <v>1</v>
      </c>
      <c r="I2280" s="182" t="str">
        <f t="shared" si="219"/>
        <v>00</v>
      </c>
    </row>
    <row r="2281" spans="1:9">
      <c r="A2281" s="182" t="str">
        <f t="shared" si="220"/>
        <v>3.2.1.1.1.00.00 - Aposentadorias - RPPS - Consolidação</v>
      </c>
      <c r="B2281" s="108" t="s">
        <v>1856</v>
      </c>
      <c r="C2281" s="111">
        <v>30373801370.009998</v>
      </c>
      <c r="D2281" s="182">
        <v>0</v>
      </c>
      <c r="E2281" s="112">
        <f t="shared" si="222"/>
        <v>0</v>
      </c>
      <c r="F2281" s="112">
        <f t="shared" si="223"/>
        <v>30373801370.009998</v>
      </c>
      <c r="H2281" s="182" t="b">
        <f t="shared" si="221"/>
        <v>1</v>
      </c>
      <c r="I2281" s="182" t="str">
        <f t="shared" si="219"/>
        <v>00</v>
      </c>
    </row>
    <row r="2282" spans="1:9">
      <c r="A2282" s="182" t="str">
        <f t="shared" si="220"/>
        <v>3.2.1.2.0.00.00 - Aposentadorias - RGPS</v>
      </c>
      <c r="B2282" s="106" t="s">
        <v>1857</v>
      </c>
      <c r="C2282" s="110">
        <v>296465529.31999999</v>
      </c>
      <c r="D2282" s="182">
        <v>0</v>
      </c>
      <c r="E2282" s="112">
        <f>E2283</f>
        <v>0</v>
      </c>
      <c r="F2282" s="112">
        <f>F2283</f>
        <v>296465529.31999999</v>
      </c>
      <c r="G2282" s="182">
        <f>G2283</f>
        <v>0</v>
      </c>
      <c r="H2282" s="182" t="b">
        <f t="shared" si="221"/>
        <v>1</v>
      </c>
      <c r="I2282" s="182" t="str">
        <f t="shared" si="219"/>
        <v>00</v>
      </c>
    </row>
    <row r="2283" spans="1:9">
      <c r="A2283" s="182" t="str">
        <f t="shared" si="220"/>
        <v>3.2.1.2.1.00.00 - Aposentadorias - RGPS - Consolidação</v>
      </c>
      <c r="B2283" s="108" t="s">
        <v>1858</v>
      </c>
      <c r="C2283" s="111">
        <v>296465529.31999999</v>
      </c>
      <c r="D2283" s="182">
        <v>0</v>
      </c>
      <c r="E2283" s="112">
        <f t="shared" si="222"/>
        <v>0</v>
      </c>
      <c r="F2283" s="112">
        <f t="shared" si="223"/>
        <v>296465529.31999999</v>
      </c>
      <c r="H2283" s="182" t="b">
        <f t="shared" si="221"/>
        <v>1</v>
      </c>
      <c r="I2283" s="182" t="str">
        <f t="shared" si="219"/>
        <v>00</v>
      </c>
    </row>
    <row r="2284" spans="1:9">
      <c r="A2284" s="182" t="str">
        <f t="shared" si="220"/>
        <v>3.2.1.3.0.00.00 - Reserva Remunerada e Reformas - Militar</v>
      </c>
      <c r="B2284" s="106" t="s">
        <v>1859</v>
      </c>
      <c r="C2284" s="110">
        <v>23341123.719999999</v>
      </c>
      <c r="D2284" s="182">
        <v>0</v>
      </c>
      <c r="E2284" s="112">
        <f>E2285</f>
        <v>0</v>
      </c>
      <c r="F2284" s="112">
        <f>F2285</f>
        <v>23341123.719999999</v>
      </c>
      <c r="G2284" s="182">
        <f>G2285</f>
        <v>0</v>
      </c>
      <c r="H2284" s="182" t="b">
        <f t="shared" si="221"/>
        <v>1</v>
      </c>
      <c r="I2284" s="182" t="str">
        <f t="shared" si="219"/>
        <v>00</v>
      </c>
    </row>
    <row r="2285" spans="1:9" ht="25.5">
      <c r="A2285" s="182" t="str">
        <f t="shared" si="220"/>
        <v>3.2.1.3.1.00.00 - Reserva Remunerada e Reformas - Militar - 
 Consolidação</v>
      </c>
      <c r="B2285" s="108" t="s">
        <v>1860</v>
      </c>
      <c r="C2285" s="111">
        <v>23341123.719999999</v>
      </c>
      <c r="D2285" s="182">
        <v>0</v>
      </c>
      <c r="E2285" s="112">
        <f t="shared" si="222"/>
        <v>0</v>
      </c>
      <c r="F2285" s="112">
        <f t="shared" si="223"/>
        <v>23341123.719999999</v>
      </c>
      <c r="H2285" s="182" t="b">
        <f t="shared" si="221"/>
        <v>1</v>
      </c>
      <c r="I2285" s="182" t="str">
        <f t="shared" si="219"/>
        <v>00</v>
      </c>
    </row>
    <row r="2286" spans="1:9" s="252" customFormat="1">
      <c r="A2286" s="252" t="s">
        <v>4028</v>
      </c>
      <c r="B2286" s="254" t="s">
        <v>4028</v>
      </c>
      <c r="C2286" s="110">
        <v>427334.93</v>
      </c>
      <c r="D2286" s="252">
        <v>0</v>
      </c>
      <c r="E2286" s="112">
        <f>E2287</f>
        <v>0</v>
      </c>
      <c r="F2286" s="112">
        <f>F2287</f>
        <v>427334.93</v>
      </c>
      <c r="H2286" s="252" t="b">
        <f t="shared" ref="H2286:H2287" si="224">IF(I2286="00",C2286=E2286+F2286,TRUE)</f>
        <v>1</v>
      </c>
      <c r="I2286" s="252" t="str">
        <f t="shared" ref="I2286:I2287" si="225">MID(A2286,11,2)</f>
        <v>00</v>
      </c>
    </row>
    <row r="2287" spans="1:9" s="252" customFormat="1">
      <c r="A2287" s="252" t="s">
        <v>4029</v>
      </c>
      <c r="B2287" s="255" t="s">
        <v>4029</v>
      </c>
      <c r="C2287" s="111">
        <v>427334.93</v>
      </c>
      <c r="D2287" s="252">
        <v>0</v>
      </c>
      <c r="E2287" s="112">
        <f t="shared" ref="E2287" si="226">SUMIF(A2287:B2287,"*intra*",C2287:D2287)+SUMIF(A2287:B2287,"*inter*",C2287:D2287)</f>
        <v>0</v>
      </c>
      <c r="F2287" s="112">
        <f t="shared" ref="F2287" si="227">SUMIF(A2287:B2287,"*consolidação*",C2287:D2287)</f>
        <v>427334.93</v>
      </c>
      <c r="H2287" s="252" t="b">
        <f t="shared" si="224"/>
        <v>1</v>
      </c>
      <c r="I2287" s="252" t="str">
        <f t="shared" si="225"/>
        <v>00</v>
      </c>
    </row>
    <row r="2288" spans="1:9">
      <c r="A2288" s="182" t="str">
        <f t="shared" si="220"/>
        <v>3.2.1.9.0.00.00 - Outras Aposentadorias</v>
      </c>
      <c r="B2288" s="106" t="s">
        <v>1861</v>
      </c>
      <c r="C2288" s="110">
        <v>1852556109.3399999</v>
      </c>
      <c r="D2288" s="182">
        <v>0</v>
      </c>
      <c r="E2288" s="112">
        <f>E2289</f>
        <v>0</v>
      </c>
      <c r="F2288" s="112">
        <f>F2289</f>
        <v>1852556109.3399999</v>
      </c>
      <c r="G2288" s="182">
        <f>G2289</f>
        <v>0</v>
      </c>
      <c r="H2288" s="182" t="b">
        <f t="shared" si="221"/>
        <v>1</v>
      </c>
      <c r="I2288" s="182" t="str">
        <f t="shared" si="219"/>
        <v>00</v>
      </c>
    </row>
    <row r="2289" spans="1:9">
      <c r="A2289" s="182" t="str">
        <f t="shared" si="220"/>
        <v>3.2.1.9.1.00.00 - Outras Aposentadorias - Consolidação</v>
      </c>
      <c r="B2289" s="108" t="s">
        <v>1862</v>
      </c>
      <c r="C2289" s="111">
        <v>1852556109.3399999</v>
      </c>
      <c r="D2289" s="182">
        <v>0</v>
      </c>
      <c r="E2289" s="112">
        <f t="shared" si="222"/>
        <v>0</v>
      </c>
      <c r="F2289" s="112">
        <f t="shared" si="223"/>
        <v>1852556109.3399999</v>
      </c>
      <c r="H2289" s="182" t="b">
        <f t="shared" si="221"/>
        <v>1</v>
      </c>
      <c r="I2289" s="182" t="str">
        <f t="shared" si="219"/>
        <v>00</v>
      </c>
    </row>
    <row r="2290" spans="1:9">
      <c r="A2290" s="182" t="str">
        <f t="shared" si="220"/>
        <v>3.2.2.0.0.00.00 - Pensões</v>
      </c>
      <c r="B2290" s="106" t="s">
        <v>1863</v>
      </c>
      <c r="C2290" s="110">
        <v>5196631796.7700005</v>
      </c>
      <c r="D2290" s="182">
        <v>0</v>
      </c>
      <c r="E2290" s="182">
        <f>E2295+E2291+E2293+E2297</f>
        <v>0</v>
      </c>
      <c r="F2290" s="182">
        <f>F2295+F2291+F2293+F2297</f>
        <v>5196631796.7700005</v>
      </c>
      <c r="G2290" s="182">
        <f>G2295+G2291+G2293+G2297</f>
        <v>0</v>
      </c>
      <c r="H2290" s="182" t="b">
        <f t="shared" si="221"/>
        <v>1</v>
      </c>
      <c r="I2290" s="182" t="str">
        <f t="shared" si="219"/>
        <v>00</v>
      </c>
    </row>
    <row r="2291" spans="1:9">
      <c r="A2291" s="182" t="str">
        <f t="shared" si="220"/>
        <v>3.2.2.1.0.00.00 - Pensões - RPPS</v>
      </c>
      <c r="B2291" s="108" t="s">
        <v>1864</v>
      </c>
      <c r="C2291" s="111">
        <v>4607490271.6499996</v>
      </c>
      <c r="D2291" s="182">
        <v>0</v>
      </c>
      <c r="E2291" s="112">
        <f>E2292</f>
        <v>0</v>
      </c>
      <c r="F2291" s="112">
        <f>F2292</f>
        <v>4607490271.6499996</v>
      </c>
      <c r="G2291" s="182">
        <f>G2292</f>
        <v>0</v>
      </c>
      <c r="H2291" s="182" t="b">
        <f t="shared" si="221"/>
        <v>1</v>
      </c>
      <c r="I2291" s="182" t="str">
        <f t="shared" si="219"/>
        <v>00</v>
      </c>
    </row>
    <row r="2292" spans="1:9">
      <c r="A2292" s="182" t="str">
        <f t="shared" si="220"/>
        <v>3.2.2.1.1.00.00 - Pensões - RPPS - Consolidação</v>
      </c>
      <c r="B2292" s="106" t="s">
        <v>1865</v>
      </c>
      <c r="C2292" s="110">
        <v>4607490271.6499996</v>
      </c>
      <c r="D2292" s="182">
        <v>0</v>
      </c>
      <c r="E2292" s="112">
        <f t="shared" si="222"/>
        <v>0</v>
      </c>
      <c r="F2292" s="112">
        <f t="shared" si="223"/>
        <v>4607490271.6499996</v>
      </c>
      <c r="H2292" s="182" t="b">
        <f t="shared" si="221"/>
        <v>1</v>
      </c>
      <c r="I2292" s="182" t="str">
        <f t="shared" si="219"/>
        <v>00</v>
      </c>
    </row>
    <row r="2293" spans="1:9">
      <c r="A2293" s="182" t="str">
        <f t="shared" si="220"/>
        <v>3.2.2.2.0.00.00 - Pensões - RGPS</v>
      </c>
      <c r="B2293" s="108" t="s">
        <v>1866</v>
      </c>
      <c r="C2293" s="111">
        <v>138413773.46000001</v>
      </c>
      <c r="D2293" s="182">
        <v>0</v>
      </c>
      <c r="E2293" s="112">
        <f>E2294</f>
        <v>0</v>
      </c>
      <c r="F2293" s="112">
        <f>F2294</f>
        <v>138413773.46000001</v>
      </c>
      <c r="G2293" s="182">
        <f>G2294</f>
        <v>0</v>
      </c>
      <c r="H2293" s="182" t="b">
        <f t="shared" si="221"/>
        <v>1</v>
      </c>
      <c r="I2293" s="182" t="str">
        <f t="shared" si="219"/>
        <v>00</v>
      </c>
    </row>
    <row r="2294" spans="1:9">
      <c r="A2294" s="182" t="str">
        <f t="shared" si="220"/>
        <v>3.2.2.2.1.00.00 - Pensões - RGPS - Consolidação</v>
      </c>
      <c r="B2294" s="106" t="s">
        <v>1867</v>
      </c>
      <c r="C2294" s="110">
        <v>138413773.46000001</v>
      </c>
      <c r="D2294" s="182">
        <v>0</v>
      </c>
      <c r="E2294" s="112">
        <f t="shared" si="222"/>
        <v>0</v>
      </c>
      <c r="F2294" s="112">
        <f t="shared" si="223"/>
        <v>138413773.46000001</v>
      </c>
      <c r="H2294" s="182" t="b">
        <f t="shared" si="221"/>
        <v>1</v>
      </c>
      <c r="I2294" s="182" t="str">
        <f t="shared" si="219"/>
        <v>00</v>
      </c>
    </row>
    <row r="2295" spans="1:9">
      <c r="A2295" s="182" t="str">
        <f t="shared" si="220"/>
        <v>3.2.2.3.0.00.00 - Pensões - Militar</v>
      </c>
      <c r="B2295" s="108" t="s">
        <v>1868</v>
      </c>
      <c r="C2295" s="111">
        <v>1002806.43</v>
      </c>
      <c r="D2295" s="182">
        <v>0</v>
      </c>
      <c r="E2295" s="112">
        <f>E2296</f>
        <v>0</v>
      </c>
      <c r="F2295" s="112">
        <f>F2296</f>
        <v>1002806.43</v>
      </c>
      <c r="G2295" s="182">
        <f>G2296</f>
        <v>0</v>
      </c>
      <c r="H2295" s="182" t="b">
        <f t="shared" si="221"/>
        <v>1</v>
      </c>
      <c r="I2295" s="182" t="str">
        <f t="shared" si="219"/>
        <v>00</v>
      </c>
    </row>
    <row r="2296" spans="1:9">
      <c r="A2296" s="182" t="str">
        <f t="shared" si="220"/>
        <v>3.2.2.3.1.00.00 - Pensões - Militar - Consolidação</v>
      </c>
      <c r="B2296" s="106" t="s">
        <v>1869</v>
      </c>
      <c r="C2296" s="110">
        <v>1002806.43</v>
      </c>
      <c r="D2296" s="182">
        <v>0</v>
      </c>
      <c r="E2296" s="112">
        <f t="shared" si="222"/>
        <v>0</v>
      </c>
      <c r="F2296" s="112">
        <f t="shared" si="223"/>
        <v>1002806.43</v>
      </c>
      <c r="H2296" s="182" t="b">
        <f t="shared" si="221"/>
        <v>1</v>
      </c>
      <c r="I2296" s="182" t="str">
        <f t="shared" si="219"/>
        <v>00</v>
      </c>
    </row>
    <row r="2297" spans="1:9">
      <c r="A2297" s="182" t="str">
        <f t="shared" si="220"/>
        <v>3.2.2.9.0.00.00 - Outras Pensões</v>
      </c>
      <c r="B2297" s="108" t="s">
        <v>1870</v>
      </c>
      <c r="C2297" s="111">
        <v>449724945.23000002</v>
      </c>
      <c r="D2297" s="182">
        <v>0</v>
      </c>
      <c r="E2297" s="112">
        <f>E2298</f>
        <v>0</v>
      </c>
      <c r="F2297" s="112">
        <f>F2298</f>
        <v>449724945.23000002</v>
      </c>
      <c r="G2297" s="182">
        <f>G2298</f>
        <v>0</v>
      </c>
      <c r="H2297" s="182" t="b">
        <f t="shared" si="221"/>
        <v>1</v>
      </c>
      <c r="I2297" s="182" t="str">
        <f t="shared" si="219"/>
        <v>00</v>
      </c>
    </row>
    <row r="2298" spans="1:9">
      <c r="A2298" s="182" t="str">
        <f t="shared" si="220"/>
        <v>3.2.2.9.1.00.00 - Outras Pensões - Consolidação</v>
      </c>
      <c r="B2298" s="106" t="s">
        <v>1871</v>
      </c>
      <c r="C2298" s="110">
        <v>449724945.23000002</v>
      </c>
      <c r="D2298" s="182">
        <v>0</v>
      </c>
      <c r="E2298" s="112">
        <f t="shared" si="222"/>
        <v>0</v>
      </c>
      <c r="F2298" s="112">
        <f t="shared" si="223"/>
        <v>449724945.23000002</v>
      </c>
      <c r="H2298" s="182" t="b">
        <f t="shared" si="221"/>
        <v>1</v>
      </c>
      <c r="I2298" s="182" t="str">
        <f t="shared" ref="I2298:I2361" si="228">MID(A2298,11,2)</f>
        <v>00</v>
      </c>
    </row>
    <row r="2299" spans="1:9">
      <c r="A2299" s="182" t="str">
        <f t="shared" ref="A2299:A2362" si="229">TRIM(B2299)</f>
        <v>3.2.3.0.0.00.00 - Benefícios de Prestação Continuada</v>
      </c>
      <c r="B2299" s="108" t="s">
        <v>1872</v>
      </c>
      <c r="C2299" s="111">
        <v>92381375.939999998</v>
      </c>
      <c r="D2299" s="182">
        <v>0</v>
      </c>
      <c r="E2299" s="182">
        <f>E2304+E2302+E2300</f>
        <v>0</v>
      </c>
      <c r="F2299" s="182">
        <f>F2304+F2302+F2300</f>
        <v>92381375.939999998</v>
      </c>
      <c r="G2299" s="182">
        <f>G2304+G2302+G2300</f>
        <v>0</v>
      </c>
      <c r="H2299" s="182" t="b">
        <f t="shared" ref="H2299:H2362" si="230">IF(I2299="00",C2299=E2299+F2299,TRUE)</f>
        <v>1</v>
      </c>
      <c r="I2299" s="182" t="str">
        <f t="shared" si="228"/>
        <v>00</v>
      </c>
    </row>
    <row r="2300" spans="1:9">
      <c r="A2300" s="182" t="str">
        <f t="shared" si="229"/>
        <v>3.2.3.1.0.00.00 - Benefícios de Prestação Continuada ao Idoso</v>
      </c>
      <c r="B2300" s="106" t="s">
        <v>1873</v>
      </c>
      <c r="C2300" s="110">
        <v>10661439.939999999</v>
      </c>
      <c r="D2300" s="182">
        <v>0</v>
      </c>
      <c r="E2300" s="112">
        <f>E2301</f>
        <v>0</v>
      </c>
      <c r="F2300" s="112">
        <f>F2301</f>
        <v>10661439.939999999</v>
      </c>
      <c r="G2300" s="182">
        <f>G2301</f>
        <v>0</v>
      </c>
      <c r="H2300" s="182" t="b">
        <f t="shared" si="230"/>
        <v>1</v>
      </c>
      <c r="I2300" s="182" t="str">
        <f t="shared" si="228"/>
        <v>00</v>
      </c>
    </row>
    <row r="2301" spans="1:9" ht="25.5">
      <c r="A2301" s="182" t="str">
        <f t="shared" si="229"/>
        <v>3.2.3.1.1.00.00 - Benefícios de Prestação Continuada ao Idoso - 
 Consolidação</v>
      </c>
      <c r="B2301" s="108" t="s">
        <v>1874</v>
      </c>
      <c r="C2301" s="111">
        <v>10661439.939999999</v>
      </c>
      <c r="D2301" s="182">
        <v>0</v>
      </c>
      <c r="E2301" s="112">
        <f t="shared" ref="E2301:E2362" si="231">SUMIF(A2301:B2301,"*intra*",C2301:D2301)+SUMIF(A2301:B2301,"*inter*",C2301:D2301)</f>
        <v>0</v>
      </c>
      <c r="F2301" s="112">
        <f t="shared" ref="F2301:F2362" si="232">SUMIF(A2301:B2301,"*consolidação*",C2301:D2301)</f>
        <v>10661439.939999999</v>
      </c>
      <c r="H2301" s="182" t="b">
        <f t="shared" si="230"/>
        <v>1</v>
      </c>
      <c r="I2301" s="182" t="str">
        <f t="shared" si="228"/>
        <v>00</v>
      </c>
    </row>
    <row r="2302" spans="1:9" ht="25.5">
      <c r="A2302" s="182" t="str">
        <f t="shared" si="229"/>
        <v>3.2.3.2.0.00.00 - Benefícios de Prestação Continuada ao Portador de 
 Deficiência</v>
      </c>
      <c r="B2302" s="106" t="s">
        <v>1875</v>
      </c>
      <c r="C2302" s="110">
        <v>779177.74</v>
      </c>
      <c r="D2302" s="182">
        <v>0</v>
      </c>
      <c r="E2302" s="112">
        <f>E2303</f>
        <v>0</v>
      </c>
      <c r="F2302" s="112">
        <f>F2303</f>
        <v>779177.74</v>
      </c>
      <c r="G2302" s="182">
        <f>G2303</f>
        <v>0</v>
      </c>
      <c r="H2302" s="182" t="b">
        <f t="shared" si="230"/>
        <v>1</v>
      </c>
      <c r="I2302" s="182" t="str">
        <f t="shared" si="228"/>
        <v>00</v>
      </c>
    </row>
    <row r="2303" spans="1:9" ht="25.5">
      <c r="A2303" s="182" t="str">
        <f t="shared" si="229"/>
        <v>3.2.3.2.1.00.00 - Benefícios de Prestação Continuada ao Portador de 
 Deficiência - Consolidação</v>
      </c>
      <c r="B2303" s="108" t="s">
        <v>1876</v>
      </c>
      <c r="C2303" s="111">
        <v>779177.74</v>
      </c>
      <c r="D2303" s="182">
        <v>0</v>
      </c>
      <c r="E2303" s="112">
        <f t="shared" si="231"/>
        <v>0</v>
      </c>
      <c r="F2303" s="112">
        <f t="shared" si="232"/>
        <v>779177.74</v>
      </c>
      <c r="H2303" s="182" t="b">
        <f t="shared" si="230"/>
        <v>1</v>
      </c>
      <c r="I2303" s="182" t="str">
        <f t="shared" si="228"/>
        <v>00</v>
      </c>
    </row>
    <row r="2304" spans="1:9">
      <c r="A2304" s="182" t="str">
        <f t="shared" si="229"/>
        <v>3.2.3.9.0.00.00 - Outros Benefícios de Prestação Continuada</v>
      </c>
      <c r="B2304" s="106" t="s">
        <v>1877</v>
      </c>
      <c r="C2304" s="110">
        <v>80940758.260000005</v>
      </c>
      <c r="D2304" s="182">
        <v>0</v>
      </c>
      <c r="E2304" s="112">
        <f>E2305</f>
        <v>0</v>
      </c>
      <c r="F2304" s="112">
        <f>F2305</f>
        <v>80940758.260000005</v>
      </c>
      <c r="G2304" s="182">
        <f>G2305</f>
        <v>0</v>
      </c>
      <c r="H2304" s="182" t="b">
        <f t="shared" si="230"/>
        <v>1</v>
      </c>
      <c r="I2304" s="182" t="str">
        <f t="shared" si="228"/>
        <v>00</v>
      </c>
    </row>
    <row r="2305" spans="1:9" ht="25.5">
      <c r="A2305" s="182" t="str">
        <f t="shared" si="229"/>
        <v>3.2.3.9.1.00.00 - Outros Benefícios de Prestação Continuada - 
 Consolidação</v>
      </c>
      <c r="B2305" s="108" t="s">
        <v>1878</v>
      </c>
      <c r="C2305" s="111">
        <v>80940758.260000005</v>
      </c>
      <c r="D2305" s="182">
        <v>0</v>
      </c>
      <c r="E2305" s="112">
        <f t="shared" si="231"/>
        <v>0</v>
      </c>
      <c r="F2305" s="112">
        <f t="shared" si="232"/>
        <v>80940758.260000005</v>
      </c>
      <c r="H2305" s="182" t="b">
        <f t="shared" si="230"/>
        <v>1</v>
      </c>
      <c r="I2305" s="182" t="str">
        <f t="shared" si="228"/>
        <v>00</v>
      </c>
    </row>
    <row r="2306" spans="1:9">
      <c r="A2306" s="182" t="str">
        <f t="shared" si="229"/>
        <v>3.2.4.0.0.00.00 - Benefícios Eventuais</v>
      </c>
      <c r="B2306" s="106" t="s">
        <v>1879</v>
      </c>
      <c r="C2306" s="110">
        <v>580284579.72000003</v>
      </c>
      <c r="D2306" s="182">
        <v>0</v>
      </c>
      <c r="E2306" s="182">
        <f>E2315+E2313+E2307+E2309+E2311</f>
        <v>0</v>
      </c>
      <c r="F2306" s="182">
        <f>F2315+F2313+F2307+F2309+F2311</f>
        <v>580284579.72000003</v>
      </c>
      <c r="G2306" s="182">
        <f>G2315+G2313+G2307+G2309+G2311</f>
        <v>0</v>
      </c>
      <c r="H2306" s="182" t="b">
        <f t="shared" si="230"/>
        <v>1</v>
      </c>
      <c r="I2306" s="182" t="str">
        <f t="shared" si="228"/>
        <v>00</v>
      </c>
    </row>
    <row r="2307" spans="1:9">
      <c r="A2307" s="182" t="str">
        <f t="shared" si="229"/>
        <v>3.2.4.1.0.00.00 - Auxílio por Natalidade</v>
      </c>
      <c r="B2307" s="108" t="s">
        <v>1880</v>
      </c>
      <c r="C2307" s="111">
        <v>8756913.4100000001</v>
      </c>
      <c r="D2307" s="182">
        <v>0</v>
      </c>
      <c r="E2307" s="112">
        <f>E2308</f>
        <v>0</v>
      </c>
      <c r="F2307" s="112">
        <f>F2308</f>
        <v>8756913.4100000001</v>
      </c>
      <c r="G2307" s="182">
        <f>G2308</f>
        <v>0</v>
      </c>
      <c r="H2307" s="182" t="b">
        <f t="shared" si="230"/>
        <v>1</v>
      </c>
      <c r="I2307" s="182" t="str">
        <f t="shared" si="228"/>
        <v>00</v>
      </c>
    </row>
    <row r="2308" spans="1:9">
      <c r="A2308" s="182" t="str">
        <f t="shared" si="229"/>
        <v>3.2.4.1.1.00.00 - Auxílio por Natalidade - Consolidação</v>
      </c>
      <c r="B2308" s="106" t="s">
        <v>1881</v>
      </c>
      <c r="C2308" s="110">
        <v>8756913.4100000001</v>
      </c>
      <c r="D2308" s="182">
        <v>0</v>
      </c>
      <c r="E2308" s="112">
        <f t="shared" si="231"/>
        <v>0</v>
      </c>
      <c r="F2308" s="112">
        <f t="shared" si="232"/>
        <v>8756913.4100000001</v>
      </c>
      <c r="H2308" s="182" t="b">
        <f t="shared" si="230"/>
        <v>1</v>
      </c>
      <c r="I2308" s="182" t="str">
        <f t="shared" si="228"/>
        <v>00</v>
      </c>
    </row>
    <row r="2309" spans="1:9">
      <c r="A2309" s="182" t="str">
        <f t="shared" si="229"/>
        <v>3.2.4.2.0.00.00 - Auxílio por Morte</v>
      </c>
      <c r="B2309" s="108" t="s">
        <v>1882</v>
      </c>
      <c r="C2309" s="111">
        <v>11952307.99</v>
      </c>
      <c r="D2309" s="182">
        <v>0</v>
      </c>
      <c r="E2309" s="112">
        <f>E2310</f>
        <v>0</v>
      </c>
      <c r="F2309" s="112">
        <f>F2310</f>
        <v>11952307.99</v>
      </c>
      <c r="G2309" s="182">
        <f>G2310</f>
        <v>0</v>
      </c>
      <c r="H2309" s="182" t="b">
        <f t="shared" si="230"/>
        <v>1</v>
      </c>
      <c r="I2309" s="182" t="str">
        <f t="shared" si="228"/>
        <v>00</v>
      </c>
    </row>
    <row r="2310" spans="1:9">
      <c r="A2310" s="182" t="str">
        <f t="shared" si="229"/>
        <v>3.2.4.2.1.00.00 - Auxílio por Morte - Consolidação</v>
      </c>
      <c r="B2310" s="106" t="s">
        <v>1883</v>
      </c>
      <c r="C2310" s="110">
        <v>11952307.99</v>
      </c>
      <c r="D2310" s="182">
        <v>0</v>
      </c>
      <c r="E2310" s="112">
        <f t="shared" si="231"/>
        <v>0</v>
      </c>
      <c r="F2310" s="112">
        <f t="shared" si="232"/>
        <v>11952307.99</v>
      </c>
      <c r="H2310" s="182" t="b">
        <f t="shared" si="230"/>
        <v>1</v>
      </c>
      <c r="I2310" s="182" t="str">
        <f t="shared" si="228"/>
        <v>00</v>
      </c>
    </row>
    <row r="2311" spans="1:9" ht="25.5">
      <c r="A2311" s="182" t="str">
        <f t="shared" si="229"/>
        <v>3.2.4.3.0.00.00 - Benefícios Eventuais por Situações de 
 Vulnerabilidade Temporária</v>
      </c>
      <c r="B2311" s="108" t="s">
        <v>1884</v>
      </c>
      <c r="C2311" s="111">
        <v>106278770.09999999</v>
      </c>
      <c r="D2311" s="182">
        <v>0</v>
      </c>
      <c r="E2311" s="112">
        <f>E2312</f>
        <v>0</v>
      </c>
      <c r="F2311" s="112">
        <f>F2312</f>
        <v>106278770.09999999</v>
      </c>
      <c r="G2311" s="182">
        <f>G2312</f>
        <v>0</v>
      </c>
      <c r="H2311" s="182" t="b">
        <f t="shared" si="230"/>
        <v>1</v>
      </c>
      <c r="I2311" s="182" t="str">
        <f t="shared" si="228"/>
        <v>00</v>
      </c>
    </row>
    <row r="2312" spans="1:9" ht="25.5">
      <c r="A2312" s="182" t="str">
        <f t="shared" si="229"/>
        <v>3.2.4.3.1.00.00 - Benefícios Eventuais por Situações de 
 Vulnerabilidade Temporária - Consolidação</v>
      </c>
      <c r="B2312" s="106" t="s">
        <v>1885</v>
      </c>
      <c r="C2312" s="110">
        <v>106278770.09999999</v>
      </c>
      <c r="D2312" s="182">
        <v>0</v>
      </c>
      <c r="E2312" s="112">
        <f t="shared" si="231"/>
        <v>0</v>
      </c>
      <c r="F2312" s="112">
        <f t="shared" si="232"/>
        <v>106278770.09999999</v>
      </c>
      <c r="H2312" s="182" t="b">
        <f t="shared" si="230"/>
        <v>1</v>
      </c>
      <c r="I2312" s="182" t="str">
        <f t="shared" si="228"/>
        <v>00</v>
      </c>
    </row>
    <row r="2313" spans="1:9">
      <c r="A2313" s="182" t="str">
        <f t="shared" si="229"/>
        <v>3.2.4.4.0.00.00 - Benefícios Eventuais em Caso de Calamidade Pública</v>
      </c>
      <c r="B2313" s="108" t="s">
        <v>1886</v>
      </c>
      <c r="C2313" s="111">
        <v>4371058.45</v>
      </c>
      <c r="D2313" s="182">
        <v>0</v>
      </c>
      <c r="E2313" s="112">
        <f>E2314</f>
        <v>0</v>
      </c>
      <c r="F2313" s="112">
        <f>F2314</f>
        <v>4371058.45</v>
      </c>
      <c r="G2313" s="182">
        <f>G2314</f>
        <v>0</v>
      </c>
      <c r="H2313" s="182" t="b">
        <f t="shared" si="230"/>
        <v>1</v>
      </c>
      <c r="I2313" s="182" t="str">
        <f t="shared" si="228"/>
        <v>00</v>
      </c>
    </row>
    <row r="2314" spans="1:9" ht="25.5">
      <c r="A2314" s="182" t="str">
        <f t="shared" si="229"/>
        <v>3.2.4.4.1.00.00 - Benefícios Eventuais em Caso de Calamidade Pública 
 - Consolidação</v>
      </c>
      <c r="B2314" s="106" t="s">
        <v>1887</v>
      </c>
      <c r="C2314" s="110">
        <v>4371058.45</v>
      </c>
      <c r="D2314" s="182">
        <v>0</v>
      </c>
      <c r="E2314" s="112">
        <f t="shared" si="231"/>
        <v>0</v>
      </c>
      <c r="F2314" s="112">
        <f t="shared" si="232"/>
        <v>4371058.45</v>
      </c>
      <c r="H2314" s="182" t="b">
        <f t="shared" si="230"/>
        <v>1</v>
      </c>
      <c r="I2314" s="182" t="str">
        <f t="shared" si="228"/>
        <v>00</v>
      </c>
    </row>
    <row r="2315" spans="1:9">
      <c r="A2315" s="182" t="str">
        <f t="shared" si="229"/>
        <v>3.2.4.9.0.00.00 - Outros Benefícios Eventuais</v>
      </c>
      <c r="B2315" s="108" t="s">
        <v>1888</v>
      </c>
      <c r="C2315" s="111">
        <v>448925529.76999998</v>
      </c>
      <c r="D2315" s="182">
        <v>0</v>
      </c>
      <c r="E2315" s="112">
        <f>E2316</f>
        <v>0</v>
      </c>
      <c r="F2315" s="112">
        <f>F2316</f>
        <v>448925529.76999998</v>
      </c>
      <c r="G2315" s="182">
        <f>G2316</f>
        <v>0</v>
      </c>
      <c r="H2315" s="182" t="b">
        <f t="shared" si="230"/>
        <v>1</v>
      </c>
      <c r="I2315" s="182" t="str">
        <f t="shared" si="228"/>
        <v>00</v>
      </c>
    </row>
    <row r="2316" spans="1:9">
      <c r="A2316" s="182" t="str">
        <f t="shared" si="229"/>
        <v>3.2.4.9.1.00.00 - Outros Benefícios Eventuais - Consolidação</v>
      </c>
      <c r="B2316" s="106" t="s">
        <v>1889</v>
      </c>
      <c r="C2316" s="110">
        <v>448925529.76999998</v>
      </c>
      <c r="D2316" s="182">
        <v>0</v>
      </c>
      <c r="E2316" s="112">
        <f t="shared" si="231"/>
        <v>0</v>
      </c>
      <c r="F2316" s="112">
        <f t="shared" si="232"/>
        <v>448925529.76999998</v>
      </c>
      <c r="H2316" s="182" t="b">
        <f t="shared" si="230"/>
        <v>1</v>
      </c>
      <c r="I2316" s="182" t="str">
        <f t="shared" si="228"/>
        <v>00</v>
      </c>
    </row>
    <row r="2317" spans="1:9">
      <c r="A2317" s="182" t="str">
        <f t="shared" si="229"/>
        <v>3.2.5.0.0.00.00 - Políticas Públicas de Transferência de Renda</v>
      </c>
      <c r="B2317" s="108" t="s">
        <v>1890</v>
      </c>
      <c r="C2317" s="111">
        <v>326329780.38999999</v>
      </c>
      <c r="D2317" s="182">
        <v>0</v>
      </c>
      <c r="E2317" s="112">
        <f>E2318</f>
        <v>0</v>
      </c>
      <c r="F2317" s="112">
        <f>F2318</f>
        <v>326329780.38999999</v>
      </c>
      <c r="G2317" s="182">
        <f>G2318</f>
        <v>0</v>
      </c>
      <c r="H2317" s="182" t="b">
        <f t="shared" si="230"/>
        <v>1</v>
      </c>
      <c r="I2317" s="182" t="str">
        <f t="shared" si="228"/>
        <v>00</v>
      </c>
    </row>
    <row r="2318" spans="1:9" ht="25.5">
      <c r="A2318" s="182" t="str">
        <f t="shared" si="229"/>
        <v>3.2.5.0.1.00.00 - Políticas Públicas de Transferência de Renda - 
 Consolidação</v>
      </c>
      <c r="B2318" s="106" t="s">
        <v>1891</v>
      </c>
      <c r="C2318" s="110">
        <v>326329780.38999999</v>
      </c>
      <c r="D2318" s="182">
        <v>0</v>
      </c>
      <c r="E2318" s="112">
        <f t="shared" si="231"/>
        <v>0</v>
      </c>
      <c r="F2318" s="112">
        <f t="shared" si="232"/>
        <v>326329780.38999999</v>
      </c>
      <c r="H2318" s="182" t="b">
        <f t="shared" si="230"/>
        <v>1</v>
      </c>
      <c r="I2318" s="182" t="str">
        <f t="shared" si="228"/>
        <v>00</v>
      </c>
    </row>
    <row r="2319" spans="1:9">
      <c r="A2319" s="182" t="str">
        <f t="shared" si="229"/>
        <v>3.2.9.0.0.00.00 - Outros Benefícios Previdenciários e Assistenciais</v>
      </c>
      <c r="B2319" s="108" t="s">
        <v>1892</v>
      </c>
      <c r="C2319" s="111">
        <v>1764424995.0899999</v>
      </c>
      <c r="D2319" s="182">
        <v>0</v>
      </c>
      <c r="E2319" s="182">
        <f>E2326+E2322+E2320+E2324</f>
        <v>0</v>
      </c>
      <c r="F2319" s="182">
        <f>F2326+F2322+F2320+F2324</f>
        <v>1764424995.0899999</v>
      </c>
      <c r="G2319" s="182">
        <f>G2326+G2322+G2320+G2324</f>
        <v>0</v>
      </c>
      <c r="H2319" s="182" t="b">
        <f t="shared" si="230"/>
        <v>1</v>
      </c>
      <c r="I2319" s="182" t="str">
        <f t="shared" si="228"/>
        <v>00</v>
      </c>
    </row>
    <row r="2320" spans="1:9">
      <c r="A2320" s="182" t="str">
        <f t="shared" si="229"/>
        <v>3.2.9.1.0.00.00 - Outros Benefícios Previdenciários - RPPS</v>
      </c>
      <c r="B2320" s="106" t="s">
        <v>1893</v>
      </c>
      <c r="C2320" s="110">
        <v>902436624.66999996</v>
      </c>
      <c r="D2320" s="182">
        <v>0</v>
      </c>
      <c r="E2320" s="112">
        <f>E2321</f>
        <v>0</v>
      </c>
      <c r="F2320" s="112">
        <f>F2321</f>
        <v>902436624.66999996</v>
      </c>
      <c r="G2320" s="182">
        <f>G2321</f>
        <v>0</v>
      </c>
      <c r="H2320" s="182" t="b">
        <f t="shared" si="230"/>
        <v>1</v>
      </c>
      <c r="I2320" s="182" t="str">
        <f t="shared" si="228"/>
        <v>00</v>
      </c>
    </row>
    <row r="2321" spans="1:9" ht="25.5">
      <c r="A2321" s="182" t="str">
        <f t="shared" si="229"/>
        <v>3.2.9.1.1.00.00 - Outros Benefícios Previdenciários - RPPS - 
 Consolidação</v>
      </c>
      <c r="B2321" s="108" t="s">
        <v>1894</v>
      </c>
      <c r="C2321" s="111">
        <v>902436624.66999996</v>
      </c>
      <c r="D2321" s="182">
        <v>0</v>
      </c>
      <c r="E2321" s="112">
        <f t="shared" si="231"/>
        <v>0</v>
      </c>
      <c r="F2321" s="112">
        <f t="shared" si="232"/>
        <v>902436624.66999996</v>
      </c>
      <c r="H2321" s="182" t="b">
        <f t="shared" si="230"/>
        <v>1</v>
      </c>
      <c r="I2321" s="182" t="str">
        <f t="shared" si="228"/>
        <v>00</v>
      </c>
    </row>
    <row r="2322" spans="1:9">
      <c r="A2322" s="182" t="str">
        <f t="shared" si="229"/>
        <v>3.2.9.2.0.00.00 - Outros Benefícios Previdenciários - RGPS</v>
      </c>
      <c r="B2322" s="106" t="s">
        <v>1895</v>
      </c>
      <c r="C2322" s="110">
        <v>19495560.66</v>
      </c>
      <c r="D2322" s="182">
        <v>0</v>
      </c>
      <c r="E2322" s="112">
        <f>E2323</f>
        <v>0</v>
      </c>
      <c r="F2322" s="112">
        <f>F2323</f>
        <v>19495560.66</v>
      </c>
      <c r="G2322" s="182">
        <f>G2323</f>
        <v>0</v>
      </c>
      <c r="H2322" s="182" t="b">
        <f t="shared" si="230"/>
        <v>1</v>
      </c>
      <c r="I2322" s="182" t="str">
        <f t="shared" si="228"/>
        <v>00</v>
      </c>
    </row>
    <row r="2323" spans="1:9" ht="25.5">
      <c r="A2323" s="182" t="str">
        <f t="shared" si="229"/>
        <v>3.2.9.2.1.00.00 - Outros Benefícios Previdenciários - RGPS - 
 Consolidação</v>
      </c>
      <c r="B2323" s="108" t="s">
        <v>1896</v>
      </c>
      <c r="C2323" s="111">
        <v>19495560.66</v>
      </c>
      <c r="D2323" s="182">
        <v>0</v>
      </c>
      <c r="E2323" s="112">
        <f t="shared" si="231"/>
        <v>0</v>
      </c>
      <c r="F2323" s="112">
        <f t="shared" si="232"/>
        <v>19495560.66</v>
      </c>
      <c r="H2323" s="182" t="b">
        <f t="shared" si="230"/>
        <v>1</v>
      </c>
      <c r="I2323" s="182" t="str">
        <f t="shared" si="228"/>
        <v>00</v>
      </c>
    </row>
    <row r="2324" spans="1:9">
      <c r="A2324" s="182" t="str">
        <f t="shared" si="229"/>
        <v>3.2.9.3.0.00.00 - Outros Benefícios Previdenciários - Militar</v>
      </c>
      <c r="B2324" s="106" t="s">
        <v>1897</v>
      </c>
      <c r="C2324" s="110">
        <v>2662439.2999999998</v>
      </c>
      <c r="D2324" s="182">
        <v>0</v>
      </c>
      <c r="E2324" s="112">
        <f>E2325</f>
        <v>0</v>
      </c>
      <c r="F2324" s="112">
        <f>F2325</f>
        <v>2662439.2999999998</v>
      </c>
      <c r="G2324" s="182">
        <f>G2325</f>
        <v>0</v>
      </c>
      <c r="H2324" s="182" t="b">
        <f t="shared" si="230"/>
        <v>1</v>
      </c>
      <c r="I2324" s="182" t="str">
        <f t="shared" si="228"/>
        <v>00</v>
      </c>
    </row>
    <row r="2325" spans="1:9" ht="25.5">
      <c r="A2325" s="182" t="str">
        <f t="shared" si="229"/>
        <v>3.2.9.3.1.00.00 - Outros Benefícios Previdenciários - Militar - 
 Consolidação</v>
      </c>
      <c r="B2325" s="108" t="s">
        <v>1898</v>
      </c>
      <c r="C2325" s="111">
        <v>2662439.2999999998</v>
      </c>
      <c r="D2325" s="182">
        <v>0</v>
      </c>
      <c r="E2325" s="112">
        <f t="shared" si="231"/>
        <v>0</v>
      </c>
      <c r="F2325" s="112">
        <f t="shared" si="232"/>
        <v>2662439.2999999998</v>
      </c>
      <c r="H2325" s="182" t="b">
        <f t="shared" si="230"/>
        <v>1</v>
      </c>
      <c r="I2325" s="182" t="str">
        <f t="shared" si="228"/>
        <v>00</v>
      </c>
    </row>
    <row r="2326" spans="1:9">
      <c r="A2326" s="182" t="str">
        <f t="shared" si="229"/>
        <v>3.2.9.9.0.00.00 - Outros Benefícios Previdenciários e Assistenciais</v>
      </c>
      <c r="B2326" s="106" t="s">
        <v>1899</v>
      </c>
      <c r="C2326" s="110">
        <v>839830370.46000004</v>
      </c>
      <c r="D2326" s="182">
        <v>0</v>
      </c>
      <c r="E2326" s="112">
        <f>E2327</f>
        <v>0</v>
      </c>
      <c r="F2326" s="112">
        <f>F2327</f>
        <v>839830370.46000004</v>
      </c>
      <c r="G2326" s="182">
        <f>G2327</f>
        <v>0</v>
      </c>
      <c r="H2326" s="182" t="b">
        <f t="shared" si="230"/>
        <v>1</v>
      </c>
      <c r="I2326" s="182" t="str">
        <f t="shared" si="228"/>
        <v>00</v>
      </c>
    </row>
    <row r="2327" spans="1:9" ht="25.5">
      <c r="A2327" s="182" t="str">
        <f t="shared" si="229"/>
        <v>3.2.9.9.1.00.00 - Outros Benefícios Previdenciários e Assistenciais 
 - Consolidação</v>
      </c>
      <c r="B2327" s="108" t="s">
        <v>1900</v>
      </c>
      <c r="C2327" s="111">
        <v>839830370.46000004</v>
      </c>
      <c r="D2327" s="182">
        <v>0</v>
      </c>
      <c r="E2327" s="112">
        <f t="shared" si="231"/>
        <v>0</v>
      </c>
      <c r="F2327" s="112">
        <f t="shared" si="232"/>
        <v>839830370.46000004</v>
      </c>
      <c r="H2327" s="182" t="b">
        <f t="shared" si="230"/>
        <v>1</v>
      </c>
      <c r="I2327" s="182" t="str">
        <f t="shared" si="228"/>
        <v>00</v>
      </c>
    </row>
    <row r="2328" spans="1:9">
      <c r="A2328" s="182" t="str">
        <f t="shared" si="229"/>
        <v>3.3.0.0.0.00.00 - Uso de Bens, Serviços e Consumo de Capital Fixo</v>
      </c>
      <c r="B2328" s="106" t="s">
        <v>1901</v>
      </c>
      <c r="C2328" s="110">
        <v>165512848169.35001</v>
      </c>
      <c r="D2328" s="182">
        <v>0</v>
      </c>
      <c r="E2328" s="182">
        <f>E2343+E2334+E2329</f>
        <v>0</v>
      </c>
      <c r="F2328" s="182">
        <f>F2343+F2334+F2329</f>
        <v>165512848169.35001</v>
      </c>
      <c r="G2328" s="182">
        <f>G2343+G2334+G2329</f>
        <v>0</v>
      </c>
      <c r="H2328" s="182" t="b">
        <f t="shared" si="230"/>
        <v>1</v>
      </c>
      <c r="I2328" s="182" t="str">
        <f t="shared" si="228"/>
        <v>00</v>
      </c>
    </row>
    <row r="2329" spans="1:9">
      <c r="A2329" s="182" t="str">
        <f t="shared" si="229"/>
        <v>3.3.1.0.0.00.00 - Uso de Material de Consumo</v>
      </c>
      <c r="B2329" s="108" t="s">
        <v>1902</v>
      </c>
      <c r="C2329" s="111">
        <v>32699364587.869999</v>
      </c>
      <c r="D2329" s="182">
        <v>0</v>
      </c>
      <c r="E2329" s="182">
        <f>E2332+E2330</f>
        <v>0</v>
      </c>
      <c r="F2329" s="182">
        <f>F2332+F2330</f>
        <v>32699364587.869999</v>
      </c>
      <c r="G2329" s="182">
        <f>G2332+G2330</f>
        <v>0</v>
      </c>
      <c r="H2329" s="182" t="b">
        <f t="shared" si="230"/>
        <v>1</v>
      </c>
      <c r="I2329" s="182" t="str">
        <f t="shared" si="228"/>
        <v>00</v>
      </c>
    </row>
    <row r="2330" spans="1:9">
      <c r="A2330" s="182" t="str">
        <f t="shared" si="229"/>
        <v>3.3.1.1.0.00.00 - Consumo de Material</v>
      </c>
      <c r="B2330" s="106" t="s">
        <v>1903</v>
      </c>
      <c r="C2330" s="110">
        <v>30223069640.84</v>
      </c>
      <c r="D2330" s="182">
        <v>0</v>
      </c>
      <c r="E2330" s="112">
        <f>E2331</f>
        <v>0</v>
      </c>
      <c r="F2330" s="112">
        <f>F2331</f>
        <v>30223069640.84</v>
      </c>
      <c r="G2330" s="182">
        <f>G2331</f>
        <v>0</v>
      </c>
      <c r="H2330" s="182" t="b">
        <f t="shared" si="230"/>
        <v>1</v>
      </c>
      <c r="I2330" s="182" t="str">
        <f t="shared" si="228"/>
        <v>00</v>
      </c>
    </row>
    <row r="2331" spans="1:9">
      <c r="A2331" s="182" t="str">
        <f t="shared" si="229"/>
        <v>3.3.1.1.1.00.00 - Consumo de Material - Consolidação</v>
      </c>
      <c r="B2331" s="108" t="s">
        <v>1904</v>
      </c>
      <c r="C2331" s="111">
        <v>30223069640.84</v>
      </c>
      <c r="D2331" s="182">
        <v>0</v>
      </c>
      <c r="E2331" s="112">
        <f t="shared" si="231"/>
        <v>0</v>
      </c>
      <c r="F2331" s="112">
        <f t="shared" si="232"/>
        <v>30223069640.84</v>
      </c>
      <c r="H2331" s="182" t="b">
        <f t="shared" si="230"/>
        <v>1</v>
      </c>
      <c r="I2331" s="182" t="str">
        <f t="shared" si="228"/>
        <v>00</v>
      </c>
    </row>
    <row r="2332" spans="1:9">
      <c r="A2332" s="182" t="str">
        <f t="shared" si="229"/>
        <v>3.3.1.2.0.00.00 - Distribuição de Material Gratuito</v>
      </c>
      <c r="B2332" s="106" t="s">
        <v>1905</v>
      </c>
      <c r="C2332" s="110">
        <v>2476294947.0300002</v>
      </c>
      <c r="D2332" s="182">
        <v>0</v>
      </c>
      <c r="E2332" s="112">
        <f>E2333</f>
        <v>0</v>
      </c>
      <c r="F2332" s="112">
        <f>F2333</f>
        <v>2476294947.0300002</v>
      </c>
      <c r="G2332" s="182">
        <f>G2333</f>
        <v>0</v>
      </c>
      <c r="H2332" s="182" t="b">
        <f t="shared" si="230"/>
        <v>1</v>
      </c>
      <c r="I2332" s="182" t="str">
        <f t="shared" si="228"/>
        <v>00</v>
      </c>
    </row>
    <row r="2333" spans="1:9">
      <c r="A2333" s="182" t="str">
        <f t="shared" si="229"/>
        <v>3.3.1.2.1.00.00 - Distribuição de Material Gratuito - Consolidação</v>
      </c>
      <c r="B2333" s="108" t="s">
        <v>1906</v>
      </c>
      <c r="C2333" s="111">
        <v>2476294947.0300002</v>
      </c>
      <c r="D2333" s="182">
        <v>0</v>
      </c>
      <c r="E2333" s="112">
        <f t="shared" si="231"/>
        <v>0</v>
      </c>
      <c r="F2333" s="112">
        <f t="shared" si="232"/>
        <v>2476294947.0300002</v>
      </c>
      <c r="H2333" s="182" t="b">
        <f t="shared" si="230"/>
        <v>1</v>
      </c>
      <c r="I2333" s="182" t="str">
        <f t="shared" si="228"/>
        <v>00</v>
      </c>
    </row>
    <row r="2334" spans="1:9">
      <c r="A2334" s="182" t="str">
        <f t="shared" si="229"/>
        <v>3.3.2.0.0.00.00 - Serviços</v>
      </c>
      <c r="B2334" s="106" t="s">
        <v>1907</v>
      </c>
      <c r="C2334" s="110">
        <v>130458284858.23</v>
      </c>
      <c r="D2334" s="182">
        <v>0</v>
      </c>
      <c r="E2334" s="182">
        <f>E2341+E2339+E2335+E2337</f>
        <v>0</v>
      </c>
      <c r="F2334" s="182">
        <f>F2341+F2339+F2335+F2337</f>
        <v>130458284858.23001</v>
      </c>
      <c r="G2334" s="182">
        <f>G2341+G2339+G2335+G2337</f>
        <v>0</v>
      </c>
      <c r="H2334" s="182" t="b">
        <f t="shared" si="230"/>
        <v>1</v>
      </c>
      <c r="I2334" s="182" t="str">
        <f t="shared" si="228"/>
        <v>00</v>
      </c>
    </row>
    <row r="2335" spans="1:9">
      <c r="A2335" s="182" t="str">
        <f t="shared" si="229"/>
        <v>3.3.2.1.0.00.00 - Diárias</v>
      </c>
      <c r="B2335" s="108" t="s">
        <v>1908</v>
      </c>
      <c r="C2335" s="111">
        <v>2566112445.6100001</v>
      </c>
      <c r="D2335" s="182">
        <v>0</v>
      </c>
      <c r="E2335" s="112">
        <f>E2336</f>
        <v>0</v>
      </c>
      <c r="F2335" s="112">
        <f>F2336</f>
        <v>2566112445.6100001</v>
      </c>
      <c r="G2335" s="182">
        <f>G2336</f>
        <v>0</v>
      </c>
      <c r="H2335" s="182" t="b">
        <f t="shared" si="230"/>
        <v>1</v>
      </c>
      <c r="I2335" s="182" t="str">
        <f t="shared" si="228"/>
        <v>00</v>
      </c>
    </row>
    <row r="2336" spans="1:9">
      <c r="A2336" s="182" t="str">
        <f t="shared" si="229"/>
        <v>3.3.2.1.1.00.00 - Diárias - Consolidação</v>
      </c>
      <c r="B2336" s="106" t="s">
        <v>1909</v>
      </c>
      <c r="C2336" s="110">
        <v>2566112445.6100001</v>
      </c>
      <c r="D2336" s="182">
        <v>0</v>
      </c>
      <c r="E2336" s="112">
        <f t="shared" si="231"/>
        <v>0</v>
      </c>
      <c r="F2336" s="112">
        <f t="shared" si="232"/>
        <v>2566112445.6100001</v>
      </c>
      <c r="H2336" s="182" t="b">
        <f t="shared" si="230"/>
        <v>1</v>
      </c>
      <c r="I2336" s="182" t="str">
        <f t="shared" si="228"/>
        <v>00</v>
      </c>
    </row>
    <row r="2337" spans="1:9">
      <c r="A2337" s="182" t="str">
        <f t="shared" si="229"/>
        <v>3.3.2.2.0.00.00 - Serviços Terceiros - PF</v>
      </c>
      <c r="B2337" s="108" t="s">
        <v>1910</v>
      </c>
      <c r="C2337" s="111">
        <v>9866307058.6299992</v>
      </c>
      <c r="D2337" s="182">
        <v>0</v>
      </c>
      <c r="E2337" s="112">
        <f>E2338</f>
        <v>0</v>
      </c>
      <c r="F2337" s="112">
        <f>F2338</f>
        <v>9866307058.6299992</v>
      </c>
      <c r="G2337" s="182">
        <f>G2338</f>
        <v>0</v>
      </c>
      <c r="H2337" s="182" t="b">
        <f t="shared" si="230"/>
        <v>1</v>
      </c>
      <c r="I2337" s="182" t="str">
        <f t="shared" si="228"/>
        <v>00</v>
      </c>
    </row>
    <row r="2338" spans="1:9">
      <c r="A2338" s="182" t="str">
        <f t="shared" si="229"/>
        <v>3.3.2.2.1.00.00 - Serviços Terceiros - PF - Consolidação</v>
      </c>
      <c r="B2338" s="106" t="s">
        <v>1911</v>
      </c>
      <c r="C2338" s="110">
        <v>9866307058.6299992</v>
      </c>
      <c r="D2338" s="182">
        <v>0</v>
      </c>
      <c r="E2338" s="112">
        <f t="shared" si="231"/>
        <v>0</v>
      </c>
      <c r="F2338" s="112">
        <f t="shared" si="232"/>
        <v>9866307058.6299992</v>
      </c>
      <c r="H2338" s="182" t="b">
        <f t="shared" si="230"/>
        <v>1</v>
      </c>
      <c r="I2338" s="182" t="str">
        <f t="shared" si="228"/>
        <v>00</v>
      </c>
    </row>
    <row r="2339" spans="1:9">
      <c r="A2339" s="182" t="str">
        <f t="shared" si="229"/>
        <v>3.3.2.3.0.00.00 - Serviços Terceiros - PJ</v>
      </c>
      <c r="B2339" s="108" t="s">
        <v>1912</v>
      </c>
      <c r="C2339" s="111">
        <v>115492012760.17</v>
      </c>
      <c r="D2339" s="182">
        <v>0</v>
      </c>
      <c r="E2339" s="112">
        <f>E2340</f>
        <v>0</v>
      </c>
      <c r="F2339" s="112">
        <f>F2340</f>
        <v>115492012760.17</v>
      </c>
      <c r="G2339" s="182">
        <f>G2340</f>
        <v>0</v>
      </c>
      <c r="H2339" s="182" t="b">
        <f t="shared" si="230"/>
        <v>1</v>
      </c>
      <c r="I2339" s="182" t="str">
        <f t="shared" si="228"/>
        <v>00</v>
      </c>
    </row>
    <row r="2340" spans="1:9">
      <c r="A2340" s="182" t="str">
        <f t="shared" si="229"/>
        <v>3.3.2.3.1.00.00 - Serviços Terceiros - PJ - Consolidação</v>
      </c>
      <c r="B2340" s="106" t="s">
        <v>1913</v>
      </c>
      <c r="C2340" s="110">
        <v>115492012760.17</v>
      </c>
      <c r="D2340" s="182">
        <v>0</v>
      </c>
      <c r="E2340" s="112">
        <f t="shared" si="231"/>
        <v>0</v>
      </c>
      <c r="F2340" s="112">
        <f t="shared" si="232"/>
        <v>115492012760.17</v>
      </c>
      <c r="H2340" s="182" t="b">
        <f t="shared" si="230"/>
        <v>1</v>
      </c>
      <c r="I2340" s="182" t="str">
        <f t="shared" si="228"/>
        <v>00</v>
      </c>
    </row>
    <row r="2341" spans="1:9" ht="25.5">
      <c r="A2341" s="182" t="str">
        <f t="shared" si="229"/>
        <v>3.3.2.4.0.00.00 - Contrato de Terceirização por Substituição de mão 
 de Obra – Art. 18 § 1, LC 101/00</v>
      </c>
      <c r="B2341" s="108" t="s">
        <v>1914</v>
      </c>
      <c r="C2341" s="111">
        <v>2533852593.8200002</v>
      </c>
      <c r="D2341" s="182">
        <v>0</v>
      </c>
      <c r="E2341" s="112">
        <f>E2342</f>
        <v>0</v>
      </c>
      <c r="F2341" s="112">
        <f>F2342</f>
        <v>2533852593.8200002</v>
      </c>
      <c r="G2341" s="182">
        <f>G2342</f>
        <v>0</v>
      </c>
      <c r="H2341" s="182" t="b">
        <f t="shared" si="230"/>
        <v>1</v>
      </c>
      <c r="I2341" s="182" t="str">
        <f t="shared" si="228"/>
        <v>00</v>
      </c>
    </row>
    <row r="2342" spans="1:9" ht="25.5">
      <c r="A2342" s="182" t="str">
        <f t="shared" si="229"/>
        <v>3.3.2.4.1.00.00 - Contrato de Terceirização por Substituição de mão 
 de Obra - Art. 18 § 1, LC 101/00 - Consolidação</v>
      </c>
      <c r="B2342" s="106" t="s">
        <v>1915</v>
      </c>
      <c r="C2342" s="110">
        <v>2533852593.8200002</v>
      </c>
      <c r="D2342" s="182">
        <v>0</v>
      </c>
      <c r="E2342" s="112">
        <f t="shared" si="231"/>
        <v>0</v>
      </c>
      <c r="F2342" s="112">
        <f t="shared" si="232"/>
        <v>2533852593.8200002</v>
      </c>
      <c r="H2342" s="182" t="b">
        <f t="shared" si="230"/>
        <v>1</v>
      </c>
      <c r="I2342" s="182" t="str">
        <f t="shared" si="228"/>
        <v>00</v>
      </c>
    </row>
    <row r="2343" spans="1:9">
      <c r="A2343" s="182" t="str">
        <f t="shared" si="229"/>
        <v>3.3.3.0.0.00.00 - Depreciação, Amortização e Exaustão</v>
      </c>
      <c r="B2343" s="108" t="s">
        <v>1916</v>
      </c>
      <c r="C2343" s="111">
        <v>2355198723.25</v>
      </c>
      <c r="D2343" s="182">
        <v>0</v>
      </c>
      <c r="E2343" s="182">
        <f>E2346+E2348+E2344</f>
        <v>0</v>
      </c>
      <c r="F2343" s="182">
        <f>F2346+F2348+F2344</f>
        <v>2355198723.25</v>
      </c>
      <c r="G2343" s="182">
        <f>G2346+G2348+G2344</f>
        <v>0</v>
      </c>
      <c r="H2343" s="182" t="b">
        <f t="shared" si="230"/>
        <v>1</v>
      </c>
      <c r="I2343" s="182" t="str">
        <f t="shared" si="228"/>
        <v>00</v>
      </c>
    </row>
    <row r="2344" spans="1:9">
      <c r="A2344" s="182" t="str">
        <f t="shared" si="229"/>
        <v>3.3.3.1.0.00.00 - Depreciação</v>
      </c>
      <c r="B2344" s="106" t="s">
        <v>1917</v>
      </c>
      <c r="C2344" s="110">
        <v>2232433175.9299998</v>
      </c>
      <c r="D2344" s="182">
        <v>0</v>
      </c>
      <c r="E2344" s="112">
        <f>E2345</f>
        <v>0</v>
      </c>
      <c r="F2344" s="112">
        <f>F2345</f>
        <v>2232433175.9299998</v>
      </c>
      <c r="G2344" s="182">
        <f>G2345</f>
        <v>0</v>
      </c>
      <c r="H2344" s="182" t="b">
        <f t="shared" si="230"/>
        <v>1</v>
      </c>
      <c r="I2344" s="182" t="str">
        <f t="shared" si="228"/>
        <v>00</v>
      </c>
    </row>
    <row r="2345" spans="1:9">
      <c r="A2345" s="182" t="str">
        <f t="shared" si="229"/>
        <v>3.3.3.1.1.00.00 - Depreciação - Consolidação</v>
      </c>
      <c r="B2345" s="108" t="s">
        <v>1918</v>
      </c>
      <c r="C2345" s="111">
        <v>2232433175.9299998</v>
      </c>
      <c r="D2345" s="182">
        <v>0</v>
      </c>
      <c r="E2345" s="112">
        <f t="shared" si="231"/>
        <v>0</v>
      </c>
      <c r="F2345" s="112">
        <f t="shared" si="232"/>
        <v>2232433175.9299998</v>
      </c>
      <c r="H2345" s="182" t="b">
        <f t="shared" si="230"/>
        <v>1</v>
      </c>
      <c r="I2345" s="182" t="str">
        <f t="shared" si="228"/>
        <v>00</v>
      </c>
    </row>
    <row r="2346" spans="1:9">
      <c r="A2346" s="182" t="str">
        <f t="shared" si="229"/>
        <v>3.3.3.2.0.00.00 - Amortização</v>
      </c>
      <c r="B2346" s="106" t="s">
        <v>1919</v>
      </c>
      <c r="C2346" s="110">
        <v>120482167.45999999</v>
      </c>
      <c r="D2346" s="182">
        <v>0</v>
      </c>
      <c r="E2346" s="112">
        <f>E2347</f>
        <v>0</v>
      </c>
      <c r="F2346" s="112">
        <f>F2347</f>
        <v>120482167.45999999</v>
      </c>
      <c r="G2346" s="182">
        <f>G2347</f>
        <v>0</v>
      </c>
      <c r="H2346" s="182" t="b">
        <f t="shared" si="230"/>
        <v>1</v>
      </c>
      <c r="I2346" s="182" t="str">
        <f t="shared" si="228"/>
        <v>00</v>
      </c>
    </row>
    <row r="2347" spans="1:9">
      <c r="A2347" s="182" t="str">
        <f t="shared" si="229"/>
        <v>3.3.3.2.1.00.00 - Amortização - Consolidação</v>
      </c>
      <c r="B2347" s="108" t="s">
        <v>1920</v>
      </c>
      <c r="C2347" s="111">
        <v>120482167.45999999</v>
      </c>
      <c r="D2347" s="182">
        <v>0</v>
      </c>
      <c r="E2347" s="112">
        <f t="shared" si="231"/>
        <v>0</v>
      </c>
      <c r="F2347" s="112">
        <f t="shared" si="232"/>
        <v>120482167.45999999</v>
      </c>
      <c r="H2347" s="182" t="b">
        <f t="shared" si="230"/>
        <v>1</v>
      </c>
      <c r="I2347" s="182" t="str">
        <f t="shared" si="228"/>
        <v>00</v>
      </c>
    </row>
    <row r="2348" spans="1:9">
      <c r="A2348" s="182" t="str">
        <f t="shared" si="229"/>
        <v>3.3.3.3.0.00.00 - Exaustão</v>
      </c>
      <c r="B2348" s="106" t="s">
        <v>1921</v>
      </c>
      <c r="C2348" s="110">
        <v>2283379.86</v>
      </c>
      <c r="D2348" s="182">
        <v>0</v>
      </c>
      <c r="E2348" s="112">
        <f>E2349</f>
        <v>0</v>
      </c>
      <c r="F2348" s="112">
        <f>F2349</f>
        <v>2283379.86</v>
      </c>
      <c r="G2348" s="182">
        <f>G2349</f>
        <v>0</v>
      </c>
      <c r="H2348" s="182" t="b">
        <f t="shared" si="230"/>
        <v>1</v>
      </c>
      <c r="I2348" s="182" t="str">
        <f t="shared" si="228"/>
        <v>00</v>
      </c>
    </row>
    <row r="2349" spans="1:9">
      <c r="A2349" s="182" t="str">
        <f t="shared" si="229"/>
        <v>3.3.3.3.1.00.00 - Exaustão - Consolidação</v>
      </c>
      <c r="B2349" s="108" t="s">
        <v>1922</v>
      </c>
      <c r="C2349" s="111">
        <v>2283379.86</v>
      </c>
      <c r="D2349" s="182">
        <v>0</v>
      </c>
      <c r="E2349" s="112">
        <f t="shared" si="231"/>
        <v>0</v>
      </c>
      <c r="F2349" s="112">
        <f t="shared" si="232"/>
        <v>2283379.86</v>
      </c>
      <c r="H2349" s="182" t="b">
        <f t="shared" si="230"/>
        <v>1</v>
      </c>
      <c r="I2349" s="182" t="str">
        <f t="shared" si="228"/>
        <v>00</v>
      </c>
    </row>
    <row r="2350" spans="1:9">
      <c r="A2350" s="182" t="str">
        <f t="shared" si="229"/>
        <v>3.4.0.0.0.00.00 - Variações Patrimoniais Diminutivas Financeiras</v>
      </c>
      <c r="B2350" s="106" t="s">
        <v>1923</v>
      </c>
      <c r="C2350" s="110">
        <v>24885114752.130001</v>
      </c>
      <c r="D2350" s="182">
        <v>0</v>
      </c>
      <c r="E2350" s="112">
        <f>E2408+E2401+E2384+E2351+E2370+E2403</f>
        <v>6409992774.9099998</v>
      </c>
      <c r="F2350" s="112">
        <f>F2408+F2401+F2384+F2351+F2370+F2403</f>
        <v>18475121977.220001</v>
      </c>
      <c r="G2350" s="182">
        <f>G2408+G2401+G2384+G2351+G2370+G2403</f>
        <v>0</v>
      </c>
      <c r="H2350" s="182" t="b">
        <f t="shared" si="230"/>
        <v>1</v>
      </c>
      <c r="I2350" s="182" t="str">
        <f t="shared" si="228"/>
        <v>00</v>
      </c>
    </row>
    <row r="2351" spans="1:9" ht="25.5">
      <c r="A2351" s="182" t="str">
        <f t="shared" si="229"/>
        <v>3.4.1.0.0.00.00 - Juros e Encargos de Empréstimos e Financiamentos 
 Obtidos</v>
      </c>
      <c r="B2351" s="108" t="s">
        <v>1924</v>
      </c>
      <c r="C2351" s="111">
        <v>7500454326.96</v>
      </c>
      <c r="D2351" s="182">
        <v>0</v>
      </c>
      <c r="E2351" s="112">
        <f>E2368+E2357+E2361+E2363+E2352+E2359</f>
        <v>3993904909.4099998</v>
      </c>
      <c r="F2351" s="112">
        <f>F2368+F2357+F2361+F2363+F2352+F2359</f>
        <v>3506549417.5500002</v>
      </c>
      <c r="G2351" s="182">
        <f>G2368+G2357+G2361+G2363+G2352+G2359</f>
        <v>0</v>
      </c>
      <c r="H2351" s="182" t="b">
        <f t="shared" si="230"/>
        <v>1</v>
      </c>
      <c r="I2351" s="182" t="str">
        <f t="shared" si="228"/>
        <v>00</v>
      </c>
    </row>
    <row r="2352" spans="1:9">
      <c r="A2352" s="182" t="str">
        <f t="shared" si="229"/>
        <v>3.4.1.1.0.00.00 - Juros e Encargos da Dívida Contratual Interna</v>
      </c>
      <c r="B2352" s="106" t="s">
        <v>1925</v>
      </c>
      <c r="C2352" s="110">
        <v>7053028156.0500002</v>
      </c>
      <c r="D2352" s="182">
        <v>0</v>
      </c>
      <c r="E2352" s="112">
        <f>E2355+E2356+E2354+E2353</f>
        <v>3968025811.96</v>
      </c>
      <c r="F2352" s="112">
        <f>F2355+F2356+F2354+F2353</f>
        <v>3085002344.0900002</v>
      </c>
      <c r="G2352" s="182">
        <f>G2355+G2356+G2354+G2353</f>
        <v>0</v>
      </c>
      <c r="H2352" s="182" t="b">
        <f t="shared" si="230"/>
        <v>1</v>
      </c>
      <c r="I2352" s="182" t="str">
        <f t="shared" si="228"/>
        <v>00</v>
      </c>
    </row>
    <row r="2353" spans="1:9" ht="25.5">
      <c r="A2353" s="182" t="str">
        <f t="shared" si="229"/>
        <v>3.4.1.1.1.00.00 - Juros e Encargos da Dívida Contratual Interna - 
 Consolidação</v>
      </c>
      <c r="B2353" s="108" t="s">
        <v>1926</v>
      </c>
      <c r="C2353" s="111">
        <v>3085002344.0900002</v>
      </c>
      <c r="D2353" s="182">
        <v>0</v>
      </c>
      <c r="E2353" s="112"/>
      <c r="F2353" s="112">
        <f t="shared" si="232"/>
        <v>3085002344.0900002</v>
      </c>
      <c r="H2353" s="182" t="b">
        <f t="shared" si="230"/>
        <v>1</v>
      </c>
      <c r="I2353" s="182" t="str">
        <f t="shared" si="228"/>
        <v>00</v>
      </c>
    </row>
    <row r="2354" spans="1:9" ht="25.5">
      <c r="A2354" s="182" t="str">
        <f t="shared" si="229"/>
        <v>3.4.1.1.3.00.00 - Juros e Encargos da Dívida Contratual Interna - 
 Inter OFSS - União</v>
      </c>
      <c r="B2354" s="106" t="s">
        <v>1927</v>
      </c>
      <c r="C2354" s="110">
        <v>1679755325.8199999</v>
      </c>
      <c r="D2354" s="182">
        <v>0</v>
      </c>
      <c r="E2354" s="112">
        <f t="shared" si="231"/>
        <v>1679755325.8199999</v>
      </c>
      <c r="F2354" s="112">
        <f t="shared" si="232"/>
        <v>0</v>
      </c>
      <c r="H2354" s="182" t="b">
        <f t="shared" si="230"/>
        <v>1</v>
      </c>
      <c r="I2354" s="182" t="str">
        <f t="shared" si="228"/>
        <v>00</v>
      </c>
    </row>
    <row r="2355" spans="1:9" ht="25.5">
      <c r="A2355" s="182" t="str">
        <f t="shared" si="229"/>
        <v>3.4.1.1.4.00.00 - Juros e Encargos da Dívida Contratual Interna - 
 Inter OFSS - Estado</v>
      </c>
      <c r="B2355" s="108" t="s">
        <v>1928</v>
      </c>
      <c r="C2355" s="111">
        <v>56274737</v>
      </c>
      <c r="D2355" s="182">
        <v>0</v>
      </c>
      <c r="E2355" s="112">
        <f t="shared" si="231"/>
        <v>56274737</v>
      </c>
      <c r="F2355" s="112">
        <f t="shared" si="232"/>
        <v>0</v>
      </c>
      <c r="H2355" s="182" t="b">
        <f t="shared" si="230"/>
        <v>1</v>
      </c>
      <c r="I2355" s="182" t="str">
        <f t="shared" si="228"/>
        <v>00</v>
      </c>
    </row>
    <row r="2356" spans="1:9" ht="25.5">
      <c r="A2356" s="182" t="str">
        <f t="shared" si="229"/>
        <v>3.4.1.1.5.00.00 - Juros e Encargos da Dívida Contratual Interna - 
 Inter OFSS - Município</v>
      </c>
      <c r="B2356" s="106" t="s">
        <v>1929</v>
      </c>
      <c r="C2356" s="110">
        <v>2231995749.1399999</v>
      </c>
      <c r="D2356" s="182">
        <v>0</v>
      </c>
      <c r="E2356" s="112">
        <f t="shared" si="231"/>
        <v>2231995749.1399999</v>
      </c>
      <c r="F2356" s="112">
        <f t="shared" si="232"/>
        <v>0</v>
      </c>
      <c r="H2356" s="182" t="b">
        <f t="shared" si="230"/>
        <v>1</v>
      </c>
      <c r="I2356" s="182" t="str">
        <f t="shared" si="228"/>
        <v>00</v>
      </c>
    </row>
    <row r="2357" spans="1:9">
      <c r="A2357" s="182" t="str">
        <f t="shared" si="229"/>
        <v>3.4.1.2.0.00.00 - Juros e Encargos da Dívida Contratual Externa</v>
      </c>
      <c r="B2357" s="108" t="s">
        <v>1930</v>
      </c>
      <c r="C2357" s="111">
        <v>295324297.95999998</v>
      </c>
      <c r="D2357" s="182">
        <v>0</v>
      </c>
      <c r="E2357" s="112">
        <f>E2358</f>
        <v>0</v>
      </c>
      <c r="F2357" s="112">
        <f>F2358</f>
        <v>295324297.95999998</v>
      </c>
      <c r="G2357" s="182">
        <f>G2358</f>
        <v>0</v>
      </c>
      <c r="H2357" s="182" t="b">
        <f t="shared" si="230"/>
        <v>1</v>
      </c>
      <c r="I2357" s="182" t="str">
        <f t="shared" si="228"/>
        <v>00</v>
      </c>
    </row>
    <row r="2358" spans="1:9" ht="25.5">
      <c r="A2358" s="182" t="str">
        <f t="shared" si="229"/>
        <v>3.4.1.2.1.00.00 - Juros e Encargos da Dívida Contratual Externa - 
 Consolidação</v>
      </c>
      <c r="B2358" s="106" t="s">
        <v>1931</v>
      </c>
      <c r="C2358" s="110">
        <v>295324297.95999998</v>
      </c>
      <c r="D2358" s="182">
        <v>0</v>
      </c>
      <c r="E2358" s="112">
        <f t="shared" si="231"/>
        <v>0</v>
      </c>
      <c r="F2358" s="112">
        <f t="shared" si="232"/>
        <v>295324297.95999998</v>
      </c>
      <c r="H2358" s="182" t="b">
        <f t="shared" si="230"/>
        <v>1</v>
      </c>
      <c r="I2358" s="182" t="str">
        <f t="shared" si="228"/>
        <v>00</v>
      </c>
    </row>
    <row r="2359" spans="1:9">
      <c r="A2359" s="182" t="str">
        <f t="shared" si="229"/>
        <v>3.4.1.3.0.00.00 - Juros e Encargos da Dívida Mobiliária</v>
      </c>
      <c r="B2359" s="108" t="s">
        <v>1932</v>
      </c>
      <c r="C2359" s="111">
        <v>22949881.25</v>
      </c>
      <c r="D2359" s="182">
        <v>0</v>
      </c>
      <c r="E2359" s="112">
        <f>E2360</f>
        <v>0</v>
      </c>
      <c r="F2359" s="112">
        <f>F2360</f>
        <v>22949881.25</v>
      </c>
      <c r="G2359" s="182">
        <f>G2360</f>
        <v>0</v>
      </c>
      <c r="H2359" s="182" t="b">
        <f t="shared" si="230"/>
        <v>1</v>
      </c>
      <c r="I2359" s="182" t="str">
        <f t="shared" si="228"/>
        <v>00</v>
      </c>
    </row>
    <row r="2360" spans="1:9" ht="25.5">
      <c r="A2360" s="182" t="str">
        <f t="shared" si="229"/>
        <v>3.4.1.3.1.00.00 - Juros e Encargos da Dívida Mobiliária - 
 Consolidação</v>
      </c>
      <c r="B2360" s="106" t="s">
        <v>1933</v>
      </c>
      <c r="C2360" s="110">
        <v>22949881.25</v>
      </c>
      <c r="D2360" s="182">
        <v>0</v>
      </c>
      <c r="E2360" s="112">
        <f t="shared" si="231"/>
        <v>0</v>
      </c>
      <c r="F2360" s="112">
        <f t="shared" si="232"/>
        <v>22949881.25</v>
      </c>
      <c r="H2360" s="182" t="b">
        <f t="shared" si="230"/>
        <v>1</v>
      </c>
      <c r="I2360" s="182" t="str">
        <f t="shared" si="228"/>
        <v>00</v>
      </c>
    </row>
    <row r="2361" spans="1:9" ht="25.5">
      <c r="A2361" s="182" t="str">
        <f t="shared" si="229"/>
        <v>3.4.1.4.0.00.00 - Juros e Encargos de Empréstimos por Antecipação de 
 Receita Orçamentária</v>
      </c>
      <c r="B2361" s="108" t="s">
        <v>1934</v>
      </c>
      <c r="C2361" s="111">
        <v>1327859.05</v>
      </c>
      <c r="D2361" s="182">
        <v>0</v>
      </c>
      <c r="E2361" s="112">
        <f>E2362</f>
        <v>0</v>
      </c>
      <c r="F2361" s="112">
        <f>F2362</f>
        <v>1327859.05</v>
      </c>
      <c r="G2361" s="182">
        <f>G2362</f>
        <v>0</v>
      </c>
      <c r="H2361" s="182" t="b">
        <f t="shared" si="230"/>
        <v>1</v>
      </c>
      <c r="I2361" s="182" t="str">
        <f t="shared" si="228"/>
        <v>00</v>
      </c>
    </row>
    <row r="2362" spans="1:9" ht="38.25">
      <c r="A2362" s="182" t="str">
        <f t="shared" si="229"/>
        <v>3.4.1.4.1.00.00 - Juros e Encargos de Empréstimos por Antecipação de 
 Receita Orçamentária - Consolidação</v>
      </c>
      <c r="B2362" s="106" t="s">
        <v>1935</v>
      </c>
      <c r="C2362" s="110">
        <v>1327859.05</v>
      </c>
      <c r="D2362" s="182">
        <v>0</v>
      </c>
      <c r="E2362" s="112">
        <f t="shared" si="231"/>
        <v>0</v>
      </c>
      <c r="F2362" s="112">
        <f t="shared" si="232"/>
        <v>1327859.05</v>
      </c>
      <c r="H2362" s="182" t="b">
        <f t="shared" si="230"/>
        <v>1</v>
      </c>
      <c r="I2362" s="182" t="str">
        <f t="shared" ref="I2362:I2427" si="233">MID(A2362,11,2)</f>
        <v>00</v>
      </c>
    </row>
    <row r="2363" spans="1:9" ht="25.5">
      <c r="A2363" s="182" t="str">
        <f t="shared" ref="A2363:A2428" si="234">TRIM(B2363)</f>
        <v>3.4.1.8.0.00.00 - Outros Juros e Encargos de Empréstimos e 
 Financiamentos Internos</v>
      </c>
      <c r="B2363" s="108" t="s">
        <v>1936</v>
      </c>
      <c r="C2363" s="111">
        <v>122501892.68000001</v>
      </c>
      <c r="D2363" s="182">
        <v>0</v>
      </c>
      <c r="E2363" s="112">
        <f>E2364+E2365+E2367+E2366</f>
        <v>25879097.449999999</v>
      </c>
      <c r="F2363" s="112">
        <f>F2364+F2365+F2367+F2366</f>
        <v>96622795.230000004</v>
      </c>
      <c r="G2363" s="182">
        <f>G2364+G2365+G2367+G2366</f>
        <v>0</v>
      </c>
      <c r="H2363" s="182" t="b">
        <f t="shared" ref="H2363:H2428" si="235">IF(I2363="00",C2363=E2363+F2363,TRUE)</f>
        <v>1</v>
      </c>
      <c r="I2363" s="182" t="str">
        <f t="shared" si="233"/>
        <v>00</v>
      </c>
    </row>
    <row r="2364" spans="1:9" ht="25.5">
      <c r="A2364" s="182" t="str">
        <f t="shared" si="234"/>
        <v>3.4.1.8.1.00.00 - Outros Juros e Encargos de Empréstimos e 
 Financiamentos Internos - Consolidação</v>
      </c>
      <c r="B2364" s="106" t="s">
        <v>1937</v>
      </c>
      <c r="C2364" s="110">
        <v>96622795.230000004</v>
      </c>
      <c r="D2364" s="182">
        <v>0</v>
      </c>
      <c r="E2364" s="112"/>
      <c r="F2364" s="112">
        <f t="shared" ref="F2364:F2424" si="236">SUMIF(A2364:B2364,"*consolidação*",C2364:D2364)</f>
        <v>96622795.230000004</v>
      </c>
      <c r="H2364" s="182" t="b">
        <f t="shared" si="235"/>
        <v>1</v>
      </c>
      <c r="I2364" s="182" t="str">
        <f t="shared" si="233"/>
        <v>00</v>
      </c>
    </row>
    <row r="2365" spans="1:9" ht="25.5">
      <c r="A2365" s="182" t="str">
        <f t="shared" si="234"/>
        <v>3.4.1.8.3.00.00 - Outros Juros e Encargos de Empréstimos e 
 Financiamentos Internos - Inter OFSS - União</v>
      </c>
      <c r="B2365" s="108" t="s">
        <v>1938</v>
      </c>
      <c r="C2365" s="111">
        <v>1288543.82</v>
      </c>
      <c r="D2365" s="182">
        <v>0</v>
      </c>
      <c r="E2365" s="112">
        <f t="shared" ref="E2365:E2424" si="237">SUMIF(A2365:B2365,"*intra*",C2365:D2365)+SUMIF(A2365:B2365,"*inter*",C2365:D2365)</f>
        <v>1288543.82</v>
      </c>
      <c r="F2365" s="112">
        <f t="shared" si="236"/>
        <v>0</v>
      </c>
      <c r="H2365" s="182" t="b">
        <f t="shared" si="235"/>
        <v>1</v>
      </c>
      <c r="I2365" s="182" t="str">
        <f t="shared" si="233"/>
        <v>00</v>
      </c>
    </row>
    <row r="2366" spans="1:9" ht="25.5">
      <c r="A2366" s="182" t="str">
        <f t="shared" si="234"/>
        <v>3.4.1.8.4.00.00 - Outros Juros e Encargos de Empréstimos e 
 Financiamentos Internos - Inter OFSS - Estado</v>
      </c>
      <c r="B2366" s="106" t="s">
        <v>1939</v>
      </c>
      <c r="C2366" s="110">
        <v>596908.65</v>
      </c>
      <c r="D2366" s="182">
        <v>0</v>
      </c>
      <c r="E2366" s="112">
        <f t="shared" si="237"/>
        <v>596908.65</v>
      </c>
      <c r="F2366" s="112">
        <f t="shared" si="236"/>
        <v>0</v>
      </c>
      <c r="H2366" s="182" t="b">
        <f t="shared" si="235"/>
        <v>1</v>
      </c>
      <c r="I2366" s="182" t="str">
        <f t="shared" si="233"/>
        <v>00</v>
      </c>
    </row>
    <row r="2367" spans="1:9" ht="25.5">
      <c r="A2367" s="182" t="str">
        <f t="shared" si="234"/>
        <v>3.4.1.8.5.00.00 - Outros Juros e Encargos de Empréstimos e 
 Financiamentos Internos - Inter OFSS - Município</v>
      </c>
      <c r="B2367" s="108" t="s">
        <v>1940</v>
      </c>
      <c r="C2367" s="111">
        <v>23993644.98</v>
      </c>
      <c r="D2367" s="182">
        <v>0</v>
      </c>
      <c r="E2367" s="112">
        <f t="shared" si="237"/>
        <v>23993644.98</v>
      </c>
      <c r="F2367" s="112">
        <f t="shared" si="236"/>
        <v>0</v>
      </c>
      <c r="H2367" s="182" t="b">
        <f t="shared" si="235"/>
        <v>1</v>
      </c>
      <c r="I2367" s="182" t="str">
        <f t="shared" si="233"/>
        <v>00</v>
      </c>
    </row>
    <row r="2368" spans="1:9" ht="25.5">
      <c r="A2368" s="182" t="str">
        <f t="shared" si="234"/>
        <v>3.4.1.9.0.00.00 - Outros Juros e Encargos de Empréstimos e 
 Financiamentos Externos</v>
      </c>
      <c r="B2368" s="106" t="s">
        <v>1941</v>
      </c>
      <c r="C2368" s="110">
        <v>5322239.97</v>
      </c>
      <c r="D2368" s="182">
        <v>0</v>
      </c>
      <c r="E2368" s="112">
        <f>E2369</f>
        <v>0</v>
      </c>
      <c r="F2368" s="112">
        <f>F2369</f>
        <v>5322239.97</v>
      </c>
      <c r="G2368" s="182">
        <f>G2369</f>
        <v>0</v>
      </c>
      <c r="H2368" s="182" t="b">
        <f t="shared" si="235"/>
        <v>1</v>
      </c>
      <c r="I2368" s="182" t="str">
        <f t="shared" si="233"/>
        <v>00</v>
      </c>
    </row>
    <row r="2369" spans="1:9" ht="25.5">
      <c r="A2369" s="182" t="str">
        <f t="shared" si="234"/>
        <v>3.4.1.9.1.00.00 - Outros Juros e Encargos de Empréstimos e 
 Financiamentos Externos - Consolidação</v>
      </c>
      <c r="B2369" s="108" t="s">
        <v>1942</v>
      </c>
      <c r="C2369" s="111">
        <v>5322239.97</v>
      </c>
      <c r="D2369" s="182">
        <v>0</v>
      </c>
      <c r="E2369" s="112">
        <f t="shared" si="237"/>
        <v>0</v>
      </c>
      <c r="F2369" s="112">
        <f t="shared" si="236"/>
        <v>5322239.97</v>
      </c>
      <c r="H2369" s="182" t="b">
        <f t="shared" si="235"/>
        <v>1</v>
      </c>
      <c r="I2369" s="182" t="str">
        <f t="shared" si="233"/>
        <v>00</v>
      </c>
    </row>
    <row r="2370" spans="1:9">
      <c r="A2370" s="182" t="str">
        <f t="shared" si="234"/>
        <v>3.4.2.0.0.00.00 - Juros e Encargos de Mora</v>
      </c>
      <c r="B2370" s="106" t="s">
        <v>1943</v>
      </c>
      <c r="C2370" s="110">
        <v>624392351.12</v>
      </c>
      <c r="D2370" s="182">
        <v>0</v>
      </c>
      <c r="E2370" s="112">
        <f>E2382+E2376+E2380+E2371+E2378</f>
        <v>3132627.29</v>
      </c>
      <c r="F2370" s="112">
        <f>F2382+F2376+F2380+F2371+F2378</f>
        <v>621259723.83000004</v>
      </c>
      <c r="G2370" s="182">
        <f>G2382+G2376+G2380+G2371+G2378</f>
        <v>0</v>
      </c>
      <c r="H2370" s="182" t="b">
        <f t="shared" si="235"/>
        <v>1</v>
      </c>
      <c r="I2370" s="182" t="str">
        <f t="shared" si="233"/>
        <v>00</v>
      </c>
    </row>
    <row r="2371" spans="1:9" ht="25.5">
      <c r="A2371" s="182" t="str">
        <f t="shared" si="234"/>
        <v>3.4.2.1.0.00.00 - Juros e Encargos de Mora de Empréstimos e 
 Financiamentos Internos Obtidos</v>
      </c>
      <c r="B2371" s="108" t="s">
        <v>1944</v>
      </c>
      <c r="C2371" s="111">
        <v>22795778.27</v>
      </c>
      <c r="D2371" s="182">
        <v>0</v>
      </c>
      <c r="E2371" s="112">
        <f>E2373+E2374+E2372+E2375</f>
        <v>3132627.29</v>
      </c>
      <c r="F2371" s="112">
        <f>F2373+F2374+F2372+F2375</f>
        <v>19663150.98</v>
      </c>
      <c r="G2371" s="182">
        <f>G2373+G2374+G2372+G2375</f>
        <v>0</v>
      </c>
      <c r="H2371" s="182" t="b">
        <f t="shared" si="235"/>
        <v>1</v>
      </c>
      <c r="I2371" s="182" t="str">
        <f t="shared" si="233"/>
        <v>00</v>
      </c>
    </row>
    <row r="2372" spans="1:9" ht="25.5">
      <c r="A2372" s="182" t="str">
        <f t="shared" si="234"/>
        <v>3.4.2.1.1.00.00 - Juros e Encargos de Mora de Empréstimos e 
 Financiamentos Internos Obtidos - Consolidação</v>
      </c>
      <c r="B2372" s="106" t="s">
        <v>1945</v>
      </c>
      <c r="C2372" s="110">
        <v>19663150.98</v>
      </c>
      <c r="D2372" s="182">
        <v>0</v>
      </c>
      <c r="E2372" s="112"/>
      <c r="F2372" s="112">
        <f t="shared" si="236"/>
        <v>19663150.98</v>
      </c>
      <c r="H2372" s="182" t="b">
        <f t="shared" si="235"/>
        <v>1</v>
      </c>
      <c r="I2372" s="182" t="str">
        <f t="shared" si="233"/>
        <v>00</v>
      </c>
    </row>
    <row r="2373" spans="1:9" ht="25.5">
      <c r="A2373" s="182" t="str">
        <f t="shared" si="234"/>
        <v>3.4.2.1.3.00.00 - Juros e Encargos de Mora de Empréstimos e 
 Financiamentos Internos Obtidos - Inter OFSS - União</v>
      </c>
      <c r="B2373" s="108" t="s">
        <v>1946</v>
      </c>
      <c r="C2373" s="111">
        <v>2193623.7200000002</v>
      </c>
      <c r="D2373" s="182">
        <v>0</v>
      </c>
      <c r="E2373" s="112">
        <f t="shared" si="237"/>
        <v>2193623.7200000002</v>
      </c>
      <c r="F2373" s="112">
        <f t="shared" si="236"/>
        <v>0</v>
      </c>
      <c r="H2373" s="182" t="b">
        <f t="shared" si="235"/>
        <v>1</v>
      </c>
      <c r="I2373" s="182" t="str">
        <f t="shared" si="233"/>
        <v>00</v>
      </c>
    </row>
    <row r="2374" spans="1:9" ht="25.5">
      <c r="A2374" s="182" t="str">
        <f t="shared" si="234"/>
        <v>3.4.2.1.4.00.00 - Juros e Encargos de Mora de Empréstimos e 
 Financiamentos Internos Obtidos - Inter OFSS - Estado</v>
      </c>
      <c r="B2374" s="106" t="s">
        <v>1947</v>
      </c>
      <c r="C2374" s="110">
        <v>464831.33</v>
      </c>
      <c r="D2374" s="182">
        <v>0</v>
      </c>
      <c r="E2374" s="112">
        <f t="shared" si="237"/>
        <v>464831.33</v>
      </c>
      <c r="F2374" s="112">
        <f t="shared" si="236"/>
        <v>0</v>
      </c>
      <c r="H2374" s="182" t="b">
        <f t="shared" si="235"/>
        <v>1</v>
      </c>
      <c r="I2374" s="182" t="str">
        <f t="shared" si="233"/>
        <v>00</v>
      </c>
    </row>
    <row r="2375" spans="1:9" ht="25.5">
      <c r="A2375" s="182" t="str">
        <f t="shared" si="234"/>
        <v>3.4.2.1.5.00.00 - Juros e Encargos de Mora de Empréstimos e 
 Financiamentos Internos Obtidos - Inter OFSS - Município</v>
      </c>
      <c r="B2375" s="108" t="s">
        <v>1948</v>
      </c>
      <c r="C2375" s="111">
        <v>474172.24</v>
      </c>
      <c r="D2375" s="182">
        <v>0</v>
      </c>
      <c r="E2375" s="112">
        <f t="shared" si="237"/>
        <v>474172.24</v>
      </c>
      <c r="F2375" s="112">
        <f t="shared" si="236"/>
        <v>0</v>
      </c>
      <c r="H2375" s="182" t="b">
        <f t="shared" si="235"/>
        <v>1</v>
      </c>
      <c r="I2375" s="182" t="str">
        <f t="shared" si="233"/>
        <v>00</v>
      </c>
    </row>
    <row r="2376" spans="1:9" ht="25.5">
      <c r="A2376" s="182" t="str">
        <f t="shared" si="234"/>
        <v>3.4.2.2.0.00.00 - Juros e Encargos de Mora de Empréstimos e 
 Financiamentos Externos Obtidos</v>
      </c>
      <c r="B2376" s="106" t="s">
        <v>1949</v>
      </c>
      <c r="C2376" s="110">
        <v>10519406.380000001</v>
      </c>
      <c r="D2376" s="182">
        <v>0</v>
      </c>
      <c r="E2376" s="112">
        <f>E2377</f>
        <v>0</v>
      </c>
      <c r="F2376" s="112">
        <f>F2377</f>
        <v>10519406.380000001</v>
      </c>
      <c r="G2376" s="182">
        <f>G2377</f>
        <v>0</v>
      </c>
      <c r="H2376" s="182" t="b">
        <f t="shared" si="235"/>
        <v>1</v>
      </c>
      <c r="I2376" s="182" t="str">
        <f t="shared" si="233"/>
        <v>00</v>
      </c>
    </row>
    <row r="2377" spans="1:9" ht="25.5">
      <c r="A2377" s="182" t="str">
        <f t="shared" si="234"/>
        <v>3.4.2.2.1.00.00 - Juros e Encargos de Mora de Empréstimos e 
 Financiamentos Externos Obtidos - Consolidação</v>
      </c>
      <c r="B2377" s="108" t="s">
        <v>1950</v>
      </c>
      <c r="C2377" s="111">
        <v>10519406.380000001</v>
      </c>
      <c r="D2377" s="182">
        <v>0</v>
      </c>
      <c r="E2377" s="112">
        <f t="shared" si="237"/>
        <v>0</v>
      </c>
      <c r="F2377" s="112">
        <f t="shared" si="236"/>
        <v>10519406.380000001</v>
      </c>
      <c r="H2377" s="182" t="b">
        <f t="shared" si="235"/>
        <v>1</v>
      </c>
      <c r="I2377" s="182" t="str">
        <f t="shared" si="233"/>
        <v>00</v>
      </c>
    </row>
    <row r="2378" spans="1:9" ht="25.5">
      <c r="A2378" s="182" t="str">
        <f t="shared" si="234"/>
        <v>3.4.2.3.0.00.00 - Juros e Encargos de Mora de Aquisição de Bens e 
 Serviços</v>
      </c>
      <c r="B2378" s="106" t="s">
        <v>1951</v>
      </c>
      <c r="C2378" s="110">
        <v>209982899.56</v>
      </c>
      <c r="D2378" s="182">
        <v>0</v>
      </c>
      <c r="E2378" s="112">
        <f>E2379</f>
        <v>0</v>
      </c>
      <c r="F2378" s="112">
        <f>F2379</f>
        <v>209982899.56</v>
      </c>
      <c r="G2378" s="182">
        <f>G2379</f>
        <v>0</v>
      </c>
      <c r="H2378" s="182" t="b">
        <f t="shared" si="235"/>
        <v>1</v>
      </c>
      <c r="I2378" s="182" t="str">
        <f t="shared" si="233"/>
        <v>00</v>
      </c>
    </row>
    <row r="2379" spans="1:9" ht="25.5">
      <c r="A2379" s="182" t="str">
        <f t="shared" si="234"/>
        <v>3.4.2.3.1.00.00 - Juros e Encargos de Mora de Aquisição de Bens e 
 Serviços - Consolidação</v>
      </c>
      <c r="B2379" s="108" t="s">
        <v>1952</v>
      </c>
      <c r="C2379" s="111">
        <v>209982899.56</v>
      </c>
      <c r="D2379" s="182">
        <v>0</v>
      </c>
      <c r="E2379" s="112">
        <f t="shared" si="237"/>
        <v>0</v>
      </c>
      <c r="F2379" s="112">
        <f t="shared" si="236"/>
        <v>209982899.56</v>
      </c>
      <c r="H2379" s="182" t="b">
        <f t="shared" si="235"/>
        <v>1</v>
      </c>
      <c r="I2379" s="182" t="str">
        <f t="shared" si="233"/>
        <v>00</v>
      </c>
    </row>
    <row r="2380" spans="1:9">
      <c r="A2380" s="182" t="str">
        <f t="shared" si="234"/>
        <v>3.4.2.4.0.00.00 - Juros e Encargos de Mora de Obrigações Tributárias</v>
      </c>
      <c r="B2380" s="106" t="s">
        <v>1953</v>
      </c>
      <c r="C2380" s="110">
        <v>42003486.289999999</v>
      </c>
      <c r="D2380" s="182">
        <v>0</v>
      </c>
      <c r="E2380" s="112">
        <f>E2381</f>
        <v>0</v>
      </c>
      <c r="F2380" s="112">
        <f>F2381</f>
        <v>42003486.289999999</v>
      </c>
      <c r="G2380" s="182">
        <f>G2381</f>
        <v>0</v>
      </c>
      <c r="H2380" s="182" t="b">
        <f t="shared" si="235"/>
        <v>1</v>
      </c>
      <c r="I2380" s="182" t="str">
        <f t="shared" si="233"/>
        <v>00</v>
      </c>
    </row>
    <row r="2381" spans="1:9" ht="25.5">
      <c r="A2381" s="182" t="str">
        <f t="shared" si="234"/>
        <v>3.4.2.4.1.00.00 - Juros e Encargos de Mora de Obrigações Tributárias 
 - Consolidação</v>
      </c>
      <c r="B2381" s="108" t="s">
        <v>1954</v>
      </c>
      <c r="C2381" s="111">
        <v>42003486.289999999</v>
      </c>
      <c r="D2381" s="182">
        <v>0</v>
      </c>
      <c r="E2381" s="112">
        <f t="shared" si="237"/>
        <v>0</v>
      </c>
      <c r="F2381" s="112">
        <f t="shared" si="236"/>
        <v>42003486.289999999</v>
      </c>
      <c r="H2381" s="182" t="b">
        <f t="shared" si="235"/>
        <v>1</v>
      </c>
      <c r="I2381" s="182" t="str">
        <f t="shared" si="233"/>
        <v>00</v>
      </c>
    </row>
    <row r="2382" spans="1:9">
      <c r="A2382" s="182" t="str">
        <f t="shared" si="234"/>
        <v>3.4.2.9.0.00.00 - Outros Juros e Encargos de Mora</v>
      </c>
      <c r="B2382" s="106" t="s">
        <v>1955</v>
      </c>
      <c r="C2382" s="110">
        <v>339090780.62</v>
      </c>
      <c r="D2382" s="182">
        <v>0</v>
      </c>
      <c r="E2382" s="112">
        <f>E2383</f>
        <v>0</v>
      </c>
      <c r="F2382" s="112">
        <f>F2383</f>
        <v>339090780.62</v>
      </c>
      <c r="G2382" s="182">
        <f>G2383</f>
        <v>0</v>
      </c>
      <c r="H2382" s="182" t="b">
        <f t="shared" si="235"/>
        <v>1</v>
      </c>
      <c r="I2382" s="182" t="str">
        <f t="shared" si="233"/>
        <v>00</v>
      </c>
    </row>
    <row r="2383" spans="1:9">
      <c r="A2383" s="182" t="str">
        <f t="shared" si="234"/>
        <v>3.4.2.9.1.00.00 - Outros Juros e Encargos de Mora - Consolidação</v>
      </c>
      <c r="B2383" s="108" t="s">
        <v>1956</v>
      </c>
      <c r="C2383" s="111">
        <v>339090780.62</v>
      </c>
      <c r="D2383" s="182">
        <v>0</v>
      </c>
      <c r="E2383" s="112">
        <f t="shared" si="237"/>
        <v>0</v>
      </c>
      <c r="F2383" s="112">
        <f t="shared" si="236"/>
        <v>339090780.62</v>
      </c>
      <c r="H2383" s="182" t="b">
        <f t="shared" si="235"/>
        <v>1</v>
      </c>
      <c r="I2383" s="182" t="str">
        <f t="shared" si="233"/>
        <v>00</v>
      </c>
    </row>
    <row r="2384" spans="1:9">
      <c r="A2384" s="182" t="str">
        <f t="shared" si="234"/>
        <v>3.4.3.0.0.00.00 - Variações Monetárias e Cambiais</v>
      </c>
      <c r="B2384" s="106" t="s">
        <v>1957</v>
      </c>
      <c r="C2384" s="110">
        <v>7211887137.8699999</v>
      </c>
      <c r="D2384" s="182">
        <v>0</v>
      </c>
      <c r="E2384" s="112">
        <f>E2396+E2392+E2394+E2390+E2385</f>
        <v>2412955238.21</v>
      </c>
      <c r="F2384" s="112">
        <f>F2396+F2392+F2394+F2390+F2385</f>
        <v>4798931899.6599998</v>
      </c>
      <c r="G2384" s="182">
        <f>G2396+G2392+G2394+G2390+G2385</f>
        <v>0</v>
      </c>
      <c r="H2384" s="182" t="b">
        <f t="shared" si="235"/>
        <v>1</v>
      </c>
      <c r="I2384" s="182" t="str">
        <f t="shared" si="233"/>
        <v>00</v>
      </c>
    </row>
    <row r="2385" spans="1:9" ht="25.5">
      <c r="A2385" s="182" t="str">
        <f t="shared" si="234"/>
        <v>3.4.3.1.0.00.00 - Variações Monetárias e Cambiais de Dívida 
 Contratual Interna</v>
      </c>
      <c r="B2385" s="108" t="s">
        <v>1958</v>
      </c>
      <c r="C2385" s="111">
        <v>3717226623.04</v>
      </c>
      <c r="D2385" s="182">
        <v>0</v>
      </c>
      <c r="E2385" s="112">
        <f>E2389+E2388+E2387+E2386</f>
        <v>2119555630.3999999</v>
      </c>
      <c r="F2385" s="112">
        <f>F2389+F2388+F2387+F2386</f>
        <v>1597670992.6400001</v>
      </c>
      <c r="G2385" s="182">
        <f>G2389+G2388+G2387+G2386</f>
        <v>0</v>
      </c>
      <c r="H2385" s="182" t="b">
        <f t="shared" si="235"/>
        <v>1</v>
      </c>
      <c r="I2385" s="182" t="str">
        <f t="shared" si="233"/>
        <v>00</v>
      </c>
    </row>
    <row r="2386" spans="1:9" ht="25.5">
      <c r="A2386" s="182" t="str">
        <f t="shared" si="234"/>
        <v>3.4.3.1.1.00.00 - Variações Monetárias e Cambiais de Dívida 
 Contratual Interna - Consolidação</v>
      </c>
      <c r="B2386" s="106" t="s">
        <v>1959</v>
      </c>
      <c r="C2386" s="110">
        <v>1597670992.6400001</v>
      </c>
      <c r="D2386" s="182">
        <v>0</v>
      </c>
      <c r="E2386" s="112"/>
      <c r="F2386" s="112">
        <f t="shared" si="236"/>
        <v>1597670992.6400001</v>
      </c>
      <c r="H2386" s="182" t="b">
        <f t="shared" si="235"/>
        <v>1</v>
      </c>
      <c r="I2386" s="182" t="str">
        <f t="shared" si="233"/>
        <v>00</v>
      </c>
    </row>
    <row r="2387" spans="1:9" ht="25.5">
      <c r="A2387" s="182" t="str">
        <f t="shared" si="234"/>
        <v>3.4.3.1.3.00.00 - Variações Monetárias e Cambiais de Dívida 
 Contratual Interna - Inter OFSS - União</v>
      </c>
      <c r="B2387" s="108" t="s">
        <v>1960</v>
      </c>
      <c r="C2387" s="111">
        <v>2039706153.55</v>
      </c>
      <c r="D2387" s="182">
        <v>0</v>
      </c>
      <c r="E2387" s="112">
        <f t="shared" si="237"/>
        <v>2039706153.55</v>
      </c>
      <c r="F2387" s="112">
        <f t="shared" si="236"/>
        <v>0</v>
      </c>
      <c r="H2387" s="182" t="b">
        <f t="shared" si="235"/>
        <v>1</v>
      </c>
      <c r="I2387" s="182" t="str">
        <f t="shared" si="233"/>
        <v>00</v>
      </c>
    </row>
    <row r="2388" spans="1:9" ht="25.5">
      <c r="A2388" s="182" t="str">
        <f t="shared" si="234"/>
        <v>3.4.3.1.4.00.00 - Variações Monetárias e Cambiais de Dívida 
 Contratual Interna - Inter OFSS - Estado</v>
      </c>
      <c r="B2388" s="106" t="s">
        <v>1961</v>
      </c>
      <c r="C2388" s="110">
        <v>27727175.550000001</v>
      </c>
      <c r="D2388" s="182">
        <v>0</v>
      </c>
      <c r="E2388" s="112">
        <f t="shared" si="237"/>
        <v>27727175.550000001</v>
      </c>
      <c r="F2388" s="112">
        <f t="shared" si="236"/>
        <v>0</v>
      </c>
      <c r="H2388" s="182" t="b">
        <f t="shared" si="235"/>
        <v>1</v>
      </c>
      <c r="I2388" s="182" t="str">
        <f t="shared" si="233"/>
        <v>00</v>
      </c>
    </row>
    <row r="2389" spans="1:9" ht="25.5">
      <c r="A2389" s="182" t="str">
        <f t="shared" si="234"/>
        <v>3.4.3.1.5.00.00 - Variações Monetárias e Cambiais de Dívida 
 Contratual Interna - Inter OFSS - Município</v>
      </c>
      <c r="B2389" s="108" t="s">
        <v>1962</v>
      </c>
      <c r="C2389" s="111">
        <v>52122301.299999997</v>
      </c>
      <c r="D2389" s="182">
        <v>0</v>
      </c>
      <c r="E2389" s="112">
        <f t="shared" si="237"/>
        <v>52122301.299999997</v>
      </c>
      <c r="F2389" s="112">
        <f t="shared" si="236"/>
        <v>0</v>
      </c>
      <c r="H2389" s="182" t="b">
        <f t="shared" si="235"/>
        <v>1</v>
      </c>
      <c r="I2389" s="182" t="str">
        <f t="shared" si="233"/>
        <v>00</v>
      </c>
    </row>
    <row r="2390" spans="1:9" ht="25.5">
      <c r="A2390" s="182" t="str">
        <f t="shared" si="234"/>
        <v>3.4.3.2.0.00.00 - Variações Monetárias e Cambiais de Dívida 
 Contratual Externa</v>
      </c>
      <c r="B2390" s="106" t="s">
        <v>1963</v>
      </c>
      <c r="C2390" s="110">
        <v>1454697770.2</v>
      </c>
      <c r="D2390" s="182">
        <v>0</v>
      </c>
      <c r="E2390" s="112">
        <f>E2391</f>
        <v>0</v>
      </c>
      <c r="F2390" s="112">
        <f>F2391</f>
        <v>1454697770.2</v>
      </c>
      <c r="G2390" s="182">
        <f>G2391</f>
        <v>0</v>
      </c>
      <c r="H2390" s="182" t="b">
        <f t="shared" si="235"/>
        <v>1</v>
      </c>
      <c r="I2390" s="182" t="str">
        <f t="shared" si="233"/>
        <v>00</v>
      </c>
    </row>
    <row r="2391" spans="1:9" ht="25.5">
      <c r="A2391" s="182" t="str">
        <f t="shared" si="234"/>
        <v>3.4.3.2.1.00.00 - Variações Monetárias e Cambiais de Dívida 
 Contratual Externa - Consolidação</v>
      </c>
      <c r="B2391" s="108" t="s">
        <v>1964</v>
      </c>
      <c r="C2391" s="111">
        <v>1454697770.2</v>
      </c>
      <c r="D2391" s="182">
        <v>0</v>
      </c>
      <c r="E2391" s="112">
        <f t="shared" si="237"/>
        <v>0</v>
      </c>
      <c r="F2391" s="112">
        <f t="shared" si="236"/>
        <v>1454697770.2</v>
      </c>
      <c r="H2391" s="182" t="b">
        <f t="shared" si="235"/>
        <v>1</v>
      </c>
      <c r="I2391" s="182" t="str">
        <f t="shared" si="233"/>
        <v>00</v>
      </c>
    </row>
    <row r="2392" spans="1:9" ht="25.5">
      <c r="A2392" s="182" t="str">
        <f t="shared" si="234"/>
        <v>3.4.3.3.0.00.00 - Variações Monetárias e Cambiais de Dívida 
 Mobiliária Interna</v>
      </c>
      <c r="B2392" s="106" t="s">
        <v>1965</v>
      </c>
      <c r="C2392" s="110">
        <v>75962623.359999999</v>
      </c>
      <c r="D2392" s="182">
        <v>0</v>
      </c>
      <c r="E2392" s="112">
        <f>E2393</f>
        <v>0</v>
      </c>
      <c r="F2392" s="112">
        <f>F2393</f>
        <v>75962623.359999999</v>
      </c>
      <c r="G2392" s="182">
        <f>G2393</f>
        <v>0</v>
      </c>
      <c r="H2392" s="182" t="b">
        <f t="shared" si="235"/>
        <v>1</v>
      </c>
      <c r="I2392" s="182" t="str">
        <f t="shared" si="233"/>
        <v>00</v>
      </c>
    </row>
    <row r="2393" spans="1:9" ht="25.5">
      <c r="A2393" s="182" t="str">
        <f t="shared" si="234"/>
        <v>3.4.3.3.1.00.00 - Variações Monetárias e Cambiais de Dívida 
 Mobiliária Interna - Consolidação</v>
      </c>
      <c r="B2393" s="108" t="s">
        <v>1966</v>
      </c>
      <c r="C2393" s="111">
        <v>75962623.359999999</v>
      </c>
      <c r="D2393" s="182">
        <v>0</v>
      </c>
      <c r="E2393" s="112"/>
      <c r="F2393" s="112">
        <f t="shared" si="236"/>
        <v>75962623.359999999</v>
      </c>
      <c r="H2393" s="182" t="b">
        <f t="shared" si="235"/>
        <v>1</v>
      </c>
      <c r="I2393" s="182" t="str">
        <f t="shared" si="233"/>
        <v>00</v>
      </c>
    </row>
    <row r="2394" spans="1:9" ht="25.5">
      <c r="A2394" s="182" t="str">
        <f t="shared" si="234"/>
        <v>3.4.3.4.0.00.00 - Variações Monetárias e Cambiais de Dívida 
 Mobiliária Externa</v>
      </c>
      <c r="B2394" s="106" t="s">
        <v>1967</v>
      </c>
      <c r="C2394" s="110">
        <v>1644076.25</v>
      </c>
      <c r="D2394" s="182">
        <v>0</v>
      </c>
      <c r="E2394" s="112">
        <f>E2395</f>
        <v>0</v>
      </c>
      <c r="F2394" s="112">
        <f>F2395</f>
        <v>1644076.25</v>
      </c>
      <c r="G2394" s="182">
        <f>G2395</f>
        <v>0</v>
      </c>
      <c r="H2394" s="182" t="b">
        <f t="shared" si="235"/>
        <v>1</v>
      </c>
      <c r="I2394" s="182" t="str">
        <f t="shared" si="233"/>
        <v>00</v>
      </c>
    </row>
    <row r="2395" spans="1:9" ht="25.5">
      <c r="A2395" s="182" t="str">
        <f t="shared" si="234"/>
        <v>3.4.3.4.1.00.00 - Variações Monetárias e Cambiais de Dívida 
 Mobiliária Externa - Consolidação</v>
      </c>
      <c r="B2395" s="108" t="s">
        <v>1968</v>
      </c>
      <c r="C2395" s="111">
        <v>1644076.25</v>
      </c>
      <c r="D2395" s="182">
        <v>0</v>
      </c>
      <c r="E2395" s="112">
        <f t="shared" si="237"/>
        <v>0</v>
      </c>
      <c r="F2395" s="112">
        <f t="shared" si="236"/>
        <v>1644076.25</v>
      </c>
      <c r="H2395" s="182" t="b">
        <f t="shared" si="235"/>
        <v>1</v>
      </c>
      <c r="I2395" s="182" t="str">
        <f t="shared" si="233"/>
        <v>00</v>
      </c>
    </row>
    <row r="2396" spans="1:9">
      <c r="A2396" s="182" t="str">
        <f t="shared" si="234"/>
        <v>3.4.3.9.0.00.00 - Outras Variações Monetárias e Cambiais</v>
      </c>
      <c r="B2396" s="106" t="s">
        <v>1969</v>
      </c>
      <c r="C2396" s="110">
        <v>1962356045.02</v>
      </c>
      <c r="D2396" s="182">
        <v>0</v>
      </c>
      <c r="E2396" s="112">
        <f>E2400+E2399+E2397+E2398</f>
        <v>293399607.81</v>
      </c>
      <c r="F2396" s="112">
        <f>F2400+F2399+F2397+F2398</f>
        <v>1668956437.21</v>
      </c>
      <c r="G2396" s="182">
        <f>G2400+G2399+G2397+G2398</f>
        <v>0</v>
      </c>
      <c r="H2396" s="182" t="b">
        <f t="shared" si="235"/>
        <v>1</v>
      </c>
      <c r="I2396" s="182" t="str">
        <f t="shared" si="233"/>
        <v>00</v>
      </c>
    </row>
    <row r="2397" spans="1:9" ht="25.5">
      <c r="A2397" s="182" t="str">
        <f t="shared" si="234"/>
        <v>3.4.3.9.1.00.00 - Outras Variações Monetárias e Cambiais - 
 Consolidação</v>
      </c>
      <c r="B2397" s="108" t="s">
        <v>1970</v>
      </c>
      <c r="C2397" s="111">
        <v>1668956437.21</v>
      </c>
      <c r="D2397" s="182">
        <v>0</v>
      </c>
      <c r="E2397" s="112">
        <f t="shared" si="237"/>
        <v>0</v>
      </c>
      <c r="F2397" s="112">
        <f t="shared" si="236"/>
        <v>1668956437.21</v>
      </c>
      <c r="H2397" s="182" t="b">
        <f t="shared" si="235"/>
        <v>1</v>
      </c>
      <c r="I2397" s="182" t="str">
        <f t="shared" si="233"/>
        <v>00</v>
      </c>
    </row>
    <row r="2398" spans="1:9" ht="25.5">
      <c r="A2398" s="182" t="str">
        <f t="shared" si="234"/>
        <v>3.4.3.9.3.00.00 - Outras Variações Monetárias e Cambiais - Inter 
 OFSS - União</v>
      </c>
      <c r="B2398" s="106" t="s">
        <v>1971</v>
      </c>
      <c r="C2398" s="110">
        <v>159843106</v>
      </c>
      <c r="D2398" s="182">
        <v>0</v>
      </c>
      <c r="E2398" s="112">
        <f t="shared" si="237"/>
        <v>159843106</v>
      </c>
      <c r="F2398" s="112">
        <f t="shared" si="236"/>
        <v>0</v>
      </c>
      <c r="H2398" s="182" t="b">
        <f t="shared" si="235"/>
        <v>1</v>
      </c>
      <c r="I2398" s="182" t="str">
        <f t="shared" si="233"/>
        <v>00</v>
      </c>
    </row>
    <row r="2399" spans="1:9" ht="25.5">
      <c r="A2399" s="182" t="str">
        <f t="shared" si="234"/>
        <v>3.4.3.9.4.00.00 - Outras Variações Monetárias e Cambiais - Inter 
 OFSS - Estado</v>
      </c>
      <c r="B2399" s="108" t="s">
        <v>1972</v>
      </c>
      <c r="C2399" s="111">
        <v>3633809.61</v>
      </c>
      <c r="D2399" s="182">
        <v>0</v>
      </c>
      <c r="E2399" s="112">
        <f t="shared" si="237"/>
        <v>3633809.61</v>
      </c>
      <c r="F2399" s="112">
        <f t="shared" si="236"/>
        <v>0</v>
      </c>
      <c r="H2399" s="182" t="b">
        <f t="shared" si="235"/>
        <v>1</v>
      </c>
      <c r="I2399" s="182" t="str">
        <f t="shared" si="233"/>
        <v>00</v>
      </c>
    </row>
    <row r="2400" spans="1:9" ht="25.5">
      <c r="A2400" s="182" t="str">
        <f t="shared" si="234"/>
        <v>3.4.3.9.5.00.00 - Outras Variações Monetárias e Cambiais - Inter 
 OFSS - Município</v>
      </c>
      <c r="B2400" s="106" t="s">
        <v>1973</v>
      </c>
      <c r="C2400" s="110">
        <v>129922692.2</v>
      </c>
      <c r="D2400" s="182">
        <v>0</v>
      </c>
      <c r="E2400" s="112">
        <f t="shared" si="237"/>
        <v>129922692.2</v>
      </c>
      <c r="F2400" s="112">
        <f t="shared" si="236"/>
        <v>0</v>
      </c>
      <c r="H2400" s="182" t="b">
        <f t="shared" si="235"/>
        <v>1</v>
      </c>
      <c r="I2400" s="182" t="str">
        <f t="shared" si="233"/>
        <v>00</v>
      </c>
    </row>
    <row r="2401" spans="1:9">
      <c r="A2401" s="182" t="str">
        <f t="shared" si="234"/>
        <v>3.4.4.0.0.00.00 - Descontos Financeiros Concedidos</v>
      </c>
      <c r="B2401" s="108" t="s">
        <v>1974</v>
      </c>
      <c r="C2401" s="111">
        <v>26663198.010000002</v>
      </c>
      <c r="D2401" s="182">
        <v>0</v>
      </c>
      <c r="E2401" s="112">
        <f>E2402</f>
        <v>0</v>
      </c>
      <c r="F2401" s="112">
        <f>F2402</f>
        <v>26663198.010000002</v>
      </c>
      <c r="G2401" s="182">
        <f>G2402</f>
        <v>0</v>
      </c>
      <c r="H2401" s="182" t="b">
        <f t="shared" si="235"/>
        <v>1</v>
      </c>
      <c r="I2401" s="182" t="str">
        <f t="shared" si="233"/>
        <v>00</v>
      </c>
    </row>
    <row r="2402" spans="1:9">
      <c r="A2402" s="182" t="str">
        <f t="shared" si="234"/>
        <v>3.4.4.0.1.00.00 - Descontos Financeiros Concedidos - Consolidação</v>
      </c>
      <c r="B2402" s="106" t="s">
        <v>1975</v>
      </c>
      <c r="C2402" s="110">
        <v>26663198.010000002</v>
      </c>
      <c r="D2402" s="182">
        <v>0</v>
      </c>
      <c r="E2402" s="112">
        <f t="shared" si="237"/>
        <v>0</v>
      </c>
      <c r="F2402" s="112">
        <f t="shared" si="236"/>
        <v>26663198.010000002</v>
      </c>
      <c r="H2402" s="182" t="b">
        <f t="shared" si="235"/>
        <v>1</v>
      </c>
      <c r="I2402" s="182" t="str">
        <f t="shared" si="233"/>
        <v>00</v>
      </c>
    </row>
    <row r="2403" spans="1:9">
      <c r="A2403" s="182" t="str">
        <f t="shared" si="234"/>
        <v>3.4.8.0.0.00.00 - Aportes ao Banco Central</v>
      </c>
      <c r="B2403" s="108" t="s">
        <v>1976</v>
      </c>
      <c r="C2403" s="111">
        <v>35823</v>
      </c>
      <c r="D2403" s="182">
        <v>0</v>
      </c>
      <c r="E2403" s="112">
        <f>E2404+E2406</f>
        <v>0</v>
      </c>
      <c r="F2403" s="112">
        <f>F2404+F2406</f>
        <v>35823</v>
      </c>
      <c r="G2403" s="182">
        <f>G2404+G2406</f>
        <v>0</v>
      </c>
      <c r="H2403" s="182" t="b">
        <f t="shared" si="235"/>
        <v>1</v>
      </c>
      <c r="I2403" s="182" t="str">
        <f t="shared" si="233"/>
        <v>00</v>
      </c>
    </row>
    <row r="2404" spans="1:9">
      <c r="A2404" s="182" t="str">
        <f t="shared" si="234"/>
        <v>3.4.8.1.0.00.00 - Resultado Negativo do Banco Central</v>
      </c>
      <c r="B2404" s="106" t="s">
        <v>1977</v>
      </c>
      <c r="C2404" s="110">
        <v>34250</v>
      </c>
      <c r="D2404" s="182">
        <v>0</v>
      </c>
      <c r="E2404" s="112">
        <f>E2405</f>
        <v>0</v>
      </c>
      <c r="F2404" s="112">
        <f>F2405</f>
        <v>34250</v>
      </c>
      <c r="G2404" s="182">
        <f>G2405</f>
        <v>0</v>
      </c>
      <c r="H2404" s="182" t="b">
        <f t="shared" si="235"/>
        <v>1</v>
      </c>
      <c r="I2404" s="182" t="str">
        <f t="shared" si="233"/>
        <v>00</v>
      </c>
    </row>
    <row r="2405" spans="1:9">
      <c r="A2405" s="182" t="str">
        <f t="shared" si="234"/>
        <v>3.4.8.1.1.00.00 - Resultado Negativo do Banco Central - Consolidação</v>
      </c>
      <c r="B2405" s="108" t="s">
        <v>1978</v>
      </c>
      <c r="C2405" s="111">
        <v>34250</v>
      </c>
      <c r="D2405" s="182">
        <v>0</v>
      </c>
      <c r="E2405" s="112">
        <f t="shared" si="237"/>
        <v>0</v>
      </c>
      <c r="F2405" s="112">
        <f t="shared" si="236"/>
        <v>34250</v>
      </c>
      <c r="H2405" s="182" t="b">
        <f t="shared" si="235"/>
        <v>1</v>
      </c>
      <c r="I2405" s="182" t="str">
        <f t="shared" si="233"/>
        <v>00</v>
      </c>
    </row>
    <row r="2406" spans="1:9">
      <c r="A2406" s="182" t="str">
        <f t="shared" si="234"/>
        <v>3.4.8.2.0.00.00 - Manutenção da Carteira de Títulos</v>
      </c>
      <c r="B2406" s="106" t="s">
        <v>1979</v>
      </c>
      <c r="C2406" s="110">
        <v>1573</v>
      </c>
      <c r="D2406" s="182">
        <v>0</v>
      </c>
      <c r="E2406" s="112">
        <f>E2407</f>
        <v>0</v>
      </c>
      <c r="F2406" s="112">
        <f>F2407</f>
        <v>1573</v>
      </c>
      <c r="G2406" s="182">
        <f>G2407</f>
        <v>0</v>
      </c>
      <c r="H2406" s="182" t="b">
        <f t="shared" si="235"/>
        <v>1</v>
      </c>
      <c r="I2406" s="182" t="str">
        <f t="shared" si="233"/>
        <v>00</v>
      </c>
    </row>
    <row r="2407" spans="1:9">
      <c r="A2407" s="182" t="str">
        <f t="shared" si="234"/>
        <v>3.4.8.2.1.00.00 - Manutenção da Carteira de Títulos - Consolidação</v>
      </c>
      <c r="B2407" s="108" t="s">
        <v>1980</v>
      </c>
      <c r="C2407" s="111">
        <v>1573</v>
      </c>
      <c r="D2407" s="182">
        <v>0</v>
      </c>
      <c r="E2407" s="112">
        <f t="shared" si="237"/>
        <v>0</v>
      </c>
      <c r="F2407" s="112">
        <f t="shared" si="236"/>
        <v>1573</v>
      </c>
      <c r="H2407" s="182" t="b">
        <f t="shared" si="235"/>
        <v>1</v>
      </c>
      <c r="I2407" s="182" t="str">
        <f t="shared" si="233"/>
        <v>00</v>
      </c>
    </row>
    <row r="2408" spans="1:9" ht="25.5">
      <c r="A2408" s="182" t="str">
        <f t="shared" si="234"/>
        <v>3.4.9.0.0.00.00 - Outras Variações Patrimoniais Diminutivas - 
 Financeiras</v>
      </c>
      <c r="B2408" s="106" t="s">
        <v>1981</v>
      </c>
      <c r="C2408" s="110">
        <v>9521681915.1700001</v>
      </c>
      <c r="D2408" s="182">
        <v>0</v>
      </c>
      <c r="E2408" s="112">
        <f>E2413+E2411+E2409</f>
        <v>0</v>
      </c>
      <c r="F2408" s="112">
        <f>F2413+F2411+F2409</f>
        <v>9521681915.1700001</v>
      </c>
      <c r="G2408" s="182">
        <f>G2413+G2411+G2409</f>
        <v>0</v>
      </c>
      <c r="H2408" s="182" t="b">
        <f t="shared" si="235"/>
        <v>1</v>
      </c>
      <c r="I2408" s="182" t="str">
        <f t="shared" si="233"/>
        <v>00</v>
      </c>
    </row>
    <row r="2409" spans="1:9">
      <c r="A2409" s="182" t="str">
        <f t="shared" si="234"/>
        <v>3.4.9.1.0.00.00 - Juros e Encargos em Sentenças Judiciais</v>
      </c>
      <c r="B2409" s="108" t="s">
        <v>1982</v>
      </c>
      <c r="C2409" s="111">
        <v>362022444.16000003</v>
      </c>
      <c r="D2409" s="182">
        <v>0</v>
      </c>
      <c r="E2409" s="112">
        <f>E2410</f>
        <v>0</v>
      </c>
      <c r="F2409" s="112">
        <f>F2410</f>
        <v>362022444.16000003</v>
      </c>
      <c r="G2409" s="182">
        <f>G2410</f>
        <v>0</v>
      </c>
      <c r="H2409" s="182" t="b">
        <f t="shared" si="235"/>
        <v>1</v>
      </c>
      <c r="I2409" s="182" t="str">
        <f t="shared" si="233"/>
        <v>00</v>
      </c>
    </row>
    <row r="2410" spans="1:9" ht="25.5">
      <c r="A2410" s="182" t="str">
        <f t="shared" si="234"/>
        <v>3.4.9.1.1.00.00 - Juros e Encargos em Sentenças Judiciais - 
 Consolidação</v>
      </c>
      <c r="B2410" s="106" t="s">
        <v>1983</v>
      </c>
      <c r="C2410" s="110">
        <v>362022444.16000003</v>
      </c>
      <c r="D2410" s="182">
        <v>0</v>
      </c>
      <c r="E2410" s="112">
        <f t="shared" si="237"/>
        <v>0</v>
      </c>
      <c r="F2410" s="112">
        <f t="shared" si="236"/>
        <v>362022444.16000003</v>
      </c>
      <c r="H2410" s="182" t="b">
        <f t="shared" si="235"/>
        <v>1</v>
      </c>
      <c r="I2410" s="182" t="str">
        <f t="shared" si="233"/>
        <v>00</v>
      </c>
    </row>
    <row r="2411" spans="1:9">
      <c r="A2411" s="182" t="str">
        <f t="shared" si="234"/>
        <v>3.4.9.2.0.00.00 - Juros e Encargos em Indenizações e Restituições</v>
      </c>
      <c r="B2411" s="108" t="s">
        <v>1984</v>
      </c>
      <c r="C2411" s="111">
        <v>32093564.07</v>
      </c>
      <c r="D2411" s="182">
        <v>0</v>
      </c>
      <c r="E2411" s="112">
        <f>E2412</f>
        <v>0</v>
      </c>
      <c r="F2411" s="112">
        <f>F2412</f>
        <v>32093564.07</v>
      </c>
      <c r="G2411" s="182">
        <f>G2412</f>
        <v>0</v>
      </c>
      <c r="H2411" s="182" t="b">
        <f t="shared" si="235"/>
        <v>1</v>
      </c>
      <c r="I2411" s="182" t="str">
        <f t="shared" si="233"/>
        <v>00</v>
      </c>
    </row>
    <row r="2412" spans="1:9" ht="25.5">
      <c r="A2412" s="182" t="str">
        <f t="shared" si="234"/>
        <v>3.4.9.2.1.00.00 - Juros e Encargos em Indenizações e Restituições - 
 Consolidação</v>
      </c>
      <c r="B2412" s="106" t="s">
        <v>1985</v>
      </c>
      <c r="C2412" s="110">
        <v>32093564.07</v>
      </c>
      <c r="D2412" s="182">
        <v>0</v>
      </c>
      <c r="E2412" s="112">
        <f t="shared" si="237"/>
        <v>0</v>
      </c>
      <c r="F2412" s="112">
        <f t="shared" si="236"/>
        <v>32093564.07</v>
      </c>
      <c r="H2412" s="182" t="b">
        <f t="shared" si="235"/>
        <v>1</v>
      </c>
      <c r="I2412" s="182" t="str">
        <f t="shared" si="233"/>
        <v>00</v>
      </c>
    </row>
    <row r="2413" spans="1:9" ht="25.5">
      <c r="A2413" s="182" t="str">
        <f t="shared" si="234"/>
        <v>3.4.9.9.0.00.00 - Outras Variações Patrimoniais Diminutivas 
 Financeiras</v>
      </c>
      <c r="B2413" s="108" t="s">
        <v>1986</v>
      </c>
      <c r="C2413" s="111">
        <v>9127565906.9400005</v>
      </c>
      <c r="D2413" s="182">
        <v>0</v>
      </c>
      <c r="E2413" s="112">
        <f>E2414</f>
        <v>0</v>
      </c>
      <c r="F2413" s="112">
        <f>F2414</f>
        <v>9127565906.9400005</v>
      </c>
      <c r="G2413" s="182">
        <f>G2414</f>
        <v>0</v>
      </c>
      <c r="H2413" s="182" t="b">
        <f t="shared" si="235"/>
        <v>1</v>
      </c>
      <c r="I2413" s="182" t="str">
        <f t="shared" si="233"/>
        <v>00</v>
      </c>
    </row>
    <row r="2414" spans="1:9" ht="25.5">
      <c r="A2414" s="182" t="str">
        <f t="shared" si="234"/>
        <v>3.4.9.9.1.00.00 - Outras Variações Patrimoniais Diminutivas 
 Financeiras - Consolidação</v>
      </c>
      <c r="B2414" s="106" t="s">
        <v>1987</v>
      </c>
      <c r="C2414" s="110">
        <v>9127565906.9400005</v>
      </c>
      <c r="D2414" s="182">
        <v>0</v>
      </c>
      <c r="E2414" s="112">
        <f t="shared" si="237"/>
        <v>0</v>
      </c>
      <c r="F2414" s="112">
        <f t="shared" si="236"/>
        <v>9127565906.9400005</v>
      </c>
      <c r="H2414" s="182" t="b">
        <f t="shared" si="235"/>
        <v>1</v>
      </c>
      <c r="I2414" s="182" t="str">
        <f t="shared" si="233"/>
        <v>00</v>
      </c>
    </row>
    <row r="2415" spans="1:9">
      <c r="A2415" s="182" t="str">
        <f t="shared" si="234"/>
        <v>3.5.0.0.0.00.00 - Transferências e Delegações Concedidas</v>
      </c>
      <c r="B2415" s="108" t="s">
        <v>1988</v>
      </c>
      <c r="C2415" s="111">
        <v>164908960374.70999</v>
      </c>
      <c r="D2415" s="182">
        <v>0</v>
      </c>
      <c r="E2415" s="112">
        <f>E2456+E2450+E2454+E2427+E2452+E2445+E2416+E2463</f>
        <v>136404613205.37001</v>
      </c>
      <c r="F2415" s="112">
        <f>F2456+F2450+F2454+F2427+F2452+F2445+F2416+F2463</f>
        <v>28504347169.340004</v>
      </c>
      <c r="G2415" s="182">
        <f>G2456+G2450+G2454+G2427+G2452+G2445+G2416+G2463</f>
        <v>0</v>
      </c>
      <c r="H2415" s="182" t="b">
        <f t="shared" si="235"/>
        <v>1</v>
      </c>
      <c r="I2415" s="182" t="str">
        <f t="shared" si="233"/>
        <v>00</v>
      </c>
    </row>
    <row r="2416" spans="1:9">
      <c r="A2416" s="182" t="str">
        <f t="shared" si="234"/>
        <v>3.5.1.0.0.00.00 - Transferências Intragovernamentais</v>
      </c>
      <c r="B2416" s="106" t="s">
        <v>1989</v>
      </c>
      <c r="C2416" s="110">
        <v>119520454643.64999</v>
      </c>
      <c r="D2416" s="182">
        <v>0</v>
      </c>
      <c r="E2416" s="112">
        <f>E2421+E2423+E2419+E2417+E2425</f>
        <v>119520454643.65001</v>
      </c>
      <c r="F2416" s="112">
        <f>F2421+F2423+F2419+F2417+F2425</f>
        <v>0</v>
      </c>
      <c r="G2416" s="182">
        <f>G2421+G2423+G2419+G2417</f>
        <v>0</v>
      </c>
      <c r="H2416" s="182" t="b">
        <f t="shared" si="235"/>
        <v>1</v>
      </c>
      <c r="I2416" s="182" t="str">
        <f t="shared" si="233"/>
        <v>00</v>
      </c>
    </row>
    <row r="2417" spans="1:9" ht="25.5">
      <c r="A2417" s="182" t="str">
        <f t="shared" si="234"/>
        <v>3.5.1.1.0.00.00 - Transferências Concedidas para a Execução 
 Orçamentária</v>
      </c>
      <c r="B2417" s="108" t="s">
        <v>1990</v>
      </c>
      <c r="C2417" s="111">
        <v>96788414970.740005</v>
      </c>
      <c r="D2417" s="182">
        <v>0</v>
      </c>
      <c r="E2417" s="112">
        <f>E2418</f>
        <v>96788414970.740005</v>
      </c>
      <c r="F2417" s="112">
        <f>F2418</f>
        <v>0</v>
      </c>
      <c r="G2417" s="182">
        <f>G2418</f>
        <v>0</v>
      </c>
      <c r="H2417" s="182" t="b">
        <f t="shared" si="235"/>
        <v>1</v>
      </c>
      <c r="I2417" s="182" t="str">
        <f t="shared" si="233"/>
        <v>00</v>
      </c>
    </row>
    <row r="2418" spans="1:9" ht="25.5">
      <c r="A2418" s="182" t="str">
        <f t="shared" si="234"/>
        <v>3.5.1.1.2.00.00 - Transferências Concedidas para a Execução 
 Orçamentária - Intra OFSS</v>
      </c>
      <c r="B2418" s="106" t="s">
        <v>1991</v>
      </c>
      <c r="C2418" s="110">
        <v>96788414970.740005</v>
      </c>
      <c r="D2418" s="182">
        <v>0</v>
      </c>
      <c r="E2418" s="112">
        <f t="shared" si="237"/>
        <v>96788414970.740005</v>
      </c>
      <c r="F2418" s="112">
        <f t="shared" si="236"/>
        <v>0</v>
      </c>
      <c r="H2418" s="182" t="b">
        <f t="shared" si="235"/>
        <v>1</v>
      </c>
      <c r="I2418" s="182" t="str">
        <f t="shared" si="233"/>
        <v>00</v>
      </c>
    </row>
    <row r="2419" spans="1:9" ht="25.5">
      <c r="A2419" s="182" t="str">
        <f t="shared" si="234"/>
        <v>3.5.1.2.0.00.00 - Transferências Concedidas - Independentes de 
 Execução Orçamentária</v>
      </c>
      <c r="B2419" s="108" t="s">
        <v>1992</v>
      </c>
      <c r="C2419" s="111">
        <v>14386050836.26</v>
      </c>
      <c r="D2419" s="182">
        <v>0</v>
      </c>
      <c r="E2419" s="112">
        <f>E2420</f>
        <v>14386050836.26</v>
      </c>
      <c r="F2419" s="112">
        <f>F2420</f>
        <v>0</v>
      </c>
      <c r="G2419" s="182">
        <f>G2420</f>
        <v>0</v>
      </c>
      <c r="H2419" s="182" t="b">
        <f t="shared" si="235"/>
        <v>1</v>
      </c>
      <c r="I2419" s="182" t="str">
        <f t="shared" si="233"/>
        <v>00</v>
      </c>
    </row>
    <row r="2420" spans="1:9" ht="25.5">
      <c r="A2420" s="182" t="str">
        <f t="shared" si="234"/>
        <v>3.5.1.2.2.00.00 - Transferências Concedidas - Independentes de 
 Execução Orçamentária - Intra OFSS</v>
      </c>
      <c r="B2420" s="106" t="s">
        <v>1993</v>
      </c>
      <c r="C2420" s="110">
        <v>14386050836.26</v>
      </c>
      <c r="D2420" s="182">
        <v>0</v>
      </c>
      <c r="E2420" s="112">
        <f t="shared" si="237"/>
        <v>14386050836.26</v>
      </c>
      <c r="F2420" s="112">
        <f t="shared" si="236"/>
        <v>0</v>
      </c>
      <c r="H2420" s="182" t="b">
        <f t="shared" si="235"/>
        <v>1</v>
      </c>
      <c r="I2420" s="182" t="str">
        <f t="shared" si="233"/>
        <v>00</v>
      </c>
    </row>
    <row r="2421" spans="1:9" ht="25.5">
      <c r="A2421" s="182" t="str">
        <f t="shared" si="234"/>
        <v>3.5.1.3.0.00.00 - Transferências Concedidas para Aportes de Recursos 
 para o RPPS</v>
      </c>
      <c r="B2421" s="108" t="s">
        <v>1994</v>
      </c>
      <c r="C2421" s="111">
        <v>8257475127.3199997</v>
      </c>
      <c r="D2421" s="182">
        <v>0</v>
      </c>
      <c r="E2421" s="112">
        <f>E2422</f>
        <v>8257475127.3199997</v>
      </c>
      <c r="F2421" s="112">
        <f>F2422</f>
        <v>0</v>
      </c>
      <c r="G2421" s="182">
        <f>G2422</f>
        <v>0</v>
      </c>
      <c r="H2421" s="182" t="b">
        <f t="shared" si="235"/>
        <v>1</v>
      </c>
      <c r="I2421" s="182" t="str">
        <f t="shared" si="233"/>
        <v>00</v>
      </c>
    </row>
    <row r="2422" spans="1:9" ht="25.5">
      <c r="A2422" s="182" t="str">
        <f t="shared" si="234"/>
        <v>3.5.1.3.2.00.00 - Transferências Concedidas para Aportes de Recursos 
 para o RPPS – Intra OFSS</v>
      </c>
      <c r="B2422" s="106" t="s">
        <v>1995</v>
      </c>
      <c r="C2422" s="110">
        <v>8257475127.3199997</v>
      </c>
      <c r="D2422" s="182">
        <v>0</v>
      </c>
      <c r="E2422" s="112">
        <f t="shared" si="237"/>
        <v>8257475127.3199997</v>
      </c>
      <c r="F2422" s="112">
        <f t="shared" si="236"/>
        <v>0</v>
      </c>
      <c r="H2422" s="182" t="b">
        <f t="shared" si="235"/>
        <v>1</v>
      </c>
      <c r="I2422" s="182" t="str">
        <f t="shared" si="233"/>
        <v>00</v>
      </c>
    </row>
    <row r="2423" spans="1:9" ht="25.5">
      <c r="A2423" s="182" t="str">
        <f t="shared" si="234"/>
        <v>3.5.1.4.0.00.00 - Transferências Concedidas para Aportes de Recursos 
 para o RGPS</v>
      </c>
      <c r="B2423" s="108" t="s">
        <v>1996</v>
      </c>
      <c r="C2423" s="111">
        <v>52066748.619999997</v>
      </c>
      <c r="D2423" s="182">
        <v>0</v>
      </c>
      <c r="E2423" s="112">
        <f>E2424</f>
        <v>52066748.619999997</v>
      </c>
      <c r="F2423" s="112">
        <f>F2424</f>
        <v>0</v>
      </c>
      <c r="G2423" s="182">
        <f>G2424</f>
        <v>0</v>
      </c>
      <c r="H2423" s="182" t="b">
        <f t="shared" si="235"/>
        <v>1</v>
      </c>
      <c r="I2423" s="182" t="str">
        <f t="shared" si="233"/>
        <v>00</v>
      </c>
    </row>
    <row r="2424" spans="1:9" ht="25.5">
      <c r="A2424" s="182" t="str">
        <f t="shared" si="234"/>
        <v>3.5.1.4.2.00.00 - Transferências Concedidas para Aportes de Recursos 
 para o RGPS – Intra OFSS</v>
      </c>
      <c r="B2424" s="106" t="s">
        <v>1997</v>
      </c>
      <c r="C2424" s="110">
        <v>52066748.619999997</v>
      </c>
      <c r="D2424" s="182">
        <v>0</v>
      </c>
      <c r="E2424" s="112">
        <f t="shared" si="237"/>
        <v>52066748.619999997</v>
      </c>
      <c r="F2424" s="112">
        <f t="shared" si="236"/>
        <v>0</v>
      </c>
      <c r="H2424" s="182" t="b">
        <f t="shared" si="235"/>
        <v>1</v>
      </c>
      <c r="I2424" s="182" t="str">
        <f t="shared" si="233"/>
        <v>00</v>
      </c>
    </row>
    <row r="2425" spans="1:9" s="252" customFormat="1" ht="25.5">
      <c r="A2425" s="252" t="s">
        <v>4030</v>
      </c>
      <c r="B2425" s="254" t="s">
        <v>4030</v>
      </c>
      <c r="C2425" s="111">
        <v>36446960.710000001</v>
      </c>
      <c r="D2425" s="252">
        <v>0</v>
      </c>
      <c r="E2425" s="112">
        <f>E2426</f>
        <v>36446960.710000001</v>
      </c>
      <c r="F2425" s="112">
        <f>F2426</f>
        <v>0</v>
      </c>
      <c r="H2425" s="252" t="b">
        <f t="shared" ref="H2425:H2426" si="238">IF(I2425="00",C2425=E2425+F2425,TRUE)</f>
        <v>1</v>
      </c>
      <c r="I2425" s="252" t="str">
        <f t="shared" ref="I2425:I2426" si="239">MID(A2425,11,2)</f>
        <v>00</v>
      </c>
    </row>
    <row r="2426" spans="1:9" s="252" customFormat="1" ht="25.5">
      <c r="A2426" s="252" t="s">
        <v>4031</v>
      </c>
      <c r="B2426" s="255" t="s">
        <v>4031</v>
      </c>
      <c r="C2426" s="110">
        <v>36446960.710000001</v>
      </c>
      <c r="D2426" s="252">
        <v>0</v>
      </c>
      <c r="E2426" s="112">
        <f t="shared" ref="E2426" si="240">SUMIF(A2426:B2426,"*intra*",C2426:D2426)+SUMIF(A2426:B2426,"*inter*",C2426:D2426)</f>
        <v>36446960.710000001</v>
      </c>
      <c r="F2426" s="112">
        <f t="shared" ref="F2426" si="241">SUMIF(A2426:B2426,"*consolidação*",C2426:D2426)</f>
        <v>0</v>
      </c>
      <c r="H2426" s="252" t="b">
        <f t="shared" si="238"/>
        <v>1</v>
      </c>
      <c r="I2426" s="252" t="str">
        <f t="shared" si="239"/>
        <v>00</v>
      </c>
    </row>
    <row r="2427" spans="1:9">
      <c r="A2427" s="182" t="str">
        <f t="shared" si="234"/>
        <v>3.5.2.0.0.00.00 - Transferências Inter Governamentais</v>
      </c>
      <c r="B2427" s="108" t="s">
        <v>1998</v>
      </c>
      <c r="C2427" s="111">
        <v>21624119053.529999</v>
      </c>
      <c r="D2427" s="182">
        <v>0</v>
      </c>
      <c r="E2427" s="112">
        <f>E2428+E2435+E2433+E2440</f>
        <v>16277626833.839998</v>
      </c>
      <c r="F2427" s="112">
        <f>F2428+F2435+F2433+F2440</f>
        <v>5346492219.6900005</v>
      </c>
      <c r="G2427" s="182">
        <f>G2428+G2435+G2433+G2440</f>
        <v>0</v>
      </c>
      <c r="H2427" s="182" t="b">
        <f t="shared" si="235"/>
        <v>1</v>
      </c>
      <c r="I2427" s="182" t="str">
        <f t="shared" si="233"/>
        <v>00</v>
      </c>
    </row>
    <row r="2428" spans="1:9">
      <c r="A2428" s="182" t="str">
        <f t="shared" si="234"/>
        <v>3.5.2.1.0.00.00 - Distribuição Constitucional ou Legal de Receitas</v>
      </c>
      <c r="B2428" s="106" t="s">
        <v>1999</v>
      </c>
      <c r="C2428" s="110">
        <v>1685146746.1400001</v>
      </c>
      <c r="D2428" s="182">
        <v>0</v>
      </c>
      <c r="E2428" s="112">
        <f>E2429+E2430+E2431+E2432</f>
        <v>521072836.25</v>
      </c>
      <c r="F2428" s="112">
        <f>F2429+F2430+F2431+F2432</f>
        <v>1164073909.8900001</v>
      </c>
      <c r="G2428" s="182">
        <f>G2429+G2430+G2431+G2432</f>
        <v>0</v>
      </c>
      <c r="H2428" s="182" t="b">
        <f t="shared" si="235"/>
        <v>1</v>
      </c>
      <c r="I2428" s="182" t="str">
        <f t="shared" ref="I2428:I2491" si="242">MID(A2428,11,2)</f>
        <v>00</v>
      </c>
    </row>
    <row r="2429" spans="1:9" ht="25.5">
      <c r="A2429" s="182" t="str">
        <f t="shared" ref="A2429:A2492" si="243">TRIM(B2429)</f>
        <v>3.5.2.1.1.00.00 - Distribuição Constitucional ou Legal de Receitas - 
 Consolidação</v>
      </c>
      <c r="B2429" s="108" t="s">
        <v>2000</v>
      </c>
      <c r="C2429" s="111">
        <v>1164073909.8900001</v>
      </c>
      <c r="D2429" s="182">
        <v>0</v>
      </c>
      <c r="E2429" s="112">
        <f t="shared" ref="E2429:E2490" si="244">SUMIF(A2429:B2429,"*intra*",C2429:D2429)+SUMIF(A2429:B2429,"*inter*",C2429:D2429)</f>
        <v>0</v>
      </c>
      <c r="F2429" s="112">
        <f t="shared" ref="F2429:F2490" si="245">SUMIF(A2429:B2429,"*consolidação*",C2429:D2429)</f>
        <v>1164073909.8900001</v>
      </c>
      <c r="H2429" s="182" t="b">
        <f t="shared" ref="H2429:H2492" si="246">IF(I2429="00",C2429=E2429+F2429,TRUE)</f>
        <v>1</v>
      </c>
      <c r="I2429" s="182" t="str">
        <f t="shared" si="242"/>
        <v>00</v>
      </c>
    </row>
    <row r="2430" spans="1:9" ht="25.5">
      <c r="A2430" s="182" t="str">
        <f t="shared" si="243"/>
        <v>3.5.2.1.3.00.00 - Distribuição Constitucional ou Legal de Receitas – 
 Inter OFSS - União</v>
      </c>
      <c r="B2430" s="106" t="s">
        <v>2001</v>
      </c>
      <c r="C2430" s="110">
        <v>292029096.92000002</v>
      </c>
      <c r="D2430" s="182">
        <v>0</v>
      </c>
      <c r="E2430" s="112">
        <f t="shared" si="244"/>
        <v>292029096.92000002</v>
      </c>
      <c r="F2430" s="112">
        <f t="shared" si="245"/>
        <v>0</v>
      </c>
      <c r="H2430" s="182" t="b">
        <f t="shared" si="246"/>
        <v>1</v>
      </c>
      <c r="I2430" s="182" t="str">
        <f t="shared" si="242"/>
        <v>00</v>
      </c>
    </row>
    <row r="2431" spans="1:9" ht="25.5">
      <c r="A2431" s="182" t="str">
        <f t="shared" si="243"/>
        <v>3.5.2.1.4.00.00 - Distribuição Constitucional ou Legal de Receitas – 
 Inter OFSS - Estado</v>
      </c>
      <c r="B2431" s="108" t="s">
        <v>2002</v>
      </c>
      <c r="C2431" s="111">
        <v>100455219.43000001</v>
      </c>
      <c r="D2431" s="182">
        <v>0</v>
      </c>
      <c r="E2431" s="112">
        <f t="shared" si="244"/>
        <v>100455219.43000001</v>
      </c>
      <c r="F2431" s="112">
        <f t="shared" si="245"/>
        <v>0</v>
      </c>
      <c r="H2431" s="182" t="b">
        <f t="shared" si="246"/>
        <v>1</v>
      </c>
      <c r="I2431" s="182" t="str">
        <f t="shared" si="242"/>
        <v>00</v>
      </c>
    </row>
    <row r="2432" spans="1:9" ht="25.5">
      <c r="A2432" s="182" t="str">
        <f t="shared" si="243"/>
        <v>3.5.2.1.5.00.00 - Distribuição Constitucional ou Legal de Receitas – 
 Inter OFSS - Município</v>
      </c>
      <c r="B2432" s="106" t="s">
        <v>2003</v>
      </c>
      <c r="C2432" s="110">
        <v>128588519.90000001</v>
      </c>
      <c r="D2432" s="182">
        <v>0</v>
      </c>
      <c r="E2432" s="112">
        <f t="shared" si="244"/>
        <v>128588519.90000001</v>
      </c>
      <c r="F2432" s="112">
        <f t="shared" si="245"/>
        <v>0</v>
      </c>
      <c r="H2432" s="182" t="b">
        <f t="shared" si="246"/>
        <v>1</v>
      </c>
      <c r="I2432" s="182" t="str">
        <f t="shared" si="242"/>
        <v>00</v>
      </c>
    </row>
    <row r="2433" spans="1:9">
      <c r="A2433" s="182" t="str">
        <f t="shared" si="243"/>
        <v>3.5.2.2.0.00.00 - Transferências ao FUNDEB</v>
      </c>
      <c r="B2433" s="108" t="s">
        <v>2004</v>
      </c>
      <c r="C2433" s="111">
        <v>14235394331.879999</v>
      </c>
      <c r="D2433" s="182">
        <v>0</v>
      </c>
      <c r="E2433" s="112">
        <f>E2434</f>
        <v>14235394331.879999</v>
      </c>
      <c r="F2433" s="112">
        <f>F2434</f>
        <v>0</v>
      </c>
      <c r="G2433" s="182">
        <f>G2434</f>
        <v>0</v>
      </c>
      <c r="H2433" s="182" t="b">
        <f t="shared" si="246"/>
        <v>1</v>
      </c>
      <c r="I2433" s="182" t="str">
        <f t="shared" si="242"/>
        <v>00</v>
      </c>
    </row>
    <row r="2434" spans="1:9">
      <c r="A2434" s="182" t="str">
        <f t="shared" si="243"/>
        <v>3.5.2.2.4.00.00 - Transferências ao FUNDEB - Inter OFSS - Estado</v>
      </c>
      <c r="B2434" s="106" t="s">
        <v>2005</v>
      </c>
      <c r="C2434" s="110">
        <v>14235394331.879999</v>
      </c>
      <c r="D2434" s="182">
        <v>0</v>
      </c>
      <c r="E2434" s="112">
        <f t="shared" si="244"/>
        <v>14235394331.879999</v>
      </c>
      <c r="F2434" s="112">
        <f t="shared" si="245"/>
        <v>0</v>
      </c>
      <c r="H2434" s="182" t="b">
        <f t="shared" si="246"/>
        <v>1</v>
      </c>
      <c r="I2434" s="182" t="str">
        <f t="shared" si="242"/>
        <v>00</v>
      </c>
    </row>
    <row r="2435" spans="1:9">
      <c r="A2435" s="182" t="str">
        <f t="shared" si="243"/>
        <v>3.5.2.3.0.00.00 - Transferências Voluntárias</v>
      </c>
      <c r="B2435" s="108" t="s">
        <v>2006</v>
      </c>
      <c r="C2435" s="111">
        <v>3871784793.9400001</v>
      </c>
      <c r="D2435" s="182">
        <v>0</v>
      </c>
      <c r="E2435" s="112">
        <f>E2438+E2439+E2436+E2437</f>
        <v>542777150.90999997</v>
      </c>
      <c r="F2435" s="112">
        <f>F2438+F2439+F2436+F2437</f>
        <v>3329007643.0300002</v>
      </c>
      <c r="G2435" s="182">
        <f>G2438+G2439+G2436+G2437</f>
        <v>0</v>
      </c>
      <c r="H2435" s="182" t="b">
        <f t="shared" si="246"/>
        <v>1</v>
      </c>
      <c r="I2435" s="182" t="str">
        <f t="shared" si="242"/>
        <v>00</v>
      </c>
    </row>
    <row r="2436" spans="1:9">
      <c r="A2436" s="182" t="str">
        <f t="shared" si="243"/>
        <v>3.5.2.3.1.00.00 - Transferências Voluntárias - Consolidação</v>
      </c>
      <c r="B2436" s="106" t="s">
        <v>2007</v>
      </c>
      <c r="C2436" s="110">
        <v>3329007643.0300002</v>
      </c>
      <c r="D2436" s="182">
        <v>0</v>
      </c>
      <c r="E2436" s="112">
        <f t="shared" si="244"/>
        <v>0</v>
      </c>
      <c r="F2436" s="112">
        <f t="shared" si="245"/>
        <v>3329007643.0300002</v>
      </c>
      <c r="H2436" s="182" t="b">
        <f t="shared" si="246"/>
        <v>1</v>
      </c>
      <c r="I2436" s="182" t="str">
        <f t="shared" si="242"/>
        <v>00</v>
      </c>
    </row>
    <row r="2437" spans="1:9">
      <c r="A2437" s="182" t="str">
        <f t="shared" si="243"/>
        <v>3.5.2.3.3.00.00 - Transferências Voluntárias - Inter OFSS - União</v>
      </c>
      <c r="B2437" s="108" t="s">
        <v>2008</v>
      </c>
      <c r="C2437" s="111">
        <v>151122520.22</v>
      </c>
      <c r="D2437" s="182">
        <v>0</v>
      </c>
      <c r="E2437" s="112">
        <f t="shared" si="244"/>
        <v>151122520.22</v>
      </c>
      <c r="F2437" s="112">
        <f t="shared" si="245"/>
        <v>0</v>
      </c>
      <c r="H2437" s="182" t="b">
        <f t="shared" si="246"/>
        <v>1</v>
      </c>
      <c r="I2437" s="182" t="str">
        <f t="shared" si="242"/>
        <v>00</v>
      </c>
    </row>
    <row r="2438" spans="1:9">
      <c r="A2438" s="182" t="str">
        <f t="shared" si="243"/>
        <v>3.5.2.3.4.00.00 - Transferências Voluntárias - Inter OFSS - Estado</v>
      </c>
      <c r="B2438" s="106" t="s">
        <v>2009</v>
      </c>
      <c r="C2438" s="110">
        <v>223518352.97</v>
      </c>
      <c r="D2438" s="182">
        <v>0</v>
      </c>
      <c r="E2438" s="112">
        <f t="shared" si="244"/>
        <v>223518352.97</v>
      </c>
      <c r="F2438" s="112">
        <f t="shared" si="245"/>
        <v>0</v>
      </c>
      <c r="H2438" s="182" t="b">
        <f t="shared" si="246"/>
        <v>1</v>
      </c>
      <c r="I2438" s="182" t="str">
        <f t="shared" si="242"/>
        <v>00</v>
      </c>
    </row>
    <row r="2439" spans="1:9" ht="25.5">
      <c r="A2439" s="182" t="str">
        <f t="shared" si="243"/>
        <v>3.5.2.3.5.00.00 - Transferências Voluntárias - Inter OFSS - 
 Município</v>
      </c>
      <c r="B2439" s="108" t="s">
        <v>2010</v>
      </c>
      <c r="C2439" s="111">
        <v>168136277.72</v>
      </c>
      <c r="D2439" s="182">
        <v>0</v>
      </c>
      <c r="E2439" s="112">
        <f t="shared" si="244"/>
        <v>168136277.72</v>
      </c>
      <c r="F2439" s="112">
        <f t="shared" si="245"/>
        <v>0</v>
      </c>
      <c r="H2439" s="182" t="b">
        <f t="shared" si="246"/>
        <v>1</v>
      </c>
      <c r="I2439" s="182" t="str">
        <f t="shared" si="242"/>
        <v>00</v>
      </c>
    </row>
    <row r="2440" spans="1:9">
      <c r="A2440" s="182" t="str">
        <f t="shared" si="243"/>
        <v>3.5.2.4.0.00.00 - Outras Transferências</v>
      </c>
      <c r="B2440" s="106" t="s">
        <v>2011</v>
      </c>
      <c r="C2440" s="110">
        <v>1831793181.5699999</v>
      </c>
      <c r="D2440" s="182">
        <v>0</v>
      </c>
      <c r="E2440" s="112">
        <f>E2444+E2442+E2443+E2441</f>
        <v>978382514.79999995</v>
      </c>
      <c r="F2440" s="112">
        <f>F2444+F2442+F2443+F2441</f>
        <v>853410666.76999998</v>
      </c>
      <c r="G2440" s="182">
        <f>G2444+G2442+G2443+G2441</f>
        <v>0</v>
      </c>
      <c r="H2440" s="182" t="b">
        <f t="shared" si="246"/>
        <v>1</v>
      </c>
      <c r="I2440" s="182" t="str">
        <f t="shared" si="242"/>
        <v>00</v>
      </c>
    </row>
    <row r="2441" spans="1:9">
      <c r="A2441" s="182" t="str">
        <f t="shared" si="243"/>
        <v>3.5.2.4.1.00.00 - Outras Transferências - Consolidação</v>
      </c>
      <c r="B2441" s="108" t="s">
        <v>2012</v>
      </c>
      <c r="C2441" s="111">
        <v>853410666.76999998</v>
      </c>
      <c r="D2441" s="182">
        <v>0</v>
      </c>
      <c r="E2441" s="112">
        <f t="shared" si="244"/>
        <v>0</v>
      </c>
      <c r="F2441" s="112">
        <f t="shared" si="245"/>
        <v>853410666.76999998</v>
      </c>
      <c r="H2441" s="182" t="b">
        <f t="shared" si="246"/>
        <v>1</v>
      </c>
      <c r="I2441" s="182" t="str">
        <f t="shared" si="242"/>
        <v>00</v>
      </c>
    </row>
    <row r="2442" spans="1:9">
      <c r="A2442" s="182" t="str">
        <f t="shared" si="243"/>
        <v>3.5.2.4.3.00.00 - Outras Transferências – Inter OFSS - União</v>
      </c>
      <c r="B2442" s="106" t="s">
        <v>2013</v>
      </c>
      <c r="C2442" s="110">
        <v>202823007.91</v>
      </c>
      <c r="D2442" s="182">
        <v>0</v>
      </c>
      <c r="E2442" s="112">
        <f t="shared" si="244"/>
        <v>202823007.91</v>
      </c>
      <c r="F2442" s="112">
        <f t="shared" si="245"/>
        <v>0</v>
      </c>
      <c r="H2442" s="182" t="b">
        <f t="shared" si="246"/>
        <v>1</v>
      </c>
      <c r="I2442" s="182" t="str">
        <f t="shared" si="242"/>
        <v>00</v>
      </c>
    </row>
    <row r="2443" spans="1:9">
      <c r="A2443" s="182" t="str">
        <f t="shared" si="243"/>
        <v>3.5.2.4.4.00.00 - Outras Transferências – Inter OFSS - Estado</v>
      </c>
      <c r="B2443" s="108" t="s">
        <v>2014</v>
      </c>
      <c r="C2443" s="111">
        <v>622278862.62</v>
      </c>
      <c r="D2443" s="182">
        <v>0</v>
      </c>
      <c r="E2443" s="112">
        <f t="shared" si="244"/>
        <v>622278862.62</v>
      </c>
      <c r="F2443" s="112">
        <f t="shared" si="245"/>
        <v>0</v>
      </c>
      <c r="H2443" s="182" t="b">
        <f t="shared" si="246"/>
        <v>1</v>
      </c>
      <c r="I2443" s="182" t="str">
        <f t="shared" si="242"/>
        <v>00</v>
      </c>
    </row>
    <row r="2444" spans="1:9">
      <c r="A2444" s="182" t="str">
        <f t="shared" si="243"/>
        <v>3.5.2.4.5.00.00 - Outras Transferências – Inter OFSS - Município</v>
      </c>
      <c r="B2444" s="106" t="s">
        <v>2015</v>
      </c>
      <c r="C2444" s="110">
        <v>153280644.27000001</v>
      </c>
      <c r="D2444" s="182">
        <v>0</v>
      </c>
      <c r="E2444" s="112">
        <f t="shared" si="244"/>
        <v>153280644.27000001</v>
      </c>
      <c r="F2444" s="112">
        <f t="shared" si="245"/>
        <v>0</v>
      </c>
      <c r="H2444" s="182" t="b">
        <f t="shared" si="246"/>
        <v>1</v>
      </c>
      <c r="I2444" s="182" t="str">
        <f t="shared" si="242"/>
        <v>00</v>
      </c>
    </row>
    <row r="2445" spans="1:9">
      <c r="A2445" s="182" t="str">
        <f t="shared" si="243"/>
        <v>3.5.3.0.0.00.00 - Transferências a Instituições Privadas</v>
      </c>
      <c r="B2445" s="108" t="s">
        <v>2016</v>
      </c>
      <c r="C2445" s="111">
        <v>15459801514.469999</v>
      </c>
      <c r="D2445" s="182">
        <v>0</v>
      </c>
      <c r="E2445" s="112">
        <f>E2448+E2446</f>
        <v>0</v>
      </c>
      <c r="F2445" s="112">
        <f>F2448+F2446</f>
        <v>15459801514.470001</v>
      </c>
      <c r="G2445" s="182">
        <f>G2448+G2446</f>
        <v>0</v>
      </c>
      <c r="H2445" s="182" t="b">
        <f t="shared" si="246"/>
        <v>1</v>
      </c>
      <c r="I2445" s="182" t="str">
        <f t="shared" si="242"/>
        <v>00</v>
      </c>
    </row>
    <row r="2446" spans="1:9" ht="25.5">
      <c r="A2446" s="182" t="str">
        <f t="shared" si="243"/>
        <v>3.5.3.1.0.00.00 - Transferências a Instituições Privadas sem Fins 
 Lucrativos</v>
      </c>
      <c r="B2446" s="106" t="s">
        <v>2017</v>
      </c>
      <c r="C2446" s="110">
        <v>15267629682.18</v>
      </c>
      <c r="D2446" s="182">
        <v>0</v>
      </c>
      <c r="E2446" s="112">
        <f>E2447</f>
        <v>0</v>
      </c>
      <c r="F2446" s="112">
        <f>F2447</f>
        <v>15267629682.18</v>
      </c>
      <c r="G2446" s="182">
        <f>G2447</f>
        <v>0</v>
      </c>
      <c r="H2446" s="182" t="b">
        <f t="shared" si="246"/>
        <v>1</v>
      </c>
      <c r="I2446" s="182" t="str">
        <f t="shared" si="242"/>
        <v>00</v>
      </c>
    </row>
    <row r="2447" spans="1:9" ht="25.5">
      <c r="A2447" s="182" t="str">
        <f t="shared" si="243"/>
        <v>3.5.3.1.1.00.00 - Transferências a Instituições Privadas sem Fins 
 Lucrativos - Consolidação</v>
      </c>
      <c r="B2447" s="108" t="s">
        <v>2018</v>
      </c>
      <c r="C2447" s="111">
        <v>15267629682.18</v>
      </c>
      <c r="D2447" s="182">
        <v>0</v>
      </c>
      <c r="E2447" s="112">
        <f t="shared" si="244"/>
        <v>0</v>
      </c>
      <c r="F2447" s="112">
        <f t="shared" si="245"/>
        <v>15267629682.18</v>
      </c>
      <c r="H2447" s="182" t="b">
        <f t="shared" si="246"/>
        <v>1</v>
      </c>
      <c r="I2447" s="182" t="str">
        <f t="shared" si="242"/>
        <v>00</v>
      </c>
    </row>
    <row r="2448" spans="1:9" ht="25.5">
      <c r="A2448" s="182" t="str">
        <f t="shared" si="243"/>
        <v>3.5.3.2.0.00.00 - Transferências a Instituições Privadas com Fins 
 Lucrativos</v>
      </c>
      <c r="B2448" s="106" t="s">
        <v>2019</v>
      </c>
      <c r="C2448" s="110">
        <v>192171832.28999999</v>
      </c>
      <c r="D2448" s="182">
        <v>0</v>
      </c>
      <c r="E2448" s="112">
        <f>E2449</f>
        <v>0</v>
      </c>
      <c r="F2448" s="112">
        <f>F2449</f>
        <v>192171832.28999999</v>
      </c>
      <c r="G2448" s="182">
        <f>G2449</f>
        <v>0</v>
      </c>
      <c r="H2448" s="182" t="b">
        <f t="shared" si="246"/>
        <v>1</v>
      </c>
      <c r="I2448" s="182" t="str">
        <f t="shared" si="242"/>
        <v>00</v>
      </c>
    </row>
    <row r="2449" spans="1:9" ht="25.5">
      <c r="A2449" s="182" t="str">
        <f t="shared" si="243"/>
        <v>3.5.3.2.1.00.00 - Transferências a Instituições Privadas com Fins 
 Lucrativos - Consolidação</v>
      </c>
      <c r="B2449" s="108" t="s">
        <v>2020</v>
      </c>
      <c r="C2449" s="111">
        <v>192171832.28999999</v>
      </c>
      <c r="D2449" s="182">
        <v>0</v>
      </c>
      <c r="E2449" s="112">
        <f t="shared" si="244"/>
        <v>0</v>
      </c>
      <c r="F2449" s="112">
        <f t="shared" si="245"/>
        <v>192171832.28999999</v>
      </c>
      <c r="H2449" s="182" t="b">
        <f t="shared" si="246"/>
        <v>1</v>
      </c>
      <c r="I2449" s="182" t="str">
        <f t="shared" si="242"/>
        <v>00</v>
      </c>
    </row>
    <row r="2450" spans="1:9">
      <c r="A2450" s="182" t="str">
        <f t="shared" si="243"/>
        <v>3.5.4.0.0.00.00 - Transferências a Instituições Multigovernamentais</v>
      </c>
      <c r="B2450" s="106" t="s">
        <v>2021</v>
      </c>
      <c r="C2450" s="110">
        <v>287838069.13999999</v>
      </c>
      <c r="D2450" s="182">
        <v>0</v>
      </c>
      <c r="E2450" s="112">
        <f>E2451</f>
        <v>0</v>
      </c>
      <c r="F2450" s="112">
        <f>F2451</f>
        <v>287838069.13999999</v>
      </c>
      <c r="G2450" s="182">
        <f>G2451</f>
        <v>0</v>
      </c>
      <c r="H2450" s="182" t="b">
        <f t="shared" si="246"/>
        <v>1</v>
      </c>
      <c r="I2450" s="182" t="str">
        <f t="shared" si="242"/>
        <v>00</v>
      </c>
    </row>
    <row r="2451" spans="1:9" ht="25.5">
      <c r="A2451" s="182" t="str">
        <f t="shared" si="243"/>
        <v>3.5.4.0.1.00.00 - Transferências a Instituições Multigovernamentais - 
 Consolidação</v>
      </c>
      <c r="B2451" s="108" t="s">
        <v>2022</v>
      </c>
      <c r="C2451" s="111">
        <v>287838069.13999999</v>
      </c>
      <c r="D2451" s="182">
        <v>0</v>
      </c>
      <c r="E2451" s="112">
        <f t="shared" si="244"/>
        <v>0</v>
      </c>
      <c r="F2451" s="112">
        <f t="shared" si="245"/>
        <v>287838069.13999999</v>
      </c>
      <c r="H2451" s="182" t="b">
        <f t="shared" si="246"/>
        <v>1</v>
      </c>
      <c r="I2451" s="182" t="str">
        <f t="shared" si="242"/>
        <v>00</v>
      </c>
    </row>
    <row r="2452" spans="1:9">
      <c r="A2452" s="182" t="str">
        <f t="shared" si="243"/>
        <v>3.5.5.0.0.00.00 - Transferências a Consórcios Públicos</v>
      </c>
      <c r="B2452" s="106" t="s">
        <v>2023</v>
      </c>
      <c r="C2452" s="110">
        <v>819448431.36000001</v>
      </c>
      <c r="D2452" s="182">
        <v>0</v>
      </c>
      <c r="E2452" s="112">
        <f>E2453</f>
        <v>0</v>
      </c>
      <c r="F2452" s="112">
        <f>F2453</f>
        <v>819448431.36000001</v>
      </c>
      <c r="G2452" s="182">
        <f>G2453</f>
        <v>0</v>
      </c>
      <c r="H2452" s="182" t="b">
        <f t="shared" si="246"/>
        <v>1</v>
      </c>
      <c r="I2452" s="182" t="str">
        <f t="shared" si="242"/>
        <v>00</v>
      </c>
    </row>
    <row r="2453" spans="1:9">
      <c r="A2453" s="182" t="str">
        <f t="shared" si="243"/>
        <v>3.5.5.0.1.00.00 - Transferências a Consórcios Públicos - Consolidação</v>
      </c>
      <c r="B2453" s="108" t="s">
        <v>2024</v>
      </c>
      <c r="C2453" s="111">
        <v>819448431.36000001</v>
      </c>
      <c r="D2453" s="182">
        <v>0</v>
      </c>
      <c r="E2453" s="112">
        <f t="shared" si="244"/>
        <v>0</v>
      </c>
      <c r="F2453" s="112">
        <f t="shared" si="245"/>
        <v>819448431.36000001</v>
      </c>
      <c r="H2453" s="182" t="b">
        <f t="shared" si="246"/>
        <v>1</v>
      </c>
      <c r="I2453" s="182" t="str">
        <f t="shared" si="242"/>
        <v>00</v>
      </c>
    </row>
    <row r="2454" spans="1:9">
      <c r="A2454" s="182" t="str">
        <f t="shared" si="243"/>
        <v>3.5.6.0.0.00.00 - Transferências ao Exterior</v>
      </c>
      <c r="B2454" s="106" t="s">
        <v>2025</v>
      </c>
      <c r="C2454" s="110">
        <v>2238962.2999999998</v>
      </c>
      <c r="D2454" s="182">
        <v>0</v>
      </c>
      <c r="E2454" s="112">
        <f>E2455</f>
        <v>0</v>
      </c>
      <c r="F2454" s="112">
        <f>F2455</f>
        <v>2238962.2999999998</v>
      </c>
      <c r="G2454" s="182">
        <f>G2455</f>
        <v>0</v>
      </c>
      <c r="H2454" s="182" t="b">
        <f t="shared" si="246"/>
        <v>1</v>
      </c>
      <c r="I2454" s="182" t="str">
        <f t="shared" si="242"/>
        <v>00</v>
      </c>
    </row>
    <row r="2455" spans="1:9">
      <c r="A2455" s="182" t="str">
        <f t="shared" si="243"/>
        <v>3.5.6.0.1.00.00 - Transferências ao Exterior - Consolidação</v>
      </c>
      <c r="B2455" s="108" t="s">
        <v>2026</v>
      </c>
      <c r="C2455" s="111">
        <v>2238962.2999999998</v>
      </c>
      <c r="D2455" s="182">
        <v>0</v>
      </c>
      <c r="E2455" s="112">
        <f t="shared" si="244"/>
        <v>0</v>
      </c>
      <c r="F2455" s="112">
        <f t="shared" si="245"/>
        <v>2238962.2999999998</v>
      </c>
      <c r="H2455" s="182" t="b">
        <f t="shared" si="246"/>
        <v>1</v>
      </c>
      <c r="I2455" s="182" t="str">
        <f t="shared" si="242"/>
        <v>00</v>
      </c>
    </row>
    <row r="2456" spans="1:9">
      <c r="A2456" s="182" t="str">
        <f t="shared" si="243"/>
        <v>3.5.7.0.0.00.00 - Execução Orçamentária Delegada</v>
      </c>
      <c r="B2456" s="106" t="s">
        <v>2027</v>
      </c>
      <c r="C2456" s="110">
        <v>911743709</v>
      </c>
      <c r="D2456" s="182">
        <v>0</v>
      </c>
      <c r="E2456" s="112">
        <f>E2461+E2457</f>
        <v>606531727.88</v>
      </c>
      <c r="F2456" s="112">
        <f>F2461+F2457</f>
        <v>305211981.12</v>
      </c>
      <c r="G2456" s="182">
        <f>G2461+G2457</f>
        <v>0</v>
      </c>
      <c r="H2456" s="182" t="b">
        <f t="shared" si="246"/>
        <v>1</v>
      </c>
      <c r="I2456" s="182" t="str">
        <f t="shared" si="242"/>
        <v>00</v>
      </c>
    </row>
    <row r="2457" spans="1:9">
      <c r="A2457" s="182" t="str">
        <f t="shared" si="243"/>
        <v>3.5.7.1.0.00.00 - Execução Orçamentária Delegada a Entes</v>
      </c>
      <c r="B2457" s="108" t="s">
        <v>2028</v>
      </c>
      <c r="C2457" s="111">
        <v>606531727.88</v>
      </c>
      <c r="D2457" s="182">
        <v>0</v>
      </c>
      <c r="E2457" s="112">
        <f>E2459+E2460+E2458</f>
        <v>606531727.88</v>
      </c>
      <c r="F2457" s="112">
        <f>F2459+F2460+F2458</f>
        <v>0</v>
      </c>
      <c r="G2457" s="182">
        <f>G2459+G2460+G2458</f>
        <v>0</v>
      </c>
      <c r="H2457" s="182" t="b">
        <f t="shared" si="246"/>
        <v>1</v>
      </c>
      <c r="I2457" s="182" t="str">
        <f t="shared" si="242"/>
        <v>00</v>
      </c>
    </row>
    <row r="2458" spans="1:9" ht="25.5">
      <c r="A2458" s="182" t="str">
        <f t="shared" si="243"/>
        <v>3.5.7.1.3.00.00 - Execução Orçamentária Delegada a Entes – Inter 
 OFSS - União</v>
      </c>
      <c r="B2458" s="106" t="s">
        <v>2029</v>
      </c>
      <c r="C2458" s="110">
        <v>300055878.29000002</v>
      </c>
      <c r="D2458" s="182">
        <v>0</v>
      </c>
      <c r="E2458" s="112">
        <f t="shared" si="244"/>
        <v>300055878.29000002</v>
      </c>
      <c r="F2458" s="112">
        <f t="shared" si="245"/>
        <v>0</v>
      </c>
      <c r="H2458" s="182" t="b">
        <f t="shared" si="246"/>
        <v>1</v>
      </c>
      <c r="I2458" s="182" t="str">
        <f t="shared" si="242"/>
        <v>00</v>
      </c>
    </row>
    <row r="2459" spans="1:9" ht="25.5">
      <c r="A2459" s="182" t="str">
        <f t="shared" si="243"/>
        <v>3.5.7.1.4.00.00 - Execução Orçamentária Delegada a Entes – Inter 
 OFSS - Estado</v>
      </c>
      <c r="B2459" s="108" t="s">
        <v>2030</v>
      </c>
      <c r="C2459" s="111">
        <v>20921783.809999999</v>
      </c>
      <c r="D2459" s="182">
        <v>0</v>
      </c>
      <c r="E2459" s="112">
        <f t="shared" si="244"/>
        <v>20921783.809999999</v>
      </c>
      <c r="F2459" s="112">
        <f t="shared" si="245"/>
        <v>0</v>
      </c>
      <c r="H2459" s="182" t="b">
        <f t="shared" si="246"/>
        <v>1</v>
      </c>
      <c r="I2459" s="182" t="str">
        <f t="shared" si="242"/>
        <v>00</v>
      </c>
    </row>
    <row r="2460" spans="1:9" ht="25.5">
      <c r="A2460" s="182" t="str">
        <f t="shared" si="243"/>
        <v>3.5.7.1.5.00.00 - Execução Orçamentária Delegada a Entes – Inter 
 OFSS - Município</v>
      </c>
      <c r="B2460" s="106" t="s">
        <v>2031</v>
      </c>
      <c r="C2460" s="110">
        <v>285554065.77999997</v>
      </c>
      <c r="D2460" s="182">
        <v>0</v>
      </c>
      <c r="E2460" s="112">
        <f t="shared" si="244"/>
        <v>285554065.77999997</v>
      </c>
      <c r="F2460" s="112">
        <f t="shared" si="245"/>
        <v>0</v>
      </c>
      <c r="H2460" s="182" t="b">
        <f t="shared" si="246"/>
        <v>1</v>
      </c>
      <c r="I2460" s="182" t="str">
        <f t="shared" si="242"/>
        <v>00</v>
      </c>
    </row>
    <row r="2461" spans="1:9">
      <c r="A2461" s="182" t="str">
        <f t="shared" si="243"/>
        <v>3.5.7.2.0.00.00 - Execução Orçamentária Delegada a Consórcios</v>
      </c>
      <c r="B2461" s="108" t="s">
        <v>2032</v>
      </c>
      <c r="C2461" s="111">
        <v>305211981.12</v>
      </c>
      <c r="D2461" s="182">
        <v>0</v>
      </c>
      <c r="E2461" s="112">
        <f>E2462</f>
        <v>0</v>
      </c>
      <c r="F2461" s="112">
        <f>F2462</f>
        <v>305211981.12</v>
      </c>
      <c r="G2461" s="182">
        <f>G2462</f>
        <v>0</v>
      </c>
      <c r="H2461" s="182" t="b">
        <f t="shared" si="246"/>
        <v>1</v>
      </c>
      <c r="I2461" s="182" t="str">
        <f t="shared" si="242"/>
        <v>00</v>
      </c>
    </row>
    <row r="2462" spans="1:9" ht="25.5">
      <c r="A2462" s="182" t="str">
        <f t="shared" si="243"/>
        <v>3.5.7.2.1.00.00 - Execução Orçamentária Delegada a Consórcios - 
 Consolidação</v>
      </c>
      <c r="B2462" s="106" t="s">
        <v>2033</v>
      </c>
      <c r="C2462" s="110">
        <v>305211981.12</v>
      </c>
      <c r="D2462" s="182">
        <v>0</v>
      </c>
      <c r="E2462" s="112">
        <f t="shared" si="244"/>
        <v>0</v>
      </c>
      <c r="F2462" s="112">
        <f t="shared" si="245"/>
        <v>305211981.12</v>
      </c>
      <c r="H2462" s="182" t="b">
        <f t="shared" si="246"/>
        <v>1</v>
      </c>
      <c r="I2462" s="182" t="str">
        <f t="shared" si="242"/>
        <v>00</v>
      </c>
    </row>
    <row r="2463" spans="1:9">
      <c r="A2463" s="182" t="str">
        <f t="shared" si="243"/>
        <v>3.5.9.0.0.00.00 - Outras Transferências e Delegações Concedidas</v>
      </c>
      <c r="B2463" s="108" t="s">
        <v>2034</v>
      </c>
      <c r="C2463" s="111">
        <v>6283315991.2600002</v>
      </c>
      <c r="D2463" s="182">
        <v>0</v>
      </c>
      <c r="E2463" s="112">
        <f>E2464</f>
        <v>0</v>
      </c>
      <c r="F2463" s="112">
        <f>F2464</f>
        <v>6283315991.2600002</v>
      </c>
      <c r="G2463" s="182">
        <f>G2464</f>
        <v>0</v>
      </c>
      <c r="H2463" s="182" t="b">
        <f t="shared" si="246"/>
        <v>1</v>
      </c>
      <c r="I2463" s="182" t="str">
        <f t="shared" si="242"/>
        <v>00</v>
      </c>
    </row>
    <row r="2464" spans="1:9">
      <c r="A2464" s="182" t="str">
        <f t="shared" si="243"/>
        <v>3.5.9.0.1.00.00 - Outras Transferências Concedidas - Consolidação</v>
      </c>
      <c r="B2464" s="106" t="s">
        <v>2035</v>
      </c>
      <c r="C2464" s="110">
        <v>6283315991.2600002</v>
      </c>
      <c r="D2464" s="182">
        <v>0</v>
      </c>
      <c r="E2464" s="112">
        <f t="shared" si="244"/>
        <v>0</v>
      </c>
      <c r="F2464" s="112">
        <f t="shared" si="245"/>
        <v>6283315991.2600002</v>
      </c>
      <c r="H2464" s="182" t="b">
        <f t="shared" si="246"/>
        <v>1</v>
      </c>
      <c r="I2464" s="182" t="str">
        <f t="shared" si="242"/>
        <v>00</v>
      </c>
    </row>
    <row r="2465" spans="1:9" ht="25.5">
      <c r="A2465" s="182" t="str">
        <f t="shared" si="243"/>
        <v>3.6.0.0.0.00.00 - Desvalorização e Perda de Ativos e Incorporação de 
 Passivos</v>
      </c>
      <c r="B2465" s="108" t="s">
        <v>2036</v>
      </c>
      <c r="C2465" s="111">
        <v>66932749283.650002</v>
      </c>
      <c r="D2465" s="182">
        <v>0</v>
      </c>
      <c r="E2465" s="112">
        <f>E2509+E2466+E2511+E2500+E2491</f>
        <v>431549828.62</v>
      </c>
      <c r="F2465" s="112">
        <f>F2509+F2466+F2511+F2500+F2491</f>
        <v>66501199455.029999</v>
      </c>
      <c r="G2465" s="182">
        <f>G2509+G2466+G2511+G2500+G2491</f>
        <v>0</v>
      </c>
      <c r="H2465" s="182" t="b">
        <f t="shared" si="246"/>
        <v>1</v>
      </c>
      <c r="I2465" s="182" t="str">
        <f t="shared" si="242"/>
        <v>00</v>
      </c>
    </row>
    <row r="2466" spans="1:9" ht="25.5">
      <c r="A2466" s="182" t="str">
        <f t="shared" si="243"/>
        <v>3.6.1.0.0.00.00 - Reavaliação, Redução a Valor Recuperável e Ajuste 
 para Perdas</v>
      </c>
      <c r="B2466" s="106" t="s">
        <v>2037</v>
      </c>
      <c r="C2466" s="110">
        <v>35534467132.379997</v>
      </c>
      <c r="D2466" s="182">
        <v>0</v>
      </c>
      <c r="E2466" s="112">
        <f>E2481+E2471+E2483+E2473+E2469+E2467+E2489+E2479</f>
        <v>431549828.62</v>
      </c>
      <c r="F2466" s="112">
        <f>F2481+F2471+F2483+F2473+F2469+F2467+F2489+F2479</f>
        <v>35102917303.759995</v>
      </c>
      <c r="G2466" s="182">
        <f>G2481+G2471+G2483+G2473+G2469+G2467+G2489+G2479</f>
        <v>0</v>
      </c>
      <c r="H2466" s="182" t="b">
        <f t="shared" si="246"/>
        <v>1</v>
      </c>
      <c r="I2466" s="182" t="str">
        <f t="shared" si="242"/>
        <v>00</v>
      </c>
    </row>
    <row r="2467" spans="1:9">
      <c r="A2467" s="182" t="str">
        <f t="shared" si="243"/>
        <v>3.6.1.1.0.00.00 - Reavaliação de Imobilizado</v>
      </c>
      <c r="B2467" s="108" t="s">
        <v>2038</v>
      </c>
      <c r="C2467" s="111">
        <v>1679098917.23</v>
      </c>
      <c r="D2467" s="182">
        <v>0</v>
      </c>
      <c r="E2467" s="112">
        <f>E2468</f>
        <v>0</v>
      </c>
      <c r="F2467" s="112">
        <f>F2468</f>
        <v>1679098917.23</v>
      </c>
      <c r="G2467" s="182">
        <f>G2468</f>
        <v>0</v>
      </c>
      <c r="H2467" s="182" t="b">
        <f t="shared" si="246"/>
        <v>1</v>
      </c>
      <c r="I2467" s="182" t="str">
        <f t="shared" si="242"/>
        <v>00</v>
      </c>
    </row>
    <row r="2468" spans="1:9">
      <c r="A2468" s="182" t="str">
        <f t="shared" si="243"/>
        <v>3.6.1.1.1.00.00 - Reavaliação de Imobilizado - Consolidação</v>
      </c>
      <c r="B2468" s="106" t="s">
        <v>2039</v>
      </c>
      <c r="C2468" s="110">
        <v>1679098917.23</v>
      </c>
      <c r="D2468" s="182">
        <v>0</v>
      </c>
      <c r="E2468" s="112">
        <f t="shared" si="244"/>
        <v>0</v>
      </c>
      <c r="F2468" s="112">
        <f t="shared" si="245"/>
        <v>1679098917.23</v>
      </c>
      <c r="H2468" s="182" t="b">
        <f t="shared" si="246"/>
        <v>1</v>
      </c>
      <c r="I2468" s="182" t="str">
        <f t="shared" si="242"/>
        <v>00</v>
      </c>
    </row>
    <row r="2469" spans="1:9">
      <c r="A2469" s="182" t="str">
        <f t="shared" si="243"/>
        <v>3.6.1.2.0.00.00 - Reavaliação de Intangíveis</v>
      </c>
      <c r="B2469" s="108" t="s">
        <v>2040</v>
      </c>
      <c r="C2469" s="111">
        <v>1621100.89</v>
      </c>
      <c r="D2469" s="182">
        <v>0</v>
      </c>
      <c r="E2469" s="112">
        <f>E2470</f>
        <v>0</v>
      </c>
      <c r="F2469" s="112">
        <f>F2470</f>
        <v>1621100.89</v>
      </c>
      <c r="G2469" s="182">
        <f>G2470</f>
        <v>0</v>
      </c>
      <c r="H2469" s="182" t="b">
        <f t="shared" si="246"/>
        <v>1</v>
      </c>
      <c r="I2469" s="182" t="str">
        <f t="shared" si="242"/>
        <v>00</v>
      </c>
    </row>
    <row r="2470" spans="1:9">
      <c r="A2470" s="182" t="str">
        <f t="shared" si="243"/>
        <v>3.6.1.2.1.00.00 - Reavaliação de Intangíveis - Consolidação</v>
      </c>
      <c r="B2470" s="106" t="s">
        <v>2041</v>
      </c>
      <c r="C2470" s="110">
        <v>1621100.89</v>
      </c>
      <c r="D2470" s="182">
        <v>0</v>
      </c>
      <c r="E2470" s="112">
        <f t="shared" si="244"/>
        <v>0</v>
      </c>
      <c r="F2470" s="112">
        <f t="shared" si="245"/>
        <v>1621100.89</v>
      </c>
      <c r="H2470" s="182" t="b">
        <f t="shared" si="246"/>
        <v>1</v>
      </c>
      <c r="I2470" s="182" t="str">
        <f t="shared" si="242"/>
        <v>00</v>
      </c>
    </row>
    <row r="2471" spans="1:9">
      <c r="A2471" s="182" t="str">
        <f t="shared" si="243"/>
        <v>3.6.1.3.0.00.00 - Reavaliação de Outros Ativos</v>
      </c>
      <c r="B2471" s="108" t="s">
        <v>2042</v>
      </c>
      <c r="C2471" s="111">
        <v>527204309.49000001</v>
      </c>
      <c r="D2471" s="182">
        <v>0</v>
      </c>
      <c r="E2471" s="112">
        <f>E2472</f>
        <v>0</v>
      </c>
      <c r="F2471" s="112">
        <f>F2472</f>
        <v>527204309.49000001</v>
      </c>
      <c r="G2471" s="182">
        <f>G2472</f>
        <v>0</v>
      </c>
      <c r="H2471" s="182" t="b">
        <f t="shared" si="246"/>
        <v>1</v>
      </c>
      <c r="I2471" s="182" t="str">
        <f t="shared" si="242"/>
        <v>00</v>
      </c>
    </row>
    <row r="2472" spans="1:9">
      <c r="A2472" s="182" t="str">
        <f t="shared" si="243"/>
        <v>3.6.1.3.1.00.00 - Reavaliação de Outros Ativos - Consolidação</v>
      </c>
      <c r="B2472" s="106" t="s">
        <v>2043</v>
      </c>
      <c r="C2472" s="110">
        <v>527204309.49000001</v>
      </c>
      <c r="D2472" s="182">
        <v>0</v>
      </c>
      <c r="E2472" s="112">
        <f t="shared" si="244"/>
        <v>0</v>
      </c>
      <c r="F2472" s="112">
        <f t="shared" si="245"/>
        <v>527204309.49000001</v>
      </c>
      <c r="H2472" s="182" t="b">
        <f t="shared" si="246"/>
        <v>1</v>
      </c>
      <c r="I2472" s="182" t="str">
        <f t="shared" si="242"/>
        <v>00</v>
      </c>
    </row>
    <row r="2473" spans="1:9">
      <c r="A2473" s="182" t="str">
        <f t="shared" si="243"/>
        <v>3.6.1.4.0.00.00 - Redução a Valor Recuperável de Investimentos</v>
      </c>
      <c r="B2473" s="108" t="s">
        <v>2044</v>
      </c>
      <c r="C2473" s="111">
        <v>1713885940.1900001</v>
      </c>
      <c r="D2473" s="182">
        <v>0</v>
      </c>
      <c r="E2473" s="112">
        <f>E2477+E2475+E2478+E2476+E2474</f>
        <v>35753528.909999996</v>
      </c>
      <c r="F2473" s="112">
        <f>F2477+F2475+F2478+F2476+F2474</f>
        <v>1678132411.28</v>
      </c>
      <c r="G2473" s="182">
        <f>G2477+G2475+G2478+G2476+G2474</f>
        <v>0</v>
      </c>
      <c r="H2473" s="182" t="b">
        <f t="shared" si="246"/>
        <v>1</v>
      </c>
      <c r="I2473" s="182" t="str">
        <f t="shared" si="242"/>
        <v>00</v>
      </c>
    </row>
    <row r="2474" spans="1:9" ht="25.5">
      <c r="A2474" s="182" t="str">
        <f t="shared" si="243"/>
        <v>3.6.1.4.1.00.00 - Redução a Valor Recuperável de Investimentos - 
 Consolidação</v>
      </c>
      <c r="B2474" s="106" t="s">
        <v>2045</v>
      </c>
      <c r="C2474" s="110">
        <v>1678132411.28</v>
      </c>
      <c r="D2474" s="182">
        <v>0</v>
      </c>
      <c r="E2474" s="112">
        <f t="shared" si="244"/>
        <v>0</v>
      </c>
      <c r="F2474" s="112">
        <f t="shared" si="245"/>
        <v>1678132411.28</v>
      </c>
      <c r="H2474" s="182" t="b">
        <f t="shared" si="246"/>
        <v>1</v>
      </c>
      <c r="I2474" s="182" t="str">
        <f t="shared" si="242"/>
        <v>00</v>
      </c>
    </row>
    <row r="2475" spans="1:9" ht="25.5">
      <c r="A2475" s="182" t="str">
        <f t="shared" si="243"/>
        <v>3.6.1.4.2.00.00 - Redução a Valor Recuperável de Investimentos - 
 Intra OFSS</v>
      </c>
      <c r="B2475" s="108" t="s">
        <v>2046</v>
      </c>
      <c r="C2475" s="111">
        <v>11680062.33</v>
      </c>
      <c r="D2475" s="182">
        <v>0</v>
      </c>
      <c r="E2475" s="112">
        <f t="shared" si="244"/>
        <v>11680062.33</v>
      </c>
      <c r="F2475" s="112">
        <f t="shared" si="245"/>
        <v>0</v>
      </c>
      <c r="H2475" s="182" t="b">
        <f t="shared" si="246"/>
        <v>1</v>
      </c>
      <c r="I2475" s="182" t="str">
        <f t="shared" si="242"/>
        <v>00</v>
      </c>
    </row>
    <row r="2476" spans="1:9" ht="25.5">
      <c r="A2476" s="182" t="str">
        <f t="shared" si="243"/>
        <v>3.6.1.4.3.00.00 - Redução a Valor Recuperável de Investimentos - 
 Inter OFSS - União</v>
      </c>
      <c r="B2476" s="106" t="s">
        <v>2047</v>
      </c>
      <c r="C2476" s="110"/>
      <c r="D2476" s="182">
        <v>0</v>
      </c>
      <c r="E2476" s="112">
        <f t="shared" si="244"/>
        <v>0</v>
      </c>
      <c r="F2476" s="112">
        <f t="shared" si="245"/>
        <v>0</v>
      </c>
      <c r="H2476" s="182" t="b">
        <f t="shared" si="246"/>
        <v>1</v>
      </c>
      <c r="I2476" s="182" t="str">
        <f t="shared" si="242"/>
        <v>00</v>
      </c>
    </row>
    <row r="2477" spans="1:9" ht="25.5">
      <c r="A2477" s="182" t="str">
        <f t="shared" si="243"/>
        <v>3.6.1.4.4.00.00 - Redução a Valor Recuperável de Investimentos - 
 Inter OFSS - Estado</v>
      </c>
      <c r="B2477" s="108" t="s">
        <v>2048</v>
      </c>
      <c r="C2477" s="111"/>
      <c r="D2477" s="182">
        <v>0</v>
      </c>
      <c r="E2477" s="112">
        <f t="shared" si="244"/>
        <v>0</v>
      </c>
      <c r="F2477" s="112">
        <f t="shared" si="245"/>
        <v>0</v>
      </c>
      <c r="H2477" s="182" t="b">
        <f t="shared" si="246"/>
        <v>1</v>
      </c>
      <c r="I2477" s="182" t="str">
        <f t="shared" si="242"/>
        <v>00</v>
      </c>
    </row>
    <row r="2478" spans="1:9" ht="25.5">
      <c r="A2478" s="182" t="str">
        <f t="shared" si="243"/>
        <v>3.6.1.4.5.00.00 - Redução a Valor Recuperável de Investimentos - 
 Inter OFSS - Município</v>
      </c>
      <c r="B2478" s="106" t="s">
        <v>2049</v>
      </c>
      <c r="C2478" s="110">
        <v>24073466.579999998</v>
      </c>
      <c r="D2478" s="182">
        <v>0</v>
      </c>
      <c r="E2478" s="112">
        <f t="shared" si="244"/>
        <v>24073466.579999998</v>
      </c>
      <c r="F2478" s="112">
        <f t="shared" si="245"/>
        <v>0</v>
      </c>
      <c r="H2478" s="182" t="b">
        <f t="shared" si="246"/>
        <v>1</v>
      </c>
      <c r="I2478" s="182" t="str">
        <f t="shared" si="242"/>
        <v>00</v>
      </c>
    </row>
    <row r="2479" spans="1:9">
      <c r="A2479" s="182" t="str">
        <f t="shared" si="243"/>
        <v>3.6.1.5.0.00.00 - Redução a Valor Recuperável de Imobilizado</v>
      </c>
      <c r="B2479" s="108" t="s">
        <v>2050</v>
      </c>
      <c r="C2479" s="111">
        <v>339785344.67000002</v>
      </c>
      <c r="D2479" s="182">
        <v>0</v>
      </c>
      <c r="E2479" s="112">
        <f>E2480</f>
        <v>0</v>
      </c>
      <c r="F2479" s="112">
        <f>F2480</f>
        <v>339785344.67000002</v>
      </c>
      <c r="G2479" s="182">
        <f>G2480</f>
        <v>0</v>
      </c>
      <c r="H2479" s="182" t="b">
        <f t="shared" si="246"/>
        <v>1</v>
      </c>
      <c r="I2479" s="182" t="str">
        <f t="shared" si="242"/>
        <v>00</v>
      </c>
    </row>
    <row r="2480" spans="1:9" ht="25.5">
      <c r="A2480" s="182" t="str">
        <f t="shared" si="243"/>
        <v>3.6.1.5.1.00.00 - Redução a Valor Recuperável de Imobilizado - 
 Consolidação</v>
      </c>
      <c r="B2480" s="106" t="s">
        <v>2051</v>
      </c>
      <c r="C2480" s="110">
        <v>339785344.67000002</v>
      </c>
      <c r="D2480" s="182">
        <v>0</v>
      </c>
      <c r="E2480" s="112">
        <f t="shared" si="244"/>
        <v>0</v>
      </c>
      <c r="F2480" s="112">
        <f t="shared" si="245"/>
        <v>339785344.67000002</v>
      </c>
      <c r="H2480" s="182" t="b">
        <f t="shared" si="246"/>
        <v>1</v>
      </c>
      <c r="I2480" s="182" t="str">
        <f t="shared" si="242"/>
        <v>00</v>
      </c>
    </row>
    <row r="2481" spans="1:9">
      <c r="A2481" s="182" t="str">
        <f t="shared" si="243"/>
        <v>3.6.1.6.0.00.00 - Redução a Valor Recuperável de Intangíveis</v>
      </c>
      <c r="B2481" s="108" t="s">
        <v>2052</v>
      </c>
      <c r="C2481" s="111">
        <v>287918.65999999997</v>
      </c>
      <c r="D2481" s="182">
        <v>0</v>
      </c>
      <c r="E2481" s="112">
        <f>E2482</f>
        <v>0</v>
      </c>
      <c r="F2481" s="112">
        <f>F2482</f>
        <v>287918.65999999997</v>
      </c>
      <c r="G2481" s="182">
        <f>G2482</f>
        <v>0</v>
      </c>
      <c r="H2481" s="182" t="b">
        <f t="shared" si="246"/>
        <v>1</v>
      </c>
      <c r="I2481" s="182" t="str">
        <f t="shared" si="242"/>
        <v>00</v>
      </c>
    </row>
    <row r="2482" spans="1:9" ht="25.5">
      <c r="A2482" s="182" t="str">
        <f t="shared" si="243"/>
        <v>3.6.1.6.1.00.00 - Redução a Valor Recuperável de Intangíveis - 
 Consolidação</v>
      </c>
      <c r="B2482" s="106" t="s">
        <v>2053</v>
      </c>
      <c r="C2482" s="110">
        <v>287918.65999999997</v>
      </c>
      <c r="D2482" s="182">
        <v>0</v>
      </c>
      <c r="E2482" s="112">
        <f t="shared" si="244"/>
        <v>0</v>
      </c>
      <c r="F2482" s="112">
        <f t="shared" si="245"/>
        <v>287918.65999999997</v>
      </c>
      <c r="H2482" s="182" t="b">
        <f t="shared" si="246"/>
        <v>1</v>
      </c>
      <c r="I2482" s="182" t="str">
        <f t="shared" si="242"/>
        <v>00</v>
      </c>
    </row>
    <row r="2483" spans="1:9" ht="25.5">
      <c r="A2483" s="182" t="str">
        <f t="shared" si="243"/>
        <v>3.6.1.7.0.00.00 - Variação Patrimonial Diminutiva com Ajuste de 
 Perdas de Créditos e de Investimentos e Aplicações Temporários</v>
      </c>
      <c r="B2483" s="108" t="s">
        <v>2054</v>
      </c>
      <c r="C2483" s="111">
        <v>31066589730.220001</v>
      </c>
      <c r="D2483" s="182">
        <v>0</v>
      </c>
      <c r="E2483" s="112">
        <f>E2485+E2487+E2484+E2488+E2486</f>
        <v>395796299.70999998</v>
      </c>
      <c r="F2483" s="112">
        <f>F2485+F2487+F2484+F2488+F2486</f>
        <v>30670793430.509998</v>
      </c>
      <c r="G2483" s="182">
        <f>G2485+G2487+G2484+G2488+G2486</f>
        <v>0</v>
      </c>
      <c r="H2483" s="182" t="b">
        <f t="shared" si="246"/>
        <v>1</v>
      </c>
      <c r="I2483" s="182" t="str">
        <f t="shared" si="242"/>
        <v>00</v>
      </c>
    </row>
    <row r="2484" spans="1:9" ht="38.25">
      <c r="A2484" s="182" t="str">
        <f t="shared" si="243"/>
        <v>3.6.1.7.1.00.00 - Variação Patrimonial Diminutiva com Ajuste de 
 Perdas de Créditos e de Investimentos e Aplicações Temporários - 
 Consolidação</v>
      </c>
      <c r="B2484" s="106" t="s">
        <v>2055</v>
      </c>
      <c r="C2484" s="110">
        <v>30670793430.509998</v>
      </c>
      <c r="D2484" s="182">
        <v>0</v>
      </c>
      <c r="E2484" s="112">
        <f t="shared" si="244"/>
        <v>0</v>
      </c>
      <c r="F2484" s="112">
        <f t="shared" si="245"/>
        <v>30670793430.509998</v>
      </c>
      <c r="H2484" s="182" t="b">
        <f t="shared" si="246"/>
        <v>1</v>
      </c>
      <c r="I2484" s="182" t="str">
        <f t="shared" si="242"/>
        <v>00</v>
      </c>
    </row>
    <row r="2485" spans="1:9" ht="38.25">
      <c r="A2485" s="182" t="str">
        <f t="shared" si="243"/>
        <v>3.6.1.7.2.00.00 - Variação Patrimonial Diminutiva com Ajuste de 
 Perdas de Créditos e de Investimentos e Aplicações Temporários- 
 Intra OFSS</v>
      </c>
      <c r="B2485" s="108" t="s">
        <v>2056</v>
      </c>
      <c r="C2485" s="111">
        <v>71937482.719999999</v>
      </c>
      <c r="D2485" s="182">
        <v>0</v>
      </c>
      <c r="E2485" s="112">
        <f t="shared" si="244"/>
        <v>71937482.719999999</v>
      </c>
      <c r="F2485" s="112">
        <f t="shared" si="245"/>
        <v>0</v>
      </c>
      <c r="H2485" s="182" t="b">
        <f t="shared" si="246"/>
        <v>1</v>
      </c>
      <c r="I2485" s="182" t="str">
        <f t="shared" si="242"/>
        <v>00</v>
      </c>
    </row>
    <row r="2486" spans="1:9" ht="38.25">
      <c r="A2486" s="182" t="str">
        <f t="shared" si="243"/>
        <v>3.6.1.7.3.00.00 - Variação Patrimonial Diminutiva com Ajuste de 
 Perdas de Créditos e de Investimentos e Aplicações Temporários- 
 Inter OFSS - União</v>
      </c>
      <c r="B2486" s="106" t="s">
        <v>2057</v>
      </c>
      <c r="C2486" s="110">
        <v>22390287.940000001</v>
      </c>
      <c r="D2486" s="182">
        <v>0</v>
      </c>
      <c r="E2486" s="112">
        <f t="shared" si="244"/>
        <v>22390287.940000001</v>
      </c>
      <c r="F2486" s="112">
        <f t="shared" si="245"/>
        <v>0</v>
      </c>
      <c r="H2486" s="182" t="b">
        <f t="shared" si="246"/>
        <v>1</v>
      </c>
      <c r="I2486" s="182" t="str">
        <f t="shared" si="242"/>
        <v>00</v>
      </c>
    </row>
    <row r="2487" spans="1:9" ht="38.25">
      <c r="A2487" s="182" t="str">
        <f t="shared" si="243"/>
        <v>3.6.1.7.4.00.00 - Variação Patrimonial Diminutiva com Ajuste de 
 Perdas de Créditos e de Investimentos e Aplicações Temporários- 
 Inter OFSS - Estado</v>
      </c>
      <c r="B2487" s="108" t="s">
        <v>2058</v>
      </c>
      <c r="C2487" s="111">
        <v>100148832.12</v>
      </c>
      <c r="D2487" s="182">
        <v>0</v>
      </c>
      <c r="E2487" s="112">
        <f t="shared" si="244"/>
        <v>100148832.12</v>
      </c>
      <c r="F2487" s="112">
        <f t="shared" si="245"/>
        <v>0</v>
      </c>
      <c r="H2487" s="182" t="b">
        <f t="shared" si="246"/>
        <v>1</v>
      </c>
      <c r="I2487" s="182" t="str">
        <f t="shared" si="242"/>
        <v>00</v>
      </c>
    </row>
    <row r="2488" spans="1:9" ht="38.25">
      <c r="A2488" s="182" t="str">
        <f t="shared" si="243"/>
        <v>3.6.1.7.5.00.00 - Variação Patrimonial Diminutiva com Ajuste de 
 Perdas de Créditos e de Investimentos e Aplicações Temporários- 
 Inter OFSS - Município</v>
      </c>
      <c r="B2488" s="106" t="s">
        <v>2059</v>
      </c>
      <c r="C2488" s="110">
        <v>201319696.93000001</v>
      </c>
      <c r="D2488" s="182">
        <v>0</v>
      </c>
      <c r="E2488" s="112">
        <f t="shared" si="244"/>
        <v>201319696.93000001</v>
      </c>
      <c r="F2488" s="112">
        <f t="shared" si="245"/>
        <v>0</v>
      </c>
      <c r="H2488" s="182" t="b">
        <f t="shared" si="246"/>
        <v>1</v>
      </c>
      <c r="I2488" s="182" t="str">
        <f t="shared" si="242"/>
        <v>00</v>
      </c>
    </row>
    <row r="2489" spans="1:9" ht="25.5">
      <c r="A2489" s="182" t="str">
        <f t="shared" si="243"/>
        <v>3.6.1.8.0.00.00 - Variação Patrimonial Diminutiva com Ajuste de 
 Perdas de Estoques</v>
      </c>
      <c r="B2489" s="108" t="s">
        <v>2060</v>
      </c>
      <c r="C2489" s="111">
        <v>205993871.03</v>
      </c>
      <c r="D2489" s="182">
        <v>0</v>
      </c>
      <c r="E2489" s="112">
        <f>E2490</f>
        <v>0</v>
      </c>
      <c r="F2489" s="112">
        <f>F2490</f>
        <v>205993871.03</v>
      </c>
      <c r="G2489" s="182">
        <f>G2490</f>
        <v>0</v>
      </c>
      <c r="H2489" s="182" t="b">
        <f t="shared" si="246"/>
        <v>1</v>
      </c>
      <c r="I2489" s="182" t="str">
        <f t="shared" si="242"/>
        <v>00</v>
      </c>
    </row>
    <row r="2490" spans="1:9" ht="25.5">
      <c r="A2490" s="182" t="str">
        <f t="shared" si="243"/>
        <v>3.6.1.8.1.00.00 - Variação Patrimonial Diminutiva com Ajuste de 
 Perdas de Estoques - Consolidação</v>
      </c>
      <c r="B2490" s="106" t="s">
        <v>2061</v>
      </c>
      <c r="C2490" s="110">
        <v>205993871.03</v>
      </c>
      <c r="D2490" s="182">
        <v>0</v>
      </c>
      <c r="E2490" s="112">
        <f t="shared" si="244"/>
        <v>0</v>
      </c>
      <c r="F2490" s="112">
        <f t="shared" si="245"/>
        <v>205993871.03</v>
      </c>
      <c r="H2490" s="182" t="b">
        <f t="shared" si="246"/>
        <v>1</v>
      </c>
      <c r="I2490" s="182" t="str">
        <f t="shared" si="242"/>
        <v>00</v>
      </c>
    </row>
    <row r="2491" spans="1:9">
      <c r="A2491" s="182" t="str">
        <f t="shared" si="243"/>
        <v>3.6.2.0.0.00.00 - Perdas com Alienação</v>
      </c>
      <c r="B2491" s="108" t="s">
        <v>2062</v>
      </c>
      <c r="C2491" s="111">
        <v>617968949.30999994</v>
      </c>
      <c r="D2491" s="182">
        <v>0</v>
      </c>
      <c r="E2491" s="112">
        <f>E2492+E2494+E2496+E2498</f>
        <v>0</v>
      </c>
      <c r="F2491" s="112">
        <f>F2492+F2494+F2496+F2498</f>
        <v>617968949.30999994</v>
      </c>
      <c r="G2491" s="182">
        <f>G2492+G2494+G2496+G2498</f>
        <v>0</v>
      </c>
      <c r="H2491" s="182" t="b">
        <f t="shared" si="246"/>
        <v>1</v>
      </c>
      <c r="I2491" s="182" t="str">
        <f t="shared" si="242"/>
        <v>00</v>
      </c>
    </row>
    <row r="2492" spans="1:9">
      <c r="A2492" s="182" t="str">
        <f t="shared" si="243"/>
        <v>3.6.2.1.0.00.00 - Perdas com Alienação de Investimentos</v>
      </c>
      <c r="B2492" s="106" t="s">
        <v>2063</v>
      </c>
      <c r="C2492" s="110">
        <v>147213410.12</v>
      </c>
      <c r="D2492" s="182">
        <v>0</v>
      </c>
      <c r="E2492" s="112">
        <f>E2493</f>
        <v>0</v>
      </c>
      <c r="F2492" s="112">
        <f>F2493</f>
        <v>147213410.12</v>
      </c>
      <c r="G2492" s="182">
        <f>G2493</f>
        <v>0</v>
      </c>
      <c r="H2492" s="182" t="b">
        <f t="shared" si="246"/>
        <v>1</v>
      </c>
      <c r="I2492" s="182" t="str">
        <f t="shared" ref="I2492:I2555" si="247">MID(A2492,11,2)</f>
        <v>00</v>
      </c>
    </row>
    <row r="2493" spans="1:9" ht="25.5">
      <c r="A2493" s="182" t="str">
        <f t="shared" ref="A2493:A2556" si="248">TRIM(B2493)</f>
        <v>3.6.2.1.1.00.00 - Perdas com Alienação de Investimentos - 
 Consolidação</v>
      </c>
      <c r="B2493" s="108" t="s">
        <v>2064</v>
      </c>
      <c r="C2493" s="111">
        <v>147213410.12</v>
      </c>
      <c r="D2493" s="182">
        <v>0</v>
      </c>
      <c r="E2493" s="112">
        <f t="shared" ref="E2493:E2556" si="249">SUMIF(A2493:B2493,"*intra*",C2493:D2493)+SUMIF(A2493:B2493,"*inter*",C2493:D2493)</f>
        <v>0</v>
      </c>
      <c r="F2493" s="112">
        <f t="shared" ref="F2493:F2556" si="250">SUMIF(A2493:B2493,"*consolidação*",C2493:D2493)</f>
        <v>147213410.12</v>
      </c>
      <c r="H2493" s="182" t="b">
        <f t="shared" ref="H2493:H2556" si="251">IF(I2493="00",C2493=E2493+F2493,TRUE)</f>
        <v>1</v>
      </c>
      <c r="I2493" s="182" t="str">
        <f t="shared" si="247"/>
        <v>00</v>
      </c>
    </row>
    <row r="2494" spans="1:9">
      <c r="A2494" s="182" t="str">
        <f t="shared" si="248"/>
        <v>3.6.2.2.0.00.00 - Perdas com Alienação de Imobilizado</v>
      </c>
      <c r="B2494" s="106" t="s">
        <v>2065</v>
      </c>
      <c r="C2494" s="110">
        <v>185612008.66</v>
      </c>
      <c r="D2494" s="182">
        <v>0</v>
      </c>
      <c r="E2494" s="112">
        <f>E2495</f>
        <v>0</v>
      </c>
      <c r="F2494" s="112">
        <f>F2495</f>
        <v>185612008.66</v>
      </c>
      <c r="G2494" s="182">
        <f>G2495</f>
        <v>0</v>
      </c>
      <c r="H2494" s="182" t="b">
        <f t="shared" si="251"/>
        <v>1</v>
      </c>
      <c r="I2494" s="182" t="str">
        <f t="shared" si="247"/>
        <v>00</v>
      </c>
    </row>
    <row r="2495" spans="1:9">
      <c r="A2495" s="182" t="str">
        <f t="shared" si="248"/>
        <v>3.6.2.2.1.00.00 - Perdas com Alienação de Imobilizado - Consolidação</v>
      </c>
      <c r="B2495" s="108" t="s">
        <v>2066</v>
      </c>
      <c r="C2495" s="111">
        <v>185612008.66</v>
      </c>
      <c r="D2495" s="182">
        <v>0</v>
      </c>
      <c r="E2495" s="112">
        <f t="shared" si="249"/>
        <v>0</v>
      </c>
      <c r="F2495" s="112">
        <f t="shared" si="250"/>
        <v>185612008.66</v>
      </c>
      <c r="H2495" s="182" t="b">
        <f t="shared" si="251"/>
        <v>1</v>
      </c>
      <c r="I2495" s="182" t="str">
        <f t="shared" si="247"/>
        <v>00</v>
      </c>
    </row>
    <row r="2496" spans="1:9">
      <c r="A2496" s="182" t="str">
        <f t="shared" si="248"/>
        <v>3.6.2.3.0.00.00 - Perdas com Alienação de Intangíveis</v>
      </c>
      <c r="B2496" s="106" t="s">
        <v>2067</v>
      </c>
      <c r="C2496" s="110">
        <v>635962.31000000006</v>
      </c>
      <c r="D2496" s="182">
        <v>0</v>
      </c>
      <c r="E2496" s="112">
        <f>E2497</f>
        <v>0</v>
      </c>
      <c r="F2496" s="112">
        <f>F2497</f>
        <v>635962.31000000006</v>
      </c>
      <c r="G2496" s="182">
        <f>G2497</f>
        <v>0</v>
      </c>
      <c r="H2496" s="182" t="b">
        <f t="shared" si="251"/>
        <v>1</v>
      </c>
      <c r="I2496" s="182" t="str">
        <f t="shared" si="247"/>
        <v>00</v>
      </c>
    </row>
    <row r="2497" spans="1:9">
      <c r="A2497" s="182" t="str">
        <f t="shared" si="248"/>
        <v>3.6.2.3.1.00.00 - Perdas com Alienação de Intangíveis - Consolidação</v>
      </c>
      <c r="B2497" s="108" t="s">
        <v>2068</v>
      </c>
      <c r="C2497" s="111">
        <v>635962.31000000006</v>
      </c>
      <c r="D2497" s="182">
        <v>0</v>
      </c>
      <c r="E2497" s="112">
        <f t="shared" si="249"/>
        <v>0</v>
      </c>
      <c r="F2497" s="112">
        <f t="shared" si="250"/>
        <v>635962.31000000006</v>
      </c>
      <c r="H2497" s="182" t="b">
        <f t="shared" si="251"/>
        <v>1</v>
      </c>
      <c r="I2497" s="182" t="str">
        <f t="shared" si="247"/>
        <v>00</v>
      </c>
    </row>
    <row r="2498" spans="1:9">
      <c r="A2498" s="182" t="str">
        <f t="shared" si="248"/>
        <v>3.6.2.9.0.00.00 - Perdas com Alienação de Demais Ativos</v>
      </c>
      <c r="B2498" s="106" t="s">
        <v>2069</v>
      </c>
      <c r="C2498" s="110">
        <v>284507568.22000003</v>
      </c>
      <c r="D2498" s="182">
        <v>0</v>
      </c>
      <c r="E2498" s="112">
        <f>E2499</f>
        <v>0</v>
      </c>
      <c r="F2498" s="112">
        <f>F2499</f>
        <v>284507568.22000003</v>
      </c>
      <c r="G2498" s="182">
        <f>G2499</f>
        <v>0</v>
      </c>
      <c r="H2498" s="182" t="b">
        <f t="shared" si="251"/>
        <v>1</v>
      </c>
      <c r="I2498" s="182" t="str">
        <f t="shared" si="247"/>
        <v>00</v>
      </c>
    </row>
    <row r="2499" spans="1:9" ht="25.5">
      <c r="A2499" s="182" t="str">
        <f t="shared" si="248"/>
        <v>3.6.2.9.1.00.00 - Perdas com Alienação de Demais Ativos - 
 Consolidação</v>
      </c>
      <c r="B2499" s="108" t="s">
        <v>2070</v>
      </c>
      <c r="C2499" s="111">
        <v>284507568.22000003</v>
      </c>
      <c r="D2499" s="182">
        <v>0</v>
      </c>
      <c r="E2499" s="112">
        <f t="shared" si="249"/>
        <v>0</v>
      </c>
      <c r="F2499" s="112">
        <f t="shared" si="250"/>
        <v>284507568.22000003</v>
      </c>
      <c r="H2499" s="182" t="b">
        <f t="shared" si="251"/>
        <v>1</v>
      </c>
      <c r="I2499" s="182" t="str">
        <f t="shared" si="247"/>
        <v>00</v>
      </c>
    </row>
    <row r="2500" spans="1:9">
      <c r="A2500" s="182" t="str">
        <f t="shared" si="248"/>
        <v>3.6.3.0.0.00.00 - Perdas Involuntárias</v>
      </c>
      <c r="B2500" s="106" t="s">
        <v>2071</v>
      </c>
      <c r="C2500" s="110">
        <v>954850517.33000004</v>
      </c>
      <c r="D2500" s="182">
        <v>0</v>
      </c>
      <c r="E2500" s="112">
        <f>E2501+E2507+E2505+E2503</f>
        <v>0</v>
      </c>
      <c r="F2500" s="112">
        <f>F2501+F2507+F2505+F2503</f>
        <v>954850517.33000004</v>
      </c>
      <c r="G2500" s="182">
        <f>G2501+G2507+G2505+G2503</f>
        <v>0</v>
      </c>
      <c r="H2500" s="182" t="b">
        <f t="shared" si="251"/>
        <v>1</v>
      </c>
      <c r="I2500" s="182" t="str">
        <f t="shared" si="247"/>
        <v>00</v>
      </c>
    </row>
    <row r="2501" spans="1:9">
      <c r="A2501" s="182" t="str">
        <f t="shared" si="248"/>
        <v>3.6.3.1.0.00.00 - Perdas Involuntárias com Imobilizado</v>
      </c>
      <c r="B2501" s="108" t="s">
        <v>2072</v>
      </c>
      <c r="C2501" s="111">
        <v>300979322.98000002</v>
      </c>
      <c r="D2501" s="182">
        <v>0</v>
      </c>
      <c r="E2501" s="112">
        <f>E2502</f>
        <v>0</v>
      </c>
      <c r="F2501" s="112">
        <f>F2502</f>
        <v>300979322.98000002</v>
      </c>
      <c r="G2501" s="182">
        <f>G2502</f>
        <v>0</v>
      </c>
      <c r="H2501" s="182" t="b">
        <f t="shared" si="251"/>
        <v>1</v>
      </c>
      <c r="I2501" s="182" t="str">
        <f t="shared" si="247"/>
        <v>00</v>
      </c>
    </row>
    <row r="2502" spans="1:9" ht="25.5">
      <c r="A2502" s="182" t="str">
        <f t="shared" si="248"/>
        <v>3.6.3.1.1.00.00 - Perdas Involuntárias com Imobilizado - 
 Consolidação</v>
      </c>
      <c r="B2502" s="106" t="s">
        <v>2073</v>
      </c>
      <c r="C2502" s="110">
        <v>300979322.98000002</v>
      </c>
      <c r="D2502" s="182">
        <v>0</v>
      </c>
      <c r="E2502" s="112">
        <f t="shared" si="249"/>
        <v>0</v>
      </c>
      <c r="F2502" s="112">
        <f t="shared" si="250"/>
        <v>300979322.98000002</v>
      </c>
      <c r="H2502" s="182" t="b">
        <f t="shared" si="251"/>
        <v>1</v>
      </c>
      <c r="I2502" s="182" t="str">
        <f t="shared" si="247"/>
        <v>00</v>
      </c>
    </row>
    <row r="2503" spans="1:9">
      <c r="A2503" s="182" t="str">
        <f t="shared" si="248"/>
        <v>3.6.3.2.0.00.00 - Perdas Involuntárias com Intangíveis</v>
      </c>
      <c r="B2503" s="108" t="s">
        <v>2074</v>
      </c>
      <c r="C2503" s="111">
        <v>7375641.9000000004</v>
      </c>
      <c r="D2503" s="182">
        <v>0</v>
      </c>
      <c r="E2503" s="112">
        <f>E2504</f>
        <v>0</v>
      </c>
      <c r="F2503" s="112">
        <f>F2504</f>
        <v>7375641.9000000004</v>
      </c>
      <c r="G2503" s="182">
        <f>G2504</f>
        <v>0</v>
      </c>
      <c r="H2503" s="182" t="b">
        <f t="shared" si="251"/>
        <v>1</v>
      </c>
      <c r="I2503" s="182" t="str">
        <f t="shared" si="247"/>
        <v>00</v>
      </c>
    </row>
    <row r="2504" spans="1:9" ht="25.5">
      <c r="A2504" s="182" t="str">
        <f t="shared" si="248"/>
        <v>3.6.3.2.1.00.00 - Perdas Involuntárias com Intangíveis - 
 Consolidação</v>
      </c>
      <c r="B2504" s="106" t="s">
        <v>2075</v>
      </c>
      <c r="C2504" s="110">
        <v>7375641.9000000004</v>
      </c>
      <c r="D2504" s="182">
        <v>0</v>
      </c>
      <c r="E2504" s="112">
        <f t="shared" si="249"/>
        <v>0</v>
      </c>
      <c r="F2504" s="112">
        <f t="shared" si="250"/>
        <v>7375641.9000000004</v>
      </c>
      <c r="H2504" s="182" t="b">
        <f t="shared" si="251"/>
        <v>1</v>
      </c>
      <c r="I2504" s="182" t="str">
        <f t="shared" si="247"/>
        <v>00</v>
      </c>
    </row>
    <row r="2505" spans="1:9">
      <c r="A2505" s="182" t="str">
        <f t="shared" si="248"/>
        <v>3.6.3.3.0.00.00 - Perdas Involuntárias com Estoques</v>
      </c>
      <c r="B2505" s="108" t="s">
        <v>2076</v>
      </c>
      <c r="C2505" s="111">
        <v>403883843.75</v>
      </c>
      <c r="D2505" s="182">
        <v>0</v>
      </c>
      <c r="E2505" s="112">
        <f>E2506</f>
        <v>0</v>
      </c>
      <c r="F2505" s="112">
        <f>F2506</f>
        <v>403883843.75</v>
      </c>
      <c r="G2505" s="182">
        <f>G2506</f>
        <v>0</v>
      </c>
      <c r="H2505" s="182" t="b">
        <f t="shared" si="251"/>
        <v>1</v>
      </c>
      <c r="I2505" s="182" t="str">
        <f t="shared" si="247"/>
        <v>00</v>
      </c>
    </row>
    <row r="2506" spans="1:9">
      <c r="A2506" s="182" t="str">
        <f t="shared" si="248"/>
        <v>3.6.3.3.1.00.00 - Perdas Involuntárias com Estoques - Consolidação</v>
      </c>
      <c r="B2506" s="106" t="s">
        <v>2077</v>
      </c>
      <c r="C2506" s="110">
        <v>403883843.75</v>
      </c>
      <c r="D2506" s="182">
        <v>0</v>
      </c>
      <c r="E2506" s="112">
        <f t="shared" si="249"/>
        <v>0</v>
      </c>
      <c r="F2506" s="112">
        <f t="shared" si="250"/>
        <v>403883843.75</v>
      </c>
      <c r="H2506" s="182" t="b">
        <f t="shared" si="251"/>
        <v>1</v>
      </c>
      <c r="I2506" s="182" t="str">
        <f t="shared" si="247"/>
        <v>00</v>
      </c>
    </row>
    <row r="2507" spans="1:9">
      <c r="A2507" s="182" t="str">
        <f t="shared" si="248"/>
        <v>3.6.3.9.0.00.00 - Outras Perdas Involuntárias</v>
      </c>
      <c r="B2507" s="108" t="s">
        <v>2078</v>
      </c>
      <c r="C2507" s="111">
        <v>242611708.69999999</v>
      </c>
      <c r="D2507" s="182">
        <v>0</v>
      </c>
      <c r="E2507" s="112">
        <f>E2508</f>
        <v>0</v>
      </c>
      <c r="F2507" s="112">
        <f>F2508</f>
        <v>242611708.69999999</v>
      </c>
      <c r="G2507" s="182">
        <f>G2508</f>
        <v>0</v>
      </c>
      <c r="H2507" s="182" t="b">
        <f t="shared" si="251"/>
        <v>1</v>
      </c>
      <c r="I2507" s="182" t="str">
        <f t="shared" si="247"/>
        <v>00</v>
      </c>
    </row>
    <row r="2508" spans="1:9">
      <c r="A2508" s="182" t="str">
        <f t="shared" si="248"/>
        <v>3.6.3.9.1.00.00 - Outras Perdas Involuntárias - Consolidação</v>
      </c>
      <c r="B2508" s="106" t="s">
        <v>2079</v>
      </c>
      <c r="C2508" s="110">
        <v>242611708.69999999</v>
      </c>
      <c r="D2508" s="182">
        <v>0</v>
      </c>
      <c r="E2508" s="112">
        <f t="shared" si="249"/>
        <v>0</v>
      </c>
      <c r="F2508" s="112">
        <f t="shared" si="250"/>
        <v>242611708.69999999</v>
      </c>
      <c r="H2508" s="182" t="b">
        <f t="shared" si="251"/>
        <v>1</v>
      </c>
      <c r="I2508" s="182" t="str">
        <f t="shared" si="247"/>
        <v>00</v>
      </c>
    </row>
    <row r="2509" spans="1:9">
      <c r="A2509" s="182" t="str">
        <f t="shared" si="248"/>
        <v>3.6.4.0.0.00.00 - Incorporação de Passivos</v>
      </c>
      <c r="B2509" s="108" t="s">
        <v>2080</v>
      </c>
      <c r="C2509" s="111">
        <v>6685249329.6499996</v>
      </c>
      <c r="D2509" s="182">
        <v>0</v>
      </c>
      <c r="E2509" s="112">
        <f>E2510</f>
        <v>0</v>
      </c>
      <c r="F2509" s="112">
        <f>F2510</f>
        <v>6685249329.6499996</v>
      </c>
      <c r="G2509" s="182">
        <f>G2510</f>
        <v>0</v>
      </c>
      <c r="H2509" s="182" t="b">
        <f t="shared" si="251"/>
        <v>1</v>
      </c>
      <c r="I2509" s="182" t="str">
        <f t="shared" si="247"/>
        <v>00</v>
      </c>
    </row>
    <row r="2510" spans="1:9">
      <c r="A2510" s="182" t="str">
        <f t="shared" si="248"/>
        <v>3.6.4.0.1.00.00 - Incorporação de Passivos - Consolidação</v>
      </c>
      <c r="B2510" s="106" t="s">
        <v>2081</v>
      </c>
      <c r="C2510" s="110">
        <v>6685249329.6499996</v>
      </c>
      <c r="D2510" s="182">
        <v>0</v>
      </c>
      <c r="E2510" s="112">
        <f t="shared" si="249"/>
        <v>0</v>
      </c>
      <c r="F2510" s="112">
        <f t="shared" si="250"/>
        <v>6685249329.6499996</v>
      </c>
      <c r="H2510" s="182" t="b">
        <f t="shared" si="251"/>
        <v>1</v>
      </c>
      <c r="I2510" s="182" t="str">
        <f t="shared" si="247"/>
        <v>00</v>
      </c>
    </row>
    <row r="2511" spans="1:9">
      <c r="A2511" s="182" t="str">
        <f t="shared" si="248"/>
        <v>3.6.5.0.0.00.00 - Desincorporação de Ativos</v>
      </c>
      <c r="B2511" s="108" t="s">
        <v>2082</v>
      </c>
      <c r="C2511" s="111">
        <v>23140213354.98</v>
      </c>
      <c r="D2511" s="182">
        <v>0</v>
      </c>
      <c r="E2511" s="112">
        <f>E2512</f>
        <v>0</v>
      </c>
      <c r="F2511" s="112">
        <f>F2512</f>
        <v>23140213354.98</v>
      </c>
      <c r="G2511" s="182">
        <f>G2512</f>
        <v>0</v>
      </c>
      <c r="H2511" s="182" t="b">
        <f t="shared" si="251"/>
        <v>1</v>
      </c>
      <c r="I2511" s="182" t="str">
        <f t="shared" si="247"/>
        <v>00</v>
      </c>
    </row>
    <row r="2512" spans="1:9">
      <c r="A2512" s="182" t="str">
        <f t="shared" si="248"/>
        <v>3.6.5.0.1.00.00 - Desincorporação de Ativos - Consolidação</v>
      </c>
      <c r="B2512" s="106" t="s">
        <v>2083</v>
      </c>
      <c r="C2512" s="110">
        <v>23140213354.98</v>
      </c>
      <c r="D2512" s="182">
        <v>0</v>
      </c>
      <c r="E2512" s="112">
        <f t="shared" si="249"/>
        <v>0</v>
      </c>
      <c r="F2512" s="112">
        <f t="shared" si="250"/>
        <v>23140213354.98</v>
      </c>
      <c r="H2512" s="182" t="b">
        <f t="shared" si="251"/>
        <v>1</v>
      </c>
      <c r="I2512" s="182" t="str">
        <f t="shared" si="247"/>
        <v>00</v>
      </c>
    </row>
    <row r="2513" spans="1:9">
      <c r="A2513" s="182" t="str">
        <f t="shared" si="248"/>
        <v>3.7.0.0.0.00.00 - Tributárias</v>
      </c>
      <c r="B2513" s="108" t="s">
        <v>2084</v>
      </c>
      <c r="C2513" s="111">
        <v>7822822026.4799995</v>
      </c>
      <c r="D2513" s="182">
        <v>0</v>
      </c>
      <c r="E2513" s="182">
        <f>E2521+E2514</f>
        <v>2216753393.1700001</v>
      </c>
      <c r="F2513" s="182">
        <f>F2521+F2514</f>
        <v>5606068633.3100004</v>
      </c>
      <c r="G2513" s="182">
        <f>G2521+G2514</f>
        <v>0</v>
      </c>
      <c r="H2513" s="182" t="b">
        <f t="shared" si="251"/>
        <v>1</v>
      </c>
      <c r="I2513" s="182" t="str">
        <f t="shared" si="247"/>
        <v>00</v>
      </c>
    </row>
    <row r="2514" spans="1:9">
      <c r="A2514" s="182" t="str">
        <f t="shared" si="248"/>
        <v>3.7.1.0.0.00.00 - Impostos, Taxas e Contribuições de Melhoria</v>
      </c>
      <c r="B2514" s="106" t="s">
        <v>2085</v>
      </c>
      <c r="C2514" s="110">
        <v>2314356564.75</v>
      </c>
      <c r="D2514" s="182">
        <v>0</v>
      </c>
      <c r="E2514" s="112">
        <f>E2519+E2517+E2515</f>
        <v>0</v>
      </c>
      <c r="F2514" s="112">
        <f>F2519+F2517+F2515</f>
        <v>2314356564.75</v>
      </c>
      <c r="G2514" s="182">
        <f>G2519+G2517+G2515</f>
        <v>0</v>
      </c>
      <c r="H2514" s="182" t="b">
        <f t="shared" si="251"/>
        <v>1</v>
      </c>
      <c r="I2514" s="182" t="str">
        <f t="shared" si="247"/>
        <v>00</v>
      </c>
    </row>
    <row r="2515" spans="1:9">
      <c r="A2515" s="182" t="str">
        <f t="shared" si="248"/>
        <v>3.7.1.1.0.00.00 - Impostos</v>
      </c>
      <c r="B2515" s="108" t="s">
        <v>2086</v>
      </c>
      <c r="C2515" s="111">
        <v>2064517542.4000001</v>
      </c>
      <c r="D2515" s="182">
        <v>0</v>
      </c>
      <c r="E2515" s="112">
        <f>E2516</f>
        <v>0</v>
      </c>
      <c r="F2515" s="112">
        <f>F2516</f>
        <v>2064517542.4000001</v>
      </c>
      <c r="G2515" s="182">
        <f>G2516</f>
        <v>0</v>
      </c>
      <c r="H2515" s="182" t="b">
        <f t="shared" si="251"/>
        <v>1</v>
      </c>
      <c r="I2515" s="182" t="str">
        <f t="shared" si="247"/>
        <v>00</v>
      </c>
    </row>
    <row r="2516" spans="1:9">
      <c r="A2516" s="182" t="str">
        <f t="shared" si="248"/>
        <v>3.7.1.1.1.00.00 - Impostos- Consolidação</v>
      </c>
      <c r="B2516" s="106" t="s">
        <v>2087</v>
      </c>
      <c r="C2516" s="110">
        <v>2064517542.4000001</v>
      </c>
      <c r="D2516" s="182">
        <v>0</v>
      </c>
      <c r="E2516" s="112">
        <f t="shared" si="249"/>
        <v>0</v>
      </c>
      <c r="F2516" s="112">
        <f t="shared" si="250"/>
        <v>2064517542.4000001</v>
      </c>
      <c r="H2516" s="182" t="b">
        <f t="shared" si="251"/>
        <v>1</v>
      </c>
      <c r="I2516" s="182" t="str">
        <f t="shared" si="247"/>
        <v>00</v>
      </c>
    </row>
    <row r="2517" spans="1:9">
      <c r="A2517" s="182" t="str">
        <f t="shared" si="248"/>
        <v>3.7.1.2.0.00.00 - Taxas</v>
      </c>
      <c r="B2517" s="108" t="s">
        <v>2088</v>
      </c>
      <c r="C2517" s="111">
        <v>53380043.869999997</v>
      </c>
      <c r="D2517" s="182">
        <v>0</v>
      </c>
      <c r="E2517" s="112">
        <f>E2518</f>
        <v>0</v>
      </c>
      <c r="F2517" s="112">
        <f>F2518</f>
        <v>53380043.869999997</v>
      </c>
      <c r="G2517" s="182">
        <f>G2518</f>
        <v>0</v>
      </c>
      <c r="H2517" s="182" t="b">
        <f t="shared" si="251"/>
        <v>1</v>
      </c>
      <c r="I2517" s="182" t="str">
        <f t="shared" si="247"/>
        <v>00</v>
      </c>
    </row>
    <row r="2518" spans="1:9">
      <c r="A2518" s="182" t="str">
        <f t="shared" si="248"/>
        <v>3.7.1.2.1.00.00 - Taxas - Consolidação</v>
      </c>
      <c r="B2518" s="106" t="s">
        <v>2089</v>
      </c>
      <c r="C2518" s="110">
        <v>53380043.869999997</v>
      </c>
      <c r="D2518" s="182">
        <v>0</v>
      </c>
      <c r="E2518" s="112">
        <f t="shared" si="249"/>
        <v>0</v>
      </c>
      <c r="F2518" s="112">
        <f t="shared" si="250"/>
        <v>53380043.869999997</v>
      </c>
      <c r="H2518" s="182" t="b">
        <f t="shared" si="251"/>
        <v>1</v>
      </c>
      <c r="I2518" s="182" t="str">
        <f t="shared" si="247"/>
        <v>00</v>
      </c>
    </row>
    <row r="2519" spans="1:9">
      <c r="A2519" s="182" t="str">
        <f t="shared" si="248"/>
        <v>3.7.1.3.0.00.00 - Contribuições de Melhoria</v>
      </c>
      <c r="B2519" s="108" t="s">
        <v>2090</v>
      </c>
      <c r="C2519" s="111">
        <v>196458978.47999999</v>
      </c>
      <c r="D2519" s="182">
        <v>0</v>
      </c>
      <c r="E2519" s="112">
        <f>E2520</f>
        <v>0</v>
      </c>
      <c r="F2519" s="112">
        <f>F2520</f>
        <v>196458978.47999999</v>
      </c>
      <c r="G2519" s="182">
        <f>G2520</f>
        <v>0</v>
      </c>
      <c r="H2519" s="182" t="b">
        <f t="shared" si="251"/>
        <v>1</v>
      </c>
      <c r="I2519" s="182" t="str">
        <f t="shared" si="247"/>
        <v>00</v>
      </c>
    </row>
    <row r="2520" spans="1:9">
      <c r="A2520" s="182" t="str">
        <f t="shared" si="248"/>
        <v>3.7.1.3.1.00.00 - Contribuições de Melhoria - Consolidação</v>
      </c>
      <c r="B2520" s="106" t="s">
        <v>2091</v>
      </c>
      <c r="C2520" s="110">
        <v>196458978.47999999</v>
      </c>
      <c r="D2520" s="182">
        <v>0</v>
      </c>
      <c r="E2520" s="112">
        <f t="shared" si="249"/>
        <v>0</v>
      </c>
      <c r="F2520" s="112">
        <f t="shared" si="250"/>
        <v>196458978.47999999</v>
      </c>
      <c r="H2520" s="182" t="b">
        <f t="shared" si="251"/>
        <v>1</v>
      </c>
      <c r="I2520" s="182" t="str">
        <f t="shared" si="247"/>
        <v>00</v>
      </c>
    </row>
    <row r="2521" spans="1:9">
      <c r="A2521" s="182" t="str">
        <f t="shared" si="248"/>
        <v>3.7.2.0.0.00.00 - Contribuições</v>
      </c>
      <c r="B2521" s="108" t="s">
        <v>2092</v>
      </c>
      <c r="C2521" s="111">
        <v>5508465461.7299995</v>
      </c>
      <c r="D2521" s="182">
        <v>0</v>
      </c>
      <c r="E2521" s="112">
        <f>E2530+E2522+E2532+E2528</f>
        <v>2216753393.1700001</v>
      </c>
      <c r="F2521" s="112">
        <f>F2530+F2522+F2532+F2528</f>
        <v>3291712068.5600004</v>
      </c>
      <c r="G2521" s="182">
        <f>G2530+G2522+G2532+G2528</f>
        <v>0</v>
      </c>
      <c r="H2521" s="182" t="b">
        <f t="shared" si="251"/>
        <v>1</v>
      </c>
      <c r="I2521" s="182" t="str">
        <f t="shared" si="247"/>
        <v>00</v>
      </c>
    </row>
    <row r="2522" spans="1:9">
      <c r="A2522" s="182" t="str">
        <f t="shared" si="248"/>
        <v>3.7.2.1.0.00.00 - Contribuições Sociais</v>
      </c>
      <c r="B2522" s="106" t="s">
        <v>2093</v>
      </c>
      <c r="C2522" s="110">
        <v>4141469582.3299999</v>
      </c>
      <c r="D2522" s="182">
        <v>0</v>
      </c>
      <c r="E2522" s="112">
        <f>E2527+E2523+E2524+E2525+E2526</f>
        <v>2216753393.1700001</v>
      </c>
      <c r="F2522" s="112">
        <f>F2527+F2523+F2524+F2525+F2526</f>
        <v>1924716189.1600001</v>
      </c>
      <c r="G2522" s="182">
        <f>G2527+G2523+G2524+G2525+G2526</f>
        <v>0</v>
      </c>
      <c r="H2522" s="182" t="b">
        <f t="shared" si="251"/>
        <v>1</v>
      </c>
      <c r="I2522" s="182" t="str">
        <f t="shared" si="247"/>
        <v>00</v>
      </c>
    </row>
    <row r="2523" spans="1:9">
      <c r="A2523" s="182" t="str">
        <f t="shared" si="248"/>
        <v>3.7.2.1.1.00.00 - Contribuições Sociais - Consolidação</v>
      </c>
      <c r="B2523" s="108" t="s">
        <v>2094</v>
      </c>
      <c r="C2523" s="111">
        <v>1924716189.1600001</v>
      </c>
      <c r="D2523" s="182">
        <v>0</v>
      </c>
      <c r="E2523" s="112">
        <f t="shared" si="249"/>
        <v>0</v>
      </c>
      <c r="F2523" s="112">
        <f t="shared" si="250"/>
        <v>1924716189.1600001</v>
      </c>
      <c r="H2523" s="182" t="b">
        <f t="shared" si="251"/>
        <v>1</v>
      </c>
      <c r="I2523" s="182" t="str">
        <f t="shared" si="247"/>
        <v>00</v>
      </c>
    </row>
    <row r="2524" spans="1:9">
      <c r="A2524" s="182" t="str">
        <f t="shared" si="248"/>
        <v>3.7.2.1.2.00.00 - Contribuições Sociais - Intra OFSS</v>
      </c>
      <c r="B2524" s="106" t="s">
        <v>2095</v>
      </c>
      <c r="C2524" s="110">
        <v>117241107.87</v>
      </c>
      <c r="D2524" s="182">
        <v>0</v>
      </c>
      <c r="E2524" s="112">
        <f t="shared" si="249"/>
        <v>117241107.87</v>
      </c>
      <c r="F2524" s="112">
        <f t="shared" si="250"/>
        <v>0</v>
      </c>
      <c r="H2524" s="182" t="b">
        <f t="shared" si="251"/>
        <v>1</v>
      </c>
      <c r="I2524" s="182" t="str">
        <f t="shared" si="247"/>
        <v>00</v>
      </c>
    </row>
    <row r="2525" spans="1:9">
      <c r="A2525" s="182" t="str">
        <f t="shared" si="248"/>
        <v>3.7.2.1.3.00.00 - Contribuições Sociais - Inter OFSS - União</v>
      </c>
      <c r="B2525" s="108" t="s">
        <v>2096</v>
      </c>
      <c r="C2525" s="111">
        <v>2086933655.71</v>
      </c>
      <c r="D2525" s="182">
        <v>0</v>
      </c>
      <c r="E2525" s="112">
        <f t="shared" si="249"/>
        <v>2086933655.71</v>
      </c>
      <c r="F2525" s="112">
        <f t="shared" si="250"/>
        <v>0</v>
      </c>
      <c r="H2525" s="182" t="b">
        <f t="shared" si="251"/>
        <v>1</v>
      </c>
      <c r="I2525" s="182" t="str">
        <f t="shared" si="247"/>
        <v>00</v>
      </c>
    </row>
    <row r="2526" spans="1:9">
      <c r="A2526" s="182" t="str">
        <f t="shared" si="248"/>
        <v>3.7.2.1.4.00.00 - Contribuições Sociais - Inter OFSS - Estado</v>
      </c>
      <c r="B2526" s="106" t="s">
        <v>2097</v>
      </c>
      <c r="C2526" s="110">
        <v>4732198.58</v>
      </c>
      <c r="D2526" s="182">
        <v>0</v>
      </c>
      <c r="E2526" s="112">
        <f t="shared" si="249"/>
        <v>4732198.58</v>
      </c>
      <c r="F2526" s="112">
        <f t="shared" si="250"/>
        <v>0</v>
      </c>
      <c r="H2526" s="182" t="b">
        <f t="shared" si="251"/>
        <v>1</v>
      </c>
      <c r="I2526" s="182" t="str">
        <f t="shared" si="247"/>
        <v>00</v>
      </c>
    </row>
    <row r="2527" spans="1:9">
      <c r="A2527" s="182" t="str">
        <f t="shared" si="248"/>
        <v>3.7.2.1.5.00.00 - Contribuições Sociais - Inter OFSS - Município</v>
      </c>
      <c r="B2527" s="108" t="s">
        <v>2098</v>
      </c>
      <c r="C2527" s="111">
        <v>7846431.0099999998</v>
      </c>
      <c r="D2527" s="182">
        <v>0</v>
      </c>
      <c r="E2527" s="112">
        <f t="shared" si="249"/>
        <v>7846431.0099999998</v>
      </c>
      <c r="F2527" s="112">
        <f t="shared" si="250"/>
        <v>0</v>
      </c>
      <c r="H2527" s="182" t="b">
        <f t="shared" si="251"/>
        <v>1</v>
      </c>
      <c r="I2527" s="182" t="str">
        <f t="shared" si="247"/>
        <v>00</v>
      </c>
    </row>
    <row r="2528" spans="1:9">
      <c r="A2528" s="182" t="str">
        <f t="shared" si="248"/>
        <v>3.7.2.2.0.00.00 - Contribuições de Intervenção no Domínio Econômico</v>
      </c>
      <c r="B2528" s="106" t="s">
        <v>2099</v>
      </c>
      <c r="C2528" s="110">
        <v>4738831.8</v>
      </c>
      <c r="D2528" s="182">
        <v>0</v>
      </c>
      <c r="E2528" s="112">
        <f>E2529</f>
        <v>0</v>
      </c>
      <c r="F2528" s="112">
        <f>F2529</f>
        <v>4738831.8</v>
      </c>
      <c r="G2528" s="182">
        <f>G2529</f>
        <v>0</v>
      </c>
      <c r="H2528" s="182" t="b">
        <f t="shared" si="251"/>
        <v>1</v>
      </c>
      <c r="I2528" s="182" t="str">
        <f t="shared" si="247"/>
        <v>00</v>
      </c>
    </row>
    <row r="2529" spans="1:9" ht="25.5">
      <c r="A2529" s="182" t="str">
        <f t="shared" si="248"/>
        <v>3.7.2.2.1.00.00 - Contribuições de Intervenção no Domínio Econômico 
 - Consolidação</v>
      </c>
      <c r="B2529" s="108" t="s">
        <v>2100</v>
      </c>
      <c r="C2529" s="111">
        <v>4738831.8</v>
      </c>
      <c r="D2529" s="182">
        <v>0</v>
      </c>
      <c r="E2529" s="112"/>
      <c r="F2529" s="112">
        <f t="shared" si="250"/>
        <v>4738831.8</v>
      </c>
      <c r="H2529" s="182" t="b">
        <f t="shared" si="251"/>
        <v>1</v>
      </c>
      <c r="I2529" s="182" t="str">
        <f t="shared" si="247"/>
        <v>00</v>
      </c>
    </row>
    <row r="2530" spans="1:9" ht="25.5">
      <c r="A2530" s="182" t="str">
        <f t="shared" si="248"/>
        <v>3.7.2.3.0.00.00 - Contribuição para o Custeio do Serviço de 
 Iluminação Pública - Cosip</v>
      </c>
      <c r="B2530" s="106" t="s">
        <v>2101</v>
      </c>
      <c r="C2530" s="110">
        <v>43554699.340000004</v>
      </c>
      <c r="D2530" s="182">
        <v>0</v>
      </c>
      <c r="E2530" s="112">
        <f>E2531</f>
        <v>0</v>
      </c>
      <c r="F2530" s="112">
        <f>F2531</f>
        <v>43554699.340000004</v>
      </c>
      <c r="G2530" s="182">
        <f>G2531</f>
        <v>0</v>
      </c>
      <c r="H2530" s="182" t="b">
        <f t="shared" si="251"/>
        <v>1</v>
      </c>
      <c r="I2530" s="182" t="str">
        <f t="shared" si="247"/>
        <v>00</v>
      </c>
    </row>
    <row r="2531" spans="1:9" ht="25.5">
      <c r="A2531" s="182" t="str">
        <f t="shared" si="248"/>
        <v>3.7.2.3.1.00.00 - Contribuição para o Custeio do Serviço de 
 Iluminação Pública - Cosip - Consolidação</v>
      </c>
      <c r="B2531" s="108" t="s">
        <v>2102</v>
      </c>
      <c r="C2531" s="111">
        <v>43554699.340000004</v>
      </c>
      <c r="D2531" s="182">
        <v>0</v>
      </c>
      <c r="E2531" s="112">
        <f t="shared" si="249"/>
        <v>0</v>
      </c>
      <c r="F2531" s="112">
        <f t="shared" si="250"/>
        <v>43554699.340000004</v>
      </c>
      <c r="H2531" s="182" t="b">
        <f t="shared" si="251"/>
        <v>1</v>
      </c>
      <c r="I2531" s="182" t="str">
        <f t="shared" si="247"/>
        <v>00</v>
      </c>
    </row>
    <row r="2532" spans="1:9">
      <c r="A2532" s="182" t="str">
        <f t="shared" si="248"/>
        <v>3.7.2.9.0.00.00 - Outras Contribuições</v>
      </c>
      <c r="B2532" s="106" t="s">
        <v>2103</v>
      </c>
      <c r="C2532" s="110">
        <v>1318702348.26</v>
      </c>
      <c r="D2532" s="182">
        <v>0</v>
      </c>
      <c r="E2532" s="112">
        <f>E2533</f>
        <v>0</v>
      </c>
      <c r="F2532" s="112">
        <f>F2533</f>
        <v>1318702348.26</v>
      </c>
      <c r="G2532" s="182">
        <f>G2533</f>
        <v>0</v>
      </c>
      <c r="H2532" s="182" t="b">
        <f t="shared" si="251"/>
        <v>1</v>
      </c>
      <c r="I2532" s="182" t="str">
        <f t="shared" si="247"/>
        <v>00</v>
      </c>
    </row>
    <row r="2533" spans="1:9">
      <c r="A2533" s="182" t="str">
        <f t="shared" si="248"/>
        <v>3.7.2.9.1.00.00 - Outras Contribuições - Consolidação</v>
      </c>
      <c r="B2533" s="108" t="s">
        <v>2104</v>
      </c>
      <c r="C2533" s="111">
        <v>1318702348.26</v>
      </c>
      <c r="D2533" s="182">
        <v>0</v>
      </c>
      <c r="E2533" s="112">
        <f t="shared" si="249"/>
        <v>0</v>
      </c>
      <c r="F2533" s="112">
        <f t="shared" si="250"/>
        <v>1318702348.26</v>
      </c>
      <c r="H2533" s="182" t="b">
        <f t="shared" si="251"/>
        <v>1</v>
      </c>
      <c r="I2533" s="182" t="str">
        <f t="shared" si="247"/>
        <v>00</v>
      </c>
    </row>
    <row r="2534" spans="1:9" ht="25.5">
      <c r="A2534" s="182" t="str">
        <f t="shared" si="248"/>
        <v>3.8.0.0.0.00.00 - Custo das Mercadorias Vendidas, dos Produtos Vendidos 
 e dos Serviços Prestados</v>
      </c>
      <c r="B2534" s="106" t="s">
        <v>2105</v>
      </c>
      <c r="C2534" s="110">
        <v>1809914697.52</v>
      </c>
      <c r="D2534" s="182">
        <v>0</v>
      </c>
      <c r="E2534" s="112">
        <f>E2535+E2541+E2547</f>
        <v>631286.63</v>
      </c>
      <c r="F2534" s="112">
        <f>F2535+F2541+F2547</f>
        <v>1809283410.8900001</v>
      </c>
      <c r="G2534" s="182">
        <f>G2535+G2541+G2547</f>
        <v>0</v>
      </c>
      <c r="H2534" s="182" t="b">
        <f t="shared" si="251"/>
        <v>1</v>
      </c>
      <c r="I2534" s="182" t="str">
        <f t="shared" si="247"/>
        <v>00</v>
      </c>
    </row>
    <row r="2535" spans="1:9">
      <c r="A2535" s="182" t="str">
        <f t="shared" si="248"/>
        <v>3.8.1.0.0.00.00 - Custo de Mercadorias Vendidas</v>
      </c>
      <c r="B2535" s="108" t="s">
        <v>2106</v>
      </c>
      <c r="C2535" s="111">
        <v>107110585.02</v>
      </c>
      <c r="D2535" s="182">
        <v>0</v>
      </c>
      <c r="E2535" s="112">
        <f>E2540+E2539+E2537+E2536+E2538</f>
        <v>3185.67</v>
      </c>
      <c r="F2535" s="112">
        <f>F2540+F2539+F2537+F2536+F2538</f>
        <v>107107399.34999999</v>
      </c>
      <c r="G2535" s="182">
        <f>G2540+G2539+G2537+G2536+G2538</f>
        <v>0</v>
      </c>
      <c r="H2535" s="182" t="b">
        <f t="shared" si="251"/>
        <v>1</v>
      </c>
      <c r="I2535" s="182" t="str">
        <f t="shared" si="247"/>
        <v>00</v>
      </c>
    </row>
    <row r="2536" spans="1:9">
      <c r="A2536" s="182" t="str">
        <f t="shared" si="248"/>
        <v>3.8.1.0.1.00.00 - Custo de Mercadorias Vendidas - Consolidação</v>
      </c>
      <c r="B2536" s="106" t="s">
        <v>2107</v>
      </c>
      <c r="C2536" s="110">
        <v>107107399.34999999</v>
      </c>
      <c r="D2536" s="182">
        <v>0</v>
      </c>
      <c r="E2536" s="112">
        <f t="shared" si="249"/>
        <v>0</v>
      </c>
      <c r="F2536" s="112">
        <f t="shared" si="250"/>
        <v>107107399.34999999</v>
      </c>
      <c r="H2536" s="182" t="b">
        <f t="shared" si="251"/>
        <v>1</v>
      </c>
      <c r="I2536" s="182" t="str">
        <f t="shared" si="247"/>
        <v>00</v>
      </c>
    </row>
    <row r="2537" spans="1:9">
      <c r="A2537" s="182" t="str">
        <f t="shared" si="248"/>
        <v>3.8.1.0.2.00.00 - Custo de Mercadorias Vendidas - Intra OFSS</v>
      </c>
      <c r="B2537" s="108" t="s">
        <v>2108</v>
      </c>
      <c r="C2537" s="111">
        <v>3185.67</v>
      </c>
      <c r="D2537" s="182">
        <v>0</v>
      </c>
      <c r="E2537" s="112">
        <f t="shared" si="249"/>
        <v>3185.67</v>
      </c>
      <c r="F2537" s="112">
        <f t="shared" si="250"/>
        <v>0</v>
      </c>
      <c r="H2537" s="182" t="b">
        <f t="shared" si="251"/>
        <v>1</v>
      </c>
      <c r="I2537" s="182" t="str">
        <f t="shared" si="247"/>
        <v>00</v>
      </c>
    </row>
    <row r="2538" spans="1:9">
      <c r="A2538" s="182" t="str">
        <f t="shared" si="248"/>
        <v>3.8.1.0.3.00.00 - Custo de Mercadorias Vendidas - Inter OFSS - União</v>
      </c>
      <c r="B2538" s="106" t="s">
        <v>2109</v>
      </c>
      <c r="C2538" s="110"/>
      <c r="D2538" s="182">
        <v>0</v>
      </c>
      <c r="E2538" s="112">
        <f t="shared" si="249"/>
        <v>0</v>
      </c>
      <c r="F2538" s="112">
        <f t="shared" si="250"/>
        <v>0</v>
      </c>
      <c r="H2538" s="182" t="b">
        <f t="shared" si="251"/>
        <v>1</v>
      </c>
      <c r="I2538" s="182" t="str">
        <f t="shared" si="247"/>
        <v>00</v>
      </c>
    </row>
    <row r="2539" spans="1:9">
      <c r="A2539" s="182" t="str">
        <f t="shared" si="248"/>
        <v>3.8.1.0.4.00.00 - Custo de Mercadorias Vendidas - Inter OFSS - Estado</v>
      </c>
      <c r="B2539" s="108" t="s">
        <v>2110</v>
      </c>
      <c r="C2539" s="111"/>
      <c r="D2539" s="182">
        <v>0</v>
      </c>
      <c r="E2539" s="112">
        <f t="shared" si="249"/>
        <v>0</v>
      </c>
      <c r="F2539" s="112">
        <f t="shared" si="250"/>
        <v>0</v>
      </c>
      <c r="H2539" s="182" t="b">
        <f t="shared" si="251"/>
        <v>1</v>
      </c>
      <c r="I2539" s="182" t="str">
        <f t="shared" si="247"/>
        <v>00</v>
      </c>
    </row>
    <row r="2540" spans="1:9" ht="25.5">
      <c r="A2540" s="182" t="str">
        <f t="shared" si="248"/>
        <v>3.8.1.0.5.00.00 - Custo de Mercadorias Vendidas - Inter OFSS - 
 Município</v>
      </c>
      <c r="B2540" s="106" t="s">
        <v>2111</v>
      </c>
      <c r="C2540" s="110"/>
      <c r="D2540" s="182">
        <v>0</v>
      </c>
      <c r="E2540" s="112">
        <f t="shared" si="249"/>
        <v>0</v>
      </c>
      <c r="F2540" s="112">
        <f t="shared" si="250"/>
        <v>0</v>
      </c>
      <c r="H2540" s="182" t="b">
        <f t="shared" si="251"/>
        <v>1</v>
      </c>
      <c r="I2540" s="182" t="str">
        <f t="shared" si="247"/>
        <v>00</v>
      </c>
    </row>
    <row r="2541" spans="1:9">
      <c r="A2541" s="182" t="str">
        <f t="shared" si="248"/>
        <v>3.8.2.0.0.00.00 - Custos dos Produtos Vendidos</v>
      </c>
      <c r="B2541" s="108" t="s">
        <v>2112</v>
      </c>
      <c r="C2541" s="111">
        <v>3283051.61</v>
      </c>
      <c r="D2541" s="182">
        <v>0</v>
      </c>
      <c r="E2541" s="112">
        <f>E2544+E2546+E2545+E2542+E2543</f>
        <v>1054</v>
      </c>
      <c r="F2541" s="112">
        <f>F2544+F2546+F2545+F2542+F2543</f>
        <v>3281997.61</v>
      </c>
      <c r="G2541" s="182">
        <f>G2544+G2546+G2545+G2542+G2543</f>
        <v>0</v>
      </c>
      <c r="H2541" s="182" t="b">
        <f t="shared" si="251"/>
        <v>1</v>
      </c>
      <c r="I2541" s="182" t="str">
        <f t="shared" si="247"/>
        <v>00</v>
      </c>
    </row>
    <row r="2542" spans="1:9">
      <c r="A2542" s="182" t="str">
        <f t="shared" si="248"/>
        <v>3.8.2.0.1.00.00 - Custos dos Produtos Vendidos - Consolidação</v>
      </c>
      <c r="B2542" s="106" t="s">
        <v>2113</v>
      </c>
      <c r="C2542" s="110">
        <v>3281997.61</v>
      </c>
      <c r="D2542" s="182">
        <v>0</v>
      </c>
      <c r="E2542" s="112">
        <f t="shared" si="249"/>
        <v>0</v>
      </c>
      <c r="F2542" s="112">
        <f t="shared" si="250"/>
        <v>3281997.61</v>
      </c>
      <c r="H2542" s="182" t="b">
        <f t="shared" si="251"/>
        <v>1</v>
      </c>
      <c r="I2542" s="182" t="str">
        <f t="shared" si="247"/>
        <v>00</v>
      </c>
    </row>
    <row r="2543" spans="1:9">
      <c r="A2543" s="182" t="str">
        <f t="shared" si="248"/>
        <v>3.8.2.0.2.00.00 - Custos dos Produtos Vendidos - Intra OFSS</v>
      </c>
      <c r="B2543" s="108" t="s">
        <v>2114</v>
      </c>
      <c r="C2543" s="111"/>
      <c r="D2543" s="182">
        <v>0</v>
      </c>
      <c r="E2543" s="112">
        <f t="shared" si="249"/>
        <v>0</v>
      </c>
      <c r="F2543" s="112">
        <f t="shared" si="250"/>
        <v>0</v>
      </c>
      <c r="H2543" s="182" t="b">
        <f t="shared" si="251"/>
        <v>1</v>
      </c>
      <c r="I2543" s="182" t="str">
        <f t="shared" si="247"/>
        <v>00</v>
      </c>
    </row>
    <row r="2544" spans="1:9">
      <c r="A2544" s="182" t="str">
        <f t="shared" si="248"/>
        <v>3.8.2.0.3.00.00 - Custos dos Produtos Vendidos - Inter OFSS - União</v>
      </c>
      <c r="B2544" s="106" t="s">
        <v>2115</v>
      </c>
      <c r="C2544" s="110"/>
      <c r="D2544" s="182">
        <v>0</v>
      </c>
      <c r="E2544" s="112">
        <f t="shared" si="249"/>
        <v>0</v>
      </c>
      <c r="F2544" s="112">
        <f t="shared" si="250"/>
        <v>0</v>
      </c>
      <c r="H2544" s="182" t="b">
        <f t="shared" si="251"/>
        <v>1</v>
      </c>
      <c r="I2544" s="182" t="str">
        <f t="shared" si="247"/>
        <v>00</v>
      </c>
    </row>
    <row r="2545" spans="1:9">
      <c r="A2545" s="182" t="str">
        <f t="shared" si="248"/>
        <v>3.8.2.0.4.00.00 - Custos dos Produtos Vendidos - Inter OFSS - Estado</v>
      </c>
      <c r="B2545" s="108" t="s">
        <v>2116</v>
      </c>
      <c r="C2545" s="111"/>
      <c r="D2545" s="182">
        <v>0</v>
      </c>
      <c r="E2545" s="112">
        <f t="shared" si="249"/>
        <v>0</v>
      </c>
      <c r="F2545" s="112">
        <f t="shared" si="250"/>
        <v>0</v>
      </c>
      <c r="H2545" s="182" t="b">
        <f t="shared" si="251"/>
        <v>1</v>
      </c>
      <c r="I2545" s="182" t="str">
        <f t="shared" si="247"/>
        <v>00</v>
      </c>
    </row>
    <row r="2546" spans="1:9">
      <c r="A2546" s="182" t="str">
        <f t="shared" si="248"/>
        <v>3.8.2.0.5.00.00 - Custos dos Produtos Vendidos - Inter Município</v>
      </c>
      <c r="B2546" s="119" t="s">
        <v>2521</v>
      </c>
      <c r="C2546" s="110">
        <v>1054</v>
      </c>
      <c r="D2546" s="182">
        <v>0</v>
      </c>
      <c r="E2546" s="112">
        <f t="shared" si="249"/>
        <v>1054</v>
      </c>
      <c r="F2546" s="112">
        <f t="shared" si="250"/>
        <v>0</v>
      </c>
      <c r="H2546" s="182" t="b">
        <f t="shared" si="251"/>
        <v>1</v>
      </c>
      <c r="I2546" s="182" t="str">
        <f t="shared" si="247"/>
        <v>00</v>
      </c>
    </row>
    <row r="2547" spans="1:9">
      <c r="A2547" s="182" t="str">
        <f t="shared" si="248"/>
        <v>3.8.3.0.0.00.00 - Custo dos Serviços Prestados</v>
      </c>
      <c r="B2547" s="108" t="s">
        <v>2117</v>
      </c>
      <c r="C2547" s="111">
        <v>1699521060.8900001</v>
      </c>
      <c r="D2547" s="182">
        <v>0</v>
      </c>
      <c r="E2547" s="112">
        <f>E2548+E2551+E2552+E2550+E2549</f>
        <v>627046.96</v>
      </c>
      <c r="F2547" s="112">
        <f>F2548+F2551+F2552+F2550+F2549</f>
        <v>1698894013.9300001</v>
      </c>
      <c r="G2547" s="182">
        <f>G2548+G2551+G2552+G2550+G2549</f>
        <v>0</v>
      </c>
      <c r="H2547" s="182" t="b">
        <f t="shared" si="251"/>
        <v>1</v>
      </c>
      <c r="I2547" s="182" t="str">
        <f t="shared" si="247"/>
        <v>00</v>
      </c>
    </row>
    <row r="2548" spans="1:9">
      <c r="A2548" s="182" t="str">
        <f t="shared" si="248"/>
        <v>3.8.3.0.1.00.00 - Custo dos Serviços Prestados - Consolidação</v>
      </c>
      <c r="B2548" s="106" t="s">
        <v>2118</v>
      </c>
      <c r="C2548" s="110">
        <v>1698894013.9300001</v>
      </c>
      <c r="D2548" s="182">
        <v>0</v>
      </c>
      <c r="E2548" s="112">
        <f t="shared" si="249"/>
        <v>0</v>
      </c>
      <c r="F2548" s="112">
        <f t="shared" si="250"/>
        <v>1698894013.9300001</v>
      </c>
      <c r="H2548" s="182" t="b">
        <f t="shared" si="251"/>
        <v>1</v>
      </c>
      <c r="I2548" s="182" t="str">
        <f t="shared" si="247"/>
        <v>00</v>
      </c>
    </row>
    <row r="2549" spans="1:9">
      <c r="A2549" s="182" t="str">
        <f t="shared" si="248"/>
        <v>3.8.3.0.2.00.00 - Custo dos Serviços Prestados - Intra OFSS</v>
      </c>
      <c r="B2549" s="108" t="s">
        <v>2119</v>
      </c>
      <c r="C2549" s="111">
        <v>332382.99</v>
      </c>
      <c r="D2549" s="182">
        <v>0</v>
      </c>
      <c r="E2549" s="112">
        <f t="shared" si="249"/>
        <v>332382.99</v>
      </c>
      <c r="F2549" s="112">
        <f t="shared" si="250"/>
        <v>0</v>
      </c>
      <c r="H2549" s="182" t="b">
        <f t="shared" si="251"/>
        <v>1</v>
      </c>
      <c r="I2549" s="182" t="str">
        <f t="shared" si="247"/>
        <v>00</v>
      </c>
    </row>
    <row r="2550" spans="1:9">
      <c r="A2550" s="182" t="str">
        <f t="shared" si="248"/>
        <v>3.8.3.0.3.00.00 - Custo dos Serviços Prestados - Inter OFSS - União</v>
      </c>
      <c r="B2550" s="106" t="s">
        <v>2120</v>
      </c>
      <c r="C2550" s="110">
        <v>247435.58</v>
      </c>
      <c r="D2550" s="182">
        <v>0</v>
      </c>
      <c r="E2550" s="112">
        <f t="shared" si="249"/>
        <v>247435.58</v>
      </c>
      <c r="F2550" s="112">
        <f t="shared" si="250"/>
        <v>0</v>
      </c>
      <c r="H2550" s="182" t="b">
        <f t="shared" si="251"/>
        <v>1</v>
      </c>
      <c r="I2550" s="182" t="str">
        <f t="shared" si="247"/>
        <v>00</v>
      </c>
    </row>
    <row r="2551" spans="1:9">
      <c r="A2551" s="182" t="str">
        <f t="shared" si="248"/>
        <v>3.8.3.0.4.00.00 - Custo dos Serviços Prestados - Inter OFSS - Estado</v>
      </c>
      <c r="B2551" s="108" t="s">
        <v>2121</v>
      </c>
      <c r="C2551" s="111">
        <v>1673.62</v>
      </c>
      <c r="D2551" s="182">
        <v>0</v>
      </c>
      <c r="E2551" s="112">
        <f t="shared" si="249"/>
        <v>1673.62</v>
      </c>
      <c r="F2551" s="112">
        <f t="shared" si="250"/>
        <v>0</v>
      </c>
      <c r="H2551" s="182" t="b">
        <f t="shared" si="251"/>
        <v>1</v>
      </c>
      <c r="I2551" s="182" t="str">
        <f t="shared" si="247"/>
        <v>00</v>
      </c>
    </row>
    <row r="2552" spans="1:9" ht="25.5">
      <c r="A2552" s="182" t="str">
        <f t="shared" si="248"/>
        <v>3.8.3.0.5.00.00 - Custo dos Serviços Prestados - Inter OFSS - 
 Município</v>
      </c>
      <c r="B2552" s="106" t="s">
        <v>2122</v>
      </c>
      <c r="C2552" s="110">
        <v>45554.77</v>
      </c>
      <c r="D2552" s="182">
        <v>0</v>
      </c>
      <c r="E2552" s="112">
        <f t="shared" si="249"/>
        <v>45554.77</v>
      </c>
      <c r="F2552" s="112">
        <f t="shared" si="250"/>
        <v>0</v>
      </c>
      <c r="H2552" s="182" t="b">
        <f t="shared" si="251"/>
        <v>1</v>
      </c>
      <c r="I2552" s="182" t="str">
        <f t="shared" si="247"/>
        <v>00</v>
      </c>
    </row>
    <row r="2553" spans="1:9">
      <c r="A2553" s="182" t="str">
        <f t="shared" si="248"/>
        <v>3.9.0.0.0.00.00 - Outras Variações Patrimoniais Diminutivas</v>
      </c>
      <c r="B2553" s="108" t="s">
        <v>2123</v>
      </c>
      <c r="C2553" s="111">
        <v>323321382838.37</v>
      </c>
      <c r="D2553" s="182">
        <v>0</v>
      </c>
      <c r="E2553" s="112">
        <f>E2585+E2598+E2609+E2567+E2596+E2626+E2554+E2574</f>
        <v>1375638013.8800001</v>
      </c>
      <c r="F2553" s="112">
        <f>F2585+F2598+F2609+F2567+F2596+F2626+F2554+F2574</f>
        <v>321945744824.48999</v>
      </c>
      <c r="G2553" s="182">
        <f>G2585+G2598+G2609+G2567+G2596+G2626+G2554+G2574</f>
        <v>0</v>
      </c>
      <c r="H2553" s="182" t="b">
        <f t="shared" si="251"/>
        <v>1</v>
      </c>
      <c r="I2553" s="182" t="str">
        <f t="shared" si="247"/>
        <v>00</v>
      </c>
    </row>
    <row r="2554" spans="1:9">
      <c r="A2554" s="182" t="str">
        <f t="shared" si="248"/>
        <v>3.9.1.0.0.00.00 - Premiações</v>
      </c>
      <c r="B2554" s="106" t="s">
        <v>2124</v>
      </c>
      <c r="C2554" s="110">
        <v>772910017.39999998</v>
      </c>
      <c r="D2554" s="182">
        <v>0</v>
      </c>
      <c r="E2554" s="112">
        <f>E2561+E2559+E2555+E2557+E2563+E2565</f>
        <v>0</v>
      </c>
      <c r="F2554" s="112">
        <f>F2561+F2559+F2555+F2557+F2563+F2565</f>
        <v>772910017.39999998</v>
      </c>
      <c r="G2554" s="182">
        <f>G2561+G2559+G2555+G2557+G2563+G2565</f>
        <v>0</v>
      </c>
      <c r="H2554" s="182" t="b">
        <f t="shared" si="251"/>
        <v>1</v>
      </c>
      <c r="I2554" s="182" t="str">
        <f t="shared" si="247"/>
        <v>00</v>
      </c>
    </row>
    <row r="2555" spans="1:9">
      <c r="A2555" s="182" t="str">
        <f t="shared" si="248"/>
        <v>3.9.1.1.0.00.00 - Premiações Culturais</v>
      </c>
      <c r="B2555" s="108" t="s">
        <v>2125</v>
      </c>
      <c r="C2555" s="111">
        <v>605773934.00999999</v>
      </c>
      <c r="D2555" s="182">
        <v>0</v>
      </c>
      <c r="E2555" s="112">
        <f>E2556</f>
        <v>0</v>
      </c>
      <c r="F2555" s="112">
        <f>F2556</f>
        <v>605773934.00999999</v>
      </c>
      <c r="G2555" s="182">
        <f>G2556</f>
        <v>0</v>
      </c>
      <c r="H2555" s="182" t="b">
        <f t="shared" si="251"/>
        <v>1</v>
      </c>
      <c r="I2555" s="182" t="str">
        <f t="shared" si="247"/>
        <v>00</v>
      </c>
    </row>
    <row r="2556" spans="1:9">
      <c r="A2556" s="182" t="str">
        <f t="shared" si="248"/>
        <v>3.9.1.1.1.00.00 - Premiações Culturais - Consolidação</v>
      </c>
      <c r="B2556" s="106" t="s">
        <v>2126</v>
      </c>
      <c r="C2556" s="110">
        <v>605773934.00999999</v>
      </c>
      <c r="D2556" s="182">
        <v>0</v>
      </c>
      <c r="E2556" s="112">
        <f t="shared" si="249"/>
        <v>0</v>
      </c>
      <c r="F2556" s="112">
        <f t="shared" si="250"/>
        <v>605773934.00999999</v>
      </c>
      <c r="H2556" s="182" t="b">
        <f t="shared" si="251"/>
        <v>1</v>
      </c>
      <c r="I2556" s="182" t="str">
        <f t="shared" ref="I2556:I2619" si="252">MID(A2556,11,2)</f>
        <v>00</v>
      </c>
    </row>
    <row r="2557" spans="1:9">
      <c r="A2557" s="182" t="str">
        <f t="shared" ref="A2557:A2620" si="253">TRIM(B2557)</f>
        <v>3.9.1.2.0.00.00 - Premiações Artísticas</v>
      </c>
      <c r="B2557" s="108" t="s">
        <v>2127</v>
      </c>
      <c r="C2557" s="111">
        <v>4614446.12</v>
      </c>
      <c r="D2557" s="182">
        <v>0</v>
      </c>
      <c r="E2557" s="112">
        <f>E2558</f>
        <v>0</v>
      </c>
      <c r="F2557" s="112">
        <f>F2558</f>
        <v>4614446.12</v>
      </c>
      <c r="G2557" s="182">
        <f>G2558</f>
        <v>0</v>
      </c>
      <c r="H2557" s="182" t="b">
        <f t="shared" ref="H2557:H2620" si="254">IF(I2557="00",C2557=E2557+F2557,TRUE)</f>
        <v>1</v>
      </c>
      <c r="I2557" s="182" t="str">
        <f t="shared" si="252"/>
        <v>00</v>
      </c>
    </row>
    <row r="2558" spans="1:9">
      <c r="A2558" s="182" t="str">
        <f t="shared" si="253"/>
        <v>3.9.1.2.1.00.00 - Premiações Artísticas - Consolidação</v>
      </c>
      <c r="B2558" s="106" t="s">
        <v>2128</v>
      </c>
      <c r="C2558" s="110">
        <v>4614446.12</v>
      </c>
      <c r="D2558" s="182">
        <v>0</v>
      </c>
      <c r="E2558" s="112">
        <f t="shared" ref="E2558:E2621" si="255">SUMIF(A2558:B2558,"*intra*",C2558:D2558)+SUMIF(A2558:B2558,"*inter*",C2558:D2558)</f>
        <v>0</v>
      </c>
      <c r="F2558" s="112">
        <f t="shared" ref="F2558:F2621" si="256">SUMIF(A2558:B2558,"*consolidação*",C2558:D2558)</f>
        <v>4614446.12</v>
      </c>
      <c r="H2558" s="182" t="b">
        <f t="shared" si="254"/>
        <v>1</v>
      </c>
      <c r="I2558" s="182" t="str">
        <f t="shared" si="252"/>
        <v>00</v>
      </c>
    </row>
    <row r="2559" spans="1:9">
      <c r="A2559" s="182" t="str">
        <f t="shared" si="253"/>
        <v>3.9.1.3.0.00.00 - Premiações Cientificas</v>
      </c>
      <c r="B2559" s="108" t="s">
        <v>2129</v>
      </c>
      <c r="C2559" s="111">
        <v>259885.04</v>
      </c>
      <c r="D2559" s="182">
        <v>0</v>
      </c>
      <c r="E2559" s="112">
        <f>E2560</f>
        <v>0</v>
      </c>
      <c r="F2559" s="112">
        <f>F2560</f>
        <v>259885.04</v>
      </c>
      <c r="G2559" s="182">
        <f>G2560</f>
        <v>0</v>
      </c>
      <c r="H2559" s="182" t="b">
        <f t="shared" si="254"/>
        <v>1</v>
      </c>
      <c r="I2559" s="182" t="str">
        <f t="shared" si="252"/>
        <v>00</v>
      </c>
    </row>
    <row r="2560" spans="1:9">
      <c r="A2560" s="182" t="str">
        <f t="shared" si="253"/>
        <v>3.9.1.3.1.00.00 - Premiações Cientificas - Consolidação</v>
      </c>
      <c r="B2560" s="106" t="s">
        <v>2130</v>
      </c>
      <c r="C2560" s="110">
        <v>259885.04</v>
      </c>
      <c r="D2560" s="182">
        <v>0</v>
      </c>
      <c r="E2560" s="112">
        <f t="shared" si="255"/>
        <v>0</v>
      </c>
      <c r="F2560" s="112">
        <f t="shared" si="256"/>
        <v>259885.04</v>
      </c>
      <c r="H2560" s="182" t="b">
        <f t="shared" si="254"/>
        <v>1</v>
      </c>
      <c r="I2560" s="182" t="str">
        <f t="shared" si="252"/>
        <v>00</v>
      </c>
    </row>
    <row r="2561" spans="1:9">
      <c r="A2561" s="182" t="str">
        <f t="shared" si="253"/>
        <v>3.9.1.4.0.00.00 - Premiações Desportivas</v>
      </c>
      <c r="B2561" s="108" t="s">
        <v>2131</v>
      </c>
      <c r="C2561" s="111">
        <v>12246918.189999999</v>
      </c>
      <c r="D2561" s="182">
        <v>0</v>
      </c>
      <c r="E2561" s="112">
        <f>E2562</f>
        <v>0</v>
      </c>
      <c r="F2561" s="112">
        <f>F2562</f>
        <v>12246918.189999999</v>
      </c>
      <c r="G2561" s="182">
        <f>G2562</f>
        <v>0</v>
      </c>
      <c r="H2561" s="182" t="b">
        <f t="shared" si="254"/>
        <v>1</v>
      </c>
      <c r="I2561" s="182" t="str">
        <f t="shared" si="252"/>
        <v>00</v>
      </c>
    </row>
    <row r="2562" spans="1:9">
      <c r="A2562" s="182" t="str">
        <f t="shared" si="253"/>
        <v>3.9.1.4.1.00.00 - Premiações Desportivas - Consolidação</v>
      </c>
      <c r="B2562" s="106" t="s">
        <v>2132</v>
      </c>
      <c r="C2562" s="110">
        <v>12246918.189999999</v>
      </c>
      <c r="D2562" s="182">
        <v>0</v>
      </c>
      <c r="E2562" s="112">
        <f t="shared" si="255"/>
        <v>0</v>
      </c>
      <c r="F2562" s="112">
        <f t="shared" si="256"/>
        <v>12246918.189999999</v>
      </c>
      <c r="H2562" s="182" t="b">
        <f t="shared" si="254"/>
        <v>1</v>
      </c>
      <c r="I2562" s="182" t="str">
        <f t="shared" si="252"/>
        <v>00</v>
      </c>
    </row>
    <row r="2563" spans="1:9">
      <c r="A2563" s="182" t="str">
        <f t="shared" si="253"/>
        <v>3.9.1.5.0.00.00 - Ordens Honorificas</v>
      </c>
      <c r="B2563" s="108" t="s">
        <v>2133</v>
      </c>
      <c r="C2563" s="111">
        <v>194822.41</v>
      </c>
      <c r="D2563" s="182">
        <v>0</v>
      </c>
      <c r="E2563" s="112">
        <f>E2564</f>
        <v>0</v>
      </c>
      <c r="F2563" s="112">
        <f>F2564</f>
        <v>194822.41</v>
      </c>
      <c r="G2563" s="182">
        <f>G2564</f>
        <v>0</v>
      </c>
      <c r="H2563" s="182" t="b">
        <f t="shared" si="254"/>
        <v>1</v>
      </c>
      <c r="I2563" s="182" t="str">
        <f t="shared" si="252"/>
        <v>00</v>
      </c>
    </row>
    <row r="2564" spans="1:9">
      <c r="A2564" s="182" t="str">
        <f t="shared" si="253"/>
        <v>3.9.1.5.1.00.00 - Ordens Honorificas - Consolidação</v>
      </c>
      <c r="B2564" s="106" t="s">
        <v>2134</v>
      </c>
      <c r="C2564" s="110">
        <v>194822.41</v>
      </c>
      <c r="D2564" s="182">
        <v>0</v>
      </c>
      <c r="E2564" s="112">
        <f t="shared" si="255"/>
        <v>0</v>
      </c>
      <c r="F2564" s="112">
        <f t="shared" si="256"/>
        <v>194822.41</v>
      </c>
      <c r="H2564" s="182" t="b">
        <f t="shared" si="254"/>
        <v>1</v>
      </c>
      <c r="I2564" s="182" t="str">
        <f t="shared" si="252"/>
        <v>00</v>
      </c>
    </row>
    <row r="2565" spans="1:9">
      <c r="A2565" s="182" t="str">
        <f t="shared" si="253"/>
        <v>3.9.1.9.0.00.00 - Outras Premiações</v>
      </c>
      <c r="B2565" s="108" t="s">
        <v>2135</v>
      </c>
      <c r="C2565" s="111">
        <v>149820011.63</v>
      </c>
      <c r="D2565" s="182">
        <v>0</v>
      </c>
      <c r="E2565" s="112">
        <f>E2566</f>
        <v>0</v>
      </c>
      <c r="F2565" s="112">
        <f>F2566</f>
        <v>149820011.63</v>
      </c>
      <c r="G2565" s="182">
        <f>G2566</f>
        <v>0</v>
      </c>
      <c r="H2565" s="182" t="b">
        <f t="shared" si="254"/>
        <v>1</v>
      </c>
      <c r="I2565" s="182" t="str">
        <f t="shared" si="252"/>
        <v>00</v>
      </c>
    </row>
    <row r="2566" spans="1:9">
      <c r="A2566" s="182" t="str">
        <f t="shared" si="253"/>
        <v>3.9.1.9.1.00.00 - Outras Premiações - Consolidação</v>
      </c>
      <c r="B2566" s="106" t="s">
        <v>2136</v>
      </c>
      <c r="C2566" s="110">
        <v>149820011.63</v>
      </c>
      <c r="D2566" s="182">
        <v>0</v>
      </c>
      <c r="E2566" s="112">
        <f t="shared" si="255"/>
        <v>0</v>
      </c>
      <c r="F2566" s="112">
        <f t="shared" si="256"/>
        <v>149820011.63</v>
      </c>
      <c r="H2566" s="182" t="b">
        <f t="shared" si="254"/>
        <v>1</v>
      </c>
      <c r="I2566" s="182" t="str">
        <f t="shared" si="252"/>
        <v>00</v>
      </c>
    </row>
    <row r="2567" spans="1:9">
      <c r="A2567" s="182" t="str">
        <f t="shared" si="253"/>
        <v>3.9.2.0.0.00.00 - Resultado Negativo de Participações</v>
      </c>
      <c r="B2567" s="108" t="s">
        <v>2137</v>
      </c>
      <c r="C2567" s="111">
        <v>281075395.97000003</v>
      </c>
      <c r="D2567" s="182">
        <v>0</v>
      </c>
      <c r="E2567" s="112">
        <f>E2568</f>
        <v>39887422.579999998</v>
      </c>
      <c r="F2567" s="112">
        <f>F2568</f>
        <v>241187973.38999999</v>
      </c>
      <c r="G2567" s="182">
        <f>G2568</f>
        <v>0</v>
      </c>
      <c r="H2567" s="182" t="b">
        <f t="shared" si="254"/>
        <v>1</v>
      </c>
      <c r="I2567" s="182" t="str">
        <f t="shared" si="252"/>
        <v>00</v>
      </c>
    </row>
    <row r="2568" spans="1:9">
      <c r="A2568" s="182" t="str">
        <f t="shared" si="253"/>
        <v>3.9.2.1.0.00.00 - Resultado Negativo de Equivalência Patrimonial</v>
      </c>
      <c r="B2568" s="106" t="s">
        <v>2138</v>
      </c>
      <c r="C2568" s="110">
        <v>281075395.97000003</v>
      </c>
      <c r="D2568" s="182">
        <v>0</v>
      </c>
      <c r="E2568" s="112">
        <f>E2569+E2570+E2573+E2571+E2572</f>
        <v>39887422.579999998</v>
      </c>
      <c r="F2568" s="112">
        <f>F2569+F2570+F2573+F2571+F2572</f>
        <v>241187973.38999999</v>
      </c>
      <c r="G2568" s="182">
        <f>G2569+G2570+G2573+G2571+G2572</f>
        <v>0</v>
      </c>
      <c r="H2568" s="182" t="b">
        <f t="shared" si="254"/>
        <v>1</v>
      </c>
      <c r="I2568" s="182" t="str">
        <f t="shared" si="252"/>
        <v>00</v>
      </c>
    </row>
    <row r="2569" spans="1:9" ht="25.5">
      <c r="A2569" s="182" t="str">
        <f t="shared" si="253"/>
        <v>3.9.2.1.1.00.00 - Resultado Negativo de Equivalência Patrimonial - 
 Consolidação</v>
      </c>
      <c r="B2569" s="108" t="s">
        <v>2139</v>
      </c>
      <c r="C2569" s="111">
        <v>241187973.38999999</v>
      </c>
      <c r="D2569" s="182">
        <v>0</v>
      </c>
      <c r="E2569" s="112">
        <f t="shared" si="255"/>
        <v>0</v>
      </c>
      <c r="F2569" s="112">
        <f t="shared" si="256"/>
        <v>241187973.38999999</v>
      </c>
      <c r="H2569" s="182" t="b">
        <f t="shared" si="254"/>
        <v>1</v>
      </c>
      <c r="I2569" s="182" t="str">
        <f t="shared" si="252"/>
        <v>00</v>
      </c>
    </row>
    <row r="2570" spans="1:9" ht="25.5">
      <c r="A2570" s="182" t="str">
        <f t="shared" si="253"/>
        <v>3.9.2.1.2.00.00 - Resultado Negativo de Equivalência Patrimonial - 
 Intra OFSS</v>
      </c>
      <c r="B2570" s="106" t="s">
        <v>2140</v>
      </c>
      <c r="C2570" s="110">
        <v>35609107.390000001</v>
      </c>
      <c r="D2570" s="182">
        <v>0</v>
      </c>
      <c r="E2570" s="112">
        <f t="shared" si="255"/>
        <v>35609107.390000001</v>
      </c>
      <c r="F2570" s="112">
        <f t="shared" si="256"/>
        <v>0</v>
      </c>
      <c r="H2570" s="182" t="b">
        <f t="shared" si="254"/>
        <v>1</v>
      </c>
      <c r="I2570" s="182" t="str">
        <f t="shared" si="252"/>
        <v>00</v>
      </c>
    </row>
    <row r="2571" spans="1:9" ht="25.5">
      <c r="A2571" s="182" t="str">
        <f t="shared" si="253"/>
        <v>3.9.2.1.3.00.00 - Resultado Negativo de Equivalência Patrimonial - 
 Inter OFSS - União</v>
      </c>
      <c r="B2571" s="108" t="s">
        <v>2141</v>
      </c>
      <c r="C2571" s="111"/>
      <c r="D2571" s="182">
        <v>0</v>
      </c>
      <c r="E2571" s="112">
        <f t="shared" si="255"/>
        <v>0</v>
      </c>
      <c r="F2571" s="112">
        <f t="shared" si="256"/>
        <v>0</v>
      </c>
      <c r="H2571" s="182" t="b">
        <f t="shared" si="254"/>
        <v>1</v>
      </c>
      <c r="I2571" s="182" t="str">
        <f t="shared" si="252"/>
        <v>00</v>
      </c>
    </row>
    <row r="2572" spans="1:9" ht="25.5">
      <c r="A2572" s="182" t="str">
        <f t="shared" si="253"/>
        <v>3.9.2.1.4.00.00 - Resultado Negativo de Equivalência Patrimonial - 
 Inter OFSS - Estado</v>
      </c>
      <c r="B2572" s="106" t="s">
        <v>2142</v>
      </c>
      <c r="C2572" s="110"/>
      <c r="D2572" s="182">
        <v>0</v>
      </c>
      <c r="E2572" s="112">
        <f t="shared" si="255"/>
        <v>0</v>
      </c>
      <c r="F2572" s="112">
        <f t="shared" si="256"/>
        <v>0</v>
      </c>
      <c r="H2572" s="182" t="b">
        <f t="shared" si="254"/>
        <v>1</v>
      </c>
      <c r="I2572" s="182" t="str">
        <f t="shared" si="252"/>
        <v>00</v>
      </c>
    </row>
    <row r="2573" spans="1:9" ht="25.5">
      <c r="A2573" s="182" t="str">
        <f t="shared" si="253"/>
        <v>3.9.2.1.5.00.00 - Resultado Negativo de Equivalência Patrimonial - 
 Inter OFSS - Município</v>
      </c>
      <c r="B2573" s="108" t="s">
        <v>2143</v>
      </c>
      <c r="C2573" s="111">
        <v>4278315.1900000004</v>
      </c>
      <c r="D2573" s="182">
        <v>0</v>
      </c>
      <c r="E2573" s="112">
        <f t="shared" si="255"/>
        <v>4278315.1900000004</v>
      </c>
      <c r="F2573" s="112">
        <f t="shared" si="256"/>
        <v>0</v>
      </c>
      <c r="H2573" s="182" t="b">
        <f t="shared" si="254"/>
        <v>1</v>
      </c>
      <c r="I2573" s="182" t="str">
        <f t="shared" si="252"/>
        <v>00</v>
      </c>
    </row>
    <row r="2574" spans="1:9">
      <c r="A2574" s="182" t="str">
        <f t="shared" si="253"/>
        <v>3.9.3.0.0.00.00 - Operações da Autoridade Monetária</v>
      </c>
      <c r="B2574" s="106" t="s">
        <v>2144</v>
      </c>
      <c r="C2574" s="110">
        <v>51228947.979999997</v>
      </c>
      <c r="D2574" s="182">
        <v>0</v>
      </c>
      <c r="E2574" s="112">
        <f>E2575+E2581+E2579+E2577+E2583</f>
        <v>0</v>
      </c>
      <c r="F2574" s="112">
        <f>F2575+F2581+F2579+F2577+F2583</f>
        <v>51228947.980000004</v>
      </c>
      <c r="G2574" s="182">
        <f>G2575+G2581+G2579+G2577+G2583</f>
        <v>0</v>
      </c>
      <c r="H2574" s="182" t="b">
        <f t="shared" si="254"/>
        <v>1</v>
      </c>
      <c r="I2574" s="182" t="str">
        <f t="shared" si="252"/>
        <v>00</v>
      </c>
    </row>
    <row r="2575" spans="1:9">
      <c r="A2575" s="182" t="str">
        <f t="shared" si="253"/>
        <v>3.9.3.1.0.00.00 - Juros</v>
      </c>
      <c r="B2575" s="108" t="s">
        <v>2145</v>
      </c>
      <c r="C2575" s="111">
        <v>761.9</v>
      </c>
      <c r="D2575" s="182">
        <v>0</v>
      </c>
      <c r="E2575" s="112">
        <f>E2576</f>
        <v>0</v>
      </c>
      <c r="F2575" s="112">
        <f>F2576</f>
        <v>761.9</v>
      </c>
      <c r="H2575" s="182" t="b">
        <f t="shared" si="254"/>
        <v>1</v>
      </c>
      <c r="I2575" s="182" t="str">
        <f t="shared" si="252"/>
        <v>00</v>
      </c>
    </row>
    <row r="2576" spans="1:9">
      <c r="A2576" s="182" t="str">
        <f t="shared" si="253"/>
        <v>3.9.3.1.1.00.00 - Juros - Consolidação</v>
      </c>
      <c r="B2576" s="106" t="s">
        <v>2146</v>
      </c>
      <c r="C2576" s="110">
        <v>761.9</v>
      </c>
      <c r="D2576" s="182">
        <v>0</v>
      </c>
      <c r="E2576" s="112">
        <f t="shared" si="255"/>
        <v>0</v>
      </c>
      <c r="F2576" s="112">
        <f t="shared" si="256"/>
        <v>761.9</v>
      </c>
      <c r="H2576" s="182" t="b">
        <f t="shared" si="254"/>
        <v>1</v>
      </c>
      <c r="I2576" s="182" t="str">
        <f t="shared" si="252"/>
        <v>00</v>
      </c>
    </row>
    <row r="2577" spans="1:9">
      <c r="A2577" s="182" t="str">
        <f t="shared" si="253"/>
        <v>3.9.3.2.0.00.00 - Posição de Negociação</v>
      </c>
      <c r="B2577" s="108" t="s">
        <v>2147</v>
      </c>
      <c r="C2577" s="111">
        <v>278098.81</v>
      </c>
      <c r="D2577" s="182">
        <v>0</v>
      </c>
      <c r="E2577" s="112">
        <f>E2578</f>
        <v>0</v>
      </c>
      <c r="F2577" s="112">
        <f>F2578</f>
        <v>278098.81</v>
      </c>
      <c r="G2577" s="182">
        <f>G2578</f>
        <v>0</v>
      </c>
      <c r="H2577" s="182" t="b">
        <f t="shared" si="254"/>
        <v>1</v>
      </c>
      <c r="I2577" s="182" t="str">
        <f t="shared" si="252"/>
        <v>00</v>
      </c>
    </row>
    <row r="2578" spans="1:9">
      <c r="A2578" s="182" t="str">
        <f t="shared" si="253"/>
        <v>3.9.3.2.1.00.00 - Posição de Negociação - Consolidação</v>
      </c>
      <c r="B2578" s="106" t="s">
        <v>2148</v>
      </c>
      <c r="C2578" s="110">
        <v>278098.81</v>
      </c>
      <c r="D2578" s="182">
        <v>0</v>
      </c>
      <c r="E2578" s="112">
        <f t="shared" si="255"/>
        <v>0</v>
      </c>
      <c r="F2578" s="112">
        <f t="shared" si="256"/>
        <v>278098.81</v>
      </c>
      <c r="H2578" s="182" t="b">
        <f t="shared" si="254"/>
        <v>1</v>
      </c>
      <c r="I2578" s="182" t="str">
        <f t="shared" si="252"/>
        <v>00</v>
      </c>
    </row>
    <row r="2579" spans="1:9">
      <c r="A2579" s="182" t="str">
        <f t="shared" si="253"/>
        <v>3.9.3.3.0.00.00 - Posição de Investimentos</v>
      </c>
      <c r="B2579" s="108" t="s">
        <v>2149</v>
      </c>
      <c r="C2579" s="111">
        <v>12292185.539999999</v>
      </c>
      <c r="D2579" s="182">
        <v>0</v>
      </c>
      <c r="E2579" s="112">
        <f>E2580</f>
        <v>0</v>
      </c>
      <c r="F2579" s="112">
        <f>F2580</f>
        <v>12292185.539999999</v>
      </c>
      <c r="G2579" s="182">
        <f>G2580</f>
        <v>0</v>
      </c>
      <c r="H2579" s="182" t="b">
        <f t="shared" si="254"/>
        <v>1</v>
      </c>
      <c r="I2579" s="182" t="str">
        <f t="shared" si="252"/>
        <v>00</v>
      </c>
    </row>
    <row r="2580" spans="1:9">
      <c r="A2580" s="182" t="str">
        <f t="shared" si="253"/>
        <v>3.9.3.3.1.00.00 - Posição de Investimentos - Consolidação</v>
      </c>
      <c r="B2580" s="106" t="s">
        <v>2150</v>
      </c>
      <c r="C2580" s="110">
        <v>12292185.539999999</v>
      </c>
      <c r="D2580" s="182">
        <v>0</v>
      </c>
      <c r="E2580" s="112">
        <f t="shared" si="255"/>
        <v>0</v>
      </c>
      <c r="F2580" s="112">
        <f t="shared" si="256"/>
        <v>12292185.539999999</v>
      </c>
      <c r="H2580" s="182" t="b">
        <f t="shared" si="254"/>
        <v>1</v>
      </c>
      <c r="I2580" s="182" t="str">
        <f t="shared" si="252"/>
        <v>00</v>
      </c>
    </row>
    <row r="2581" spans="1:9">
      <c r="A2581" s="182" t="str">
        <f t="shared" si="253"/>
        <v>3.9.3.4.0.00.00 - Correção Cambial</v>
      </c>
      <c r="B2581" s="108" t="s">
        <v>2151</v>
      </c>
      <c r="C2581" s="111">
        <v>257092.38</v>
      </c>
      <c r="D2581" s="182">
        <v>0</v>
      </c>
      <c r="E2581" s="112">
        <f>E2582</f>
        <v>0</v>
      </c>
      <c r="F2581" s="112">
        <f>F2582</f>
        <v>257092.38</v>
      </c>
      <c r="G2581" s="182">
        <f>G2582</f>
        <v>0</v>
      </c>
      <c r="H2581" s="182" t="b">
        <f t="shared" si="254"/>
        <v>1</v>
      </c>
      <c r="I2581" s="182" t="str">
        <f t="shared" si="252"/>
        <v>00</v>
      </c>
    </row>
    <row r="2582" spans="1:9">
      <c r="A2582" s="182" t="str">
        <f t="shared" si="253"/>
        <v>3.9.3.4.1.00.00 - Correção Cambial - Consolidação</v>
      </c>
      <c r="B2582" s="106" t="s">
        <v>2152</v>
      </c>
      <c r="C2582" s="110">
        <v>257092.38</v>
      </c>
      <c r="D2582" s="182">
        <v>0</v>
      </c>
      <c r="E2582" s="112">
        <f t="shared" si="255"/>
        <v>0</v>
      </c>
      <c r="F2582" s="112">
        <f t="shared" si="256"/>
        <v>257092.38</v>
      </c>
      <c r="H2582" s="182" t="b">
        <f t="shared" si="254"/>
        <v>1</v>
      </c>
      <c r="I2582" s="182" t="str">
        <f t="shared" si="252"/>
        <v>00</v>
      </c>
    </row>
    <row r="2583" spans="1:9">
      <c r="A2583" s="182" t="str">
        <f t="shared" si="253"/>
        <v>3.9.3.9.0.00.00 - Outras VPD de Operações da Autoridade Monetária</v>
      </c>
      <c r="B2583" s="108" t="s">
        <v>2153</v>
      </c>
      <c r="C2583" s="111">
        <v>38400809.350000001</v>
      </c>
      <c r="D2583" s="182">
        <v>0</v>
      </c>
      <c r="E2583" s="112">
        <f>E2584</f>
        <v>0</v>
      </c>
      <c r="F2583" s="112">
        <f>F2584</f>
        <v>38400809.350000001</v>
      </c>
      <c r="G2583" s="182">
        <f>G2584</f>
        <v>0</v>
      </c>
      <c r="H2583" s="182" t="b">
        <f t="shared" si="254"/>
        <v>1</v>
      </c>
      <c r="I2583" s="182" t="str">
        <f t="shared" si="252"/>
        <v>00</v>
      </c>
    </row>
    <row r="2584" spans="1:9" ht="25.5">
      <c r="A2584" s="182" t="str">
        <f t="shared" si="253"/>
        <v>3.9.3.9.1.00.00 - Outras VPD de Operações da Autoridade Monetária - 
 Consolidação</v>
      </c>
      <c r="B2584" s="106" t="s">
        <v>2154</v>
      </c>
      <c r="C2584" s="110">
        <v>38400809.350000001</v>
      </c>
      <c r="D2584" s="182">
        <v>0</v>
      </c>
      <c r="E2584" s="112">
        <f t="shared" si="255"/>
        <v>0</v>
      </c>
      <c r="F2584" s="112">
        <f t="shared" si="256"/>
        <v>38400809.350000001</v>
      </c>
      <c r="H2584" s="182" t="b">
        <f t="shared" si="254"/>
        <v>1</v>
      </c>
      <c r="I2584" s="182" t="str">
        <f t="shared" si="252"/>
        <v>00</v>
      </c>
    </row>
    <row r="2585" spans="1:9">
      <c r="A2585" s="182" t="str">
        <f t="shared" si="253"/>
        <v>3.9.4.0.0.00.00 - Incentivos</v>
      </c>
      <c r="B2585" s="108" t="s">
        <v>2155</v>
      </c>
      <c r="C2585" s="111">
        <v>558575081.88999999</v>
      </c>
      <c r="D2585" s="182">
        <v>0</v>
      </c>
      <c r="E2585" s="112">
        <f>E2592+E2594+E2586+E2588+E2590</f>
        <v>0</v>
      </c>
      <c r="F2585" s="112">
        <f>F2592+F2594+F2586+F2588+F2590</f>
        <v>558575081.88999999</v>
      </c>
      <c r="G2585" s="182">
        <f>G2592+G2594+G2586+G2588+G2590</f>
        <v>0</v>
      </c>
      <c r="H2585" s="182" t="b">
        <f t="shared" si="254"/>
        <v>1</v>
      </c>
      <c r="I2585" s="182" t="str">
        <f t="shared" si="252"/>
        <v>00</v>
      </c>
    </row>
    <row r="2586" spans="1:9">
      <c r="A2586" s="182" t="str">
        <f t="shared" si="253"/>
        <v>3.9.4.1.0.00.00 - Incentivos a Educação</v>
      </c>
      <c r="B2586" s="106" t="s">
        <v>2156</v>
      </c>
      <c r="C2586" s="110">
        <v>203307053.52000001</v>
      </c>
      <c r="D2586" s="182">
        <v>0</v>
      </c>
      <c r="E2586" s="112">
        <f>E2587</f>
        <v>0</v>
      </c>
      <c r="F2586" s="112">
        <f>F2587</f>
        <v>203307053.52000001</v>
      </c>
      <c r="G2586" s="182">
        <f>G2587</f>
        <v>0</v>
      </c>
      <c r="H2586" s="182" t="b">
        <f t="shared" si="254"/>
        <v>1</v>
      </c>
      <c r="I2586" s="182" t="str">
        <f t="shared" si="252"/>
        <v>00</v>
      </c>
    </row>
    <row r="2587" spans="1:9">
      <c r="A2587" s="182" t="str">
        <f t="shared" si="253"/>
        <v>3.9.4.1.1.00.00 - Incentivos a Educação - Consolidação</v>
      </c>
      <c r="B2587" s="108" t="s">
        <v>2157</v>
      </c>
      <c r="C2587" s="111">
        <v>203307053.52000001</v>
      </c>
      <c r="D2587" s="182">
        <v>0</v>
      </c>
      <c r="E2587" s="112">
        <f t="shared" si="255"/>
        <v>0</v>
      </c>
      <c r="F2587" s="112">
        <f t="shared" si="256"/>
        <v>203307053.52000001</v>
      </c>
      <c r="H2587" s="182" t="b">
        <f t="shared" si="254"/>
        <v>1</v>
      </c>
      <c r="I2587" s="182" t="str">
        <f t="shared" si="252"/>
        <v>00</v>
      </c>
    </row>
    <row r="2588" spans="1:9">
      <c r="A2588" s="182" t="str">
        <f t="shared" si="253"/>
        <v>3.9.4.2.0.00.00 - Incentivos a Ciência</v>
      </c>
      <c r="B2588" s="106" t="s">
        <v>2158</v>
      </c>
      <c r="C2588" s="110">
        <v>25008455.010000002</v>
      </c>
      <c r="D2588" s="182">
        <v>0</v>
      </c>
      <c r="E2588" s="112">
        <f>E2589</f>
        <v>0</v>
      </c>
      <c r="F2588" s="112">
        <f>F2589</f>
        <v>25008455.010000002</v>
      </c>
      <c r="G2588" s="182">
        <f>G2589</f>
        <v>0</v>
      </c>
      <c r="H2588" s="182" t="b">
        <f t="shared" si="254"/>
        <v>1</v>
      </c>
      <c r="I2588" s="182" t="str">
        <f t="shared" si="252"/>
        <v>00</v>
      </c>
    </row>
    <row r="2589" spans="1:9">
      <c r="A2589" s="182" t="str">
        <f t="shared" si="253"/>
        <v>3.9.4.2.1.00.00 - Incentivos a Ciência - Consolidação</v>
      </c>
      <c r="B2589" s="108" t="s">
        <v>2159</v>
      </c>
      <c r="C2589" s="111">
        <v>25008455.010000002</v>
      </c>
      <c r="D2589" s="182">
        <v>0</v>
      </c>
      <c r="E2589" s="112">
        <f t="shared" si="255"/>
        <v>0</v>
      </c>
      <c r="F2589" s="112">
        <f t="shared" si="256"/>
        <v>25008455.010000002</v>
      </c>
      <c r="H2589" s="182" t="b">
        <f t="shared" si="254"/>
        <v>1</v>
      </c>
      <c r="I2589" s="182" t="str">
        <f t="shared" si="252"/>
        <v>00</v>
      </c>
    </row>
    <row r="2590" spans="1:9">
      <c r="A2590" s="182" t="str">
        <f t="shared" si="253"/>
        <v>3.9.4.3.0.00.00 - Incentivos a Cultura</v>
      </c>
      <c r="B2590" s="106" t="s">
        <v>2160</v>
      </c>
      <c r="C2590" s="110">
        <v>23736286.84</v>
      </c>
      <c r="D2590" s="182">
        <v>0</v>
      </c>
      <c r="E2590" s="112">
        <f>E2591</f>
        <v>0</v>
      </c>
      <c r="F2590" s="112">
        <f>F2591</f>
        <v>23736286.84</v>
      </c>
      <c r="G2590" s="182">
        <f>G2591</f>
        <v>0</v>
      </c>
      <c r="H2590" s="182" t="b">
        <f t="shared" si="254"/>
        <v>1</v>
      </c>
      <c r="I2590" s="182" t="str">
        <f t="shared" si="252"/>
        <v>00</v>
      </c>
    </row>
    <row r="2591" spans="1:9">
      <c r="A2591" s="182" t="str">
        <f t="shared" si="253"/>
        <v>3.9.4.3.1.00.00 - Incentivos a Cultura - Consolidação</v>
      </c>
      <c r="B2591" s="108" t="s">
        <v>2161</v>
      </c>
      <c r="C2591" s="111">
        <v>23736286.84</v>
      </c>
      <c r="D2591" s="182">
        <v>0</v>
      </c>
      <c r="E2591" s="112">
        <f t="shared" si="255"/>
        <v>0</v>
      </c>
      <c r="F2591" s="112">
        <f t="shared" si="256"/>
        <v>23736286.84</v>
      </c>
      <c r="H2591" s="182" t="b">
        <f t="shared" si="254"/>
        <v>1</v>
      </c>
      <c r="I2591" s="182" t="str">
        <f t="shared" si="252"/>
        <v>00</v>
      </c>
    </row>
    <row r="2592" spans="1:9">
      <c r="A2592" s="182" t="str">
        <f t="shared" si="253"/>
        <v>3.9.4.4.0.00.00 - Incentivos ao Esporte</v>
      </c>
      <c r="B2592" s="106" t="s">
        <v>2162</v>
      </c>
      <c r="C2592" s="110">
        <v>9872189.0199999996</v>
      </c>
      <c r="D2592" s="182">
        <v>0</v>
      </c>
      <c r="E2592" s="112">
        <f>E2593</f>
        <v>0</v>
      </c>
      <c r="F2592" s="112">
        <f>F2593</f>
        <v>9872189.0199999996</v>
      </c>
      <c r="G2592" s="182">
        <f>G2593</f>
        <v>0</v>
      </c>
      <c r="H2592" s="182" t="b">
        <f t="shared" si="254"/>
        <v>1</v>
      </c>
      <c r="I2592" s="182" t="str">
        <f t="shared" si="252"/>
        <v>00</v>
      </c>
    </row>
    <row r="2593" spans="1:9">
      <c r="A2593" s="182" t="str">
        <f t="shared" si="253"/>
        <v>3.9.4.4.1.00.00 - Incentivos ao Esporte - Consolidação</v>
      </c>
      <c r="B2593" s="108" t="s">
        <v>2163</v>
      </c>
      <c r="C2593" s="111">
        <v>9872189.0199999996</v>
      </c>
      <c r="D2593" s="182">
        <v>0</v>
      </c>
      <c r="E2593" s="112">
        <f t="shared" si="255"/>
        <v>0</v>
      </c>
      <c r="F2593" s="112">
        <f t="shared" si="256"/>
        <v>9872189.0199999996</v>
      </c>
      <c r="H2593" s="182" t="b">
        <f t="shared" si="254"/>
        <v>1</v>
      </c>
      <c r="I2593" s="182" t="str">
        <f t="shared" si="252"/>
        <v>00</v>
      </c>
    </row>
    <row r="2594" spans="1:9">
      <c r="A2594" s="182" t="str">
        <f t="shared" si="253"/>
        <v>3.9.4.9.0.00.00 - Outros Incentivos</v>
      </c>
      <c r="B2594" s="106" t="s">
        <v>2164</v>
      </c>
      <c r="C2594" s="110">
        <v>296651097.5</v>
      </c>
      <c r="D2594" s="182">
        <v>0</v>
      </c>
      <c r="E2594" s="112">
        <f>E2595</f>
        <v>0</v>
      </c>
      <c r="F2594" s="112">
        <f>F2595</f>
        <v>296651097.5</v>
      </c>
      <c r="G2594" s="182">
        <f>G2595</f>
        <v>0</v>
      </c>
      <c r="H2594" s="182" t="b">
        <f t="shared" si="254"/>
        <v>1</v>
      </c>
      <c r="I2594" s="182" t="str">
        <f t="shared" si="252"/>
        <v>00</v>
      </c>
    </row>
    <row r="2595" spans="1:9">
      <c r="A2595" s="182" t="str">
        <f t="shared" si="253"/>
        <v>3.9.4.9.1.00.00 - Outros Incentivos - Consolidação</v>
      </c>
      <c r="B2595" s="108" t="s">
        <v>2165</v>
      </c>
      <c r="C2595" s="111">
        <v>296651097.5</v>
      </c>
      <c r="D2595" s="182">
        <v>0</v>
      </c>
      <c r="E2595" s="112">
        <f t="shared" si="255"/>
        <v>0</v>
      </c>
      <c r="F2595" s="112">
        <f t="shared" si="256"/>
        <v>296651097.5</v>
      </c>
      <c r="H2595" s="182" t="b">
        <f t="shared" si="254"/>
        <v>1</v>
      </c>
      <c r="I2595" s="182" t="str">
        <f t="shared" si="252"/>
        <v>00</v>
      </c>
    </row>
    <row r="2596" spans="1:9">
      <c r="A2596" s="182" t="str">
        <f t="shared" si="253"/>
        <v>3.9.5.0.0.00.00 - Subvenções Econômicas</v>
      </c>
      <c r="B2596" s="106" t="s">
        <v>2166</v>
      </c>
      <c r="C2596" s="110">
        <v>422942938.45999998</v>
      </c>
      <c r="D2596" s="182">
        <v>0</v>
      </c>
      <c r="E2596" s="112">
        <f>E2597</f>
        <v>0</v>
      </c>
      <c r="F2596" s="112">
        <f>F2597</f>
        <v>422942938.45999998</v>
      </c>
      <c r="G2596" s="182">
        <f>G2597</f>
        <v>0</v>
      </c>
      <c r="H2596" s="182" t="b">
        <f t="shared" si="254"/>
        <v>1</v>
      </c>
      <c r="I2596" s="182" t="str">
        <f t="shared" si="252"/>
        <v>00</v>
      </c>
    </row>
    <row r="2597" spans="1:9">
      <c r="A2597" s="182" t="str">
        <f t="shared" si="253"/>
        <v>3.9.5.0.1.00.00 - Subvenções Econômicas - Consolidação</v>
      </c>
      <c r="B2597" s="108" t="s">
        <v>2167</v>
      </c>
      <c r="C2597" s="111">
        <v>422942938.45999998</v>
      </c>
      <c r="D2597" s="182">
        <v>0</v>
      </c>
      <c r="E2597" s="112">
        <f t="shared" si="255"/>
        <v>0</v>
      </c>
      <c r="F2597" s="112">
        <f t="shared" si="256"/>
        <v>422942938.45999998</v>
      </c>
      <c r="H2597" s="182" t="b">
        <f t="shared" si="254"/>
        <v>1</v>
      </c>
      <c r="I2597" s="182" t="str">
        <f t="shared" si="252"/>
        <v>00</v>
      </c>
    </row>
    <row r="2598" spans="1:9">
      <c r="A2598" s="182" t="str">
        <f t="shared" si="253"/>
        <v>3.9.6.0.0.00.00 - Participações e Contribuições</v>
      </c>
      <c r="B2598" s="106" t="s">
        <v>2168</v>
      </c>
      <c r="C2598" s="110">
        <v>34770934.969999999</v>
      </c>
      <c r="D2598" s="182">
        <v>0</v>
      </c>
      <c r="E2598" s="112">
        <f>E2599+E2601+E2603+E2605+E2607</f>
        <v>0</v>
      </c>
      <c r="F2598" s="112">
        <f>F2599+F2601+F2603+F2605+F2607</f>
        <v>34770934.969999999</v>
      </c>
      <c r="G2598" s="182">
        <f>G2599+G2601+G2603+G2605+G2607</f>
        <v>0</v>
      </c>
      <c r="H2598" s="182" t="b">
        <f t="shared" si="254"/>
        <v>1</v>
      </c>
      <c r="I2598" s="182" t="str">
        <f t="shared" si="252"/>
        <v>00</v>
      </c>
    </row>
    <row r="2599" spans="1:9">
      <c r="A2599" s="182" t="str">
        <f t="shared" si="253"/>
        <v>3.9.6.1.0.00.00 - Participações de Debêntures</v>
      </c>
      <c r="B2599" s="108" t="s">
        <v>2169</v>
      </c>
      <c r="C2599" s="111">
        <v>23954595.07</v>
      </c>
      <c r="D2599" s="182">
        <v>0</v>
      </c>
      <c r="E2599" s="112">
        <f>E2600</f>
        <v>0</v>
      </c>
      <c r="F2599" s="112">
        <f>F2600</f>
        <v>23954595.07</v>
      </c>
      <c r="G2599" s="182">
        <f>G2600</f>
        <v>0</v>
      </c>
      <c r="H2599" s="182" t="b">
        <f t="shared" si="254"/>
        <v>1</v>
      </c>
      <c r="I2599" s="182" t="str">
        <f t="shared" si="252"/>
        <v>00</v>
      </c>
    </row>
    <row r="2600" spans="1:9">
      <c r="A2600" s="182" t="str">
        <f t="shared" si="253"/>
        <v>3.9.6.1.1.00.00 - Participações de Debêntures - Consolidação</v>
      </c>
      <c r="B2600" s="106" t="s">
        <v>2170</v>
      </c>
      <c r="C2600" s="110">
        <v>23954595.07</v>
      </c>
      <c r="D2600" s="182">
        <v>0</v>
      </c>
      <c r="E2600" s="112">
        <f t="shared" si="255"/>
        <v>0</v>
      </c>
      <c r="F2600" s="112">
        <f t="shared" si="256"/>
        <v>23954595.07</v>
      </c>
      <c r="H2600" s="182" t="b">
        <f t="shared" si="254"/>
        <v>1</v>
      </c>
      <c r="I2600" s="182" t="str">
        <f t="shared" si="252"/>
        <v>00</v>
      </c>
    </row>
    <row r="2601" spans="1:9">
      <c r="A2601" s="182" t="str">
        <f t="shared" si="253"/>
        <v>3.9.6.2.0.00.00 - Participações de Empregados</v>
      </c>
      <c r="B2601" s="108" t="s">
        <v>2171</v>
      </c>
      <c r="C2601" s="111">
        <v>1768567.52</v>
      </c>
      <c r="D2601" s="182">
        <v>0</v>
      </c>
      <c r="E2601" s="112">
        <f>E2602</f>
        <v>0</v>
      </c>
      <c r="F2601" s="112">
        <f>F2602</f>
        <v>1768567.52</v>
      </c>
      <c r="G2601" s="182">
        <f>G2602</f>
        <v>0</v>
      </c>
      <c r="H2601" s="182" t="b">
        <f t="shared" si="254"/>
        <v>1</v>
      </c>
      <c r="I2601" s="182" t="str">
        <f t="shared" si="252"/>
        <v>00</v>
      </c>
    </row>
    <row r="2602" spans="1:9">
      <c r="A2602" s="182" t="str">
        <f t="shared" si="253"/>
        <v>3.9.6.2.1.00.00 - Participações de Empregados - Consolidação</v>
      </c>
      <c r="B2602" s="106" t="s">
        <v>2172</v>
      </c>
      <c r="C2602" s="110">
        <v>1768567.52</v>
      </c>
      <c r="D2602" s="182">
        <v>0</v>
      </c>
      <c r="E2602" s="112">
        <f t="shared" si="255"/>
        <v>0</v>
      </c>
      <c r="F2602" s="112">
        <f t="shared" si="256"/>
        <v>1768567.52</v>
      </c>
      <c r="H2602" s="182" t="b">
        <f t="shared" si="254"/>
        <v>1</v>
      </c>
      <c r="I2602" s="182" t="str">
        <f t="shared" si="252"/>
        <v>00</v>
      </c>
    </row>
    <row r="2603" spans="1:9">
      <c r="A2603" s="182" t="str">
        <f t="shared" si="253"/>
        <v>3.9.6.3.0.00.00 - Participações de Administradores</v>
      </c>
      <c r="B2603" s="108" t="s">
        <v>2173</v>
      </c>
      <c r="C2603" s="111">
        <v>315764.82</v>
      </c>
      <c r="D2603" s="182">
        <v>0</v>
      </c>
      <c r="E2603" s="112">
        <f>E2604</f>
        <v>0</v>
      </c>
      <c r="F2603" s="112">
        <f>F2604</f>
        <v>315764.82</v>
      </c>
      <c r="G2603" s="182">
        <f>G2604</f>
        <v>0</v>
      </c>
      <c r="H2603" s="182" t="b">
        <f t="shared" si="254"/>
        <v>1</v>
      </c>
      <c r="I2603" s="182" t="str">
        <f t="shared" si="252"/>
        <v>00</v>
      </c>
    </row>
    <row r="2604" spans="1:9">
      <c r="A2604" s="182" t="str">
        <f t="shared" si="253"/>
        <v>3.9.6.3.1.00.00 - Participações de Administradores - Consolidação</v>
      </c>
      <c r="B2604" s="106" t="s">
        <v>2174</v>
      </c>
      <c r="C2604" s="110">
        <v>315764.82</v>
      </c>
      <c r="D2604" s="182">
        <v>0</v>
      </c>
      <c r="E2604" s="112">
        <f t="shared" si="255"/>
        <v>0</v>
      </c>
      <c r="F2604" s="112">
        <f t="shared" si="256"/>
        <v>315764.82</v>
      </c>
      <c r="H2604" s="182" t="b">
        <f t="shared" si="254"/>
        <v>1</v>
      </c>
      <c r="I2604" s="182" t="str">
        <f t="shared" si="252"/>
        <v>00</v>
      </c>
    </row>
    <row r="2605" spans="1:9">
      <c r="A2605" s="182" t="str">
        <f t="shared" si="253"/>
        <v>3.9.6.4.0.00.00 - Participações de Partes Beneficiarias</v>
      </c>
      <c r="B2605" s="108" t="s">
        <v>2175</v>
      </c>
      <c r="C2605" s="111"/>
      <c r="D2605" s="182">
        <v>0</v>
      </c>
      <c r="E2605" s="112">
        <f>E2606</f>
        <v>0</v>
      </c>
      <c r="F2605" s="112">
        <f>F2606</f>
        <v>0</v>
      </c>
      <c r="G2605" s="182">
        <f>G2606</f>
        <v>0</v>
      </c>
      <c r="H2605" s="182" t="b">
        <f t="shared" si="254"/>
        <v>1</v>
      </c>
      <c r="I2605" s="182" t="str">
        <f t="shared" si="252"/>
        <v>00</v>
      </c>
    </row>
    <row r="2606" spans="1:9" ht="25.5">
      <c r="A2606" s="182" t="str">
        <f t="shared" si="253"/>
        <v>3.9.6.4.1.00.00 - Participações de Partes Beneficiarias - 
 Consolidação</v>
      </c>
      <c r="B2606" s="106" t="s">
        <v>2176</v>
      </c>
      <c r="C2606" s="110"/>
      <c r="D2606" s="182">
        <v>0</v>
      </c>
      <c r="E2606" s="112">
        <f t="shared" si="255"/>
        <v>0</v>
      </c>
      <c r="F2606" s="112">
        <f t="shared" si="256"/>
        <v>0</v>
      </c>
      <c r="H2606" s="182" t="b">
        <f t="shared" si="254"/>
        <v>1</v>
      </c>
      <c r="I2606" s="182" t="str">
        <f t="shared" si="252"/>
        <v>00</v>
      </c>
    </row>
    <row r="2607" spans="1:9" ht="25.5">
      <c r="A2607" s="182" t="str">
        <f t="shared" si="253"/>
        <v>3.9.6.5.0.00.00 - Participações de Instituições ou Fundos de 
 Assistência ou Previdência de Empregados</v>
      </c>
      <c r="B2607" s="108" t="s">
        <v>2177</v>
      </c>
      <c r="C2607" s="111">
        <v>8732007.5600000005</v>
      </c>
      <c r="D2607" s="182">
        <v>0</v>
      </c>
      <c r="E2607" s="112">
        <f>E2608</f>
        <v>0</v>
      </c>
      <c r="F2607" s="112">
        <f>F2608</f>
        <v>8732007.5600000005</v>
      </c>
      <c r="G2607" s="182">
        <f>G2608</f>
        <v>0</v>
      </c>
      <c r="H2607" s="182" t="b">
        <f t="shared" si="254"/>
        <v>1</v>
      </c>
      <c r="I2607" s="182" t="str">
        <f t="shared" si="252"/>
        <v>00</v>
      </c>
    </row>
    <row r="2608" spans="1:9" ht="25.5">
      <c r="A2608" s="182" t="str">
        <f t="shared" si="253"/>
        <v>3.9.6.5.1.00.00 - Participações de Instituições ou Fundos de 
 Assistência ou Previdência de Empregados - Consolidação</v>
      </c>
      <c r="B2608" s="106" t="s">
        <v>2178</v>
      </c>
      <c r="C2608" s="110">
        <v>8732007.5600000005</v>
      </c>
      <c r="D2608" s="182">
        <v>0</v>
      </c>
      <c r="E2608" s="112">
        <f t="shared" si="255"/>
        <v>0</v>
      </c>
      <c r="F2608" s="112">
        <f t="shared" si="256"/>
        <v>8732007.5600000005</v>
      </c>
      <c r="H2608" s="182" t="b">
        <f t="shared" si="254"/>
        <v>1</v>
      </c>
      <c r="I2608" s="182" t="str">
        <f t="shared" si="252"/>
        <v>00</v>
      </c>
    </row>
    <row r="2609" spans="1:9">
      <c r="A2609" s="182" t="str">
        <f t="shared" si="253"/>
        <v>3.9.7.0.0.00.00 - VPD de Constituição de Provisões</v>
      </c>
      <c r="B2609" s="108" t="s">
        <v>2179</v>
      </c>
      <c r="C2609" s="111">
        <v>179163678987.63</v>
      </c>
      <c r="D2609" s="182">
        <v>0</v>
      </c>
      <c r="E2609" s="112">
        <f>E2624+E2618+E2614+E2616+E2612+E2622+E2610</f>
        <v>46472734.200000003</v>
      </c>
      <c r="F2609" s="112">
        <f>F2624+F2618+F2614+F2616+F2612+F2622+F2610</f>
        <v>179117206253.42999</v>
      </c>
      <c r="G2609" s="182">
        <f>G2624+G2618+G2614+G2616+G2612+G2622+G2610</f>
        <v>0</v>
      </c>
      <c r="H2609" s="182" t="b">
        <f t="shared" si="254"/>
        <v>1</v>
      </c>
      <c r="I2609" s="182" t="str">
        <f t="shared" si="252"/>
        <v>00</v>
      </c>
    </row>
    <row r="2610" spans="1:9">
      <c r="A2610" s="182" t="str">
        <f t="shared" si="253"/>
        <v>3.9.7.1.0.00.00 - VPD de Provisão para Riscos Trabalhistas</v>
      </c>
      <c r="B2610" s="106" t="s">
        <v>2180</v>
      </c>
      <c r="C2610" s="110">
        <v>1549109457.8800001</v>
      </c>
      <c r="D2610" s="182">
        <v>0</v>
      </c>
      <c r="E2610" s="112">
        <f>E2611</f>
        <v>0</v>
      </c>
      <c r="F2610" s="112">
        <f>F2611</f>
        <v>1549109457.8800001</v>
      </c>
      <c r="G2610" s="182">
        <f>G2611</f>
        <v>0</v>
      </c>
      <c r="H2610" s="182" t="b">
        <f t="shared" si="254"/>
        <v>1</v>
      </c>
      <c r="I2610" s="182" t="str">
        <f t="shared" si="252"/>
        <v>00</v>
      </c>
    </row>
    <row r="2611" spans="1:9" ht="25.5">
      <c r="A2611" s="182" t="str">
        <f t="shared" si="253"/>
        <v>3.9.7.1.1.00.00 - VPD de Provisão para Riscos Trabalhistas - 
 Consolidação</v>
      </c>
      <c r="B2611" s="108" t="s">
        <v>2181</v>
      </c>
      <c r="C2611" s="111">
        <v>1549109457.8800001</v>
      </c>
      <c r="D2611" s="182">
        <v>0</v>
      </c>
      <c r="E2611" s="112">
        <f t="shared" si="255"/>
        <v>0</v>
      </c>
      <c r="F2611" s="112">
        <f t="shared" si="256"/>
        <v>1549109457.8800001</v>
      </c>
      <c r="H2611" s="182" t="b">
        <f t="shared" si="254"/>
        <v>1</v>
      </c>
      <c r="I2611" s="182" t="str">
        <f t="shared" si="252"/>
        <v>00</v>
      </c>
    </row>
    <row r="2612" spans="1:9" ht="25.5">
      <c r="A2612" s="182" t="str">
        <f t="shared" si="253"/>
        <v>3.9.7.2.0.00.00 - VPD de Provisões Matemáticas Previdenciárias a 
 Longo Prazo</v>
      </c>
      <c r="B2612" s="106" t="s">
        <v>2182</v>
      </c>
      <c r="C2612" s="110">
        <v>169154687201.45999</v>
      </c>
      <c r="D2612" s="182">
        <v>0</v>
      </c>
      <c r="E2612" s="112">
        <f>E2613</f>
        <v>0</v>
      </c>
      <c r="F2612" s="112">
        <f>F2613</f>
        <v>169154687201.45999</v>
      </c>
      <c r="G2612" s="182">
        <f>G2613</f>
        <v>0</v>
      </c>
      <c r="H2612" s="182" t="b">
        <f t="shared" si="254"/>
        <v>1</v>
      </c>
      <c r="I2612" s="182" t="str">
        <f t="shared" si="252"/>
        <v>00</v>
      </c>
    </row>
    <row r="2613" spans="1:9" ht="25.5">
      <c r="A2613" s="182" t="str">
        <f t="shared" si="253"/>
        <v>3.9.7.2.1.00.00 - VPD de Provisões Matemáticas Previdenciárias a 
 Longo Prazo - Consolidação</v>
      </c>
      <c r="B2613" s="108" t="s">
        <v>2183</v>
      </c>
      <c r="C2613" s="111">
        <v>169154687201.45999</v>
      </c>
      <c r="D2613" s="182">
        <v>0</v>
      </c>
      <c r="E2613" s="112">
        <f t="shared" si="255"/>
        <v>0</v>
      </c>
      <c r="F2613" s="112">
        <f t="shared" si="256"/>
        <v>169154687201.45999</v>
      </c>
      <c r="H2613" s="182" t="b">
        <f t="shared" si="254"/>
        <v>1</v>
      </c>
      <c r="I2613" s="182" t="str">
        <f t="shared" si="252"/>
        <v>00</v>
      </c>
    </row>
    <row r="2614" spans="1:9">
      <c r="A2614" s="182" t="str">
        <f t="shared" si="253"/>
        <v>3.9.7.3.0.00.00 - VPD de Provisões para Riscos Fiscais</v>
      </c>
      <c r="B2614" s="106" t="s">
        <v>2184</v>
      </c>
      <c r="C2614" s="110">
        <v>239590109.52000001</v>
      </c>
      <c r="D2614" s="182">
        <v>0</v>
      </c>
      <c r="E2614" s="112">
        <f>E2615</f>
        <v>0</v>
      </c>
      <c r="F2614" s="112">
        <f>F2615</f>
        <v>239590109.52000001</v>
      </c>
      <c r="G2614" s="182">
        <f>G2615</f>
        <v>0</v>
      </c>
      <c r="H2614" s="182" t="b">
        <f t="shared" si="254"/>
        <v>1</v>
      </c>
      <c r="I2614" s="182" t="str">
        <f t="shared" si="252"/>
        <v>00</v>
      </c>
    </row>
    <row r="2615" spans="1:9" ht="25.5">
      <c r="A2615" s="182" t="str">
        <f t="shared" si="253"/>
        <v>3.9.7.3.1.00.00 - VPD de Provisões para Riscos Fiscais – 
 Consolidação</v>
      </c>
      <c r="B2615" s="108" t="s">
        <v>2185</v>
      </c>
      <c r="C2615" s="111">
        <v>239590109.52000001</v>
      </c>
      <c r="D2615" s="182">
        <v>0</v>
      </c>
      <c r="E2615" s="112">
        <f t="shared" si="255"/>
        <v>0</v>
      </c>
      <c r="F2615" s="112">
        <f t="shared" si="256"/>
        <v>239590109.52000001</v>
      </c>
      <c r="H2615" s="182" t="b">
        <f t="shared" si="254"/>
        <v>1</v>
      </c>
      <c r="I2615" s="182" t="str">
        <f t="shared" si="252"/>
        <v>00</v>
      </c>
    </row>
    <row r="2616" spans="1:9">
      <c r="A2616" s="182" t="str">
        <f t="shared" si="253"/>
        <v>3.9.7.4.0.00.00 - VPD de Provisão para Riscos Cíveis</v>
      </c>
      <c r="B2616" s="106" t="s">
        <v>2186</v>
      </c>
      <c r="C2616" s="110">
        <v>412982922.35000002</v>
      </c>
      <c r="D2616" s="182">
        <v>0</v>
      </c>
      <c r="E2616" s="112">
        <f>E2617</f>
        <v>0</v>
      </c>
      <c r="F2616" s="112">
        <f>F2617</f>
        <v>412982922.35000002</v>
      </c>
      <c r="G2616" s="182">
        <f>G2617</f>
        <v>0</v>
      </c>
      <c r="H2616" s="182" t="b">
        <f t="shared" si="254"/>
        <v>1</v>
      </c>
      <c r="I2616" s="182" t="str">
        <f t="shared" si="252"/>
        <v>00</v>
      </c>
    </row>
    <row r="2617" spans="1:9">
      <c r="A2617" s="182" t="str">
        <f t="shared" si="253"/>
        <v>3.9.7.4.1.00.00 - VPD de Provisão para Riscos Cíveis – Consolidação</v>
      </c>
      <c r="B2617" s="108" t="s">
        <v>2187</v>
      </c>
      <c r="C2617" s="111">
        <v>412982922.35000002</v>
      </c>
      <c r="D2617" s="182">
        <v>0</v>
      </c>
      <c r="E2617" s="112">
        <f t="shared" si="255"/>
        <v>0</v>
      </c>
      <c r="F2617" s="112">
        <f t="shared" si="256"/>
        <v>412982922.35000002</v>
      </c>
      <c r="H2617" s="182" t="b">
        <f t="shared" si="254"/>
        <v>1</v>
      </c>
      <c r="I2617" s="182" t="str">
        <f t="shared" si="252"/>
        <v>00</v>
      </c>
    </row>
    <row r="2618" spans="1:9">
      <c r="A2618" s="182" t="str">
        <f t="shared" si="253"/>
        <v>3.9.7.5.0.00.00 - VPD de Provisão para Repartição de Créditos</v>
      </c>
      <c r="B2618" s="106" t="s">
        <v>2188</v>
      </c>
      <c r="C2618" s="110">
        <v>46472734.200000003</v>
      </c>
      <c r="D2618" s="182">
        <v>0</v>
      </c>
      <c r="E2618" s="112">
        <f>E2621+E2619+E2620</f>
        <v>46472734.200000003</v>
      </c>
      <c r="F2618" s="112">
        <f>F2621+F2619+F2620</f>
        <v>0</v>
      </c>
      <c r="G2618" s="182">
        <f>G2621+G2619+G2620</f>
        <v>0</v>
      </c>
      <c r="H2618" s="182" t="b">
        <f t="shared" si="254"/>
        <v>1</v>
      </c>
      <c r="I2618" s="182" t="str">
        <f t="shared" si="252"/>
        <v>00</v>
      </c>
    </row>
    <row r="2619" spans="1:9" ht="25.5">
      <c r="A2619" s="182" t="str">
        <f t="shared" si="253"/>
        <v>3.9.7.5.3.00.00 - VPD de Provisão para Repartição de Créditos - 
 Inter OFSS União</v>
      </c>
      <c r="B2619" s="108" t="s">
        <v>2189</v>
      </c>
      <c r="C2619" s="111">
        <v>42838682.380000003</v>
      </c>
      <c r="D2619" s="182">
        <v>0</v>
      </c>
      <c r="E2619" s="112">
        <f t="shared" si="255"/>
        <v>42838682.380000003</v>
      </c>
      <c r="F2619" s="112">
        <f t="shared" si="256"/>
        <v>0</v>
      </c>
      <c r="H2619" s="182" t="b">
        <f t="shared" si="254"/>
        <v>1</v>
      </c>
      <c r="I2619" s="182" t="str">
        <f t="shared" si="252"/>
        <v>00</v>
      </c>
    </row>
    <row r="2620" spans="1:9" ht="25.5">
      <c r="A2620" s="182" t="str">
        <f t="shared" si="253"/>
        <v>3.9.7.5.4.00.00 - VPD de Provisão para Repartição de Créditos - 
 Inter OFSS Estados</v>
      </c>
      <c r="B2620" s="106" t="s">
        <v>2190</v>
      </c>
      <c r="C2620" s="110"/>
      <c r="D2620" s="182">
        <v>0</v>
      </c>
      <c r="E2620" s="112">
        <f t="shared" si="255"/>
        <v>0</v>
      </c>
      <c r="F2620" s="112">
        <f t="shared" si="256"/>
        <v>0</v>
      </c>
      <c r="H2620" s="182" t="b">
        <f t="shared" si="254"/>
        <v>1</v>
      </c>
      <c r="I2620" s="182" t="str">
        <f t="shared" ref="I2620:I2683" si="257">MID(A2620,11,2)</f>
        <v>00</v>
      </c>
    </row>
    <row r="2621" spans="1:9" ht="25.5">
      <c r="A2621" s="182" t="str">
        <f t="shared" ref="A2621:A2684" si="258">TRIM(B2621)</f>
        <v>3.9.7.5.5.00.00 - VPD de Provisão para Repartição de Créditos - 
 Inter OFSS - Município</v>
      </c>
      <c r="B2621" s="108" t="s">
        <v>2191</v>
      </c>
      <c r="C2621" s="111">
        <v>3634051.82</v>
      </c>
      <c r="D2621" s="182">
        <v>0</v>
      </c>
      <c r="E2621" s="112">
        <f t="shared" si="255"/>
        <v>3634051.82</v>
      </c>
      <c r="F2621" s="112">
        <f t="shared" si="256"/>
        <v>0</v>
      </c>
      <c r="H2621" s="182" t="b">
        <f t="shared" ref="H2621:H2684" si="259">IF(I2621="00",C2621=E2621+F2621,TRUE)</f>
        <v>1</v>
      </c>
      <c r="I2621" s="182" t="str">
        <f t="shared" si="257"/>
        <v>00</v>
      </c>
    </row>
    <row r="2622" spans="1:9" ht="25.5">
      <c r="A2622" s="182" t="str">
        <f t="shared" si="258"/>
        <v>3.9.7.6.0.00.00 - VPD de Provisão para Riscos Decorrentes de 
 Contratos de PPP</v>
      </c>
      <c r="B2622" s="106" t="s">
        <v>2192</v>
      </c>
      <c r="C2622" s="110">
        <v>-1592270.18</v>
      </c>
      <c r="D2622" s="182">
        <v>0</v>
      </c>
      <c r="E2622" s="112">
        <f>E2623</f>
        <v>0</v>
      </c>
      <c r="F2622" s="112">
        <f>F2623</f>
        <v>-1592270.18</v>
      </c>
      <c r="G2622" s="182">
        <f>G2623</f>
        <v>0</v>
      </c>
      <c r="H2622" s="182" t="b">
        <f t="shared" si="259"/>
        <v>1</v>
      </c>
      <c r="I2622" s="182" t="str">
        <f t="shared" si="257"/>
        <v>00</v>
      </c>
    </row>
    <row r="2623" spans="1:9" ht="25.5">
      <c r="A2623" s="182" t="str">
        <f t="shared" si="258"/>
        <v>3.9.7.6.1.00.00 - VPD de Provisão para Riscos Decorrentes de 
 Contratos de PPP - Consolidação</v>
      </c>
      <c r="B2623" s="108" t="s">
        <v>2193</v>
      </c>
      <c r="C2623" s="111">
        <v>-1592270.18</v>
      </c>
      <c r="D2623" s="182">
        <v>0</v>
      </c>
      <c r="E2623" s="112">
        <f t="shared" ref="E2623:E2683" si="260">SUMIF(A2623:B2623,"*intra*",C2623:D2623)+SUMIF(A2623:B2623,"*inter*",C2623:D2623)</f>
        <v>0</v>
      </c>
      <c r="F2623" s="112">
        <f t="shared" ref="F2623:F2683" si="261">SUMIF(A2623:B2623,"*consolidação*",C2623:D2623)</f>
        <v>-1592270.18</v>
      </c>
      <c r="H2623" s="182" t="b">
        <f t="shared" si="259"/>
        <v>1</v>
      </c>
      <c r="I2623" s="182" t="str">
        <f t="shared" si="257"/>
        <v>00</v>
      </c>
    </row>
    <row r="2624" spans="1:9">
      <c r="A2624" s="182" t="str">
        <f t="shared" si="258"/>
        <v>3.9.7.9.0.00.00 - VPD de Outras Provisões</v>
      </c>
      <c r="B2624" s="106" t="s">
        <v>2194</v>
      </c>
      <c r="C2624" s="110">
        <v>7762428832.3999996</v>
      </c>
      <c r="D2624" s="182">
        <v>0</v>
      </c>
      <c r="E2624" s="112">
        <f>E2625</f>
        <v>0</v>
      </c>
      <c r="F2624" s="112">
        <f>F2625</f>
        <v>7762428832.3999996</v>
      </c>
      <c r="G2624" s="182">
        <f>G2625</f>
        <v>0</v>
      </c>
      <c r="H2624" s="182" t="b">
        <f t="shared" si="259"/>
        <v>1</v>
      </c>
      <c r="I2624" s="182" t="str">
        <f t="shared" si="257"/>
        <v>00</v>
      </c>
    </row>
    <row r="2625" spans="1:9">
      <c r="A2625" s="182" t="str">
        <f t="shared" si="258"/>
        <v>3.9.7.9.1.00.00 - VPD de Outras Provisões - Consolidação</v>
      </c>
      <c r="B2625" s="108" t="s">
        <v>2195</v>
      </c>
      <c r="C2625" s="111">
        <v>7762428832.3999996</v>
      </c>
      <c r="D2625" s="182">
        <v>0</v>
      </c>
      <c r="E2625" s="112">
        <f t="shared" si="260"/>
        <v>0</v>
      </c>
      <c r="F2625" s="112">
        <f t="shared" si="261"/>
        <v>7762428832.3999996</v>
      </c>
      <c r="H2625" s="182" t="b">
        <f t="shared" si="259"/>
        <v>1</v>
      </c>
      <c r="I2625" s="182" t="str">
        <f t="shared" si="257"/>
        <v>00</v>
      </c>
    </row>
    <row r="2626" spans="1:9">
      <c r="A2626" s="182" t="str">
        <f t="shared" si="258"/>
        <v>3.9.9.0.0.00.00 - Diversas Variações Patrimoniais Diminutivas</v>
      </c>
      <c r="B2626" s="106" t="s">
        <v>2196</v>
      </c>
      <c r="C2626" s="110">
        <v>142036200534.07001</v>
      </c>
      <c r="D2626" s="182">
        <v>0</v>
      </c>
      <c r="E2626" s="112">
        <f>E2636+E2632+E2651+E2638+E2627+E2646+E2644+E2648</f>
        <v>1289277857.1000001</v>
      </c>
      <c r="F2626" s="112">
        <f>F2636+F2632+F2651+F2638+F2627+F2646+F2644+F2648</f>
        <v>140746922676.96997</v>
      </c>
      <c r="G2626" s="182">
        <f>G2636+G2632+G2651+G2638+G2627+G2646+G2644+G2648</f>
        <v>0</v>
      </c>
      <c r="H2626" s="182" t="b">
        <f t="shared" si="259"/>
        <v>1</v>
      </c>
      <c r="I2626" s="182" t="str">
        <f t="shared" si="257"/>
        <v>00</v>
      </c>
    </row>
    <row r="2627" spans="1:9">
      <c r="A2627" s="182" t="str">
        <f t="shared" si="258"/>
        <v>3.9.9.1.0.00.00 - Compensação Financeira entre RGPS/RPPS</v>
      </c>
      <c r="B2627" s="108" t="s">
        <v>2197</v>
      </c>
      <c r="C2627" s="111">
        <v>960140811.95000005</v>
      </c>
      <c r="D2627" s="182">
        <v>0</v>
      </c>
      <c r="E2627" s="112">
        <f>E2629+E2628+E2630+E2631</f>
        <v>960140811.95000017</v>
      </c>
      <c r="F2627" s="112">
        <f>F2629+F2628+F2630+F2631</f>
        <v>0</v>
      </c>
      <c r="G2627" s="182">
        <f>G2629+G2628+G2630+G2631</f>
        <v>0</v>
      </c>
      <c r="H2627" s="182" t="b">
        <f t="shared" si="259"/>
        <v>1</v>
      </c>
      <c r="I2627" s="182" t="str">
        <f t="shared" si="257"/>
        <v>00</v>
      </c>
    </row>
    <row r="2628" spans="1:9" ht="25.5">
      <c r="A2628" s="182" t="str">
        <f t="shared" si="258"/>
        <v>3.9.9.1.2.00.00 - Compensação Financeira entre RGPS/RPPS - Intra 
 OFSS</v>
      </c>
      <c r="B2628" s="106" t="s">
        <v>2198</v>
      </c>
      <c r="C2628" s="110">
        <v>856419681.21000004</v>
      </c>
      <c r="D2628" s="182">
        <v>0</v>
      </c>
      <c r="E2628" s="112">
        <f t="shared" si="260"/>
        <v>856419681.21000004</v>
      </c>
      <c r="F2628" s="112">
        <f t="shared" si="261"/>
        <v>0</v>
      </c>
      <c r="H2628" s="182" t="b">
        <f t="shared" si="259"/>
        <v>1</v>
      </c>
      <c r="I2628" s="182" t="str">
        <f t="shared" si="257"/>
        <v>00</v>
      </c>
    </row>
    <row r="2629" spans="1:9" ht="25.5">
      <c r="A2629" s="182" t="str">
        <f t="shared" si="258"/>
        <v>3.9.9.1.3.00.00 - Compensação Financeira entre RGPS/RPPS - Inter 
 OFSS - União</v>
      </c>
      <c r="B2629" s="108" t="s">
        <v>2199</v>
      </c>
      <c r="C2629" s="111">
        <v>22998141.690000001</v>
      </c>
      <c r="D2629" s="182">
        <v>0</v>
      </c>
      <c r="E2629" s="112">
        <f t="shared" si="260"/>
        <v>22998141.690000001</v>
      </c>
      <c r="F2629" s="112">
        <f t="shared" si="261"/>
        <v>0</v>
      </c>
      <c r="H2629" s="182" t="b">
        <f t="shared" si="259"/>
        <v>1</v>
      </c>
      <c r="I2629" s="182" t="str">
        <f t="shared" si="257"/>
        <v>00</v>
      </c>
    </row>
    <row r="2630" spans="1:9" ht="25.5">
      <c r="A2630" s="182" t="str">
        <f t="shared" si="258"/>
        <v>3.9.9.1.4.00.00 - Compensação Financeira entre RGPS/RPPS - Inter 
 OFSS - Estado</v>
      </c>
      <c r="B2630" s="106" t="s">
        <v>2200</v>
      </c>
      <c r="C2630" s="110">
        <v>508743.34</v>
      </c>
      <c r="D2630" s="182">
        <v>0</v>
      </c>
      <c r="E2630" s="112">
        <f t="shared" si="260"/>
        <v>508743.34</v>
      </c>
      <c r="F2630" s="112">
        <f t="shared" si="261"/>
        <v>0</v>
      </c>
      <c r="H2630" s="182" t="b">
        <f t="shared" si="259"/>
        <v>1</v>
      </c>
      <c r="I2630" s="182" t="str">
        <f t="shared" si="257"/>
        <v>00</v>
      </c>
    </row>
    <row r="2631" spans="1:9" ht="25.5">
      <c r="A2631" s="182" t="str">
        <f t="shared" si="258"/>
        <v>3.9.9.1.5.00.00 - Compensação Financeira entre RGPS/RPPS - Inter 
 OFSS - Município</v>
      </c>
      <c r="B2631" s="108" t="s">
        <v>2201</v>
      </c>
      <c r="C2631" s="111">
        <v>80214245.709999993</v>
      </c>
      <c r="D2631" s="182">
        <v>0</v>
      </c>
      <c r="E2631" s="112">
        <f t="shared" si="260"/>
        <v>80214245.709999993</v>
      </c>
      <c r="F2631" s="112">
        <f t="shared" si="261"/>
        <v>0</v>
      </c>
      <c r="H2631" s="182" t="b">
        <f t="shared" si="259"/>
        <v>1</v>
      </c>
      <c r="I2631" s="182" t="str">
        <f t="shared" si="257"/>
        <v>00</v>
      </c>
    </row>
    <row r="2632" spans="1:9">
      <c r="A2632" s="182" t="str">
        <f t="shared" si="258"/>
        <v>3.9.9.2.0.00.00 - Compensação Financeira entre Regimes Próprios</v>
      </c>
      <c r="B2632" s="106" t="s">
        <v>2202</v>
      </c>
      <c r="C2632" s="110">
        <v>134833753.21000001</v>
      </c>
      <c r="D2632" s="182">
        <v>0</v>
      </c>
      <c r="E2632" s="112">
        <f>E2634+E2633+E2635</f>
        <v>134833753.21000001</v>
      </c>
      <c r="F2632" s="112">
        <f>F2634+F2633+F2635</f>
        <v>0</v>
      </c>
      <c r="G2632" s="182">
        <f>G2634+G2633+G2635</f>
        <v>0</v>
      </c>
      <c r="H2632" s="182" t="b">
        <f t="shared" si="259"/>
        <v>1</v>
      </c>
      <c r="I2632" s="182" t="str">
        <f t="shared" si="257"/>
        <v>00</v>
      </c>
    </row>
    <row r="2633" spans="1:9" ht="25.5">
      <c r="A2633" s="182" t="str">
        <f t="shared" si="258"/>
        <v>3.9.9.2.3.00.00 - Compensação Financeira entre Regimes Próprios - 
 Inter OFSS - União</v>
      </c>
      <c r="B2633" s="108" t="s">
        <v>2203</v>
      </c>
      <c r="C2633" s="111">
        <v>284785.78999999998</v>
      </c>
      <c r="D2633" s="182">
        <v>0</v>
      </c>
      <c r="E2633" s="112">
        <f t="shared" si="260"/>
        <v>284785.78999999998</v>
      </c>
      <c r="F2633" s="112">
        <f t="shared" si="261"/>
        <v>0</v>
      </c>
      <c r="H2633" s="182" t="b">
        <f t="shared" si="259"/>
        <v>1</v>
      </c>
      <c r="I2633" s="182" t="str">
        <f t="shared" si="257"/>
        <v>00</v>
      </c>
    </row>
    <row r="2634" spans="1:9" ht="25.5">
      <c r="A2634" s="182" t="str">
        <f t="shared" si="258"/>
        <v>3.9.9.2.4.00.00 - Compensação Financeira entre Regimes Próprios - 
 Inter OFSS - Estado</v>
      </c>
      <c r="B2634" s="106" t="s">
        <v>2204</v>
      </c>
      <c r="C2634" s="110">
        <v>45113.27</v>
      </c>
      <c r="D2634" s="182">
        <v>0</v>
      </c>
      <c r="E2634" s="112">
        <f t="shared" si="260"/>
        <v>45113.27</v>
      </c>
      <c r="F2634" s="112">
        <f t="shared" si="261"/>
        <v>0</v>
      </c>
      <c r="H2634" s="182" t="b">
        <f t="shared" si="259"/>
        <v>1</v>
      </c>
      <c r="I2634" s="182" t="str">
        <f t="shared" si="257"/>
        <v>00</v>
      </c>
    </row>
    <row r="2635" spans="1:9" ht="25.5">
      <c r="A2635" s="182" t="str">
        <f t="shared" si="258"/>
        <v>3.9.9.2.5.00.00 - Compensação Financeira entre Regimes Próprios - 
 Inter OFSS - Município</v>
      </c>
      <c r="B2635" s="108" t="s">
        <v>2205</v>
      </c>
      <c r="C2635" s="111">
        <v>134503854.15000001</v>
      </c>
      <c r="D2635" s="182">
        <v>0</v>
      </c>
      <c r="E2635" s="112">
        <f t="shared" si="260"/>
        <v>134503854.15000001</v>
      </c>
      <c r="F2635" s="112">
        <f t="shared" si="261"/>
        <v>0</v>
      </c>
      <c r="H2635" s="182" t="b">
        <f t="shared" si="259"/>
        <v>1</v>
      </c>
      <c r="I2635" s="182" t="str">
        <f t="shared" si="257"/>
        <v>00</v>
      </c>
    </row>
    <row r="2636" spans="1:9">
      <c r="A2636" s="182" t="str">
        <f t="shared" si="258"/>
        <v>3.9.9.3.0.00.00 - Variação Patrimonial Diminutiva com Bonificações</v>
      </c>
      <c r="B2636" s="106" t="s">
        <v>2206</v>
      </c>
      <c r="C2636" s="110">
        <v>80035449.620000005</v>
      </c>
      <c r="D2636" s="182">
        <v>0</v>
      </c>
      <c r="E2636" s="112">
        <f>E2637</f>
        <v>0</v>
      </c>
      <c r="F2636" s="112">
        <f>F2637</f>
        <v>80035449.620000005</v>
      </c>
      <c r="G2636" s="182">
        <f>G2637</f>
        <v>0</v>
      </c>
      <c r="H2636" s="182" t="b">
        <f t="shared" si="259"/>
        <v>1</v>
      </c>
      <c r="I2636" s="182" t="str">
        <f t="shared" si="257"/>
        <v>00</v>
      </c>
    </row>
    <row r="2637" spans="1:9" ht="25.5">
      <c r="A2637" s="182" t="str">
        <f t="shared" si="258"/>
        <v>3.9.9.3.1.00.00 - Variação Patrimonial Diminutiva com Bonificações - 
 Consolidação</v>
      </c>
      <c r="B2637" s="108" t="s">
        <v>2207</v>
      </c>
      <c r="C2637" s="111">
        <v>80035449.620000005</v>
      </c>
      <c r="D2637" s="182">
        <v>0</v>
      </c>
      <c r="E2637" s="112">
        <f t="shared" si="260"/>
        <v>0</v>
      </c>
      <c r="F2637" s="112">
        <f t="shared" si="261"/>
        <v>80035449.620000005</v>
      </c>
      <c r="H2637" s="182" t="b">
        <f t="shared" si="259"/>
        <v>1</v>
      </c>
      <c r="I2637" s="182" t="str">
        <f t="shared" si="257"/>
        <v>00</v>
      </c>
    </row>
    <row r="2638" spans="1:9">
      <c r="A2638" s="182" t="str">
        <f t="shared" si="258"/>
        <v>3.9.9.4.0.00.00 - Amortização de Ágio em Investimentos</v>
      </c>
      <c r="B2638" s="106" t="s">
        <v>2208</v>
      </c>
      <c r="C2638" s="110">
        <v>248607185.41</v>
      </c>
      <c r="D2638" s="182">
        <v>0</v>
      </c>
      <c r="E2638" s="112">
        <f>E2641+E2643+E2640+E2639+E2642</f>
        <v>111316866.17</v>
      </c>
      <c r="F2638" s="112">
        <f>F2641+F2643+F2640+F2639+F2642</f>
        <v>137290319.24000001</v>
      </c>
      <c r="G2638" s="182">
        <f>G2641+G2643+G2640+G2639+G2642</f>
        <v>0</v>
      </c>
      <c r="H2638" s="182" t="b">
        <f t="shared" si="259"/>
        <v>1</v>
      </c>
      <c r="I2638" s="182" t="str">
        <f t="shared" si="257"/>
        <v>00</v>
      </c>
    </row>
    <row r="2639" spans="1:9" ht="25.5">
      <c r="A2639" s="182" t="str">
        <f t="shared" si="258"/>
        <v>3.9.9.4.1.00.00 - Amortização de Ágio em Investimentos - 
 Consolidação</v>
      </c>
      <c r="B2639" s="108" t="s">
        <v>2209</v>
      </c>
      <c r="C2639" s="111">
        <v>137290319.24000001</v>
      </c>
      <c r="D2639" s="182">
        <v>0</v>
      </c>
      <c r="E2639" s="112">
        <f t="shared" si="260"/>
        <v>0</v>
      </c>
      <c r="F2639" s="112">
        <f t="shared" si="261"/>
        <v>137290319.24000001</v>
      </c>
      <c r="H2639" s="182" t="b">
        <f t="shared" si="259"/>
        <v>1</v>
      </c>
      <c r="I2639" s="182" t="str">
        <f t="shared" si="257"/>
        <v>00</v>
      </c>
    </row>
    <row r="2640" spans="1:9">
      <c r="A2640" s="182" t="str">
        <f t="shared" si="258"/>
        <v>3.9.9.4.2.00.00 - Amortização de Ágio em Investimentos - Intra OFSS</v>
      </c>
      <c r="B2640" s="106" t="s">
        <v>2210</v>
      </c>
      <c r="C2640" s="110">
        <v>833382.7</v>
      </c>
      <c r="D2640" s="182">
        <v>0</v>
      </c>
      <c r="E2640" s="112">
        <f t="shared" si="260"/>
        <v>833382.7</v>
      </c>
      <c r="F2640" s="112">
        <f t="shared" si="261"/>
        <v>0</v>
      </c>
      <c r="H2640" s="182" t="b">
        <f t="shared" si="259"/>
        <v>1</v>
      </c>
      <c r="I2640" s="182" t="str">
        <f t="shared" si="257"/>
        <v>00</v>
      </c>
    </row>
    <row r="2641" spans="1:9" ht="25.5">
      <c r="A2641" s="182" t="str">
        <f t="shared" si="258"/>
        <v>3.9.9.4.3.00.00 - Amortização de Ágio em Investimentos - Inter OFSS 
 - União</v>
      </c>
      <c r="B2641" s="108" t="s">
        <v>2211</v>
      </c>
      <c r="C2641" s="111"/>
      <c r="D2641" s="182">
        <v>0</v>
      </c>
      <c r="E2641" s="112">
        <f t="shared" si="260"/>
        <v>0</v>
      </c>
      <c r="F2641" s="112">
        <f t="shared" si="261"/>
        <v>0</v>
      </c>
      <c r="H2641" s="182" t="b">
        <f t="shared" si="259"/>
        <v>1</v>
      </c>
      <c r="I2641" s="182" t="str">
        <f t="shared" si="257"/>
        <v>00</v>
      </c>
    </row>
    <row r="2642" spans="1:9" ht="25.5">
      <c r="A2642" s="182" t="str">
        <f t="shared" si="258"/>
        <v>3.9.9.4.4.00.00 - Amortização de Ágio em Investimentos - Inter OFSS 
 - Estado</v>
      </c>
      <c r="B2642" s="106" t="s">
        <v>2212</v>
      </c>
      <c r="C2642" s="110">
        <v>28000</v>
      </c>
      <c r="D2642" s="182">
        <v>0</v>
      </c>
      <c r="E2642" s="112">
        <f t="shared" si="260"/>
        <v>28000</v>
      </c>
      <c r="F2642" s="112">
        <f t="shared" si="261"/>
        <v>0</v>
      </c>
      <c r="H2642" s="182" t="b">
        <f t="shared" si="259"/>
        <v>1</v>
      </c>
      <c r="I2642" s="182" t="str">
        <f t="shared" si="257"/>
        <v>00</v>
      </c>
    </row>
    <row r="2643" spans="1:9" ht="25.5">
      <c r="A2643" s="182" t="str">
        <f t="shared" si="258"/>
        <v>3.9.9.4.5.00.00 - Amortização de Ágio em Investimentos - Inter OFSS 
 - Município</v>
      </c>
      <c r="B2643" s="108" t="s">
        <v>2213</v>
      </c>
      <c r="C2643" s="111">
        <v>110455483.47</v>
      </c>
      <c r="D2643" s="182">
        <v>0</v>
      </c>
      <c r="E2643" s="112">
        <f t="shared" si="260"/>
        <v>110455483.47</v>
      </c>
      <c r="F2643" s="112">
        <f t="shared" si="261"/>
        <v>0</v>
      </c>
      <c r="H2643" s="182" t="b">
        <f t="shared" si="259"/>
        <v>1</v>
      </c>
      <c r="I2643" s="182" t="str">
        <f t="shared" si="257"/>
        <v>00</v>
      </c>
    </row>
    <row r="2644" spans="1:9">
      <c r="A2644" s="182" t="str">
        <f t="shared" si="258"/>
        <v>3.9.9.5.0.00.00 - Multas Administrativas</v>
      </c>
      <c r="B2644" s="106" t="s">
        <v>2214</v>
      </c>
      <c r="C2644" s="110">
        <v>12248017.08</v>
      </c>
      <c r="D2644" s="182">
        <v>0</v>
      </c>
      <c r="E2644" s="112">
        <f>E2645</f>
        <v>0</v>
      </c>
      <c r="F2644" s="112">
        <f>F2645</f>
        <v>12248017.08</v>
      </c>
      <c r="G2644" s="182">
        <f>G2645</f>
        <v>0</v>
      </c>
      <c r="H2644" s="182" t="b">
        <f t="shared" si="259"/>
        <v>1</v>
      </c>
      <c r="I2644" s="182" t="str">
        <f t="shared" si="257"/>
        <v>00</v>
      </c>
    </row>
    <row r="2645" spans="1:9">
      <c r="A2645" s="182" t="str">
        <f t="shared" si="258"/>
        <v>3.9.9.5.1.00.00 - Multas Administrativas - Consolidação</v>
      </c>
      <c r="B2645" s="108" t="s">
        <v>2215</v>
      </c>
      <c r="C2645" s="111">
        <v>12248017.08</v>
      </c>
      <c r="D2645" s="182">
        <v>0</v>
      </c>
      <c r="E2645" s="112">
        <f t="shared" si="260"/>
        <v>0</v>
      </c>
      <c r="F2645" s="112">
        <f t="shared" si="261"/>
        <v>12248017.08</v>
      </c>
      <c r="H2645" s="182" t="b">
        <f t="shared" si="259"/>
        <v>1</v>
      </c>
      <c r="I2645" s="182" t="str">
        <f t="shared" si="257"/>
        <v>00</v>
      </c>
    </row>
    <row r="2646" spans="1:9">
      <c r="A2646" s="182" t="str">
        <f t="shared" si="258"/>
        <v>3.9.9.6.0.00.00 - Indenizações e Restituições</v>
      </c>
      <c r="B2646" s="106" t="s">
        <v>2216</v>
      </c>
      <c r="C2646" s="110">
        <v>2276365123.1799998</v>
      </c>
      <c r="D2646" s="182">
        <v>0</v>
      </c>
      <c r="E2646" s="112">
        <f>E2647</f>
        <v>0</v>
      </c>
      <c r="F2646" s="112">
        <f>F2647</f>
        <v>2276365123.1799998</v>
      </c>
      <c r="G2646" s="182">
        <f>G2647</f>
        <v>0</v>
      </c>
      <c r="H2646" s="182" t="b">
        <f t="shared" si="259"/>
        <v>1</v>
      </c>
      <c r="I2646" s="182" t="str">
        <f t="shared" si="257"/>
        <v>00</v>
      </c>
    </row>
    <row r="2647" spans="1:9">
      <c r="A2647" s="182" t="str">
        <f t="shared" si="258"/>
        <v>3.9.9.6.1.00.00 - Indenizações e Restituições - Consolidação</v>
      </c>
      <c r="B2647" s="108" t="s">
        <v>2217</v>
      </c>
      <c r="C2647" s="111">
        <v>2276365123.1799998</v>
      </c>
      <c r="D2647" s="182">
        <v>0</v>
      </c>
      <c r="E2647" s="112">
        <f t="shared" si="260"/>
        <v>0</v>
      </c>
      <c r="F2647" s="112">
        <f t="shared" si="261"/>
        <v>2276365123.1799998</v>
      </c>
      <c r="H2647" s="182" t="b">
        <f t="shared" si="259"/>
        <v>1</v>
      </c>
      <c r="I2647" s="182" t="str">
        <f t="shared" si="257"/>
        <v>00</v>
      </c>
    </row>
    <row r="2648" spans="1:9">
      <c r="A2648" s="182" t="str">
        <f t="shared" si="258"/>
        <v>3.9.9.7.0.00.00 - Compensações ao RGPS</v>
      </c>
      <c r="B2648" s="106" t="s">
        <v>2218</v>
      </c>
      <c r="C2648" s="110">
        <v>164708992.19999999</v>
      </c>
      <c r="D2648" s="182">
        <v>0</v>
      </c>
      <c r="E2648" s="112">
        <f>E2649+E2650</f>
        <v>82986425.769999996</v>
      </c>
      <c r="F2648" s="112">
        <f>F2649+F2650</f>
        <v>81722566.430000007</v>
      </c>
      <c r="G2648" s="182">
        <f>G2649+G2650</f>
        <v>0</v>
      </c>
      <c r="H2648" s="182" t="b">
        <f t="shared" si="259"/>
        <v>1</v>
      </c>
      <c r="I2648" s="182" t="str">
        <f t="shared" si="257"/>
        <v>00</v>
      </c>
    </row>
    <row r="2649" spans="1:9">
      <c r="A2649" s="182" t="str">
        <f t="shared" si="258"/>
        <v>3.9.9.7.1.00.00 - Compensações ao RGPS - Consolidação</v>
      </c>
      <c r="B2649" s="108" t="s">
        <v>2219</v>
      </c>
      <c r="C2649" s="111">
        <v>81722566.430000007</v>
      </c>
      <c r="D2649" s="182">
        <v>0</v>
      </c>
      <c r="E2649" s="112">
        <f t="shared" si="260"/>
        <v>0</v>
      </c>
      <c r="F2649" s="112">
        <f t="shared" si="261"/>
        <v>81722566.430000007</v>
      </c>
      <c r="H2649" s="182" t="b">
        <f t="shared" si="259"/>
        <v>1</v>
      </c>
      <c r="I2649" s="182" t="str">
        <f t="shared" si="257"/>
        <v>00</v>
      </c>
    </row>
    <row r="2650" spans="1:9">
      <c r="A2650" s="182" t="str">
        <f t="shared" si="258"/>
        <v>3.9.9.7.3.00.00 - Compensações ao RGPS - Inter OFSS - União</v>
      </c>
      <c r="B2650" s="106" t="s">
        <v>2220</v>
      </c>
      <c r="C2650" s="110">
        <v>82986425.769999996</v>
      </c>
      <c r="D2650" s="182">
        <v>0</v>
      </c>
      <c r="E2650" s="112">
        <f t="shared" si="260"/>
        <v>82986425.769999996</v>
      </c>
      <c r="F2650" s="112">
        <f t="shared" si="261"/>
        <v>0</v>
      </c>
      <c r="H2650" s="182" t="b">
        <f t="shared" si="259"/>
        <v>1</v>
      </c>
      <c r="I2650" s="182" t="str">
        <f t="shared" si="257"/>
        <v>00</v>
      </c>
    </row>
    <row r="2651" spans="1:9" ht="25.5">
      <c r="A2651" s="182" t="str">
        <f t="shared" si="258"/>
        <v>3.9.9.9.0.00.00 - Variações Patrimoniais Diminutivas Decorrentes de 
 Fatos Geradores Diversos</v>
      </c>
      <c r="B2651" s="108" t="s">
        <v>2221</v>
      </c>
      <c r="C2651" s="111">
        <v>138159261201.42001</v>
      </c>
      <c r="D2651" s="182">
        <v>0</v>
      </c>
      <c r="E2651" s="112">
        <f>E2652</f>
        <v>0</v>
      </c>
      <c r="F2651" s="112">
        <f>F2652</f>
        <v>138159261201.42001</v>
      </c>
      <c r="G2651" s="182">
        <f>G2652</f>
        <v>0</v>
      </c>
      <c r="H2651" s="182" t="b">
        <f t="shared" si="259"/>
        <v>1</v>
      </c>
      <c r="I2651" s="182" t="str">
        <f t="shared" si="257"/>
        <v>00</v>
      </c>
    </row>
    <row r="2652" spans="1:9" ht="25.5">
      <c r="A2652" s="182" t="str">
        <f t="shared" si="258"/>
        <v>3.9.9.9.1.00.00 - Variações Patrimoniais Diminutivas Decorrentes de 
 Fatos Geradores Diversos - Consolidação</v>
      </c>
      <c r="B2652" s="106" t="s">
        <v>2222</v>
      </c>
      <c r="C2652" s="110">
        <v>138159261201.42001</v>
      </c>
      <c r="D2652" s="182">
        <v>0</v>
      </c>
      <c r="E2652" s="112">
        <f t="shared" si="260"/>
        <v>0</v>
      </c>
      <c r="F2652" s="112">
        <f t="shared" si="261"/>
        <v>138159261201.42001</v>
      </c>
      <c r="H2652" s="182" t="b">
        <f t="shared" si="259"/>
        <v>1</v>
      </c>
      <c r="I2652" s="182" t="str">
        <f t="shared" si="257"/>
        <v>00</v>
      </c>
    </row>
    <row r="2653" spans="1:9">
      <c r="A2653" s="182">
        <v>1</v>
      </c>
      <c r="B2653" s="108" t="s">
        <v>2223</v>
      </c>
      <c r="C2653" s="109"/>
      <c r="D2653" s="182">
        <v>0</v>
      </c>
      <c r="E2653" s="112">
        <f t="shared" si="260"/>
        <v>0</v>
      </c>
      <c r="F2653" s="112">
        <f t="shared" si="261"/>
        <v>0</v>
      </c>
      <c r="H2653" s="182" t="b">
        <f t="shared" si="259"/>
        <v>1</v>
      </c>
      <c r="I2653" s="182" t="str">
        <f t="shared" si="257"/>
        <v/>
      </c>
    </row>
    <row r="2654" spans="1:9">
      <c r="A2654" s="182">
        <v>1</v>
      </c>
      <c r="B2654" s="106" t="s">
        <v>2224</v>
      </c>
      <c r="C2654" s="107"/>
      <c r="D2654" s="182">
        <v>0</v>
      </c>
      <c r="E2654" s="112">
        <f t="shared" si="260"/>
        <v>0</v>
      </c>
      <c r="F2654" s="112">
        <f t="shared" si="261"/>
        <v>0</v>
      </c>
      <c r="H2654" s="182" t="b">
        <f t="shared" si="259"/>
        <v>1</v>
      </c>
      <c r="I2654" s="182" t="str">
        <f t="shared" si="257"/>
        <v/>
      </c>
    </row>
    <row r="2655" spans="1:9">
      <c r="A2655" s="182" t="str">
        <f t="shared" si="258"/>
        <v>4.0.0.0.0.00.00 - Variação Patrimonial Aumentativa</v>
      </c>
      <c r="B2655" s="108" t="s">
        <v>2225</v>
      </c>
      <c r="C2655" s="111">
        <v>1002369434845.6801</v>
      </c>
      <c r="D2655" s="182">
        <v>0</v>
      </c>
      <c r="E2655" s="112">
        <f>E2684+E2656+E2852+E2722+E2800+E2738+E2893</f>
        <v>424666843151.56995</v>
      </c>
      <c r="F2655" s="112">
        <f>F2684+F2656+F2852+F2722+F2800+F2738+F2893</f>
        <v>577702591694.10999</v>
      </c>
      <c r="G2655" s="182">
        <f>G2684+G2656+G2852+G2722+G2800+G2738+G2893</f>
        <v>0</v>
      </c>
      <c r="H2655" s="182" t="b">
        <f t="shared" si="259"/>
        <v>1</v>
      </c>
      <c r="I2655" s="182" t="str">
        <f t="shared" si="257"/>
        <v>00</v>
      </c>
    </row>
    <row r="2656" spans="1:9">
      <c r="A2656" s="182" t="str">
        <f t="shared" si="258"/>
        <v>4.1.0.0.0.00.00 - Impostos, Taxas e Contribuições de Melhoria</v>
      </c>
      <c r="B2656" s="106" t="s">
        <v>2226</v>
      </c>
      <c r="C2656" s="110">
        <v>141411517998.78</v>
      </c>
      <c r="D2656" s="182">
        <v>0</v>
      </c>
      <c r="E2656" s="182">
        <f>E2668+E2657+E2673</f>
        <v>0</v>
      </c>
      <c r="F2656" s="112">
        <f>F2668+F2657+F2673</f>
        <v>141411517998.78</v>
      </c>
      <c r="G2656" s="182">
        <f>G2668+G2657+G2673</f>
        <v>0</v>
      </c>
      <c r="H2656" s="182" t="b">
        <f t="shared" si="259"/>
        <v>1</v>
      </c>
      <c r="I2656" s="182" t="str">
        <f t="shared" si="257"/>
        <v>00</v>
      </c>
    </row>
    <row r="2657" spans="1:9">
      <c r="A2657" s="182" t="str">
        <f t="shared" si="258"/>
        <v>4.1.1.0.0.00.00 - Impostos</v>
      </c>
      <c r="B2657" s="108" t="s">
        <v>2227</v>
      </c>
      <c r="C2657" s="111">
        <v>129281612256.73</v>
      </c>
      <c r="D2657" s="182">
        <v>0</v>
      </c>
      <c r="E2657" s="112">
        <f>E2664+E2660+E2662+E2666+E2658</f>
        <v>0</v>
      </c>
      <c r="F2657" s="112">
        <f>F2664+F2660+F2662+F2666+F2658</f>
        <v>129281612256.73</v>
      </c>
      <c r="G2657" s="182">
        <f>G2664+G2660+G2662+G2666+G2658</f>
        <v>0</v>
      </c>
      <c r="H2657" s="182" t="b">
        <f t="shared" si="259"/>
        <v>1</v>
      </c>
      <c r="I2657" s="182" t="str">
        <f t="shared" si="257"/>
        <v>00</v>
      </c>
    </row>
    <row r="2658" spans="1:9">
      <c r="A2658" s="182" t="str">
        <f t="shared" si="258"/>
        <v>4.1.1.1.0.00.00 - Impostos sobre Comercio Exterior</v>
      </c>
      <c r="B2658" s="106" t="s">
        <v>2228</v>
      </c>
      <c r="C2658" s="110">
        <v>1306214062.4300001</v>
      </c>
      <c r="D2658" s="182">
        <v>0</v>
      </c>
      <c r="E2658" s="112">
        <f>E2659</f>
        <v>0</v>
      </c>
      <c r="F2658" s="112">
        <f>F2659</f>
        <v>1306214062.4300001</v>
      </c>
      <c r="G2658" s="182">
        <f>G2659</f>
        <v>0</v>
      </c>
      <c r="H2658" s="182" t="b">
        <f t="shared" si="259"/>
        <v>1</v>
      </c>
      <c r="I2658" s="182" t="str">
        <f t="shared" si="257"/>
        <v>00</v>
      </c>
    </row>
    <row r="2659" spans="1:9">
      <c r="A2659" s="182" t="str">
        <f t="shared" si="258"/>
        <v>4.1.1.1.1.00.00 - Impostos sobre Comercio Exterior - Consolidação</v>
      </c>
      <c r="B2659" s="108" t="s">
        <v>2229</v>
      </c>
      <c r="C2659" s="111">
        <v>1306214062.4300001</v>
      </c>
      <c r="D2659" s="182">
        <v>0</v>
      </c>
      <c r="E2659" s="112">
        <f t="shared" si="260"/>
        <v>0</v>
      </c>
      <c r="F2659" s="112">
        <f t="shared" si="261"/>
        <v>1306214062.4300001</v>
      </c>
      <c r="H2659" s="182" t="b">
        <f t="shared" si="259"/>
        <v>1</v>
      </c>
      <c r="I2659" s="182" t="str">
        <f t="shared" si="257"/>
        <v>00</v>
      </c>
    </row>
    <row r="2660" spans="1:9">
      <c r="A2660" s="182" t="str">
        <f t="shared" si="258"/>
        <v>4.1.1.2.0.00.00 - Impostos sobre Patrimônio e a Renda</v>
      </c>
      <c r="B2660" s="106" t="s">
        <v>2230</v>
      </c>
      <c r="C2660" s="110">
        <v>68111946062.540001</v>
      </c>
      <c r="D2660" s="182">
        <v>0</v>
      </c>
      <c r="E2660" s="112">
        <f>E2661</f>
        <v>0</v>
      </c>
      <c r="F2660" s="112">
        <f>F2661</f>
        <v>68111946062.540001</v>
      </c>
      <c r="G2660" s="182">
        <f>G2661</f>
        <v>0</v>
      </c>
      <c r="H2660" s="182" t="b">
        <f t="shared" si="259"/>
        <v>1</v>
      </c>
      <c r="I2660" s="182" t="str">
        <f t="shared" si="257"/>
        <v>00</v>
      </c>
    </row>
    <row r="2661" spans="1:9">
      <c r="A2661" s="182" t="str">
        <f t="shared" si="258"/>
        <v>4.1.1.2.1.00.00 - Impostos sobre Patrimônio e a Renda - Consolidação</v>
      </c>
      <c r="B2661" s="108" t="s">
        <v>2231</v>
      </c>
      <c r="C2661" s="111">
        <v>68111946062.540001</v>
      </c>
      <c r="D2661" s="182">
        <v>0</v>
      </c>
      <c r="E2661" s="112">
        <f t="shared" si="260"/>
        <v>0</v>
      </c>
      <c r="F2661" s="112">
        <f t="shared" si="261"/>
        <v>68111946062.540001</v>
      </c>
      <c r="H2661" s="182" t="b">
        <f t="shared" si="259"/>
        <v>1</v>
      </c>
      <c r="I2661" s="182" t="str">
        <f t="shared" si="257"/>
        <v>00</v>
      </c>
    </row>
    <row r="2662" spans="1:9">
      <c r="A2662" s="182" t="str">
        <f t="shared" si="258"/>
        <v>4.1.1.3.0.00.00 - Impostos sobre a Produção e a Circulação</v>
      </c>
      <c r="B2662" s="106" t="s">
        <v>2232</v>
      </c>
      <c r="C2662" s="110">
        <v>53540441839.82</v>
      </c>
      <c r="D2662" s="182">
        <v>0</v>
      </c>
      <c r="E2662" s="112">
        <f>E2663</f>
        <v>0</v>
      </c>
      <c r="F2662" s="112">
        <f>F2663</f>
        <v>53540441839.82</v>
      </c>
      <c r="G2662" s="182">
        <f>G2663</f>
        <v>0</v>
      </c>
      <c r="H2662" s="182" t="b">
        <f t="shared" si="259"/>
        <v>1</v>
      </c>
      <c r="I2662" s="182" t="str">
        <f t="shared" si="257"/>
        <v>00</v>
      </c>
    </row>
    <row r="2663" spans="1:9" ht="25.5">
      <c r="A2663" s="182" t="str">
        <f t="shared" si="258"/>
        <v>4.1.1.3.1.00.00 - Impostos sobre a Produção e a Circulação - 
 Consolidação</v>
      </c>
      <c r="B2663" s="108" t="s">
        <v>2233</v>
      </c>
      <c r="C2663" s="111">
        <v>53540441839.82</v>
      </c>
      <c r="D2663" s="182">
        <v>0</v>
      </c>
      <c r="E2663" s="112">
        <f t="shared" si="260"/>
        <v>0</v>
      </c>
      <c r="F2663" s="112">
        <f t="shared" si="261"/>
        <v>53540441839.82</v>
      </c>
      <c r="H2663" s="182" t="b">
        <f t="shared" si="259"/>
        <v>1</v>
      </c>
      <c r="I2663" s="182" t="str">
        <f t="shared" si="257"/>
        <v>00</v>
      </c>
    </row>
    <row r="2664" spans="1:9">
      <c r="A2664" s="182" t="str">
        <f t="shared" si="258"/>
        <v>4.1.1.4.0.00.00 - Impostos Extraordinários</v>
      </c>
      <c r="B2664" s="106" t="s">
        <v>2234</v>
      </c>
      <c r="C2664" s="110">
        <v>8110997.2699999996</v>
      </c>
      <c r="D2664" s="182">
        <v>0</v>
      </c>
      <c r="E2664" s="112">
        <f>E2665</f>
        <v>0</v>
      </c>
      <c r="F2664" s="112">
        <f>F2665</f>
        <v>8110997.2699999996</v>
      </c>
      <c r="G2664" s="182">
        <f>G2665</f>
        <v>0</v>
      </c>
      <c r="H2664" s="182" t="b">
        <f t="shared" si="259"/>
        <v>1</v>
      </c>
      <c r="I2664" s="182" t="str">
        <f t="shared" si="257"/>
        <v>00</v>
      </c>
    </row>
    <row r="2665" spans="1:9">
      <c r="A2665" s="182" t="str">
        <f t="shared" si="258"/>
        <v>4.1.1.4.1.00.00 - Impostos Extraordinários - Consolidação</v>
      </c>
      <c r="B2665" s="108" t="s">
        <v>2235</v>
      </c>
      <c r="C2665" s="111">
        <v>8110997.2699999996</v>
      </c>
      <c r="D2665" s="182">
        <v>0</v>
      </c>
      <c r="E2665" s="112">
        <f t="shared" si="260"/>
        <v>0</v>
      </c>
      <c r="F2665" s="112">
        <f t="shared" si="261"/>
        <v>8110997.2699999996</v>
      </c>
      <c r="H2665" s="182" t="b">
        <f t="shared" si="259"/>
        <v>1</v>
      </c>
      <c r="I2665" s="182" t="str">
        <f t="shared" si="257"/>
        <v>00</v>
      </c>
    </row>
    <row r="2666" spans="1:9">
      <c r="A2666" s="182" t="str">
        <f t="shared" si="258"/>
        <v>4.1.1.9.0.00.00 - Outros Impostos</v>
      </c>
      <c r="B2666" s="106" t="s">
        <v>2236</v>
      </c>
      <c r="C2666" s="110">
        <v>6314899294.6700001</v>
      </c>
      <c r="D2666" s="182">
        <v>0</v>
      </c>
      <c r="E2666" s="112">
        <f>E2667</f>
        <v>0</v>
      </c>
      <c r="F2666" s="112">
        <f>F2667</f>
        <v>6314899294.6700001</v>
      </c>
      <c r="G2666" s="182">
        <f>G2667</f>
        <v>0</v>
      </c>
      <c r="H2666" s="182" t="b">
        <f t="shared" si="259"/>
        <v>1</v>
      </c>
      <c r="I2666" s="182" t="str">
        <f t="shared" si="257"/>
        <v>00</v>
      </c>
    </row>
    <row r="2667" spans="1:9">
      <c r="A2667" s="182" t="str">
        <f t="shared" si="258"/>
        <v>4.1.1.9.1.00.00 - Outros Impostos - Consolidação</v>
      </c>
      <c r="B2667" s="108" t="s">
        <v>2237</v>
      </c>
      <c r="C2667" s="111">
        <v>6314899294.6700001</v>
      </c>
      <c r="D2667" s="182">
        <v>0</v>
      </c>
      <c r="E2667" s="112">
        <f t="shared" si="260"/>
        <v>0</v>
      </c>
      <c r="F2667" s="112">
        <f t="shared" si="261"/>
        <v>6314899294.6700001</v>
      </c>
      <c r="H2667" s="182" t="b">
        <f t="shared" si="259"/>
        <v>1</v>
      </c>
      <c r="I2667" s="182" t="str">
        <f t="shared" si="257"/>
        <v>00</v>
      </c>
    </row>
    <row r="2668" spans="1:9">
      <c r="A2668" s="182" t="str">
        <f t="shared" si="258"/>
        <v>4.1.2.0.0.00.00 - Taxas</v>
      </c>
      <c r="B2668" s="106" t="s">
        <v>2238</v>
      </c>
      <c r="C2668" s="110">
        <v>11373059642.35</v>
      </c>
      <c r="D2668" s="182">
        <v>0</v>
      </c>
      <c r="E2668" s="112">
        <f>E2671+E2669</f>
        <v>0</v>
      </c>
      <c r="F2668" s="112">
        <f>F2671+F2669</f>
        <v>11373059642.349998</v>
      </c>
      <c r="G2668" s="182">
        <f>G2671+G2669</f>
        <v>0</v>
      </c>
      <c r="H2668" s="182" t="b">
        <f t="shared" si="259"/>
        <v>1</v>
      </c>
      <c r="I2668" s="182" t="str">
        <f t="shared" si="257"/>
        <v>00</v>
      </c>
    </row>
    <row r="2669" spans="1:9">
      <c r="A2669" s="182" t="str">
        <f t="shared" si="258"/>
        <v>4.1.2.1.0.00.00 - Taxas pelo Exercício do Poder de Policia</v>
      </c>
      <c r="B2669" s="108" t="s">
        <v>2239</v>
      </c>
      <c r="C2669" s="111">
        <v>4501823705.1999998</v>
      </c>
      <c r="D2669" s="182">
        <v>0</v>
      </c>
      <c r="E2669" s="112">
        <f>E2670</f>
        <v>0</v>
      </c>
      <c r="F2669" s="112">
        <f>F2670</f>
        <v>4501823705.1999998</v>
      </c>
      <c r="G2669" s="182">
        <f>G2670</f>
        <v>0</v>
      </c>
      <c r="H2669" s="182" t="b">
        <f t="shared" si="259"/>
        <v>1</v>
      </c>
      <c r="I2669" s="182" t="str">
        <f t="shared" si="257"/>
        <v>00</v>
      </c>
    </row>
    <row r="2670" spans="1:9" ht="25.5">
      <c r="A2670" s="182" t="str">
        <f t="shared" si="258"/>
        <v>4.1.2.1.1.00.00 - Taxas pelo Exercício do Poder de Polícia - 
 Consolidação</v>
      </c>
      <c r="B2670" s="106" t="s">
        <v>2240</v>
      </c>
      <c r="C2670" s="110">
        <v>4501823705.1999998</v>
      </c>
      <c r="D2670" s="182">
        <v>0</v>
      </c>
      <c r="E2670" s="112">
        <f t="shared" si="260"/>
        <v>0</v>
      </c>
      <c r="F2670" s="112">
        <f t="shared" si="261"/>
        <v>4501823705.1999998</v>
      </c>
      <c r="H2670" s="182" t="b">
        <f t="shared" si="259"/>
        <v>1</v>
      </c>
      <c r="I2670" s="182" t="str">
        <f t="shared" si="257"/>
        <v>00</v>
      </c>
    </row>
    <row r="2671" spans="1:9">
      <c r="A2671" s="182" t="str">
        <f t="shared" si="258"/>
        <v>4.1.2.2.0.00.00 - Taxas Pela Prestação de Serviços</v>
      </c>
      <c r="B2671" s="108" t="s">
        <v>2241</v>
      </c>
      <c r="C2671" s="111">
        <v>6871235937.1499996</v>
      </c>
      <c r="D2671" s="182">
        <v>0</v>
      </c>
      <c r="E2671" s="112">
        <f>E2672</f>
        <v>0</v>
      </c>
      <c r="F2671" s="112">
        <f>F2672</f>
        <v>6871235937.1499996</v>
      </c>
      <c r="G2671" s="182">
        <f>G2672</f>
        <v>0</v>
      </c>
      <c r="H2671" s="182" t="b">
        <f t="shared" si="259"/>
        <v>1</v>
      </c>
      <c r="I2671" s="182" t="str">
        <f t="shared" si="257"/>
        <v>00</v>
      </c>
    </row>
    <row r="2672" spans="1:9">
      <c r="A2672" s="182" t="str">
        <f t="shared" si="258"/>
        <v>4.1.2.2.1.00.00 - Taxas Pela Prestação de Serviços - Consolidação</v>
      </c>
      <c r="B2672" s="106" t="s">
        <v>2242</v>
      </c>
      <c r="C2672" s="110">
        <v>6871235937.1499996</v>
      </c>
      <c r="D2672" s="182">
        <v>0</v>
      </c>
      <c r="E2672" s="112">
        <f t="shared" si="260"/>
        <v>0</v>
      </c>
      <c r="F2672" s="112">
        <f t="shared" si="261"/>
        <v>6871235937.1499996</v>
      </c>
      <c r="H2672" s="182" t="b">
        <f t="shared" si="259"/>
        <v>1</v>
      </c>
      <c r="I2672" s="182" t="str">
        <f t="shared" si="257"/>
        <v>00</v>
      </c>
    </row>
    <row r="2673" spans="1:9">
      <c r="A2673" s="182" t="str">
        <f t="shared" si="258"/>
        <v>4.1.3.0.0.00.00 - Contribuições de Melhoria</v>
      </c>
      <c r="B2673" s="108" t="s">
        <v>2243</v>
      </c>
      <c r="C2673" s="111">
        <v>756846099.70000005</v>
      </c>
      <c r="D2673" s="182">
        <v>0</v>
      </c>
      <c r="E2673" s="112">
        <f>E2678+E2676+E2680+E2682+E2674</f>
        <v>0</v>
      </c>
      <c r="F2673" s="112">
        <f>F2678+F2676+F2680+F2682+F2674</f>
        <v>756846099.70000005</v>
      </c>
      <c r="G2673" s="182">
        <f>G2678+G2676+G2680+G2682+G2674</f>
        <v>0</v>
      </c>
      <c r="H2673" s="182" t="b">
        <f t="shared" si="259"/>
        <v>1</v>
      </c>
      <c r="I2673" s="182" t="str">
        <f t="shared" si="257"/>
        <v>00</v>
      </c>
    </row>
    <row r="2674" spans="1:9" ht="25.5">
      <c r="A2674" s="182" t="str">
        <f t="shared" si="258"/>
        <v>4.1.3.1.0.00.00 - Contribuição de Melhoria Pela Expansão da Rede de 
 Água Potável e Esgoto Sanitário</v>
      </c>
      <c r="B2674" s="106" t="s">
        <v>2244</v>
      </c>
      <c r="C2674" s="110">
        <v>54130800.359999999</v>
      </c>
      <c r="D2674" s="182">
        <v>0</v>
      </c>
      <c r="E2674" s="112">
        <f>E2675</f>
        <v>0</v>
      </c>
      <c r="F2674" s="112">
        <f>F2675</f>
        <v>54130800.359999999</v>
      </c>
      <c r="G2674" s="182">
        <f>G2675</f>
        <v>0</v>
      </c>
      <c r="H2674" s="182" t="b">
        <f t="shared" si="259"/>
        <v>1</v>
      </c>
      <c r="I2674" s="182" t="str">
        <f t="shared" si="257"/>
        <v>00</v>
      </c>
    </row>
    <row r="2675" spans="1:9" ht="25.5">
      <c r="A2675" s="182" t="str">
        <f t="shared" si="258"/>
        <v>4.1.3.1.1.00.00 - Contribuição de Melhoria Pela Expansão da Rede de 
 Água Potável e Esgoto Sanitário - Consolidação</v>
      </c>
      <c r="B2675" s="108" t="s">
        <v>2245</v>
      </c>
      <c r="C2675" s="111">
        <v>54130800.359999999</v>
      </c>
      <c r="D2675" s="182">
        <v>0</v>
      </c>
      <c r="E2675" s="112">
        <f t="shared" si="260"/>
        <v>0</v>
      </c>
      <c r="F2675" s="112">
        <f t="shared" si="261"/>
        <v>54130800.359999999</v>
      </c>
      <c r="H2675" s="182" t="b">
        <f t="shared" si="259"/>
        <v>1</v>
      </c>
      <c r="I2675" s="182" t="str">
        <f t="shared" si="257"/>
        <v>00</v>
      </c>
    </row>
    <row r="2676" spans="1:9" ht="25.5">
      <c r="A2676" s="182" t="str">
        <f t="shared" si="258"/>
        <v>4.1.3.2.0.00.00 - Contribuição de Melhoria Pela Expansão da Rede de 
 Iluminação Pública na Cidade</v>
      </c>
      <c r="B2676" s="106" t="s">
        <v>2246</v>
      </c>
      <c r="C2676" s="110">
        <v>401423320.35000002</v>
      </c>
      <c r="D2676" s="182">
        <v>0</v>
      </c>
      <c r="E2676" s="112">
        <f>E2677</f>
        <v>0</v>
      </c>
      <c r="F2676" s="112">
        <f>F2677</f>
        <v>401423320.35000002</v>
      </c>
      <c r="G2676" s="182">
        <f>G2677</f>
        <v>0</v>
      </c>
      <c r="H2676" s="182" t="b">
        <f t="shared" si="259"/>
        <v>1</v>
      </c>
      <c r="I2676" s="182" t="str">
        <f t="shared" si="257"/>
        <v>00</v>
      </c>
    </row>
    <row r="2677" spans="1:9" ht="25.5">
      <c r="A2677" s="182" t="str">
        <f t="shared" si="258"/>
        <v>4.1.3.2.1.00.00 - Contribuição de Melhoria Pela Expansão da Rede de 
 Iluminação Pública na Cidade - Consolidação</v>
      </c>
      <c r="B2677" s="108" t="s">
        <v>2247</v>
      </c>
      <c r="C2677" s="111">
        <v>401423320.35000002</v>
      </c>
      <c r="D2677" s="182">
        <v>0</v>
      </c>
      <c r="E2677" s="112">
        <f t="shared" si="260"/>
        <v>0</v>
      </c>
      <c r="F2677" s="112">
        <f t="shared" si="261"/>
        <v>401423320.35000002</v>
      </c>
      <c r="H2677" s="182" t="b">
        <f t="shared" si="259"/>
        <v>1</v>
      </c>
      <c r="I2677" s="182" t="str">
        <f t="shared" si="257"/>
        <v>00</v>
      </c>
    </row>
    <row r="2678" spans="1:9" ht="25.5">
      <c r="A2678" s="182" t="str">
        <f t="shared" si="258"/>
        <v>4.1.3.3.0.00.00 - Contribuição de Melhoria Pela Expansão de Rede de 
 Iluminação Pública Rural</v>
      </c>
      <c r="B2678" s="106" t="s">
        <v>2248</v>
      </c>
      <c r="C2678" s="110">
        <v>2570068.29</v>
      </c>
      <c r="D2678" s="182">
        <v>0</v>
      </c>
      <c r="E2678" s="112">
        <f>E2679</f>
        <v>0</v>
      </c>
      <c r="F2678" s="112">
        <f>F2679</f>
        <v>2570068.29</v>
      </c>
      <c r="G2678" s="182">
        <f>G2679</f>
        <v>0</v>
      </c>
      <c r="H2678" s="182" t="b">
        <f t="shared" si="259"/>
        <v>1</v>
      </c>
      <c r="I2678" s="182" t="str">
        <f t="shared" si="257"/>
        <v>00</v>
      </c>
    </row>
    <row r="2679" spans="1:9" ht="25.5">
      <c r="A2679" s="182" t="str">
        <f t="shared" si="258"/>
        <v>4.1.3.3.1.00.00 - Contribuição de Melhoria Pela Expansão de Rede de 
 Iluminação Pública Rural - Consolidação</v>
      </c>
      <c r="B2679" s="108" t="s">
        <v>2249</v>
      </c>
      <c r="C2679" s="111">
        <v>2570068.29</v>
      </c>
      <c r="D2679" s="182">
        <v>0</v>
      </c>
      <c r="E2679" s="112">
        <f t="shared" si="260"/>
        <v>0</v>
      </c>
      <c r="F2679" s="112">
        <f t="shared" si="261"/>
        <v>2570068.29</v>
      </c>
      <c r="H2679" s="182" t="b">
        <f t="shared" si="259"/>
        <v>1</v>
      </c>
      <c r="I2679" s="182" t="str">
        <f t="shared" si="257"/>
        <v>00</v>
      </c>
    </row>
    <row r="2680" spans="1:9" ht="25.5">
      <c r="A2680" s="182" t="str">
        <f t="shared" si="258"/>
        <v>4.1.3.4.0.00.00 - Contribuição de Melhoria Pela Pavimentação e Obras 
 Complementares</v>
      </c>
      <c r="B2680" s="106" t="s">
        <v>2250</v>
      </c>
      <c r="C2680" s="110">
        <v>103443680.37</v>
      </c>
      <c r="D2680" s="182">
        <v>0</v>
      </c>
      <c r="E2680" s="112">
        <f>E2681</f>
        <v>0</v>
      </c>
      <c r="F2680" s="112">
        <f>F2681</f>
        <v>103443680.37</v>
      </c>
      <c r="G2680" s="182">
        <f>G2681</f>
        <v>0</v>
      </c>
      <c r="H2680" s="182" t="b">
        <f t="shared" si="259"/>
        <v>1</v>
      </c>
      <c r="I2680" s="182" t="str">
        <f t="shared" si="257"/>
        <v>00</v>
      </c>
    </row>
    <row r="2681" spans="1:9" ht="25.5">
      <c r="A2681" s="182" t="str">
        <f t="shared" si="258"/>
        <v>4.1.3.4.1.00.00 - Contribuição de Melhoria Pela Pavimentação e Obras 
 Complementares - Consolidação</v>
      </c>
      <c r="B2681" s="108" t="s">
        <v>2251</v>
      </c>
      <c r="C2681" s="111">
        <v>103443680.37</v>
      </c>
      <c r="D2681" s="182">
        <v>0</v>
      </c>
      <c r="E2681" s="112">
        <f t="shared" si="260"/>
        <v>0</v>
      </c>
      <c r="F2681" s="112">
        <f t="shared" si="261"/>
        <v>103443680.37</v>
      </c>
      <c r="H2681" s="182" t="b">
        <f t="shared" si="259"/>
        <v>1</v>
      </c>
      <c r="I2681" s="182" t="str">
        <f t="shared" si="257"/>
        <v>00</v>
      </c>
    </row>
    <row r="2682" spans="1:9">
      <c r="A2682" s="182" t="str">
        <f t="shared" si="258"/>
        <v>4.1.3.9.0.00.00 - Outras Contribuições de Melhoria</v>
      </c>
      <c r="B2682" s="106" t="s">
        <v>2252</v>
      </c>
      <c r="C2682" s="110">
        <v>195278230.33000001</v>
      </c>
      <c r="D2682" s="182">
        <v>0</v>
      </c>
      <c r="E2682" s="112">
        <f>E2683</f>
        <v>0</v>
      </c>
      <c r="F2682" s="112">
        <f>F2683</f>
        <v>195278230.33000001</v>
      </c>
      <c r="G2682" s="182">
        <f>G2683</f>
        <v>0</v>
      </c>
      <c r="H2682" s="182" t="b">
        <f t="shared" si="259"/>
        <v>1</v>
      </c>
      <c r="I2682" s="182" t="str">
        <f t="shared" si="257"/>
        <v>00</v>
      </c>
    </row>
    <row r="2683" spans="1:9">
      <c r="A2683" s="182" t="str">
        <f t="shared" si="258"/>
        <v>4.1.3.9.1.00.00 - Outras Contribuições de Melhoria - Consolidação</v>
      </c>
      <c r="B2683" s="108" t="s">
        <v>2253</v>
      </c>
      <c r="C2683" s="111">
        <v>195278230.33000001</v>
      </c>
      <c r="D2683" s="182">
        <v>0</v>
      </c>
      <c r="E2683" s="112">
        <f t="shared" si="260"/>
        <v>0</v>
      </c>
      <c r="F2683" s="112">
        <f t="shared" si="261"/>
        <v>195278230.33000001</v>
      </c>
      <c r="H2683" s="182" t="b">
        <f t="shared" si="259"/>
        <v>1</v>
      </c>
      <c r="I2683" s="182" t="str">
        <f t="shared" si="257"/>
        <v>00</v>
      </c>
    </row>
    <row r="2684" spans="1:9">
      <c r="A2684" s="182" t="str">
        <f t="shared" si="258"/>
        <v>4.2.0.0.0.00.00 - Contribuições</v>
      </c>
      <c r="B2684" s="106" t="s">
        <v>2254</v>
      </c>
      <c r="C2684" s="110">
        <v>39825055432</v>
      </c>
      <c r="D2684" s="182">
        <v>0</v>
      </c>
      <c r="E2684" s="112">
        <f>E2718+E2716+E2720+E2685</f>
        <v>17021081867.550001</v>
      </c>
      <c r="F2684" s="112">
        <f>F2718+F2716+F2720+F2685</f>
        <v>22803973564.450001</v>
      </c>
      <c r="G2684" s="182">
        <f>G2718+G2716+G2720+G2685</f>
        <v>0</v>
      </c>
      <c r="H2684" s="182" t="b">
        <f t="shared" si="259"/>
        <v>1</v>
      </c>
      <c r="I2684" s="182" t="str">
        <f t="shared" ref="I2684:I2749" si="262">MID(A2684,11,2)</f>
        <v>00</v>
      </c>
    </row>
    <row r="2685" spans="1:9">
      <c r="A2685" s="182" t="str">
        <f t="shared" ref="A2685:A2750" si="263">TRIM(B2685)</f>
        <v>4.2.1.0.0.00.00 - Contribuições Sociais</v>
      </c>
      <c r="B2685" s="108" t="s">
        <v>2255</v>
      </c>
      <c r="C2685" s="111">
        <v>33078503728.009998</v>
      </c>
      <c r="D2685" s="182">
        <v>0</v>
      </c>
      <c r="E2685" s="112">
        <f>E2706+E2704+E2714+E2698+E2710+E2708+E2712+E2686</f>
        <v>17021081867.550001</v>
      </c>
      <c r="F2685" s="112">
        <f>F2706+F2704+F2714+F2698+F2710+F2708+F2712+F2686</f>
        <v>16057421860.460001</v>
      </c>
      <c r="G2685" s="182">
        <f>G2706+G2704+G2714+G2698+G2710+G2708+G2686</f>
        <v>0</v>
      </c>
      <c r="H2685" s="182" t="b">
        <f t="shared" ref="H2685:H2750" si="264">IF(I2685="00",C2685=E2685+F2685,TRUE)</f>
        <v>1</v>
      </c>
      <c r="I2685" s="182" t="str">
        <f t="shared" si="262"/>
        <v>00</v>
      </c>
    </row>
    <row r="2686" spans="1:9">
      <c r="A2686" s="182" t="str">
        <f t="shared" si="263"/>
        <v>4.2.1.1.0.00.00 - Contribuições Sociais - RPPS</v>
      </c>
      <c r="B2686" s="106" t="s">
        <v>2256</v>
      </c>
      <c r="C2686" s="110">
        <v>30802075707.25</v>
      </c>
      <c r="D2686" s="182">
        <v>0</v>
      </c>
      <c r="E2686" s="112">
        <f>E2696+E2697+E2695+E2687+E2694</f>
        <v>16819413129.300001</v>
      </c>
      <c r="F2686" s="112">
        <f>F2696+F2697+F2695+F2687+F2694</f>
        <v>13982662577.950001</v>
      </c>
      <c r="G2686" s="182">
        <f>G2696+G2697+G2695+G2687+G2694</f>
        <v>0</v>
      </c>
      <c r="H2686" s="182" t="b">
        <f t="shared" si="264"/>
        <v>1</v>
      </c>
      <c r="I2686" s="182" t="str">
        <f t="shared" si="262"/>
        <v>00</v>
      </c>
    </row>
    <row r="2687" spans="1:9">
      <c r="A2687" s="182" t="str">
        <f t="shared" si="263"/>
        <v>4.2.1.1.1.00.00 - Contribuições Sociais - RPPS - Consolidação</v>
      </c>
      <c r="B2687" s="108" t="s">
        <v>2257</v>
      </c>
      <c r="C2687" s="111">
        <v>13982662577.950001</v>
      </c>
      <c r="D2687" s="182">
        <v>0</v>
      </c>
      <c r="E2687" s="294">
        <f t="shared" ref="E2687:E2751" si="265">SUMIF(A2687:B2687,"*intra*",C2687:D2687)+SUMIF(A2687:B2687,"*inter*",C2687:D2687)</f>
        <v>0</v>
      </c>
      <c r="F2687" s="294">
        <f t="shared" ref="F2687:F2751" si="266">SUMIF(A2687:B2687,"*consolidação*",C2687:D2687)</f>
        <v>13982662577.950001</v>
      </c>
      <c r="G2687" s="293">
        <f>-G2692+G2690+G2689+G2688+G2691+G2693</f>
        <v>0</v>
      </c>
      <c r="H2687" s="293" t="b">
        <f t="shared" si="264"/>
        <v>1</v>
      </c>
      <c r="I2687" s="293" t="str">
        <f t="shared" si="262"/>
        <v>00</v>
      </c>
    </row>
    <row r="2688" spans="1:9">
      <c r="A2688" s="182" t="str">
        <f t="shared" si="263"/>
        <v>4.2.1.1.1.01.00 - Contribuições Patronais ao RPPS</v>
      </c>
      <c r="B2688" s="106" t="s">
        <v>2258</v>
      </c>
      <c r="C2688" s="110">
        <v>3348093932.7800002</v>
      </c>
      <c r="D2688" s="182">
        <v>0</v>
      </c>
      <c r="E2688" s="294">
        <f t="shared" si="265"/>
        <v>0</v>
      </c>
      <c r="F2688" s="294">
        <f t="shared" si="266"/>
        <v>0</v>
      </c>
      <c r="G2688" s="293"/>
      <c r="H2688" s="293" t="b">
        <f t="shared" si="264"/>
        <v>1</v>
      </c>
      <c r="I2688" s="293" t="str">
        <f t="shared" si="262"/>
        <v>01</v>
      </c>
    </row>
    <row r="2689" spans="1:9">
      <c r="A2689" s="182" t="str">
        <f t="shared" si="263"/>
        <v>4.2.1.1.1.02.00 - Contribuição do Segurado ao RPPS</v>
      </c>
      <c r="B2689" s="108" t="s">
        <v>2259</v>
      </c>
      <c r="C2689" s="111">
        <v>9245819649.2399998</v>
      </c>
      <c r="D2689" s="182">
        <v>0</v>
      </c>
      <c r="E2689" s="294">
        <f t="shared" si="265"/>
        <v>0</v>
      </c>
      <c r="F2689" s="294">
        <f t="shared" si="266"/>
        <v>0</v>
      </c>
      <c r="G2689" s="293"/>
      <c r="H2689" s="293" t="b">
        <f t="shared" si="264"/>
        <v>1</v>
      </c>
      <c r="I2689" s="293" t="str">
        <f t="shared" si="262"/>
        <v>02</v>
      </c>
    </row>
    <row r="2690" spans="1:9" ht="25.5">
      <c r="A2690" s="182" t="str">
        <f t="shared" si="263"/>
        <v>4.2.1.1.1.03.00 - Contribuição Previdenciária para Amortização do 
 Déficit Atuarial</v>
      </c>
      <c r="B2690" s="106" t="s">
        <v>2260</v>
      </c>
      <c r="C2690" s="110">
        <v>536294387.00999999</v>
      </c>
      <c r="D2690" s="182">
        <v>0</v>
      </c>
      <c r="E2690" s="294">
        <f t="shared" si="265"/>
        <v>0</v>
      </c>
      <c r="F2690" s="294">
        <f t="shared" si="266"/>
        <v>0</v>
      </c>
      <c r="G2690" s="293"/>
      <c r="H2690" s="293" t="b">
        <f t="shared" si="264"/>
        <v>1</v>
      </c>
      <c r="I2690" s="293" t="str">
        <f t="shared" si="262"/>
        <v>03</v>
      </c>
    </row>
    <row r="2691" spans="1:9">
      <c r="A2691" s="182" t="str">
        <f t="shared" si="263"/>
        <v>4.2.1.1.1.04.00 - Contribuições para Custeio das Pensões Militares</v>
      </c>
      <c r="B2691" s="108" t="s">
        <v>2261</v>
      </c>
      <c r="C2691" s="111">
        <v>5138675.9800000004</v>
      </c>
      <c r="D2691" s="182">
        <v>0</v>
      </c>
      <c r="E2691" s="294">
        <f t="shared" si="265"/>
        <v>0</v>
      </c>
      <c r="F2691" s="294">
        <f t="shared" si="266"/>
        <v>0</v>
      </c>
      <c r="G2691" s="293"/>
      <c r="H2691" s="293" t="b">
        <f t="shared" si="264"/>
        <v>1</v>
      </c>
      <c r="I2691" s="293" t="str">
        <f t="shared" si="262"/>
        <v>04</v>
      </c>
    </row>
    <row r="2692" spans="1:9">
      <c r="A2692" s="182" t="str">
        <f t="shared" si="263"/>
        <v>4.2.1.1.1.97.00 - (-) Deduções</v>
      </c>
      <c r="B2692" s="106" t="s">
        <v>2262</v>
      </c>
      <c r="C2692" s="110">
        <v>63943701.82</v>
      </c>
      <c r="D2692" s="182">
        <v>0</v>
      </c>
      <c r="E2692" s="294">
        <f t="shared" si="265"/>
        <v>0</v>
      </c>
      <c r="F2692" s="294">
        <f t="shared" si="266"/>
        <v>0</v>
      </c>
      <c r="G2692" s="293"/>
      <c r="H2692" s="293" t="b">
        <f t="shared" si="264"/>
        <v>1</v>
      </c>
      <c r="I2692" s="293" t="str">
        <f t="shared" si="262"/>
        <v>97</v>
      </c>
    </row>
    <row r="2693" spans="1:9">
      <c r="A2693" s="182" t="str">
        <f t="shared" si="263"/>
        <v>4.2.1.1.1.99.00 - Outras Contribuições Sociais - RPPS</v>
      </c>
      <c r="B2693" s="108" t="s">
        <v>2263</v>
      </c>
      <c r="C2693" s="111">
        <v>911259634.75999999</v>
      </c>
      <c r="D2693" s="182">
        <v>0</v>
      </c>
      <c r="E2693" s="294">
        <f t="shared" si="265"/>
        <v>0</v>
      </c>
      <c r="F2693" s="294">
        <f t="shared" si="266"/>
        <v>0</v>
      </c>
      <c r="G2693" s="293"/>
      <c r="H2693" s="293" t="b">
        <f t="shared" si="264"/>
        <v>1</v>
      </c>
      <c r="I2693" s="293" t="str">
        <f t="shared" si="262"/>
        <v>99</v>
      </c>
    </row>
    <row r="2694" spans="1:9">
      <c r="A2694" s="182" t="str">
        <f t="shared" si="263"/>
        <v>4.2.1.1.2.00.00 - Contribuições Sociais - RPPS - Intra OFSS</v>
      </c>
      <c r="B2694" s="106" t="s">
        <v>2264</v>
      </c>
      <c r="C2694" s="110">
        <v>16355509705.950001</v>
      </c>
      <c r="D2694" s="182">
        <v>0</v>
      </c>
      <c r="E2694" s="294">
        <f t="shared" si="265"/>
        <v>16355509705.950001</v>
      </c>
      <c r="F2694" s="294">
        <f t="shared" si="266"/>
        <v>0</v>
      </c>
      <c r="G2694" s="293"/>
      <c r="H2694" s="293" t="b">
        <f t="shared" si="264"/>
        <v>1</v>
      </c>
      <c r="I2694" s="293" t="str">
        <f t="shared" si="262"/>
        <v>00</v>
      </c>
    </row>
    <row r="2695" spans="1:9">
      <c r="A2695" s="182" t="str">
        <f t="shared" si="263"/>
        <v>4.2.1.1.3.00.00 - Contribuições Sociais - RPPS - Inter OFSS – União</v>
      </c>
      <c r="B2695" s="108" t="s">
        <v>2265</v>
      </c>
      <c r="C2695" s="111">
        <v>123523303.97</v>
      </c>
      <c r="D2695" s="182">
        <v>0</v>
      </c>
      <c r="E2695" s="112">
        <f t="shared" si="265"/>
        <v>123523303.97</v>
      </c>
      <c r="F2695" s="112">
        <f t="shared" si="266"/>
        <v>0</v>
      </c>
      <c r="H2695" s="182" t="b">
        <f t="shared" si="264"/>
        <v>1</v>
      </c>
      <c r="I2695" s="182" t="str">
        <f t="shared" si="262"/>
        <v>00</v>
      </c>
    </row>
    <row r="2696" spans="1:9">
      <c r="A2696" s="182" t="str">
        <f t="shared" si="263"/>
        <v>4.2.1.1.4.00.00 - Contribuições Sociais - RPPS - Inter OFSS - Estado</v>
      </c>
      <c r="B2696" s="106" t="s">
        <v>2266</v>
      </c>
      <c r="C2696" s="110">
        <v>17202069.350000001</v>
      </c>
      <c r="D2696" s="182">
        <v>0</v>
      </c>
      <c r="E2696" s="112">
        <f t="shared" si="265"/>
        <v>17202069.350000001</v>
      </c>
      <c r="F2696" s="112">
        <f t="shared" si="266"/>
        <v>0</v>
      </c>
      <c r="H2696" s="182" t="b">
        <f t="shared" si="264"/>
        <v>1</v>
      </c>
      <c r="I2696" s="182" t="str">
        <f t="shared" si="262"/>
        <v>00</v>
      </c>
    </row>
    <row r="2697" spans="1:9" ht="25.5">
      <c r="A2697" s="182" t="str">
        <f t="shared" si="263"/>
        <v>4.2.1.1.5.00.00 - Contribuições Sociais - RPPS - Inter OFSS - 
 Município</v>
      </c>
      <c r="B2697" s="108" t="s">
        <v>2267</v>
      </c>
      <c r="C2697" s="111">
        <v>323178050.02999997</v>
      </c>
      <c r="D2697" s="182">
        <v>0</v>
      </c>
      <c r="E2697" s="112">
        <f t="shared" si="265"/>
        <v>323178050.02999997</v>
      </c>
      <c r="F2697" s="112">
        <f t="shared" si="266"/>
        <v>0</v>
      </c>
      <c r="H2697" s="182" t="b">
        <f t="shared" si="264"/>
        <v>1</v>
      </c>
      <c r="I2697" s="182" t="str">
        <f t="shared" si="262"/>
        <v>00</v>
      </c>
    </row>
    <row r="2698" spans="1:9">
      <c r="A2698" s="182" t="str">
        <f t="shared" si="263"/>
        <v>4.2.1.2.0.00.00 - Contribuições Sociais - RGPS</v>
      </c>
      <c r="B2698" s="106" t="s">
        <v>2268</v>
      </c>
      <c r="C2698" s="110">
        <v>374481239.75</v>
      </c>
      <c r="D2698" s="182">
        <v>0</v>
      </c>
      <c r="E2698" s="112">
        <f>E2701+E2702+E2699+E2700+E2703</f>
        <v>194145315.04000002</v>
      </c>
      <c r="F2698" s="112">
        <f>F2701+F2702+F2699+F2700+F2703</f>
        <v>180335924.71000001</v>
      </c>
      <c r="G2698" s="182">
        <f>G2701+G2702+G2699+G2700+G2703</f>
        <v>0</v>
      </c>
      <c r="H2698" s="182" t="b">
        <f t="shared" si="264"/>
        <v>1</v>
      </c>
      <c r="I2698" s="182" t="str">
        <f t="shared" si="262"/>
        <v>00</v>
      </c>
    </row>
    <row r="2699" spans="1:9">
      <c r="A2699" s="182" t="str">
        <f t="shared" si="263"/>
        <v>4.2.1.2.1.00.00 - Contribuições Sociais - RGPS - Consolidação</v>
      </c>
      <c r="B2699" s="108" t="s">
        <v>2269</v>
      </c>
      <c r="C2699" s="111">
        <v>180335924.71000001</v>
      </c>
      <c r="D2699" s="182">
        <v>0</v>
      </c>
      <c r="E2699" s="112">
        <f t="shared" si="265"/>
        <v>0</v>
      </c>
      <c r="F2699" s="112">
        <f t="shared" si="266"/>
        <v>180335924.71000001</v>
      </c>
      <c r="H2699" s="182" t="b">
        <f t="shared" si="264"/>
        <v>1</v>
      </c>
      <c r="I2699" s="182" t="str">
        <f t="shared" si="262"/>
        <v>00</v>
      </c>
    </row>
    <row r="2700" spans="1:9">
      <c r="A2700" s="182" t="str">
        <f t="shared" si="263"/>
        <v>4.2.1.2.2.00.00 - Contribuições Sociais - RGPS - Intra OFSS</v>
      </c>
      <c r="B2700" s="106" t="s">
        <v>2270</v>
      </c>
      <c r="C2700" s="110">
        <v>153100994.18000001</v>
      </c>
      <c r="D2700" s="182">
        <v>0</v>
      </c>
      <c r="E2700" s="112">
        <f t="shared" si="265"/>
        <v>153100994.18000001</v>
      </c>
      <c r="F2700" s="112">
        <f t="shared" si="266"/>
        <v>0</v>
      </c>
      <c r="H2700" s="182" t="b">
        <f t="shared" si="264"/>
        <v>1</v>
      </c>
      <c r="I2700" s="182" t="str">
        <f t="shared" si="262"/>
        <v>00</v>
      </c>
    </row>
    <row r="2701" spans="1:9">
      <c r="A2701" s="182" t="str">
        <f t="shared" si="263"/>
        <v>4.2.1.2.3.00.00 - Contribuições Sociais - RGPS - Inter OFSS - União</v>
      </c>
      <c r="B2701" s="108" t="s">
        <v>2271</v>
      </c>
      <c r="C2701" s="111">
        <v>3975591.16</v>
      </c>
      <c r="D2701" s="182">
        <v>0</v>
      </c>
      <c r="E2701" s="112">
        <f t="shared" si="265"/>
        <v>3975591.16</v>
      </c>
      <c r="F2701" s="112">
        <f t="shared" si="266"/>
        <v>0</v>
      </c>
      <c r="H2701" s="182" t="b">
        <f t="shared" si="264"/>
        <v>1</v>
      </c>
      <c r="I2701" s="182" t="str">
        <f t="shared" si="262"/>
        <v>00</v>
      </c>
    </row>
    <row r="2702" spans="1:9">
      <c r="A2702" s="182" t="str">
        <f t="shared" si="263"/>
        <v>4.2.1.2.4.00.00 - Contribuições Sociais - RGPS - Inter OFSS - Estado</v>
      </c>
      <c r="B2702" s="106" t="s">
        <v>2272</v>
      </c>
      <c r="C2702" s="110">
        <v>0</v>
      </c>
      <c r="D2702" s="182">
        <v>0</v>
      </c>
      <c r="E2702" s="112">
        <f t="shared" si="265"/>
        <v>0</v>
      </c>
      <c r="F2702" s="112">
        <f t="shared" si="266"/>
        <v>0</v>
      </c>
      <c r="H2702" s="182" t="b">
        <f t="shared" si="264"/>
        <v>1</v>
      </c>
      <c r="I2702" s="182" t="str">
        <f t="shared" si="262"/>
        <v>00</v>
      </c>
    </row>
    <row r="2703" spans="1:9" ht="25.5">
      <c r="A2703" s="182" t="str">
        <f t="shared" si="263"/>
        <v>4.2.1.2.5.00.00 - Contribuições Sociais - RGPS - Inter OFSS - 
 Município</v>
      </c>
      <c r="B2703" s="108" t="s">
        <v>2273</v>
      </c>
      <c r="C2703" s="111">
        <v>37068729.700000003</v>
      </c>
      <c r="D2703" s="182">
        <v>0</v>
      </c>
      <c r="E2703" s="112">
        <f t="shared" si="265"/>
        <v>37068729.700000003</v>
      </c>
      <c r="F2703" s="112">
        <f t="shared" si="266"/>
        <v>0</v>
      </c>
      <c r="H2703" s="182" t="b">
        <f t="shared" si="264"/>
        <v>1</v>
      </c>
      <c r="I2703" s="182" t="str">
        <f t="shared" si="262"/>
        <v>00</v>
      </c>
    </row>
    <row r="2704" spans="1:9">
      <c r="A2704" s="182" t="str">
        <f t="shared" si="263"/>
        <v>4.2.1.3.0.00.00 - Contribuição sobre a Receita ou o Faturamento</v>
      </c>
      <c r="B2704" s="106" t="s">
        <v>2274</v>
      </c>
      <c r="C2704" s="110">
        <v>26087015.32</v>
      </c>
      <c r="D2704" s="182">
        <v>0</v>
      </c>
      <c r="E2704" s="112">
        <f>E2705</f>
        <v>0</v>
      </c>
      <c r="F2704" s="112">
        <f>F2705</f>
        <v>26087015.32</v>
      </c>
      <c r="G2704" s="182">
        <f>G2705</f>
        <v>0</v>
      </c>
      <c r="H2704" s="182" t="b">
        <f t="shared" si="264"/>
        <v>1</v>
      </c>
      <c r="I2704" s="182" t="str">
        <f t="shared" si="262"/>
        <v>00</v>
      </c>
    </row>
    <row r="2705" spans="1:9" ht="25.5">
      <c r="A2705" s="182" t="str">
        <f t="shared" si="263"/>
        <v>4.2.1.3.1.00.00 - Contribuição sobre a Receita ou o Faturamento - 
 Consolidação</v>
      </c>
      <c r="B2705" s="108" t="s">
        <v>2275</v>
      </c>
      <c r="C2705" s="111">
        <v>26087015.32</v>
      </c>
      <c r="D2705" s="182">
        <v>0</v>
      </c>
      <c r="E2705" s="112">
        <f t="shared" si="265"/>
        <v>0</v>
      </c>
      <c r="F2705" s="112">
        <f t="shared" si="266"/>
        <v>26087015.32</v>
      </c>
      <c r="H2705" s="182" t="b">
        <f t="shared" si="264"/>
        <v>1</v>
      </c>
      <c r="I2705" s="182" t="str">
        <f t="shared" si="262"/>
        <v>00</v>
      </c>
    </row>
    <row r="2706" spans="1:9">
      <c r="A2706" s="182" t="str">
        <f t="shared" si="263"/>
        <v>4.2.1.4.0.00.00 - Contribuição sobre o Lucro</v>
      </c>
      <c r="B2706" s="106" t="s">
        <v>2276</v>
      </c>
      <c r="C2706" s="110">
        <v>0</v>
      </c>
      <c r="D2706" s="182">
        <v>0</v>
      </c>
      <c r="E2706" s="112">
        <f>E2707</f>
        <v>0</v>
      </c>
      <c r="F2706" s="112">
        <f>F2707</f>
        <v>0</v>
      </c>
      <c r="G2706" s="182">
        <f>G2707</f>
        <v>0</v>
      </c>
      <c r="H2706" s="182" t="b">
        <f t="shared" si="264"/>
        <v>1</v>
      </c>
      <c r="I2706" s="182" t="str">
        <f t="shared" si="262"/>
        <v>00</v>
      </c>
    </row>
    <row r="2707" spans="1:9">
      <c r="A2707" s="182" t="str">
        <f t="shared" si="263"/>
        <v>4.2.1.4.1.00.00 - Contribuição sobre o Lucro - Consolidação</v>
      </c>
      <c r="B2707" s="108" t="s">
        <v>2277</v>
      </c>
      <c r="C2707" s="111">
        <v>0</v>
      </c>
      <c r="D2707" s="182">
        <v>0</v>
      </c>
      <c r="E2707" s="112">
        <f t="shared" si="265"/>
        <v>0</v>
      </c>
      <c r="F2707" s="112">
        <f t="shared" si="266"/>
        <v>0</v>
      </c>
      <c r="H2707" s="182" t="b">
        <f t="shared" si="264"/>
        <v>1</v>
      </c>
      <c r="I2707" s="182" t="str">
        <f t="shared" si="262"/>
        <v>00</v>
      </c>
    </row>
    <row r="2708" spans="1:9" ht="25.5">
      <c r="A2708" s="182" t="str">
        <f t="shared" si="263"/>
        <v>4.2.1.5.0.00.00 - Contribuição sobre Receita de Concurso de 
 Prognostico</v>
      </c>
      <c r="B2708" s="106" t="s">
        <v>2278</v>
      </c>
      <c r="C2708" s="110">
        <v>585.29999999999995</v>
      </c>
      <c r="D2708" s="182">
        <v>0</v>
      </c>
      <c r="E2708" s="112">
        <f>E2709</f>
        <v>0</v>
      </c>
      <c r="F2708" s="112">
        <f>F2709</f>
        <v>585.29999999999995</v>
      </c>
      <c r="G2708" s="182">
        <f>G2709</f>
        <v>0</v>
      </c>
      <c r="H2708" s="182" t="b">
        <f t="shared" si="264"/>
        <v>1</v>
      </c>
      <c r="I2708" s="182" t="str">
        <f t="shared" si="262"/>
        <v>00</v>
      </c>
    </row>
    <row r="2709" spans="1:9" ht="25.5">
      <c r="A2709" s="182" t="str">
        <f t="shared" si="263"/>
        <v>4.2.1.5.1.00.00 - Contribuição sobre Receita de Concurso de 
 Prognostico - Consolidação</v>
      </c>
      <c r="B2709" s="108" t="s">
        <v>2279</v>
      </c>
      <c r="C2709" s="111">
        <v>585.29999999999995</v>
      </c>
      <c r="D2709" s="182">
        <v>0</v>
      </c>
      <c r="E2709" s="112">
        <f t="shared" si="265"/>
        <v>0</v>
      </c>
      <c r="F2709" s="112">
        <f t="shared" si="266"/>
        <v>585.29999999999995</v>
      </c>
      <c r="H2709" s="182" t="b">
        <f t="shared" si="264"/>
        <v>1</v>
      </c>
      <c r="I2709" s="182" t="str">
        <f t="shared" si="262"/>
        <v>00</v>
      </c>
    </row>
    <row r="2710" spans="1:9" ht="25.5">
      <c r="A2710" s="182" t="str">
        <f t="shared" si="263"/>
        <v>4.2.1.6.0.00.00 - Contribuição do Importador de Bens ou Serviços do 
 Exterior</v>
      </c>
      <c r="B2710" s="106" t="s">
        <v>2280</v>
      </c>
      <c r="C2710" s="110">
        <v>-948941.33</v>
      </c>
      <c r="D2710" s="182">
        <v>0</v>
      </c>
      <c r="E2710" s="112">
        <f>E2711</f>
        <v>0</v>
      </c>
      <c r="F2710" s="112">
        <f>F2711</f>
        <v>-948941.33</v>
      </c>
      <c r="G2710" s="182">
        <f>G2711</f>
        <v>0</v>
      </c>
      <c r="H2710" s="182" t="b">
        <f t="shared" si="264"/>
        <v>1</v>
      </c>
      <c r="I2710" s="182" t="str">
        <f t="shared" si="262"/>
        <v>00</v>
      </c>
    </row>
    <row r="2711" spans="1:9" ht="25.5">
      <c r="A2711" s="182" t="str">
        <f t="shared" si="263"/>
        <v>4.2.1.6.1.00.00 - Contribuição do Importador de Bens ou Serviços do 
 Exterior - Consolidação</v>
      </c>
      <c r="B2711" s="108" t="s">
        <v>2281</v>
      </c>
      <c r="C2711" s="111">
        <v>-948941.33</v>
      </c>
      <c r="D2711" s="182">
        <v>0</v>
      </c>
      <c r="E2711" s="112">
        <f t="shared" si="265"/>
        <v>0</v>
      </c>
      <c r="F2711" s="112">
        <f t="shared" si="266"/>
        <v>-948941.33</v>
      </c>
      <c r="H2711" s="182" t="b">
        <f t="shared" si="264"/>
        <v>1</v>
      </c>
      <c r="I2711" s="182" t="str">
        <f t="shared" si="262"/>
        <v>00</v>
      </c>
    </row>
    <row r="2712" spans="1:9" s="252" customFormat="1" ht="25.5">
      <c r="A2712" s="252" t="s">
        <v>4032</v>
      </c>
      <c r="B2712" s="254" t="s">
        <v>4032</v>
      </c>
      <c r="C2712" s="110">
        <v>7523423.21</v>
      </c>
      <c r="D2712" s="252">
        <v>0</v>
      </c>
      <c r="E2712" s="112">
        <f>E2713</f>
        <v>7523423.21</v>
      </c>
      <c r="F2712" s="112">
        <f>F2713</f>
        <v>0</v>
      </c>
      <c r="H2712" s="252" t="b">
        <f t="shared" ref="H2712:H2713" si="267">IF(I2712="00",C2712=E2712+F2712,TRUE)</f>
        <v>1</v>
      </c>
      <c r="I2712" s="252" t="str">
        <f t="shared" ref="I2712:I2713" si="268">MID(A2712,11,2)</f>
        <v>00</v>
      </c>
    </row>
    <row r="2713" spans="1:9" s="252" customFormat="1" ht="25.5">
      <c r="A2713" s="252" t="s">
        <v>4033</v>
      </c>
      <c r="B2713" s="255" t="s">
        <v>4033</v>
      </c>
      <c r="C2713" s="111">
        <v>7523423.21</v>
      </c>
      <c r="D2713" s="252">
        <v>0</v>
      </c>
      <c r="E2713" s="112">
        <f t="shared" ref="E2713" si="269">SUMIF(A2713:B2713,"*intra*",C2713:D2713)+SUMIF(A2713:B2713,"*inter*",C2713:D2713)</f>
        <v>7523423.21</v>
      </c>
      <c r="F2713" s="112">
        <f t="shared" ref="F2713" si="270">SUMIF(A2713:B2713,"*consolidação*",C2713:D2713)</f>
        <v>0</v>
      </c>
      <c r="H2713" s="252" t="b">
        <f t="shared" si="267"/>
        <v>1</v>
      </c>
      <c r="I2713" s="252" t="str">
        <f t="shared" si="268"/>
        <v>00</v>
      </c>
    </row>
    <row r="2714" spans="1:9">
      <c r="A2714" s="182" t="str">
        <f t="shared" si="263"/>
        <v>4.2.1.9.0.00.00 - Outras Contribuições Sociais</v>
      </c>
      <c r="B2714" s="106" t="s">
        <v>2282</v>
      </c>
      <c r="C2714" s="110">
        <v>1869284698.51</v>
      </c>
      <c r="D2714" s="182">
        <v>0</v>
      </c>
      <c r="E2714" s="112">
        <f>E2715</f>
        <v>0</v>
      </c>
      <c r="F2714" s="112">
        <f>F2715</f>
        <v>1869284698.51</v>
      </c>
      <c r="G2714" s="182">
        <f>G2715</f>
        <v>0</v>
      </c>
      <c r="H2714" s="182" t="b">
        <f t="shared" si="264"/>
        <v>1</v>
      </c>
      <c r="I2714" s="182" t="str">
        <f t="shared" si="262"/>
        <v>00</v>
      </c>
    </row>
    <row r="2715" spans="1:9">
      <c r="A2715" s="182" t="str">
        <f t="shared" si="263"/>
        <v>4.2.1.9.1.00.00 - Outras Contribuições Sociais - Consolidação</v>
      </c>
      <c r="B2715" s="108" t="s">
        <v>2283</v>
      </c>
      <c r="C2715" s="111">
        <v>1869284698.51</v>
      </c>
      <c r="D2715" s="182">
        <v>0</v>
      </c>
      <c r="E2715" s="112">
        <f t="shared" si="265"/>
        <v>0</v>
      </c>
      <c r="F2715" s="112">
        <f t="shared" si="266"/>
        <v>1869284698.51</v>
      </c>
      <c r="H2715" s="182" t="b">
        <f t="shared" si="264"/>
        <v>1</v>
      </c>
      <c r="I2715" s="182" t="str">
        <f t="shared" si="262"/>
        <v>00</v>
      </c>
    </row>
    <row r="2716" spans="1:9">
      <c r="A2716" s="182" t="str">
        <f t="shared" si="263"/>
        <v>4.2.2.0.0.00.00 - Contribuições de Intervenção no Domínio Econômico</v>
      </c>
      <c r="B2716" s="106" t="s">
        <v>2284</v>
      </c>
      <c r="C2716" s="110">
        <v>284937356.72000003</v>
      </c>
      <c r="D2716" s="182">
        <v>0</v>
      </c>
      <c r="E2716" s="112">
        <f>E2717</f>
        <v>0</v>
      </c>
      <c r="F2716" s="112">
        <f>F2717</f>
        <v>284937356.72000003</v>
      </c>
      <c r="G2716" s="182">
        <f>G2717</f>
        <v>0</v>
      </c>
      <c r="H2716" s="182" t="b">
        <f t="shared" si="264"/>
        <v>1</v>
      </c>
      <c r="I2716" s="182" t="str">
        <f t="shared" si="262"/>
        <v>00</v>
      </c>
    </row>
    <row r="2717" spans="1:9" ht="25.5">
      <c r="A2717" s="182" t="str">
        <f t="shared" si="263"/>
        <v>4.2.2.0.1.00.00 - Contribuições de Intervenção no Domínio Econômico - 
 Consolidação</v>
      </c>
      <c r="B2717" s="108" t="s">
        <v>2285</v>
      </c>
      <c r="C2717" s="111">
        <v>284937356.72000003</v>
      </c>
      <c r="D2717" s="182">
        <v>0</v>
      </c>
      <c r="E2717" s="112"/>
      <c r="F2717" s="112">
        <f t="shared" si="266"/>
        <v>284937356.72000003</v>
      </c>
      <c r="H2717" s="182" t="b">
        <f t="shared" si="264"/>
        <v>1</v>
      </c>
      <c r="I2717" s="182" t="str">
        <f t="shared" si="262"/>
        <v>00</v>
      </c>
    </row>
    <row r="2718" spans="1:9">
      <c r="A2718" s="182" t="str">
        <f t="shared" si="263"/>
        <v>4.2.3.0.0.00.00 - Contribuição de Iluminação Pública</v>
      </c>
      <c r="B2718" s="106" t="s">
        <v>2286</v>
      </c>
      <c r="C2718" s="110">
        <v>6424533633.9899998</v>
      </c>
      <c r="D2718" s="182">
        <v>0</v>
      </c>
      <c r="E2718" s="112">
        <f>E2719</f>
        <v>0</v>
      </c>
      <c r="F2718" s="112">
        <f>F2719</f>
        <v>6424533633.9899998</v>
      </c>
      <c r="G2718" s="182">
        <f>G2719</f>
        <v>0</v>
      </c>
      <c r="H2718" s="182" t="b">
        <f t="shared" si="264"/>
        <v>1</v>
      </c>
      <c r="I2718" s="182" t="str">
        <f t="shared" si="262"/>
        <v>00</v>
      </c>
    </row>
    <row r="2719" spans="1:9">
      <c r="A2719" s="182" t="str">
        <f t="shared" si="263"/>
        <v>4.2.3.0.1.00.00 - Contribuição de Iluminação Pública - Consolidação</v>
      </c>
      <c r="B2719" s="108" t="s">
        <v>2287</v>
      </c>
      <c r="C2719" s="111">
        <v>6424533633.9899998</v>
      </c>
      <c r="D2719" s="182">
        <v>0</v>
      </c>
      <c r="E2719" s="112">
        <f t="shared" si="265"/>
        <v>0</v>
      </c>
      <c r="F2719" s="112">
        <f t="shared" si="266"/>
        <v>6424533633.9899998</v>
      </c>
      <c r="H2719" s="182" t="b">
        <f t="shared" si="264"/>
        <v>1</v>
      </c>
      <c r="I2719" s="182" t="str">
        <f t="shared" si="262"/>
        <v>00</v>
      </c>
    </row>
    <row r="2720" spans="1:9" ht="25.5">
      <c r="A2720" s="182" t="str">
        <f t="shared" si="263"/>
        <v>4.2.4.0.0.00.00 - Contribuições de Interesse das Categorias 
 Profissionais</v>
      </c>
      <c r="B2720" s="106" t="s">
        <v>2288</v>
      </c>
      <c r="C2720" s="110">
        <v>37080713.280000001</v>
      </c>
      <c r="D2720" s="182">
        <v>0</v>
      </c>
      <c r="E2720" s="112">
        <f>E2721</f>
        <v>0</v>
      </c>
      <c r="F2720" s="112">
        <f>F2721</f>
        <v>37080713.280000001</v>
      </c>
      <c r="G2720" s="182">
        <f>G2721</f>
        <v>0</v>
      </c>
      <c r="H2720" s="182" t="b">
        <f t="shared" si="264"/>
        <v>1</v>
      </c>
      <c r="I2720" s="182" t="str">
        <f t="shared" si="262"/>
        <v>00</v>
      </c>
    </row>
    <row r="2721" spans="1:9" ht="25.5">
      <c r="A2721" s="182" t="str">
        <f t="shared" si="263"/>
        <v>4.2.4.0.1.00.00 - Contribuições de Interesse das Categorias 
 Profissionais - Consolidação</v>
      </c>
      <c r="B2721" s="108" t="s">
        <v>2289</v>
      </c>
      <c r="C2721" s="111">
        <v>37080713.280000001</v>
      </c>
      <c r="D2721" s="182">
        <v>0</v>
      </c>
      <c r="E2721" s="112"/>
      <c r="F2721" s="112">
        <f t="shared" si="266"/>
        <v>37080713.280000001</v>
      </c>
      <c r="H2721" s="182" t="b">
        <f t="shared" si="264"/>
        <v>1</v>
      </c>
      <c r="I2721" s="182" t="str">
        <f t="shared" si="262"/>
        <v>00</v>
      </c>
    </row>
    <row r="2722" spans="1:9">
      <c r="A2722" s="182" t="str">
        <f t="shared" si="263"/>
        <v>4.3.0.0.0.00.00 - Exploração e Venda de Bens, Serviços e Direitos</v>
      </c>
      <c r="B2722" s="106" t="s">
        <v>2290</v>
      </c>
      <c r="C2722" s="110">
        <v>13963753893.6</v>
      </c>
      <c r="D2722" s="182">
        <v>0</v>
      </c>
      <c r="E2722" s="182">
        <f>E2728+E2723+E2733</f>
        <v>0</v>
      </c>
      <c r="F2722" s="182">
        <f>F2728+F2723+F2733</f>
        <v>13963753893.599998</v>
      </c>
      <c r="G2722" s="182">
        <f>G2728+G2723+G2733</f>
        <v>0</v>
      </c>
      <c r="H2722" s="182" t="b">
        <f t="shared" si="264"/>
        <v>1</v>
      </c>
      <c r="I2722" s="182" t="str">
        <f t="shared" si="262"/>
        <v>00</v>
      </c>
    </row>
    <row r="2723" spans="1:9">
      <c r="A2723" s="182" t="str">
        <f t="shared" si="263"/>
        <v>4.3.1.0.0.00.00 - Venda de Mercadorias</v>
      </c>
      <c r="B2723" s="108" t="s">
        <v>2291</v>
      </c>
      <c r="C2723" s="111">
        <v>321417233.23000002</v>
      </c>
      <c r="D2723" s="182">
        <v>0</v>
      </c>
      <c r="E2723" s="182">
        <f>-E2726+E2724</f>
        <v>0</v>
      </c>
      <c r="F2723" s="182">
        <f>-F2726+F2724</f>
        <v>321417233.23000002</v>
      </c>
      <c r="G2723" s="182">
        <f>-G2726+G2724</f>
        <v>0</v>
      </c>
      <c r="H2723" s="182" t="b">
        <f t="shared" si="264"/>
        <v>1</v>
      </c>
      <c r="I2723" s="182" t="str">
        <f t="shared" si="262"/>
        <v>00</v>
      </c>
    </row>
    <row r="2724" spans="1:9">
      <c r="A2724" s="182" t="str">
        <f t="shared" si="263"/>
        <v>4.3.1.1.0.00.00 - Venda Bruta de Mercadorias</v>
      </c>
      <c r="B2724" s="106" t="s">
        <v>2292</v>
      </c>
      <c r="C2724" s="110">
        <v>331716887.41000003</v>
      </c>
      <c r="D2724" s="182">
        <v>0</v>
      </c>
      <c r="E2724" s="112">
        <f>E2725</f>
        <v>0</v>
      </c>
      <c r="F2724" s="112">
        <f>F2725</f>
        <v>331716887.41000003</v>
      </c>
      <c r="G2724" s="182">
        <f>G2725</f>
        <v>0</v>
      </c>
      <c r="H2724" s="182" t="b">
        <f t="shared" si="264"/>
        <v>1</v>
      </c>
      <c r="I2724" s="182" t="str">
        <f t="shared" si="262"/>
        <v>00</v>
      </c>
    </row>
    <row r="2725" spans="1:9">
      <c r="A2725" s="182" t="str">
        <f t="shared" si="263"/>
        <v>4.3.1.1.1.00.00 - Venda Bruta de Mercadorias - Consolidação</v>
      </c>
      <c r="B2725" s="108" t="s">
        <v>2293</v>
      </c>
      <c r="C2725" s="111">
        <v>331716887.41000003</v>
      </c>
      <c r="D2725" s="182">
        <v>0</v>
      </c>
      <c r="E2725" s="112">
        <f t="shared" si="265"/>
        <v>0</v>
      </c>
      <c r="F2725" s="112">
        <f t="shared" si="266"/>
        <v>331716887.41000003</v>
      </c>
      <c r="H2725" s="182" t="b">
        <f t="shared" si="264"/>
        <v>1</v>
      </c>
      <c r="I2725" s="182" t="str">
        <f t="shared" si="262"/>
        <v>00</v>
      </c>
    </row>
    <row r="2726" spans="1:9">
      <c r="A2726" s="182" t="str">
        <f t="shared" si="263"/>
        <v>4.3.1.9.0.00.00 - (-) Deduções da Venda Bruta de Mercadorias</v>
      </c>
      <c r="B2726" s="106" t="s">
        <v>2294</v>
      </c>
      <c r="C2726" s="110">
        <v>10299654.18</v>
      </c>
      <c r="D2726" s="182">
        <v>0</v>
      </c>
      <c r="E2726" s="112">
        <f>E2727</f>
        <v>0</v>
      </c>
      <c r="F2726" s="112">
        <f>F2727</f>
        <v>10299654.18</v>
      </c>
      <c r="G2726" s="182">
        <f>G2727</f>
        <v>0</v>
      </c>
      <c r="H2726" s="182" t="b">
        <f t="shared" si="264"/>
        <v>1</v>
      </c>
      <c r="I2726" s="182" t="str">
        <f t="shared" si="262"/>
        <v>00</v>
      </c>
    </row>
    <row r="2727" spans="1:9" ht="25.5">
      <c r="A2727" s="182" t="str">
        <f t="shared" si="263"/>
        <v>4.3.1.9.1.00.00 - (-) Deduções da Venda Bruta de Mercadorias - 
 Consolidação</v>
      </c>
      <c r="B2727" s="108" t="s">
        <v>2295</v>
      </c>
      <c r="C2727" s="111">
        <v>10299654.18</v>
      </c>
      <c r="D2727" s="182">
        <v>0</v>
      </c>
      <c r="E2727" s="112">
        <f t="shared" si="265"/>
        <v>0</v>
      </c>
      <c r="F2727" s="112">
        <f t="shared" si="266"/>
        <v>10299654.18</v>
      </c>
      <c r="H2727" s="182" t="b">
        <f t="shared" si="264"/>
        <v>1</v>
      </c>
      <c r="I2727" s="182" t="str">
        <f t="shared" si="262"/>
        <v>00</v>
      </c>
    </row>
    <row r="2728" spans="1:9">
      <c r="A2728" s="182" t="str">
        <f t="shared" si="263"/>
        <v>4.3.2.0.0.00.00 - Venda de Produtos</v>
      </c>
      <c r="B2728" s="106" t="s">
        <v>2296</v>
      </c>
      <c r="C2728" s="110">
        <v>7473636.2300000004</v>
      </c>
      <c r="D2728" s="182">
        <v>0</v>
      </c>
      <c r="E2728" s="182">
        <f>-E2731+E2729</f>
        <v>0</v>
      </c>
      <c r="F2728" s="182">
        <f>-F2731+F2729</f>
        <v>7473636.2299999995</v>
      </c>
      <c r="G2728" s="182">
        <f>-G2731+G2729</f>
        <v>0</v>
      </c>
      <c r="H2728" s="182" t="b">
        <f t="shared" si="264"/>
        <v>1</v>
      </c>
      <c r="I2728" s="182" t="str">
        <f t="shared" si="262"/>
        <v>00</v>
      </c>
    </row>
    <row r="2729" spans="1:9">
      <c r="A2729" s="182" t="str">
        <f t="shared" si="263"/>
        <v>4.3.2.1.0.00.00 - Venda Bruta de Produtos</v>
      </c>
      <c r="B2729" s="108" t="s">
        <v>2297</v>
      </c>
      <c r="C2729" s="111">
        <v>8942750.4399999995</v>
      </c>
      <c r="D2729" s="182">
        <v>0</v>
      </c>
      <c r="E2729" s="112">
        <f>E2730</f>
        <v>0</v>
      </c>
      <c r="F2729" s="112">
        <f>F2730</f>
        <v>8942750.4399999995</v>
      </c>
      <c r="G2729" s="182">
        <f>G2730</f>
        <v>0</v>
      </c>
      <c r="H2729" s="182" t="b">
        <f t="shared" si="264"/>
        <v>1</v>
      </c>
      <c r="I2729" s="182" t="str">
        <f t="shared" si="262"/>
        <v>00</v>
      </c>
    </row>
    <row r="2730" spans="1:9">
      <c r="A2730" s="182" t="str">
        <f t="shared" si="263"/>
        <v>4.3.2.1.1.00.00 - Venda Bruta de Produtos - Consolidação</v>
      </c>
      <c r="B2730" s="106" t="s">
        <v>2298</v>
      </c>
      <c r="C2730" s="110">
        <v>8942750.4399999995</v>
      </c>
      <c r="D2730" s="182">
        <v>0</v>
      </c>
      <c r="E2730" s="112">
        <f t="shared" si="265"/>
        <v>0</v>
      </c>
      <c r="F2730" s="112">
        <f t="shared" si="266"/>
        <v>8942750.4399999995</v>
      </c>
      <c r="H2730" s="182" t="b">
        <f t="shared" si="264"/>
        <v>1</v>
      </c>
      <c r="I2730" s="182" t="str">
        <f t="shared" si="262"/>
        <v>00</v>
      </c>
    </row>
    <row r="2731" spans="1:9">
      <c r="A2731" s="182" t="str">
        <f t="shared" si="263"/>
        <v>4.3.2.9.0.00.00 - (-) Deduções de Venda Bruta de Produtos</v>
      </c>
      <c r="B2731" s="108" t="s">
        <v>2299</v>
      </c>
      <c r="C2731" s="111">
        <v>1469114.21</v>
      </c>
      <c r="D2731" s="182">
        <v>0</v>
      </c>
      <c r="E2731" s="112">
        <f>E2732</f>
        <v>0</v>
      </c>
      <c r="F2731" s="112">
        <f>F2732</f>
        <v>1469114.21</v>
      </c>
      <c r="G2731" s="182">
        <f>G2732</f>
        <v>0</v>
      </c>
      <c r="H2731" s="182" t="b">
        <f t="shared" si="264"/>
        <v>1</v>
      </c>
      <c r="I2731" s="182" t="str">
        <f t="shared" si="262"/>
        <v>00</v>
      </c>
    </row>
    <row r="2732" spans="1:9" ht="25.5">
      <c r="A2732" s="182" t="str">
        <f t="shared" si="263"/>
        <v>4.3.2.9.1.00.00 - (-) Deduções da Venda Bruta de Produtos - 
 Consolidação</v>
      </c>
      <c r="B2732" s="106" t="s">
        <v>2300</v>
      </c>
      <c r="C2732" s="110">
        <v>1469114.21</v>
      </c>
      <c r="D2732" s="182">
        <v>0</v>
      </c>
      <c r="E2732" s="112">
        <f t="shared" si="265"/>
        <v>0</v>
      </c>
      <c r="F2732" s="112">
        <f t="shared" si="266"/>
        <v>1469114.21</v>
      </c>
      <c r="H2732" s="182" t="b">
        <f t="shared" si="264"/>
        <v>1</v>
      </c>
      <c r="I2732" s="182" t="str">
        <f t="shared" si="262"/>
        <v>00</v>
      </c>
    </row>
    <row r="2733" spans="1:9" ht="25.5">
      <c r="A2733" s="182" t="str">
        <f t="shared" si="263"/>
        <v>4.3.3.0.0.00.00 - Exploração de Bens e Direitos e Prestação de 
 Serviços</v>
      </c>
      <c r="B2733" s="108" t="s">
        <v>2301</v>
      </c>
      <c r="C2733" s="111">
        <v>13634863024.139999</v>
      </c>
      <c r="D2733" s="182">
        <v>0</v>
      </c>
      <c r="E2733" s="182">
        <f>-E2736+E2734</f>
        <v>0</v>
      </c>
      <c r="F2733" s="182">
        <f>-F2736+F2734</f>
        <v>13634863024.139999</v>
      </c>
      <c r="G2733" s="182">
        <f>-G2736+G2734</f>
        <v>0</v>
      </c>
      <c r="H2733" s="182" t="b">
        <f t="shared" si="264"/>
        <v>1</v>
      </c>
      <c r="I2733" s="182" t="str">
        <f t="shared" si="262"/>
        <v>00</v>
      </c>
    </row>
    <row r="2734" spans="1:9" ht="25.5">
      <c r="A2734" s="182" t="str">
        <f t="shared" si="263"/>
        <v>4.3.3.1.0.00.00 - Valor Bruto de Exploração de Bens e Direitos e 
 Prestação de Serviços</v>
      </c>
      <c r="B2734" s="106" t="s">
        <v>2302</v>
      </c>
      <c r="C2734" s="110">
        <v>13729629899.309999</v>
      </c>
      <c r="D2734" s="182">
        <v>0</v>
      </c>
      <c r="E2734" s="112">
        <f>E2735</f>
        <v>0</v>
      </c>
      <c r="F2734" s="112">
        <f>F2735</f>
        <v>13729629899.309999</v>
      </c>
      <c r="G2734" s="182">
        <f>G2735</f>
        <v>0</v>
      </c>
      <c r="H2734" s="182" t="b">
        <f t="shared" si="264"/>
        <v>1</v>
      </c>
      <c r="I2734" s="182" t="str">
        <f t="shared" si="262"/>
        <v>00</v>
      </c>
    </row>
    <row r="2735" spans="1:9" ht="25.5">
      <c r="A2735" s="182" t="str">
        <f t="shared" si="263"/>
        <v>4.3.3.1.1.00.00 - Valor Bruto de Exploração de Bens, Direitos e 
 Prestação de Serviços - Consolidação</v>
      </c>
      <c r="B2735" s="108" t="s">
        <v>2303</v>
      </c>
      <c r="C2735" s="111">
        <v>13729629899.309999</v>
      </c>
      <c r="D2735" s="182">
        <v>0</v>
      </c>
      <c r="E2735" s="112">
        <f t="shared" si="265"/>
        <v>0</v>
      </c>
      <c r="F2735" s="112">
        <f t="shared" si="266"/>
        <v>13729629899.309999</v>
      </c>
      <c r="H2735" s="182" t="b">
        <f t="shared" si="264"/>
        <v>1</v>
      </c>
      <c r="I2735" s="182" t="str">
        <f t="shared" si="262"/>
        <v>00</v>
      </c>
    </row>
    <row r="2736" spans="1:9" ht="25.5">
      <c r="A2736" s="182" t="str">
        <f t="shared" si="263"/>
        <v>4.3.3.9.0.00.00 - (-) Deduções do Valor Bruto de Exploração de Bens, 
 Direitos e Prestação de Serviços</v>
      </c>
      <c r="B2736" s="106" t="s">
        <v>2304</v>
      </c>
      <c r="C2736" s="110">
        <v>94766875.170000002</v>
      </c>
      <c r="D2736" s="182">
        <v>0</v>
      </c>
      <c r="E2736" s="112">
        <f>E2737</f>
        <v>0</v>
      </c>
      <c r="F2736" s="112">
        <f>F2737</f>
        <v>94766875.170000002</v>
      </c>
      <c r="G2736" s="182">
        <f>G2737</f>
        <v>0</v>
      </c>
      <c r="H2736" s="182" t="b">
        <f t="shared" si="264"/>
        <v>1</v>
      </c>
      <c r="I2736" s="182" t="str">
        <f t="shared" si="262"/>
        <v>00</v>
      </c>
    </row>
    <row r="2737" spans="1:9" ht="25.5">
      <c r="A2737" s="182" t="str">
        <f t="shared" si="263"/>
        <v>4.3.3.9.1.00.00 - (-) Deduções do Valor Bruto de Exploração de Bens, 
 Direitos e Prestação de Serviços - Consolidação</v>
      </c>
      <c r="B2737" s="108" t="s">
        <v>2305</v>
      </c>
      <c r="C2737" s="111">
        <v>94766875.170000002</v>
      </c>
      <c r="D2737" s="182">
        <v>0</v>
      </c>
      <c r="E2737" s="112">
        <f t="shared" si="265"/>
        <v>0</v>
      </c>
      <c r="F2737" s="112">
        <f t="shared" si="266"/>
        <v>94766875.170000002</v>
      </c>
      <c r="H2737" s="182" t="b">
        <f t="shared" si="264"/>
        <v>1</v>
      </c>
      <c r="I2737" s="182" t="str">
        <f t="shared" si="262"/>
        <v>00</v>
      </c>
    </row>
    <row r="2738" spans="1:9">
      <c r="A2738" s="182" t="str">
        <f t="shared" si="263"/>
        <v>4.4.0.0.0.00.00 - Variações Patrimoniais Aumentativas Financeiras</v>
      </c>
      <c r="B2738" s="106" t="s">
        <v>2306</v>
      </c>
      <c r="C2738" s="110">
        <v>61819731057.25</v>
      </c>
      <c r="D2738" s="182">
        <v>0</v>
      </c>
      <c r="E2738" s="112">
        <f>E2754+E2788+E2739+E2768+E2798+E2790+E2795</f>
        <v>1616471551.45</v>
      </c>
      <c r="F2738" s="112">
        <f>F2754+F2788+F2739+F2768+F2798+F2790+F2795</f>
        <v>60203259505.799988</v>
      </c>
      <c r="G2738" s="182">
        <f>G2754+G2788+G2739+G2768+G2798+G2790+G2795</f>
        <v>0</v>
      </c>
      <c r="H2738" s="182" t="b">
        <f t="shared" si="264"/>
        <v>1</v>
      </c>
      <c r="I2738" s="182" t="str">
        <f t="shared" si="262"/>
        <v>00</v>
      </c>
    </row>
    <row r="2739" spans="1:9" ht="25.5">
      <c r="A2739" s="182" t="str">
        <f t="shared" si="263"/>
        <v>4.4.1.0.0.00.00 - Juros e Encargos de Empréstimos e Financiamentos 
 Concedidos</v>
      </c>
      <c r="B2739" s="108" t="s">
        <v>2307</v>
      </c>
      <c r="C2739" s="111">
        <v>236920547.37</v>
      </c>
      <c r="D2739" s="182">
        <v>0</v>
      </c>
      <c r="E2739" s="112">
        <f>E2740+E2747+E2752+E2745</f>
        <v>11179645.890000001</v>
      </c>
      <c r="F2739" s="112">
        <f>F2740+F2747+F2752+F2745</f>
        <v>225740901.48000002</v>
      </c>
      <c r="G2739" s="182">
        <f>G2740+G2747+G2752+G2745</f>
        <v>0</v>
      </c>
      <c r="H2739" s="182" t="b">
        <f t="shared" si="264"/>
        <v>1</v>
      </c>
      <c r="I2739" s="182" t="str">
        <f t="shared" si="262"/>
        <v>00</v>
      </c>
    </row>
    <row r="2740" spans="1:9">
      <c r="A2740" s="182" t="str">
        <f t="shared" si="263"/>
        <v>4.4.1.1.0.00.00 - Juros e Encargos de Empréstimos Internos Concedidos</v>
      </c>
      <c r="B2740" s="106" t="s">
        <v>2308</v>
      </c>
      <c r="C2740" s="110">
        <v>163395042.30000001</v>
      </c>
      <c r="D2740" s="182">
        <v>0</v>
      </c>
      <c r="E2740" s="112">
        <f>E2744+E2743+E2741+E2742</f>
        <v>9422937.8100000005</v>
      </c>
      <c r="F2740" s="112">
        <f>F2744+F2743+F2741+F2742</f>
        <v>153972104.49000001</v>
      </c>
      <c r="G2740" s="182">
        <f>G2744+G2743+G2741+G2742</f>
        <v>0</v>
      </c>
      <c r="H2740" s="182" t="b">
        <f t="shared" si="264"/>
        <v>1</v>
      </c>
      <c r="I2740" s="182" t="str">
        <f t="shared" si="262"/>
        <v>00</v>
      </c>
    </row>
    <row r="2741" spans="1:9" ht="25.5">
      <c r="A2741" s="182" t="str">
        <f t="shared" si="263"/>
        <v>4.4.1.1.1.00.00 - Juros e Encargos de Empréstimos Internos 
 Concedidos - Consolidação</v>
      </c>
      <c r="B2741" s="108" t="s">
        <v>2309</v>
      </c>
      <c r="C2741" s="111">
        <v>153972104.49000001</v>
      </c>
      <c r="D2741" s="182">
        <v>0</v>
      </c>
      <c r="E2741" s="112"/>
      <c r="F2741" s="112">
        <f t="shared" si="266"/>
        <v>153972104.49000001</v>
      </c>
      <c r="H2741" s="182" t="b">
        <f t="shared" si="264"/>
        <v>1</v>
      </c>
      <c r="I2741" s="182" t="str">
        <f t="shared" si="262"/>
        <v>00</v>
      </c>
    </row>
    <row r="2742" spans="1:9" ht="25.5">
      <c r="A2742" s="182" t="str">
        <f t="shared" si="263"/>
        <v>4.4.1.1.3.00.00 - Juros e Encargos de Empréstimos Internos 
 Concedidos - Inter OFSS - União</v>
      </c>
      <c r="B2742" s="106" t="s">
        <v>2310</v>
      </c>
      <c r="C2742" s="110">
        <v>283462.39</v>
      </c>
      <c r="D2742" s="182">
        <v>0</v>
      </c>
      <c r="E2742" s="112">
        <f t="shared" si="265"/>
        <v>283462.39</v>
      </c>
      <c r="F2742" s="112">
        <f t="shared" si="266"/>
        <v>0</v>
      </c>
      <c r="H2742" s="182" t="b">
        <f t="shared" si="264"/>
        <v>1</v>
      </c>
      <c r="I2742" s="182" t="str">
        <f t="shared" si="262"/>
        <v>00</v>
      </c>
    </row>
    <row r="2743" spans="1:9" ht="25.5">
      <c r="A2743" s="182" t="str">
        <f t="shared" si="263"/>
        <v>4.4.1.1.4.00.00 - Juros e Encargos de Empréstimos Internos 
 Concedidos- Inter OFSS - Estado</v>
      </c>
      <c r="B2743" s="108" t="s">
        <v>2311</v>
      </c>
      <c r="C2743" s="111">
        <v>0</v>
      </c>
      <c r="D2743" s="182">
        <v>0</v>
      </c>
      <c r="E2743" s="112">
        <f t="shared" si="265"/>
        <v>0</v>
      </c>
      <c r="F2743" s="112">
        <f t="shared" si="266"/>
        <v>0</v>
      </c>
      <c r="H2743" s="182" t="b">
        <f t="shared" si="264"/>
        <v>1</v>
      </c>
      <c r="I2743" s="182" t="str">
        <f t="shared" si="262"/>
        <v>00</v>
      </c>
    </row>
    <row r="2744" spans="1:9" ht="25.5">
      <c r="A2744" s="182" t="str">
        <f t="shared" si="263"/>
        <v>4.4.1.1.5.00.00 - Juros e Encargos de Empréstimos Internos 
 Concedidos - Inter OFSS - Município</v>
      </c>
      <c r="B2744" s="106" t="s">
        <v>2312</v>
      </c>
      <c r="C2744" s="110">
        <v>9139475.4199999999</v>
      </c>
      <c r="D2744" s="182">
        <v>0</v>
      </c>
      <c r="E2744" s="112">
        <f t="shared" si="265"/>
        <v>9139475.4199999999</v>
      </c>
      <c r="F2744" s="112">
        <f t="shared" si="266"/>
        <v>0</v>
      </c>
      <c r="H2744" s="182" t="b">
        <f t="shared" si="264"/>
        <v>1</v>
      </c>
      <c r="I2744" s="182" t="str">
        <f t="shared" si="262"/>
        <v>00</v>
      </c>
    </row>
    <row r="2745" spans="1:9" ht="25.5">
      <c r="A2745" s="182" t="str">
        <f t="shared" si="263"/>
        <v>4.4.1.2.0.00.00 - Juros e Encargos de Empréstimos Externos Concedidos</v>
      </c>
      <c r="B2745" s="108" t="s">
        <v>2313</v>
      </c>
      <c r="C2745" s="111">
        <v>4426465.4000000004</v>
      </c>
      <c r="D2745" s="182">
        <v>0</v>
      </c>
      <c r="E2745" s="112">
        <f>E2746</f>
        <v>0</v>
      </c>
      <c r="F2745" s="112">
        <f>F2746</f>
        <v>4426465.4000000004</v>
      </c>
      <c r="G2745" s="182">
        <f>G2746</f>
        <v>0</v>
      </c>
      <c r="H2745" s="182" t="b">
        <f t="shared" si="264"/>
        <v>1</v>
      </c>
      <c r="I2745" s="182" t="str">
        <f t="shared" si="262"/>
        <v>00</v>
      </c>
    </row>
    <row r="2746" spans="1:9" ht="25.5">
      <c r="A2746" s="182" t="str">
        <f t="shared" si="263"/>
        <v>4.4.1.2.1.00.00 - Juros e Encargos de Empréstimos Externos 
 Concedidos - Consolidação</v>
      </c>
      <c r="B2746" s="106" t="s">
        <v>2314</v>
      </c>
      <c r="C2746" s="110">
        <v>4426465.4000000004</v>
      </c>
      <c r="D2746" s="182">
        <v>0</v>
      </c>
      <c r="E2746" s="112">
        <f t="shared" si="265"/>
        <v>0</v>
      </c>
      <c r="F2746" s="112">
        <f t="shared" si="266"/>
        <v>4426465.4000000004</v>
      </c>
      <c r="H2746" s="182" t="b">
        <f t="shared" si="264"/>
        <v>1</v>
      </c>
      <c r="I2746" s="182" t="str">
        <f t="shared" si="262"/>
        <v>00</v>
      </c>
    </row>
    <row r="2747" spans="1:9" ht="25.5">
      <c r="A2747" s="182" t="str">
        <f t="shared" si="263"/>
        <v>4.4.1.3.0.00.00 - Juros e Encargos de Financiamentos Internos 
 Concedidos</v>
      </c>
      <c r="B2747" s="108" t="s">
        <v>2315</v>
      </c>
      <c r="C2747" s="111">
        <v>68790150.540000007</v>
      </c>
      <c r="D2747" s="182">
        <v>0</v>
      </c>
      <c r="E2747" s="112">
        <f>E2751+E2750+E2749+E2748</f>
        <v>1756708.08</v>
      </c>
      <c r="F2747" s="112">
        <f>F2751+F2750+F2749+F2748</f>
        <v>67033442.460000001</v>
      </c>
      <c r="G2747" s="182">
        <f>G2751+G2750+G2749+G2748</f>
        <v>0</v>
      </c>
      <c r="H2747" s="182" t="b">
        <f t="shared" si="264"/>
        <v>1</v>
      </c>
      <c r="I2747" s="182" t="str">
        <f t="shared" si="262"/>
        <v>00</v>
      </c>
    </row>
    <row r="2748" spans="1:9" ht="25.5">
      <c r="A2748" s="182" t="str">
        <f t="shared" si="263"/>
        <v>4.4.1.3.1.00.00 - Juros e Encargos de Financiamentos Internos 
 Concedidos - Consolidação</v>
      </c>
      <c r="B2748" s="106" t="s">
        <v>2316</v>
      </c>
      <c r="C2748" s="110">
        <v>67033442.460000001</v>
      </c>
      <c r="D2748" s="182">
        <v>0</v>
      </c>
      <c r="E2748" s="112"/>
      <c r="F2748" s="112">
        <f t="shared" si="266"/>
        <v>67033442.460000001</v>
      </c>
      <c r="H2748" s="182" t="b">
        <f t="shared" si="264"/>
        <v>1</v>
      </c>
      <c r="I2748" s="182" t="str">
        <f t="shared" si="262"/>
        <v>00</v>
      </c>
    </row>
    <row r="2749" spans="1:9" ht="25.5">
      <c r="A2749" s="182" t="str">
        <f t="shared" si="263"/>
        <v>4.4.1.3.3.00.00 - Juros e Encargos de Financiamentos Internos 
 Concedidos - Inter OFSS - União</v>
      </c>
      <c r="B2749" s="108" t="s">
        <v>2317</v>
      </c>
      <c r="C2749" s="111">
        <v>0</v>
      </c>
      <c r="D2749" s="182">
        <v>0</v>
      </c>
      <c r="E2749" s="112">
        <f t="shared" si="265"/>
        <v>0</v>
      </c>
      <c r="F2749" s="112">
        <f t="shared" si="266"/>
        <v>0</v>
      </c>
      <c r="H2749" s="182" t="b">
        <f t="shared" si="264"/>
        <v>1</v>
      </c>
      <c r="I2749" s="182" t="str">
        <f t="shared" si="262"/>
        <v>00</v>
      </c>
    </row>
    <row r="2750" spans="1:9" ht="25.5">
      <c r="A2750" s="182" t="str">
        <f t="shared" si="263"/>
        <v>4.4.1.3.4.00.00 - Juros e Encargos de Financiamentos Internos 
 Concedidos - Inter OFSS - Estado</v>
      </c>
      <c r="B2750" s="106" t="s">
        <v>2318</v>
      </c>
      <c r="C2750" s="110">
        <v>0</v>
      </c>
      <c r="D2750" s="182">
        <v>0</v>
      </c>
      <c r="E2750" s="112">
        <f t="shared" si="265"/>
        <v>0</v>
      </c>
      <c r="F2750" s="112">
        <f t="shared" si="266"/>
        <v>0</v>
      </c>
      <c r="H2750" s="182" t="b">
        <f t="shared" si="264"/>
        <v>1</v>
      </c>
      <c r="I2750" s="182" t="str">
        <f t="shared" ref="I2750:I2815" si="271">MID(A2750,11,2)</f>
        <v>00</v>
      </c>
    </row>
    <row r="2751" spans="1:9" ht="25.5">
      <c r="A2751" s="182" t="str">
        <f t="shared" ref="A2751:A2816" si="272">TRIM(B2751)</f>
        <v>4.4.1.3.5.00.00 - Juros e Encargos de Financiamentos Internos 
 Concedidos - Inter OFSS - Município</v>
      </c>
      <c r="B2751" s="108" t="s">
        <v>2319</v>
      </c>
      <c r="C2751" s="111">
        <v>1756708.08</v>
      </c>
      <c r="D2751" s="182">
        <v>0</v>
      </c>
      <c r="E2751" s="112">
        <f t="shared" si="265"/>
        <v>1756708.08</v>
      </c>
      <c r="F2751" s="112">
        <f t="shared" si="266"/>
        <v>0</v>
      </c>
      <c r="H2751" s="182" t="b">
        <f t="shared" ref="H2751:H2816" si="273">IF(I2751="00",C2751=E2751+F2751,TRUE)</f>
        <v>1</v>
      </c>
      <c r="I2751" s="182" t="str">
        <f t="shared" si="271"/>
        <v>00</v>
      </c>
    </row>
    <row r="2752" spans="1:9" ht="25.5">
      <c r="A2752" s="182" t="str">
        <f t="shared" si="272"/>
        <v>4.4.1.4.0.00.00 - Juros e Encargos de Financiamentos Externos 
 Concedidos</v>
      </c>
      <c r="B2752" s="106" t="s">
        <v>2320</v>
      </c>
      <c r="C2752" s="110">
        <v>308889.13</v>
      </c>
      <c r="D2752" s="182">
        <v>0</v>
      </c>
      <c r="E2752" s="112">
        <f>E2753</f>
        <v>0</v>
      </c>
      <c r="F2752" s="112">
        <f>F2753</f>
        <v>308889.13</v>
      </c>
      <c r="G2752" s="182">
        <f>G2753</f>
        <v>0</v>
      </c>
      <c r="H2752" s="182" t="b">
        <f t="shared" si="273"/>
        <v>1</v>
      </c>
      <c r="I2752" s="182" t="str">
        <f t="shared" si="271"/>
        <v>00</v>
      </c>
    </row>
    <row r="2753" spans="1:9" ht="25.5">
      <c r="A2753" s="182" t="str">
        <f t="shared" si="272"/>
        <v>4.4.1.4.1.00.00 - Juros e Encargos de Financiamentos Externos 
 Concedidos - Consolidação</v>
      </c>
      <c r="B2753" s="108" t="s">
        <v>2321</v>
      </c>
      <c r="C2753" s="111">
        <v>308889.13</v>
      </c>
      <c r="D2753" s="182">
        <v>0</v>
      </c>
      <c r="E2753" s="112">
        <f t="shared" ref="E2753:E2816" si="274">SUMIF(A2753:B2753,"*intra*",C2753:D2753)+SUMIF(A2753:B2753,"*inter*",C2753:D2753)</f>
        <v>0</v>
      </c>
      <c r="F2753" s="112">
        <f t="shared" ref="F2753:F2816" si="275">SUMIF(A2753:B2753,"*consolidação*",C2753:D2753)</f>
        <v>308889.13</v>
      </c>
      <c r="H2753" s="182" t="b">
        <f t="shared" si="273"/>
        <v>1</v>
      </c>
      <c r="I2753" s="182" t="str">
        <f t="shared" si="271"/>
        <v>00</v>
      </c>
    </row>
    <row r="2754" spans="1:9">
      <c r="A2754" s="182" t="str">
        <f t="shared" si="272"/>
        <v>4.4.2.0.0.00.00 - Juros e Encargos de Mora</v>
      </c>
      <c r="B2754" s="106" t="s">
        <v>2322</v>
      </c>
      <c r="C2754" s="110">
        <v>25348777270.119999</v>
      </c>
      <c r="D2754" s="182">
        <v>0</v>
      </c>
      <c r="E2754" s="112">
        <f>E2766+E2760+E2764+E2762+E2755</f>
        <v>6688420.8799999999</v>
      </c>
      <c r="F2754" s="112">
        <f>F2766+F2760+F2764+F2762+F2755</f>
        <v>25342088849.239994</v>
      </c>
      <c r="G2754" s="182">
        <f>G2766+G2760+G2764+G2762+G2755</f>
        <v>0</v>
      </c>
      <c r="H2754" s="182" t="b">
        <f t="shared" si="273"/>
        <v>1</v>
      </c>
      <c r="I2754" s="182" t="str">
        <f t="shared" si="271"/>
        <v>00</v>
      </c>
    </row>
    <row r="2755" spans="1:9" ht="25.5">
      <c r="A2755" s="182" t="str">
        <f t="shared" si="272"/>
        <v>4.4.2.1.0.00.00 - Juros e Encargos de Mora sobre Empréstimos e 
 Financiamentos Internos Concedidos</v>
      </c>
      <c r="B2755" s="108" t="s">
        <v>2323</v>
      </c>
      <c r="C2755" s="111">
        <v>128548169.23</v>
      </c>
      <c r="D2755" s="182">
        <v>0</v>
      </c>
      <c r="E2755" s="112">
        <f>E2758+E2759+E2756+E2757</f>
        <v>6688420.8799999999</v>
      </c>
      <c r="F2755" s="112">
        <f>F2758+F2759+F2756+F2757</f>
        <v>121859748.34999999</v>
      </c>
      <c r="G2755" s="182">
        <f>G2758+G2759+G2756+G2757</f>
        <v>0</v>
      </c>
      <c r="H2755" s="182" t="b">
        <f t="shared" si="273"/>
        <v>1</v>
      </c>
      <c r="I2755" s="182" t="str">
        <f t="shared" si="271"/>
        <v>00</v>
      </c>
    </row>
    <row r="2756" spans="1:9" ht="25.5">
      <c r="A2756" s="182" t="str">
        <f t="shared" si="272"/>
        <v>4.4.2.1.1.00.00 - Juros e Encargos de Mora sobre Empréstimos e 
 Financiamentos Internos Concedidos - Consolidação</v>
      </c>
      <c r="B2756" s="106" t="s">
        <v>2324</v>
      </c>
      <c r="C2756" s="110">
        <v>121859748.34999999</v>
      </c>
      <c r="D2756" s="182">
        <v>0</v>
      </c>
      <c r="E2756" s="112"/>
      <c r="F2756" s="112">
        <f t="shared" si="275"/>
        <v>121859748.34999999</v>
      </c>
      <c r="H2756" s="182" t="b">
        <f t="shared" si="273"/>
        <v>1</v>
      </c>
      <c r="I2756" s="182" t="str">
        <f t="shared" si="271"/>
        <v>00</v>
      </c>
    </row>
    <row r="2757" spans="1:9" ht="25.5">
      <c r="A2757" s="182" t="str">
        <f t="shared" si="272"/>
        <v>4.4.2.1.3.00.00 - Juros e Encargos de Mora sobre Empréstimos e 
 Financiamentos Internos Concedidos - Inter OFSS - União</v>
      </c>
      <c r="B2757" s="108" t="s">
        <v>2325</v>
      </c>
      <c r="C2757" s="111">
        <v>0</v>
      </c>
      <c r="D2757" s="182">
        <v>0</v>
      </c>
      <c r="E2757" s="112">
        <f t="shared" si="274"/>
        <v>0</v>
      </c>
      <c r="F2757" s="112">
        <f t="shared" si="275"/>
        <v>0</v>
      </c>
      <c r="H2757" s="182" t="b">
        <f t="shared" si="273"/>
        <v>1</v>
      </c>
      <c r="I2757" s="182" t="str">
        <f t="shared" si="271"/>
        <v>00</v>
      </c>
    </row>
    <row r="2758" spans="1:9" ht="25.5">
      <c r="A2758" s="182" t="str">
        <f t="shared" si="272"/>
        <v>4.4.2.1.4.00.00 - Juros e Encargos de Mora sobre Empréstimos e 
 Financiamentos Internos Concedidos - Inter OFSS - Estado</v>
      </c>
      <c r="B2758" s="106" t="s">
        <v>2326</v>
      </c>
      <c r="C2758" s="110">
        <v>151555.25</v>
      </c>
      <c r="D2758" s="182">
        <v>0</v>
      </c>
      <c r="E2758" s="112">
        <f t="shared" si="274"/>
        <v>151555.25</v>
      </c>
      <c r="F2758" s="112">
        <f t="shared" si="275"/>
        <v>0</v>
      </c>
      <c r="H2758" s="182" t="b">
        <f t="shared" si="273"/>
        <v>1</v>
      </c>
      <c r="I2758" s="182" t="str">
        <f t="shared" si="271"/>
        <v>00</v>
      </c>
    </row>
    <row r="2759" spans="1:9" ht="25.5">
      <c r="A2759" s="182" t="str">
        <f t="shared" si="272"/>
        <v>4.4.2.1.5.00.00 - Juros e Encargos de Mora sobre Empréstimos e 
 Financiamentos Internos Concedidos - Inter OFSS - Município</v>
      </c>
      <c r="B2759" s="108" t="s">
        <v>2327</v>
      </c>
      <c r="C2759" s="111">
        <v>6536865.6299999999</v>
      </c>
      <c r="D2759" s="182">
        <v>0</v>
      </c>
      <c r="E2759" s="112">
        <f t="shared" si="274"/>
        <v>6536865.6299999999</v>
      </c>
      <c r="F2759" s="112">
        <f t="shared" si="275"/>
        <v>0</v>
      </c>
      <c r="H2759" s="182" t="b">
        <f t="shared" si="273"/>
        <v>1</v>
      </c>
      <c r="I2759" s="182" t="str">
        <f t="shared" si="271"/>
        <v>00</v>
      </c>
    </row>
    <row r="2760" spans="1:9" ht="25.5">
      <c r="A2760" s="182" t="str">
        <f t="shared" si="272"/>
        <v>4.4.2.2.0.00.00 - Juros e Encargos de Mora sobre Empréstimos e 
 Financiamentos Externos Concedidos</v>
      </c>
      <c r="B2760" s="106" t="s">
        <v>2328</v>
      </c>
      <c r="C2760" s="110">
        <v>24602856.550000001</v>
      </c>
      <c r="D2760" s="182">
        <v>0</v>
      </c>
      <c r="E2760" s="112">
        <f>E2761</f>
        <v>0</v>
      </c>
      <c r="F2760" s="112">
        <f>F2761</f>
        <v>24602856.550000001</v>
      </c>
      <c r="G2760" s="182">
        <f>G2761</f>
        <v>0</v>
      </c>
      <c r="H2760" s="182" t="b">
        <f t="shared" si="273"/>
        <v>1</v>
      </c>
      <c r="I2760" s="182" t="str">
        <f t="shared" si="271"/>
        <v>00</v>
      </c>
    </row>
    <row r="2761" spans="1:9" ht="25.5">
      <c r="A2761" s="182" t="str">
        <f t="shared" si="272"/>
        <v>4.4.2.2.1.00.00 - Juros e Encargos de Mora sobre Empréstimos e 
 Financiamentos Externos Concedidos - Consolidação</v>
      </c>
      <c r="B2761" s="108" t="s">
        <v>2329</v>
      </c>
      <c r="C2761" s="111">
        <v>24602856.550000001</v>
      </c>
      <c r="D2761" s="182">
        <v>0</v>
      </c>
      <c r="E2761" s="112">
        <f t="shared" si="274"/>
        <v>0</v>
      </c>
      <c r="F2761" s="112">
        <f t="shared" si="275"/>
        <v>24602856.550000001</v>
      </c>
      <c r="H2761" s="182" t="b">
        <f t="shared" si="273"/>
        <v>1</v>
      </c>
      <c r="I2761" s="182" t="str">
        <f t="shared" si="271"/>
        <v>00</v>
      </c>
    </row>
    <row r="2762" spans="1:9" ht="25.5">
      <c r="A2762" s="182" t="str">
        <f t="shared" si="272"/>
        <v>4.4.2.3.0.00.00 - Juros e Encargos de Mora sobre Fornecimentos de 
 Bens e Serviços</v>
      </c>
      <c r="B2762" s="106" t="s">
        <v>2330</v>
      </c>
      <c r="C2762" s="110">
        <v>149168560.94</v>
      </c>
      <c r="D2762" s="182">
        <v>0</v>
      </c>
      <c r="E2762" s="112">
        <f>E2763</f>
        <v>0</v>
      </c>
      <c r="F2762" s="112">
        <f>F2763</f>
        <v>149168560.94</v>
      </c>
      <c r="G2762" s="182">
        <f>G2763</f>
        <v>0</v>
      </c>
      <c r="H2762" s="182" t="b">
        <f t="shared" si="273"/>
        <v>1</v>
      </c>
      <c r="I2762" s="182" t="str">
        <f t="shared" si="271"/>
        <v>00</v>
      </c>
    </row>
    <row r="2763" spans="1:9" ht="25.5">
      <c r="A2763" s="182" t="str">
        <f t="shared" si="272"/>
        <v>4.4.2.3.1.00.00 - Juros e Encargos de Mora sobre Fornecimentos de 
 Bens e Serviços - Consolidação</v>
      </c>
      <c r="B2763" s="108" t="s">
        <v>2331</v>
      </c>
      <c r="C2763" s="111">
        <v>149168560.94</v>
      </c>
      <c r="D2763" s="182">
        <v>0</v>
      </c>
      <c r="E2763" s="112">
        <f t="shared" si="274"/>
        <v>0</v>
      </c>
      <c r="F2763" s="112">
        <f t="shared" si="275"/>
        <v>149168560.94</v>
      </c>
      <c r="H2763" s="182" t="b">
        <f t="shared" si="273"/>
        <v>1</v>
      </c>
      <c r="I2763" s="182" t="str">
        <f t="shared" si="271"/>
        <v>00</v>
      </c>
    </row>
    <row r="2764" spans="1:9">
      <c r="A2764" s="182" t="str">
        <f t="shared" si="272"/>
        <v>4.4.2.4.0.00.00 - Juros e Encargos de Mora sobre Créditos Tributários</v>
      </c>
      <c r="B2764" s="106" t="s">
        <v>2332</v>
      </c>
      <c r="C2764" s="110">
        <v>11106667587.129999</v>
      </c>
      <c r="D2764" s="182">
        <v>0</v>
      </c>
      <c r="E2764" s="112">
        <f>E2765</f>
        <v>0</v>
      </c>
      <c r="F2764" s="112">
        <f>F2765</f>
        <v>11106667587.129999</v>
      </c>
      <c r="G2764" s="182">
        <f>G2765</f>
        <v>0</v>
      </c>
      <c r="H2764" s="182" t="b">
        <f t="shared" si="273"/>
        <v>1</v>
      </c>
      <c r="I2764" s="182" t="str">
        <f t="shared" si="271"/>
        <v>00</v>
      </c>
    </row>
    <row r="2765" spans="1:9" ht="25.5">
      <c r="A2765" s="182" t="str">
        <f t="shared" si="272"/>
        <v>4.4.2.4.1.00.00 - Juros e Encargos de Mora sobre Créditos 
 Tributários - Consolidação</v>
      </c>
      <c r="B2765" s="108" t="s">
        <v>2333</v>
      </c>
      <c r="C2765" s="111">
        <v>11106667587.129999</v>
      </c>
      <c r="D2765" s="182">
        <v>0</v>
      </c>
      <c r="E2765" s="112">
        <f t="shared" si="274"/>
        <v>0</v>
      </c>
      <c r="F2765" s="112">
        <f t="shared" si="275"/>
        <v>11106667587.129999</v>
      </c>
      <c r="H2765" s="182" t="b">
        <f t="shared" si="273"/>
        <v>1</v>
      </c>
      <c r="I2765" s="182" t="str">
        <f t="shared" si="271"/>
        <v>00</v>
      </c>
    </row>
    <row r="2766" spans="1:9">
      <c r="A2766" s="182" t="str">
        <f t="shared" si="272"/>
        <v>4.4.2.9.0.00.00 - Outros Juros e Encargos de Mora</v>
      </c>
      <c r="B2766" s="106" t="s">
        <v>2334</v>
      </c>
      <c r="C2766" s="110">
        <v>13939790096.27</v>
      </c>
      <c r="D2766" s="182">
        <v>0</v>
      </c>
      <c r="E2766" s="112">
        <f>E2767</f>
        <v>0</v>
      </c>
      <c r="F2766" s="112">
        <f>F2767</f>
        <v>13939790096.27</v>
      </c>
      <c r="G2766" s="182">
        <f>G2767</f>
        <v>0</v>
      </c>
      <c r="H2766" s="182" t="b">
        <f t="shared" si="273"/>
        <v>1</v>
      </c>
      <c r="I2766" s="182" t="str">
        <f t="shared" si="271"/>
        <v>00</v>
      </c>
    </row>
    <row r="2767" spans="1:9">
      <c r="A2767" s="182" t="str">
        <f t="shared" si="272"/>
        <v>4.4.2.9.1.00.00 - Outros Juros e Encargos de Mora - Consolidação</v>
      </c>
      <c r="B2767" s="108" t="s">
        <v>2335</v>
      </c>
      <c r="C2767" s="111">
        <v>13939790096.27</v>
      </c>
      <c r="D2767" s="182">
        <v>0</v>
      </c>
      <c r="E2767" s="112">
        <f t="shared" si="274"/>
        <v>0</v>
      </c>
      <c r="F2767" s="112">
        <f t="shared" si="275"/>
        <v>13939790096.27</v>
      </c>
      <c r="H2767" s="182" t="b">
        <f t="shared" si="273"/>
        <v>1</v>
      </c>
      <c r="I2767" s="182" t="str">
        <f t="shared" si="271"/>
        <v>00</v>
      </c>
    </row>
    <row r="2768" spans="1:9">
      <c r="A2768" s="182" t="str">
        <f t="shared" si="272"/>
        <v>4.4.3.0.0.00.00 - Variações Monetárias e Cambiais</v>
      </c>
      <c r="B2768" s="106" t="s">
        <v>2336</v>
      </c>
      <c r="C2768" s="110">
        <v>13779004152.209999</v>
      </c>
      <c r="D2768" s="182">
        <v>0</v>
      </c>
      <c r="E2768" s="112">
        <f>E2774+E2783+E2769+E2781+E2776</f>
        <v>1598603484.6800001</v>
      </c>
      <c r="F2768" s="112">
        <f>F2774+F2783+F2769+F2781+F2776</f>
        <v>12180400667.530001</v>
      </c>
      <c r="G2768" s="182">
        <f>G2774+G2783+G2769+G2781+G2776</f>
        <v>0</v>
      </c>
      <c r="H2768" s="182" t="b">
        <f t="shared" si="273"/>
        <v>1</v>
      </c>
      <c r="I2768" s="182" t="str">
        <f t="shared" si="271"/>
        <v>00</v>
      </c>
    </row>
    <row r="2769" spans="1:9" ht="25.5">
      <c r="A2769" s="182" t="str">
        <f t="shared" si="272"/>
        <v>4.4.3.1.0.00.00 - Variações Monetárias e Cambiais de Empréstimos 
 Internos Concedidos</v>
      </c>
      <c r="B2769" s="108" t="s">
        <v>2337</v>
      </c>
      <c r="C2769" s="111">
        <v>736493470.76999998</v>
      </c>
      <c r="D2769" s="182">
        <v>0</v>
      </c>
      <c r="E2769" s="112">
        <f>E2770+E2772+E2773+E2771</f>
        <v>149969963.09999999</v>
      </c>
      <c r="F2769" s="112">
        <f>F2770+F2772+F2773+F2771</f>
        <v>586523507.66999996</v>
      </c>
      <c r="G2769" s="182">
        <f>G2770+G2772+G2773+G2771</f>
        <v>0</v>
      </c>
      <c r="H2769" s="182" t="b">
        <f t="shared" si="273"/>
        <v>1</v>
      </c>
      <c r="I2769" s="182" t="str">
        <f t="shared" si="271"/>
        <v>00</v>
      </c>
    </row>
    <row r="2770" spans="1:9" ht="25.5">
      <c r="A2770" s="182" t="str">
        <f t="shared" si="272"/>
        <v>4.4.3.1.1.00.00 - Variações Monetárias e Cambiais de Empréstimos 
 Internos Concedidos - Consolidação</v>
      </c>
      <c r="B2770" s="106" t="s">
        <v>2338</v>
      </c>
      <c r="C2770" s="110">
        <v>586523507.66999996</v>
      </c>
      <c r="D2770" s="182">
        <v>0</v>
      </c>
      <c r="E2770" s="112"/>
      <c r="F2770" s="112">
        <f t="shared" si="275"/>
        <v>586523507.66999996</v>
      </c>
      <c r="H2770" s="182" t="b">
        <f t="shared" si="273"/>
        <v>1</v>
      </c>
      <c r="I2770" s="182" t="str">
        <f t="shared" si="271"/>
        <v>00</v>
      </c>
    </row>
    <row r="2771" spans="1:9" ht="25.5">
      <c r="A2771" s="182" t="str">
        <f t="shared" si="272"/>
        <v>4.4.3.1.3.00.00 - Variações Monetárias e Cambiais de Empréstimos 
 Internos Concedidos - Inter OFSS - União</v>
      </c>
      <c r="B2771" s="108" t="s">
        <v>2339</v>
      </c>
      <c r="C2771" s="111">
        <v>84203165.379999995</v>
      </c>
      <c r="D2771" s="182">
        <v>0</v>
      </c>
      <c r="E2771" s="112">
        <f t="shared" si="274"/>
        <v>84203165.379999995</v>
      </c>
      <c r="F2771" s="112">
        <f t="shared" si="275"/>
        <v>0</v>
      </c>
      <c r="H2771" s="182" t="b">
        <f t="shared" si="273"/>
        <v>1</v>
      </c>
      <c r="I2771" s="182" t="str">
        <f t="shared" si="271"/>
        <v>00</v>
      </c>
    </row>
    <row r="2772" spans="1:9" ht="25.5">
      <c r="A2772" s="182" t="str">
        <f t="shared" si="272"/>
        <v>4.4.3.1.4.00.00 - Variações Monetárias e Cambiais de Empréstimos 
 Internos Concedidos - Inter OFSS - Estado</v>
      </c>
      <c r="B2772" s="106" t="s">
        <v>2340</v>
      </c>
      <c r="C2772" s="110">
        <v>14805241.970000001</v>
      </c>
      <c r="D2772" s="182">
        <v>0</v>
      </c>
      <c r="E2772" s="112">
        <f t="shared" si="274"/>
        <v>14805241.970000001</v>
      </c>
      <c r="F2772" s="112">
        <f t="shared" si="275"/>
        <v>0</v>
      </c>
      <c r="H2772" s="182" t="b">
        <f t="shared" si="273"/>
        <v>1</v>
      </c>
      <c r="I2772" s="182" t="str">
        <f t="shared" si="271"/>
        <v>00</v>
      </c>
    </row>
    <row r="2773" spans="1:9" ht="25.5">
      <c r="A2773" s="182" t="str">
        <f t="shared" si="272"/>
        <v>4.4.3.1.5.00.00 - Variações Monetárias e Cambiais de Empréstimos 
 Internos Concedidos - Inter OFSS - Município</v>
      </c>
      <c r="B2773" s="108" t="s">
        <v>2341</v>
      </c>
      <c r="C2773" s="111">
        <v>50961555.75</v>
      </c>
      <c r="D2773" s="182">
        <v>0</v>
      </c>
      <c r="E2773" s="112">
        <f t="shared" si="274"/>
        <v>50961555.75</v>
      </c>
      <c r="F2773" s="112">
        <f t="shared" si="275"/>
        <v>0</v>
      </c>
      <c r="H2773" s="182" t="b">
        <f t="shared" si="273"/>
        <v>1</v>
      </c>
      <c r="I2773" s="182" t="str">
        <f t="shared" si="271"/>
        <v>00</v>
      </c>
    </row>
    <row r="2774" spans="1:9" ht="25.5">
      <c r="A2774" s="182" t="str">
        <f t="shared" si="272"/>
        <v>4.4.3.2.0.00.00 - Variações Monetárias e Cambiais de Empréstimos 
 Externos Concedidos</v>
      </c>
      <c r="B2774" s="106" t="s">
        <v>2342</v>
      </c>
      <c r="C2774" s="110">
        <v>211231616.22999999</v>
      </c>
      <c r="D2774" s="182">
        <v>0</v>
      </c>
      <c r="E2774" s="112">
        <f>E2775</f>
        <v>0</v>
      </c>
      <c r="F2774" s="112">
        <f>F2775</f>
        <v>211231616.22999999</v>
      </c>
      <c r="G2774" s="182">
        <f>G2775</f>
        <v>0</v>
      </c>
      <c r="H2774" s="182" t="b">
        <f t="shared" si="273"/>
        <v>1</v>
      </c>
      <c r="I2774" s="182" t="str">
        <f t="shared" si="271"/>
        <v>00</v>
      </c>
    </row>
    <row r="2775" spans="1:9" ht="25.5">
      <c r="A2775" s="182" t="str">
        <f t="shared" si="272"/>
        <v>4.4.3.2.1.00.00 - Variações Monetárias e Cambiais de Empréstimos 
 Externos Concedidos - Consolidação</v>
      </c>
      <c r="B2775" s="108" t="s">
        <v>2343</v>
      </c>
      <c r="C2775" s="111">
        <v>211231616.22999999</v>
      </c>
      <c r="D2775" s="182">
        <v>0</v>
      </c>
      <c r="E2775" s="112">
        <f t="shared" si="274"/>
        <v>0</v>
      </c>
      <c r="F2775" s="112">
        <f t="shared" si="275"/>
        <v>211231616.22999999</v>
      </c>
      <c r="H2775" s="182" t="b">
        <f t="shared" si="273"/>
        <v>1</v>
      </c>
      <c r="I2775" s="182" t="str">
        <f t="shared" si="271"/>
        <v>00</v>
      </c>
    </row>
    <row r="2776" spans="1:9" ht="25.5">
      <c r="A2776" s="182" t="str">
        <f t="shared" si="272"/>
        <v>4.4.3.3.0.00.00 - Variações Monetárias e Cambiais de Financiamentos 
 Internos Concedidos</v>
      </c>
      <c r="B2776" s="106" t="s">
        <v>2344</v>
      </c>
      <c r="C2776" s="110">
        <v>40216429.810000002</v>
      </c>
      <c r="D2776" s="182">
        <v>0</v>
      </c>
      <c r="E2776" s="112">
        <f>E2780+E2777+E2778+E2779</f>
        <v>31362561.890000001</v>
      </c>
      <c r="F2776" s="112">
        <f>F2780+F2777+F2778+F2779</f>
        <v>8853867.9199999999</v>
      </c>
      <c r="G2776" s="182">
        <f>G2780+G2777+G2778+G2779</f>
        <v>0</v>
      </c>
      <c r="H2776" s="182" t="b">
        <f t="shared" si="273"/>
        <v>1</v>
      </c>
      <c r="I2776" s="182" t="str">
        <f t="shared" si="271"/>
        <v>00</v>
      </c>
    </row>
    <row r="2777" spans="1:9" ht="25.5">
      <c r="A2777" s="182" t="str">
        <f t="shared" si="272"/>
        <v>4.4.3.3.1.00.00 - Variações Monetárias e Cambiais de Financiamentos 
 Internos Concedidos - Consolidação</v>
      </c>
      <c r="B2777" s="108" t="s">
        <v>2345</v>
      </c>
      <c r="C2777" s="111">
        <v>8853867.9199999999</v>
      </c>
      <c r="D2777" s="182">
        <v>0</v>
      </c>
      <c r="E2777" s="112"/>
      <c r="F2777" s="112">
        <f t="shared" si="275"/>
        <v>8853867.9199999999</v>
      </c>
      <c r="H2777" s="182" t="b">
        <f t="shared" si="273"/>
        <v>1</v>
      </c>
      <c r="I2777" s="182" t="str">
        <f t="shared" si="271"/>
        <v>00</v>
      </c>
    </row>
    <row r="2778" spans="1:9" ht="25.5">
      <c r="A2778" s="182" t="str">
        <f t="shared" si="272"/>
        <v>4.4.3.3.3.00.00 - Variações Monetárias e Cambiais de Financiamentos 
 Internos Concedidos - Inter OFSS - União</v>
      </c>
      <c r="B2778" s="106" t="s">
        <v>2346</v>
      </c>
      <c r="C2778" s="110">
        <v>31328748.140000001</v>
      </c>
      <c r="D2778" s="182">
        <v>0</v>
      </c>
      <c r="E2778" s="112">
        <f t="shared" si="274"/>
        <v>31328748.140000001</v>
      </c>
      <c r="F2778" s="112">
        <f t="shared" si="275"/>
        <v>0</v>
      </c>
      <c r="H2778" s="182" t="b">
        <f t="shared" si="273"/>
        <v>1</v>
      </c>
      <c r="I2778" s="182" t="str">
        <f t="shared" si="271"/>
        <v>00</v>
      </c>
    </row>
    <row r="2779" spans="1:9" ht="25.5">
      <c r="A2779" s="182" t="str">
        <f t="shared" si="272"/>
        <v>4.4.3.3.4.00.00 - Variações Monetárias e Cambiais de Financiamentos 
 Internos Concedidos - Inter OFSS - Estado</v>
      </c>
      <c r="B2779" s="108" t="s">
        <v>2347</v>
      </c>
      <c r="C2779" s="111">
        <v>0</v>
      </c>
      <c r="D2779" s="182">
        <v>0</v>
      </c>
      <c r="E2779" s="112">
        <f t="shared" si="274"/>
        <v>0</v>
      </c>
      <c r="F2779" s="112">
        <f t="shared" si="275"/>
        <v>0</v>
      </c>
      <c r="H2779" s="182" t="b">
        <f t="shared" si="273"/>
        <v>1</v>
      </c>
      <c r="I2779" s="182" t="str">
        <f t="shared" si="271"/>
        <v>00</v>
      </c>
    </row>
    <row r="2780" spans="1:9" ht="25.5">
      <c r="A2780" s="182" t="str">
        <f t="shared" si="272"/>
        <v>4.4.3.3.5.00.00 - Variações Monetárias e Cambiais de Financiamentos 
 Internos Concedidos - Inter OFSS - Município</v>
      </c>
      <c r="B2780" s="106" t="s">
        <v>2348</v>
      </c>
      <c r="C2780" s="110">
        <v>33813.75</v>
      </c>
      <c r="D2780" s="182">
        <v>0</v>
      </c>
      <c r="E2780" s="112">
        <f t="shared" si="274"/>
        <v>33813.75</v>
      </c>
      <c r="F2780" s="112">
        <f t="shared" si="275"/>
        <v>0</v>
      </c>
      <c r="H2780" s="182" t="b">
        <f t="shared" si="273"/>
        <v>1</v>
      </c>
      <c r="I2780" s="182" t="str">
        <f t="shared" si="271"/>
        <v>00</v>
      </c>
    </row>
    <row r="2781" spans="1:9" ht="25.5">
      <c r="A2781" s="182" t="str">
        <f t="shared" si="272"/>
        <v>4.4.3.4.0.00.00 - Variações Monetárias e Cambiais de Financiamentos 
 Externos Concedidos</v>
      </c>
      <c r="B2781" s="108" t="s">
        <v>2349</v>
      </c>
      <c r="C2781" s="111">
        <v>2320647.61</v>
      </c>
      <c r="D2781" s="182">
        <v>0</v>
      </c>
      <c r="E2781" s="112">
        <f>E2782</f>
        <v>0</v>
      </c>
      <c r="F2781" s="112">
        <f>F2782</f>
        <v>2320647.61</v>
      </c>
      <c r="G2781" s="182">
        <f>G2782</f>
        <v>0</v>
      </c>
      <c r="H2781" s="182" t="b">
        <f t="shared" si="273"/>
        <v>1</v>
      </c>
      <c r="I2781" s="182" t="str">
        <f t="shared" si="271"/>
        <v>00</v>
      </c>
    </row>
    <row r="2782" spans="1:9" ht="25.5">
      <c r="A2782" s="182" t="str">
        <f t="shared" si="272"/>
        <v>4.4.3.4.1.00.00 - Variações Monetárias e Cambiais de Financiamentos 
 Externos Concedidos - Consolidação</v>
      </c>
      <c r="B2782" s="106" t="s">
        <v>2350</v>
      </c>
      <c r="C2782" s="110">
        <v>2320647.61</v>
      </c>
      <c r="D2782" s="182">
        <v>0</v>
      </c>
      <c r="E2782" s="112">
        <f t="shared" si="274"/>
        <v>0</v>
      </c>
      <c r="F2782" s="112">
        <f t="shared" si="275"/>
        <v>2320647.61</v>
      </c>
      <c r="H2782" s="182" t="b">
        <f t="shared" si="273"/>
        <v>1</v>
      </c>
      <c r="I2782" s="182" t="str">
        <f t="shared" si="271"/>
        <v>00</v>
      </c>
    </row>
    <row r="2783" spans="1:9">
      <c r="A2783" s="182" t="str">
        <f t="shared" si="272"/>
        <v>4.4.3.9.0.00.00 - Outras Variações Monetárias e Cambiais</v>
      </c>
      <c r="B2783" s="108" t="s">
        <v>2351</v>
      </c>
      <c r="C2783" s="111">
        <v>12788741987.790001</v>
      </c>
      <c r="D2783" s="182">
        <v>0</v>
      </c>
      <c r="E2783" s="112">
        <f>E2787+E2786+E2784+E2785</f>
        <v>1417270959.6900001</v>
      </c>
      <c r="F2783" s="112">
        <f>F2787+F2786+F2784+F2785</f>
        <v>11371471028.1</v>
      </c>
      <c r="G2783" s="182">
        <f>G2787+G2786+G2784+G2785</f>
        <v>0</v>
      </c>
      <c r="H2783" s="182" t="b">
        <f t="shared" si="273"/>
        <v>1</v>
      </c>
      <c r="I2783" s="182" t="str">
        <f t="shared" si="271"/>
        <v>00</v>
      </c>
    </row>
    <row r="2784" spans="1:9" ht="25.5">
      <c r="A2784" s="182" t="str">
        <f t="shared" si="272"/>
        <v>4.4.3.9.1.00.00 - Outras Variações Monetárias e Cambiais - 
 Consolidação</v>
      </c>
      <c r="B2784" s="106" t="s">
        <v>2352</v>
      </c>
      <c r="C2784" s="110">
        <v>11371471028.1</v>
      </c>
      <c r="D2784" s="182">
        <v>0</v>
      </c>
      <c r="E2784" s="112">
        <f t="shared" si="274"/>
        <v>0</v>
      </c>
      <c r="F2784" s="112">
        <f t="shared" si="275"/>
        <v>11371471028.1</v>
      </c>
      <c r="H2784" s="182" t="b">
        <f t="shared" si="273"/>
        <v>1</v>
      </c>
      <c r="I2784" s="182" t="str">
        <f t="shared" si="271"/>
        <v>00</v>
      </c>
    </row>
    <row r="2785" spans="1:9" ht="25.5">
      <c r="A2785" s="182" t="str">
        <f t="shared" si="272"/>
        <v>4.4.3.9.3.00.00 - Outras Variações Monetárias e Cambiais - Inter 
 OFSS - União</v>
      </c>
      <c r="B2785" s="108" t="s">
        <v>2353</v>
      </c>
      <c r="C2785" s="111">
        <v>184749167.61000001</v>
      </c>
      <c r="D2785" s="182">
        <v>0</v>
      </c>
      <c r="E2785" s="112">
        <f t="shared" si="274"/>
        <v>184749167.61000001</v>
      </c>
      <c r="F2785" s="112">
        <f t="shared" si="275"/>
        <v>0</v>
      </c>
      <c r="H2785" s="182" t="b">
        <f t="shared" si="273"/>
        <v>1</v>
      </c>
      <c r="I2785" s="182" t="str">
        <f t="shared" si="271"/>
        <v>00</v>
      </c>
    </row>
    <row r="2786" spans="1:9" ht="25.5">
      <c r="A2786" s="182" t="str">
        <f t="shared" si="272"/>
        <v>4.4.3.9.4.00.00 - Outras Variações Monetárias e Cambiais - Inter 
 OFSS - Estado</v>
      </c>
      <c r="B2786" s="106" t="s">
        <v>2354</v>
      </c>
      <c r="C2786" s="110">
        <v>10162748.359999999</v>
      </c>
      <c r="D2786" s="182">
        <v>0</v>
      </c>
      <c r="E2786" s="112">
        <f t="shared" si="274"/>
        <v>10162748.359999999</v>
      </c>
      <c r="F2786" s="112">
        <f t="shared" si="275"/>
        <v>0</v>
      </c>
      <c r="H2786" s="182" t="b">
        <f t="shared" si="273"/>
        <v>1</v>
      </c>
      <c r="I2786" s="182" t="str">
        <f t="shared" si="271"/>
        <v>00</v>
      </c>
    </row>
    <row r="2787" spans="1:9" ht="25.5">
      <c r="A2787" s="182" t="str">
        <f t="shared" si="272"/>
        <v>4.4.3.9.5.00.00 - Outras Variações Monetárias e Cambiais - Inter 
 OFSS - Município</v>
      </c>
      <c r="B2787" s="108" t="s">
        <v>2355</v>
      </c>
      <c r="C2787" s="111">
        <v>1222359043.72</v>
      </c>
      <c r="D2787" s="182">
        <v>0</v>
      </c>
      <c r="E2787" s="112">
        <f t="shared" si="274"/>
        <v>1222359043.72</v>
      </c>
      <c r="F2787" s="112">
        <f t="shared" si="275"/>
        <v>0</v>
      </c>
      <c r="H2787" s="182" t="b">
        <f t="shared" si="273"/>
        <v>1</v>
      </c>
      <c r="I2787" s="182" t="str">
        <f t="shared" si="271"/>
        <v>00</v>
      </c>
    </row>
    <row r="2788" spans="1:9">
      <c r="A2788" s="182" t="str">
        <f t="shared" si="272"/>
        <v>4.4.4.0.0.00.00 - Descontos Financeiros Obtidos</v>
      </c>
      <c r="B2788" s="106" t="s">
        <v>2356</v>
      </c>
      <c r="C2788" s="110">
        <v>64535142.450000003</v>
      </c>
      <c r="D2788" s="182">
        <v>0</v>
      </c>
      <c r="E2788" s="112">
        <f>E2789</f>
        <v>0</v>
      </c>
      <c r="F2788" s="112">
        <f>F2789</f>
        <v>64535142.450000003</v>
      </c>
      <c r="G2788" s="182">
        <f>G2789</f>
        <v>0</v>
      </c>
      <c r="H2788" s="182" t="b">
        <f t="shared" si="273"/>
        <v>1</v>
      </c>
      <c r="I2788" s="182" t="str">
        <f t="shared" si="271"/>
        <v>00</v>
      </c>
    </row>
    <row r="2789" spans="1:9">
      <c r="A2789" s="182" t="str">
        <f t="shared" si="272"/>
        <v>4.4.4.0.1.00.00 - Descontos Financeiros Obtidos - Consolidação</v>
      </c>
      <c r="B2789" s="108" t="s">
        <v>2357</v>
      </c>
      <c r="C2789" s="111">
        <v>64535142.450000003</v>
      </c>
      <c r="D2789" s="182">
        <v>0</v>
      </c>
      <c r="E2789" s="112">
        <f t="shared" si="274"/>
        <v>0</v>
      </c>
      <c r="F2789" s="112">
        <f t="shared" si="275"/>
        <v>64535142.450000003</v>
      </c>
      <c r="H2789" s="182" t="b">
        <f t="shared" si="273"/>
        <v>1</v>
      </c>
      <c r="I2789" s="182" t="str">
        <f t="shared" si="271"/>
        <v>00</v>
      </c>
    </row>
    <row r="2790" spans="1:9" ht="25.5">
      <c r="A2790" s="182" t="str">
        <f t="shared" si="272"/>
        <v>4.4.5.0.0.00.00 - Remuneração de Depósitos Bancários e Aplicações 
 Financeiras</v>
      </c>
      <c r="B2790" s="106" t="s">
        <v>2358</v>
      </c>
      <c r="C2790" s="110">
        <v>13534324976.59</v>
      </c>
      <c r="D2790" s="182">
        <v>0</v>
      </c>
      <c r="E2790" s="112">
        <f>E2793+E2791</f>
        <v>0</v>
      </c>
      <c r="F2790" s="112">
        <f>F2793+F2791</f>
        <v>13534324976.59</v>
      </c>
      <c r="G2790" s="182">
        <f>G2793+G2791</f>
        <v>0</v>
      </c>
      <c r="H2790" s="182" t="b">
        <f t="shared" si="273"/>
        <v>1</v>
      </c>
      <c r="I2790" s="182" t="str">
        <f t="shared" si="271"/>
        <v>00</v>
      </c>
    </row>
    <row r="2791" spans="1:9">
      <c r="A2791" s="182" t="str">
        <f t="shared" si="272"/>
        <v>4.4.5.1.0.00.00 - Remuneração de Depósitos Bancários</v>
      </c>
      <c r="B2791" s="108" t="s">
        <v>2359</v>
      </c>
      <c r="C2791" s="111">
        <v>5039117821.9499998</v>
      </c>
      <c r="D2791" s="182">
        <v>0</v>
      </c>
      <c r="E2791" s="112">
        <f>E2792</f>
        <v>0</v>
      </c>
      <c r="F2791" s="112">
        <f>F2792</f>
        <v>5039117821.9499998</v>
      </c>
      <c r="G2791" s="182">
        <f>G2792</f>
        <v>0</v>
      </c>
      <c r="H2791" s="182" t="b">
        <f t="shared" si="273"/>
        <v>1</v>
      </c>
      <c r="I2791" s="182" t="str">
        <f t="shared" si="271"/>
        <v>00</v>
      </c>
    </row>
    <row r="2792" spans="1:9">
      <c r="A2792" s="182" t="str">
        <f t="shared" si="272"/>
        <v>4.4.5.1.1.00.00 - Remuneração de Depósitos Bancários - Consolidação</v>
      </c>
      <c r="B2792" s="106" t="s">
        <v>2360</v>
      </c>
      <c r="C2792" s="110">
        <v>5039117821.9499998</v>
      </c>
      <c r="D2792" s="182">
        <v>0</v>
      </c>
      <c r="E2792" s="112">
        <f t="shared" si="274"/>
        <v>0</v>
      </c>
      <c r="F2792" s="112">
        <f t="shared" si="275"/>
        <v>5039117821.9499998</v>
      </c>
      <c r="H2792" s="182" t="b">
        <f t="shared" si="273"/>
        <v>1</v>
      </c>
      <c r="I2792" s="182" t="str">
        <f t="shared" si="271"/>
        <v>00</v>
      </c>
    </row>
    <row r="2793" spans="1:9">
      <c r="A2793" s="182" t="str">
        <f t="shared" si="272"/>
        <v>4.4.5.2.0.00.00 - Remuneração de Aplicações Financeiras</v>
      </c>
      <c r="B2793" s="108" t="s">
        <v>2361</v>
      </c>
      <c r="C2793" s="111">
        <v>8495207154.6400003</v>
      </c>
      <c r="D2793" s="182">
        <v>0</v>
      </c>
      <c r="E2793" s="112">
        <f>E2794</f>
        <v>0</v>
      </c>
      <c r="F2793" s="112">
        <f>F2794</f>
        <v>8495207154.6400003</v>
      </c>
      <c r="G2793" s="182">
        <f>G2794</f>
        <v>0</v>
      </c>
      <c r="H2793" s="182" t="b">
        <f t="shared" si="273"/>
        <v>1</v>
      </c>
      <c r="I2793" s="182" t="str">
        <f t="shared" si="271"/>
        <v>00</v>
      </c>
    </row>
    <row r="2794" spans="1:9" ht="25.5">
      <c r="A2794" s="182" t="str">
        <f t="shared" si="272"/>
        <v>4.4.5.2.1.00.00 - Remuneração de Aplicações Financeiras - 
 Consolidação</v>
      </c>
      <c r="B2794" s="106" t="s">
        <v>2362</v>
      </c>
      <c r="C2794" s="110">
        <v>8495207154.6400003</v>
      </c>
      <c r="D2794" s="182">
        <v>0</v>
      </c>
      <c r="E2794" s="112">
        <f t="shared" si="274"/>
        <v>0</v>
      </c>
      <c r="F2794" s="112">
        <f t="shared" si="275"/>
        <v>8495207154.6400003</v>
      </c>
      <c r="H2794" s="182" t="b">
        <f t="shared" si="273"/>
        <v>1</v>
      </c>
      <c r="I2794" s="182" t="str">
        <f t="shared" si="271"/>
        <v>00</v>
      </c>
    </row>
    <row r="2795" spans="1:9">
      <c r="A2795" s="182" t="str">
        <f t="shared" si="272"/>
        <v>4.4.8.0.0.00.00 - Aportes do Banco Central</v>
      </c>
      <c r="B2795" s="108" t="s">
        <v>2363</v>
      </c>
      <c r="C2795" s="111">
        <v>4426275.92</v>
      </c>
      <c r="D2795" s="182">
        <v>0</v>
      </c>
      <c r="E2795" s="112">
        <f t="shared" ref="E2795:G2796" si="276">E2796</f>
        <v>0</v>
      </c>
      <c r="F2795" s="112">
        <f t="shared" si="276"/>
        <v>4426275.92</v>
      </c>
      <c r="G2795" s="182">
        <f t="shared" si="276"/>
        <v>0</v>
      </c>
      <c r="H2795" s="182" t="b">
        <f t="shared" si="273"/>
        <v>1</v>
      </c>
      <c r="I2795" s="182" t="str">
        <f t="shared" si="271"/>
        <v>00</v>
      </c>
    </row>
    <row r="2796" spans="1:9">
      <c r="A2796" s="182" t="str">
        <f t="shared" si="272"/>
        <v>4.4.8.1.0.00.00 - Resultado Positivo do Banco Central</v>
      </c>
      <c r="B2796" s="106" t="s">
        <v>2364</v>
      </c>
      <c r="C2796" s="110">
        <v>4426275.92</v>
      </c>
      <c r="D2796" s="182">
        <v>0</v>
      </c>
      <c r="E2796" s="112">
        <f t="shared" si="276"/>
        <v>0</v>
      </c>
      <c r="F2796" s="112">
        <f t="shared" si="276"/>
        <v>4426275.92</v>
      </c>
      <c r="G2796" s="182">
        <f t="shared" si="276"/>
        <v>0</v>
      </c>
      <c r="H2796" s="182" t="b">
        <f t="shared" si="273"/>
        <v>1</v>
      </c>
      <c r="I2796" s="182" t="str">
        <f t="shared" si="271"/>
        <v>00</v>
      </c>
    </row>
    <row r="2797" spans="1:9">
      <c r="A2797" s="182" t="str">
        <f t="shared" si="272"/>
        <v>4.4.8.1.1.00.00 - Resultado Positivo do Banco Central - Consolidação</v>
      </c>
      <c r="B2797" s="108" t="s">
        <v>2365</v>
      </c>
      <c r="C2797" s="111">
        <v>4426275.92</v>
      </c>
      <c r="D2797" s="182">
        <v>0</v>
      </c>
      <c r="E2797" s="112">
        <f t="shared" si="274"/>
        <v>0</v>
      </c>
      <c r="F2797" s="112">
        <f t="shared" si="275"/>
        <v>4426275.92</v>
      </c>
      <c r="H2797" s="182" t="b">
        <f t="shared" si="273"/>
        <v>1</v>
      </c>
      <c r="I2797" s="182" t="str">
        <f t="shared" si="271"/>
        <v>00</v>
      </c>
    </row>
    <row r="2798" spans="1:9" ht="25.5">
      <c r="A2798" s="182" t="str">
        <f t="shared" si="272"/>
        <v>4.4.9.0.0.00.00 - Outras Variações Patrimoniais Aumentativas – 
 Financeiras</v>
      </c>
      <c r="B2798" s="106" t="s">
        <v>2366</v>
      </c>
      <c r="C2798" s="110">
        <v>8851742692.5900002</v>
      </c>
      <c r="D2798" s="182">
        <v>0</v>
      </c>
      <c r="E2798" s="112">
        <f>E2799</f>
        <v>0</v>
      </c>
      <c r="F2798" s="112">
        <f>F2799</f>
        <v>8851742692.5900002</v>
      </c>
      <c r="G2798" s="182">
        <f>G2799</f>
        <v>0</v>
      </c>
      <c r="H2798" s="182" t="b">
        <f t="shared" si="273"/>
        <v>1</v>
      </c>
      <c r="I2798" s="182" t="str">
        <f t="shared" si="271"/>
        <v>00</v>
      </c>
    </row>
    <row r="2799" spans="1:9" ht="25.5">
      <c r="A2799" s="182" t="str">
        <f t="shared" si="272"/>
        <v>4.4.9.0.1.00.00 - Outras Variações Patrimoniais Aumentativas – 
 Financeiras - Consolidação</v>
      </c>
      <c r="B2799" s="108" t="s">
        <v>2367</v>
      </c>
      <c r="C2799" s="111">
        <v>8851742692.5900002</v>
      </c>
      <c r="D2799" s="182">
        <v>0</v>
      </c>
      <c r="E2799" s="112">
        <f t="shared" si="274"/>
        <v>0</v>
      </c>
      <c r="F2799" s="112">
        <f t="shared" si="275"/>
        <v>8851742692.5900002</v>
      </c>
      <c r="H2799" s="182" t="b">
        <f t="shared" si="273"/>
        <v>1</v>
      </c>
      <c r="I2799" s="182" t="str">
        <f t="shared" si="271"/>
        <v>00</v>
      </c>
    </row>
    <row r="2800" spans="1:9">
      <c r="A2800" s="182" t="str">
        <f t="shared" si="272"/>
        <v>4.5.0.0.0.00.00 - Transferências e Delegações Recebidas</v>
      </c>
      <c r="B2800" s="106" t="s">
        <v>2368</v>
      </c>
      <c r="C2800" s="110">
        <v>473237453887.97998</v>
      </c>
      <c r="D2800" s="182">
        <v>0</v>
      </c>
      <c r="E2800" s="112">
        <f>E2841+E2830+E2835+E2848+E2812+E2801+E2839+E2837+E2850</f>
        <v>402520316110.94995</v>
      </c>
      <c r="F2800" s="112">
        <f>F2841+F2830+F2835+F2848+F2812+F2801+F2839+F2837+F2850</f>
        <v>70717137777.029999</v>
      </c>
      <c r="G2800" s="182">
        <f>G2841+G2830+G2835+G2848+G2812+G2801+G2839+G2837+G2850</f>
        <v>0</v>
      </c>
      <c r="H2800" s="182" t="b">
        <f t="shared" si="273"/>
        <v>1</v>
      </c>
      <c r="I2800" s="182" t="str">
        <f t="shared" si="271"/>
        <v>00</v>
      </c>
    </row>
    <row r="2801" spans="1:9">
      <c r="A2801" s="182" t="str">
        <f t="shared" si="272"/>
        <v>4.5.1.0.0.00.00 - Transferências Intragovernamentais</v>
      </c>
      <c r="B2801" s="108" t="s">
        <v>2369</v>
      </c>
      <c r="C2801" s="111">
        <v>122222150828.72</v>
      </c>
      <c r="D2801" s="182">
        <v>0</v>
      </c>
      <c r="E2801" s="112">
        <f>E2804+E2806+E2808+E2802+E2810</f>
        <v>122222150828.72</v>
      </c>
      <c r="F2801" s="112">
        <f>F2804+F2806+F2808+F2802+F2810</f>
        <v>0</v>
      </c>
      <c r="G2801" s="182">
        <f>G2804+G2806+G2808+G2802</f>
        <v>0</v>
      </c>
      <c r="H2801" s="182" t="b">
        <f t="shared" si="273"/>
        <v>1</v>
      </c>
      <c r="I2801" s="182" t="str">
        <f t="shared" si="271"/>
        <v>00</v>
      </c>
    </row>
    <row r="2802" spans="1:9" ht="25.5">
      <c r="A2802" s="182" t="str">
        <f t="shared" si="272"/>
        <v>4.5.1.1.0.00.00 - Transferências Recebidas para a Execução 
 Orçamentária</v>
      </c>
      <c r="B2802" s="106" t="s">
        <v>2370</v>
      </c>
      <c r="C2802" s="110">
        <v>96952935628.410004</v>
      </c>
      <c r="D2802" s="182">
        <v>0</v>
      </c>
      <c r="E2802" s="112">
        <f>E2803</f>
        <v>96952935628.410004</v>
      </c>
      <c r="F2802" s="112">
        <f>F2803</f>
        <v>0</v>
      </c>
      <c r="G2802" s="182">
        <f>G2803</f>
        <v>0</v>
      </c>
      <c r="H2802" s="182" t="b">
        <f t="shared" si="273"/>
        <v>1</v>
      </c>
      <c r="I2802" s="182" t="str">
        <f t="shared" si="271"/>
        <v>00</v>
      </c>
    </row>
    <row r="2803" spans="1:9" ht="25.5">
      <c r="A2803" s="182" t="str">
        <f t="shared" si="272"/>
        <v>4.5.1.1.2.00.00 - Transferências Recebidas para a Execução 
 Orçamentária - Intra OFSS</v>
      </c>
      <c r="B2803" s="108" t="s">
        <v>2371</v>
      </c>
      <c r="C2803" s="111">
        <v>96952935628.410004</v>
      </c>
      <c r="D2803" s="182">
        <v>0</v>
      </c>
      <c r="E2803" s="112">
        <f t="shared" si="274"/>
        <v>96952935628.410004</v>
      </c>
      <c r="F2803" s="112">
        <f t="shared" si="275"/>
        <v>0</v>
      </c>
      <c r="H2803" s="182" t="b">
        <f t="shared" si="273"/>
        <v>1</v>
      </c>
      <c r="I2803" s="182" t="str">
        <f t="shared" si="271"/>
        <v>00</v>
      </c>
    </row>
    <row r="2804" spans="1:9" ht="25.5">
      <c r="A2804" s="182" t="str">
        <f t="shared" si="272"/>
        <v>4.5.1.2.0.00.00 - Transferências Recebidas Independentes de Execução 
 Orçamentária</v>
      </c>
      <c r="B2804" s="106" t="s">
        <v>2372</v>
      </c>
      <c r="C2804" s="110">
        <v>15450053940.83</v>
      </c>
      <c r="D2804" s="182">
        <v>0</v>
      </c>
      <c r="E2804" s="112">
        <f>E2805</f>
        <v>15450053940.83</v>
      </c>
      <c r="F2804" s="112">
        <f>F2805</f>
        <v>0</v>
      </c>
      <c r="G2804" s="182">
        <f>G2805</f>
        <v>0</v>
      </c>
      <c r="H2804" s="182" t="b">
        <f t="shared" si="273"/>
        <v>1</v>
      </c>
      <c r="I2804" s="182" t="str">
        <f t="shared" si="271"/>
        <v>00</v>
      </c>
    </row>
    <row r="2805" spans="1:9" ht="38.25">
      <c r="A2805" s="182" t="str">
        <f t="shared" si="272"/>
        <v>4.5.1.2.2.00.00 - Transferências Recebidas Independentes de Execução 
 Orçamentária - Intra OFSS</v>
      </c>
      <c r="B2805" s="108" t="s">
        <v>2373</v>
      </c>
      <c r="C2805" s="111">
        <v>15450053940.83</v>
      </c>
      <c r="D2805" s="182">
        <v>0</v>
      </c>
      <c r="E2805" s="112">
        <f t="shared" si="274"/>
        <v>15450053940.83</v>
      </c>
      <c r="F2805" s="112">
        <f t="shared" si="275"/>
        <v>0</v>
      </c>
      <c r="H2805" s="182" t="b">
        <f t="shared" si="273"/>
        <v>1</v>
      </c>
      <c r="I2805" s="182" t="str">
        <f t="shared" si="271"/>
        <v>00</v>
      </c>
    </row>
    <row r="2806" spans="1:9" ht="25.5">
      <c r="A2806" s="182" t="str">
        <f t="shared" si="272"/>
        <v>4.5.1.3.0.00.00 - Transferencias Recebidas para Aportes de Recursos 
 para o RPPS</v>
      </c>
      <c r="B2806" s="106" t="s">
        <v>2374</v>
      </c>
      <c r="C2806" s="110">
        <v>8786660120.25</v>
      </c>
      <c r="D2806" s="182">
        <v>0</v>
      </c>
      <c r="E2806" s="112">
        <f>E2807</f>
        <v>8786660120.25</v>
      </c>
      <c r="F2806" s="112">
        <f>F2807</f>
        <v>0</v>
      </c>
      <c r="G2806" s="182">
        <f>G2807</f>
        <v>0</v>
      </c>
      <c r="H2806" s="182" t="b">
        <f t="shared" si="273"/>
        <v>1</v>
      </c>
      <c r="I2806" s="182" t="str">
        <f t="shared" si="271"/>
        <v>00</v>
      </c>
    </row>
    <row r="2807" spans="1:9" ht="25.5">
      <c r="A2807" s="182" t="str">
        <f t="shared" si="272"/>
        <v>4.5.1.3.2.00.00 - Transferencias Recebidas para Aportes de Recursos 
 para o RPPS – Intra OFSS</v>
      </c>
      <c r="B2807" s="108" t="s">
        <v>2375</v>
      </c>
      <c r="C2807" s="111">
        <v>8786660120.25</v>
      </c>
      <c r="D2807" s="182">
        <v>0</v>
      </c>
      <c r="E2807" s="112">
        <f t="shared" si="274"/>
        <v>8786660120.25</v>
      </c>
      <c r="F2807" s="112">
        <f t="shared" si="275"/>
        <v>0</v>
      </c>
      <c r="H2807" s="182" t="b">
        <f t="shared" si="273"/>
        <v>1</v>
      </c>
      <c r="I2807" s="182" t="str">
        <f t="shared" si="271"/>
        <v>00</v>
      </c>
    </row>
    <row r="2808" spans="1:9" ht="25.5">
      <c r="A2808" s="182" t="str">
        <f t="shared" si="272"/>
        <v>4.5.1.4.0.00.00 - Transferências Recebidas para Aportes de Recursos 
 para o RGPS</v>
      </c>
      <c r="B2808" s="106" t="s">
        <v>2376</v>
      </c>
      <c r="C2808" s="110">
        <v>1013896452.29</v>
      </c>
      <c r="D2808" s="182">
        <v>0</v>
      </c>
      <c r="E2808" s="112">
        <f>E2809</f>
        <v>1013896452.29</v>
      </c>
      <c r="F2808" s="112">
        <f>F2809</f>
        <v>0</v>
      </c>
      <c r="G2808" s="182">
        <f>G2809</f>
        <v>0</v>
      </c>
      <c r="H2808" s="182" t="b">
        <f t="shared" si="273"/>
        <v>1</v>
      </c>
      <c r="I2808" s="182" t="str">
        <f t="shared" si="271"/>
        <v>00</v>
      </c>
    </row>
    <row r="2809" spans="1:9" ht="25.5">
      <c r="A2809" s="182" t="str">
        <f t="shared" si="272"/>
        <v>4.5.1.4.2.00.00 - Transferências Recebidas para Aportes de Recursos 
 para o RGPS – Intra OFSS</v>
      </c>
      <c r="B2809" s="108" t="s">
        <v>2377</v>
      </c>
      <c r="C2809" s="111">
        <v>1013896452.29</v>
      </c>
      <c r="D2809" s="182">
        <v>0</v>
      </c>
      <c r="E2809" s="112">
        <f t="shared" si="274"/>
        <v>1013896452.29</v>
      </c>
      <c r="F2809" s="112">
        <f t="shared" si="275"/>
        <v>0</v>
      </c>
      <c r="H2809" s="182" t="b">
        <f t="shared" si="273"/>
        <v>1</v>
      </c>
      <c r="I2809" s="182" t="str">
        <f t="shared" si="271"/>
        <v>00</v>
      </c>
    </row>
    <row r="2810" spans="1:9" s="252" customFormat="1" ht="25.5">
      <c r="A2810" s="252" t="s">
        <v>4034</v>
      </c>
      <c r="B2810" s="254" t="s">
        <v>4034</v>
      </c>
      <c r="C2810" s="110">
        <v>18604686.940000001</v>
      </c>
      <c r="D2810" s="252">
        <v>0</v>
      </c>
      <c r="E2810" s="112">
        <f>E2811</f>
        <v>18604686.940000001</v>
      </c>
      <c r="F2810" s="112">
        <f>F2811</f>
        <v>0</v>
      </c>
      <c r="H2810" s="252" t="b">
        <f t="shared" ref="H2810:H2811" si="277">IF(I2810="00",C2810=E2810+F2810,TRUE)</f>
        <v>1</v>
      </c>
      <c r="I2810" s="252" t="str">
        <f t="shared" ref="I2810:I2811" si="278">MID(A2810,11,2)</f>
        <v>00</v>
      </c>
    </row>
    <row r="2811" spans="1:9" s="252" customFormat="1" ht="25.5">
      <c r="A2811" s="252" t="s">
        <v>4035</v>
      </c>
      <c r="B2811" s="255" t="s">
        <v>4035</v>
      </c>
      <c r="C2811" s="111">
        <v>18604686.940000001</v>
      </c>
      <c r="D2811" s="252">
        <v>0</v>
      </c>
      <c r="E2811" s="112">
        <f t="shared" ref="E2811" si="279">SUMIF(A2811:B2811,"*intra*",C2811:D2811)+SUMIF(A2811:B2811,"*inter*",C2811:D2811)</f>
        <v>18604686.940000001</v>
      </c>
      <c r="F2811" s="112">
        <f t="shared" ref="F2811" si="280">SUMIF(A2811:B2811,"*consolidação*",C2811:D2811)</f>
        <v>0</v>
      </c>
      <c r="H2811" s="252" t="b">
        <f t="shared" si="277"/>
        <v>1</v>
      </c>
      <c r="I2811" s="252" t="str">
        <f t="shared" si="278"/>
        <v>00</v>
      </c>
    </row>
    <row r="2812" spans="1:9">
      <c r="A2812" s="182" t="str">
        <f t="shared" si="272"/>
        <v>4.5.2.0.0.00.00 - Transferências Inter Governamentais</v>
      </c>
      <c r="B2812" s="106" t="s">
        <v>2378</v>
      </c>
      <c r="C2812" s="110">
        <v>321227098934.89001</v>
      </c>
      <c r="D2812" s="182">
        <v>0</v>
      </c>
      <c r="E2812" s="112">
        <f>E2820+E2817+E2825+E2813</f>
        <v>279999987244.25</v>
      </c>
      <c r="F2812" s="112">
        <f>F2820+F2817+F2825+F2813</f>
        <v>41227111690.639999</v>
      </c>
      <c r="G2812" s="182">
        <f>G2820+G2817+G2825+G2813</f>
        <v>0</v>
      </c>
      <c r="H2812" s="182" t="b">
        <f t="shared" si="273"/>
        <v>1</v>
      </c>
      <c r="I2812" s="182" t="str">
        <f t="shared" si="271"/>
        <v>00</v>
      </c>
    </row>
    <row r="2813" spans="1:9">
      <c r="A2813" s="182" t="str">
        <f t="shared" si="272"/>
        <v>4.5.2.1.0.00.00 - Transferências Constitucionais e Legais de Receitas</v>
      </c>
      <c r="B2813" s="108" t="s">
        <v>2379</v>
      </c>
      <c r="C2813" s="111">
        <v>255140738884.03</v>
      </c>
      <c r="D2813" s="182">
        <v>0</v>
      </c>
      <c r="E2813" s="112">
        <f>E2815+E2814+E2816</f>
        <v>221229882987.14999</v>
      </c>
      <c r="F2813" s="112">
        <f>F2815+F2814+F2816</f>
        <v>33910855896.880001</v>
      </c>
      <c r="G2813" s="182">
        <f>G2815+G2814+G2816</f>
        <v>0</v>
      </c>
      <c r="H2813" s="182" t="b">
        <f t="shared" si="273"/>
        <v>1</v>
      </c>
      <c r="I2813" s="182" t="str">
        <f t="shared" si="271"/>
        <v>00</v>
      </c>
    </row>
    <row r="2814" spans="1:9" ht="25.5">
      <c r="A2814" s="182" t="str">
        <f t="shared" si="272"/>
        <v>4.5.2.1.1.00.00 - Transferências Constitucionais e Legais de 
 Receitas- Consolidação</v>
      </c>
      <c r="B2814" s="106" t="s">
        <v>2380</v>
      </c>
      <c r="C2814" s="110">
        <v>33910855896.880001</v>
      </c>
      <c r="D2814" s="182">
        <v>0</v>
      </c>
      <c r="E2814" s="112">
        <f t="shared" si="274"/>
        <v>0</v>
      </c>
      <c r="F2814" s="112">
        <f t="shared" si="275"/>
        <v>33910855896.880001</v>
      </c>
      <c r="H2814" s="182" t="b">
        <f t="shared" si="273"/>
        <v>1</v>
      </c>
      <c r="I2814" s="182" t="str">
        <f t="shared" si="271"/>
        <v>00</v>
      </c>
    </row>
    <row r="2815" spans="1:9" ht="25.5">
      <c r="A2815" s="182" t="str">
        <f t="shared" si="272"/>
        <v>4.5.2.1.3.00.00 - Transferências Constitucionais e Legais de 
 Receitas - Inter OFSS – União</v>
      </c>
      <c r="B2815" s="108" t="s">
        <v>2381</v>
      </c>
      <c r="C2815" s="111">
        <v>120156054926.47</v>
      </c>
      <c r="D2815" s="182">
        <v>0</v>
      </c>
      <c r="E2815" s="112">
        <f t="shared" si="274"/>
        <v>120156054926.47</v>
      </c>
      <c r="F2815" s="112">
        <f t="shared" si="275"/>
        <v>0</v>
      </c>
      <c r="H2815" s="182" t="b">
        <f t="shared" si="273"/>
        <v>1</v>
      </c>
      <c r="I2815" s="182" t="str">
        <f t="shared" si="271"/>
        <v>00</v>
      </c>
    </row>
    <row r="2816" spans="1:9" ht="25.5">
      <c r="A2816" s="182" t="str">
        <f t="shared" si="272"/>
        <v>4.5.2.1.4.00.00 - Transferências Constitucionais e Legais de 
 Receitas - Inter OFSS - Estado</v>
      </c>
      <c r="B2816" s="106" t="s">
        <v>2382</v>
      </c>
      <c r="C2816" s="110">
        <v>101073828060.67999</v>
      </c>
      <c r="D2816" s="182">
        <v>0</v>
      </c>
      <c r="E2816" s="112">
        <f t="shared" si="274"/>
        <v>101073828060.67999</v>
      </c>
      <c r="F2816" s="112">
        <f t="shared" si="275"/>
        <v>0</v>
      </c>
      <c r="H2816" s="182" t="b">
        <f t="shared" si="273"/>
        <v>1</v>
      </c>
      <c r="I2816" s="182" t="str">
        <f t="shared" ref="I2816:I2879" si="281">MID(A2816,11,2)</f>
        <v>00</v>
      </c>
    </row>
    <row r="2817" spans="1:9">
      <c r="A2817" s="182" t="str">
        <f t="shared" ref="A2817:A2880" si="282">TRIM(B2817)</f>
        <v>4.5.2.2.0.00.00 - Transferências do FUNDEB</v>
      </c>
      <c r="B2817" s="108" t="s">
        <v>2383</v>
      </c>
      <c r="C2817" s="111">
        <v>46878648450.82</v>
      </c>
      <c r="D2817" s="182">
        <v>0</v>
      </c>
      <c r="E2817" s="112">
        <f>E2818+E2819</f>
        <v>46878648450.82</v>
      </c>
      <c r="F2817" s="112">
        <f>F2818+F2819</f>
        <v>0</v>
      </c>
      <c r="G2817" s="182">
        <f>G2818+G2819</f>
        <v>0</v>
      </c>
      <c r="H2817" s="182" t="b">
        <f t="shared" ref="H2817:H2880" si="283">IF(I2817="00",C2817=E2817+F2817,TRUE)</f>
        <v>1</v>
      </c>
      <c r="I2817" s="182" t="str">
        <f t="shared" si="281"/>
        <v>00</v>
      </c>
    </row>
    <row r="2818" spans="1:9">
      <c r="A2818" s="182" t="str">
        <f t="shared" si="282"/>
        <v>4.5.2.2.3.00.00 - Transferências do FUNDEB - Inter OFSS - União</v>
      </c>
      <c r="B2818" s="106" t="s">
        <v>2384</v>
      </c>
      <c r="C2818" s="110">
        <v>19738367860.380001</v>
      </c>
      <c r="D2818" s="182">
        <v>0</v>
      </c>
      <c r="E2818" s="112">
        <f t="shared" ref="E2818:E2879" si="284">SUMIF(A2818:B2818,"*intra*",C2818:D2818)+SUMIF(A2818:B2818,"*inter*",C2818:D2818)</f>
        <v>19738367860.380001</v>
      </c>
      <c r="F2818" s="112">
        <f t="shared" ref="F2818:F2879" si="285">SUMIF(A2818:B2818,"*consolidação*",C2818:D2818)</f>
        <v>0</v>
      </c>
      <c r="H2818" s="182" t="b">
        <f t="shared" si="283"/>
        <v>1</v>
      </c>
      <c r="I2818" s="182" t="str">
        <f t="shared" si="281"/>
        <v>00</v>
      </c>
    </row>
    <row r="2819" spans="1:9">
      <c r="A2819" s="182" t="str">
        <f t="shared" si="282"/>
        <v>4.5.2.2.4.00.00 - Transferências do FUNDEB - Inter OFSS - Estado</v>
      </c>
      <c r="B2819" s="108" t="s">
        <v>2385</v>
      </c>
      <c r="C2819" s="111">
        <v>27140280590.439999</v>
      </c>
      <c r="D2819" s="182">
        <v>0</v>
      </c>
      <c r="E2819" s="112">
        <f t="shared" si="284"/>
        <v>27140280590.439999</v>
      </c>
      <c r="F2819" s="112">
        <f t="shared" si="285"/>
        <v>0</v>
      </c>
      <c r="H2819" s="182" t="b">
        <f t="shared" si="283"/>
        <v>1</v>
      </c>
      <c r="I2819" s="182" t="str">
        <f t="shared" si="281"/>
        <v>00</v>
      </c>
    </row>
    <row r="2820" spans="1:9">
      <c r="A2820" s="182" t="str">
        <f t="shared" si="282"/>
        <v>4.5.2.3.0.00.00 - Transferências Voluntárias</v>
      </c>
      <c r="B2820" s="106" t="s">
        <v>2386</v>
      </c>
      <c r="C2820" s="110">
        <v>8522282627.6400003</v>
      </c>
      <c r="D2820" s="182">
        <v>0</v>
      </c>
      <c r="E2820" s="112">
        <f>E2824+E2821+E2822+E2823</f>
        <v>8153770908.1700001</v>
      </c>
      <c r="F2820" s="112">
        <f>F2824+F2821+F2822+F2823</f>
        <v>368511719.47000003</v>
      </c>
      <c r="G2820" s="182">
        <f>G2824+G2821+G2822+G2823</f>
        <v>0</v>
      </c>
      <c r="H2820" s="182" t="b">
        <f t="shared" si="283"/>
        <v>1</v>
      </c>
      <c r="I2820" s="182" t="str">
        <f t="shared" si="281"/>
        <v>00</v>
      </c>
    </row>
    <row r="2821" spans="1:9">
      <c r="A2821" s="182" t="str">
        <f t="shared" si="282"/>
        <v>4.5.2.3.1.00.00 - Transferências Voluntárias - Consolidação</v>
      </c>
      <c r="B2821" s="108" t="s">
        <v>2387</v>
      </c>
      <c r="C2821" s="111">
        <v>368511719.47000003</v>
      </c>
      <c r="D2821" s="182">
        <v>0</v>
      </c>
      <c r="E2821" s="112">
        <f t="shared" si="284"/>
        <v>0</v>
      </c>
      <c r="F2821" s="112">
        <f t="shared" si="285"/>
        <v>368511719.47000003</v>
      </c>
      <c r="H2821" s="182" t="b">
        <f t="shared" si="283"/>
        <v>1</v>
      </c>
      <c r="I2821" s="182" t="str">
        <f t="shared" si="281"/>
        <v>00</v>
      </c>
    </row>
    <row r="2822" spans="1:9">
      <c r="A2822" s="182" t="str">
        <f t="shared" si="282"/>
        <v>4.5.2.3.3.00.00 - Transferências Voluntárias – Inter OFSS - União</v>
      </c>
      <c r="B2822" s="106" t="s">
        <v>2388</v>
      </c>
      <c r="C2822" s="110">
        <v>5225781457.6000004</v>
      </c>
      <c r="D2822" s="182">
        <v>0</v>
      </c>
      <c r="E2822" s="112">
        <f t="shared" si="284"/>
        <v>5225781457.6000004</v>
      </c>
      <c r="F2822" s="112">
        <f t="shared" si="285"/>
        <v>0</v>
      </c>
      <c r="H2822" s="182" t="b">
        <f t="shared" si="283"/>
        <v>1</v>
      </c>
      <c r="I2822" s="182" t="str">
        <f t="shared" si="281"/>
        <v>00</v>
      </c>
    </row>
    <row r="2823" spans="1:9">
      <c r="A2823" s="182" t="str">
        <f t="shared" si="282"/>
        <v>4.5.2.3.4.00.00 - Transferências Voluntárias – Inter OFSS - Estado</v>
      </c>
      <c r="B2823" s="108" t="s">
        <v>2389</v>
      </c>
      <c r="C2823" s="111">
        <v>2691874050.8299999</v>
      </c>
      <c r="D2823" s="182">
        <v>0</v>
      </c>
      <c r="E2823" s="112">
        <f t="shared" si="284"/>
        <v>2691874050.8299999</v>
      </c>
      <c r="F2823" s="112">
        <f t="shared" si="285"/>
        <v>0</v>
      </c>
      <c r="H2823" s="182" t="b">
        <f t="shared" si="283"/>
        <v>1</v>
      </c>
      <c r="I2823" s="182" t="str">
        <f t="shared" si="281"/>
        <v>00</v>
      </c>
    </row>
    <row r="2824" spans="1:9" ht="25.5">
      <c r="A2824" s="182" t="str">
        <f t="shared" si="282"/>
        <v>4.5.2.3.5.00.00 - Transferências Voluntárias - Inter OFSS - 
 Município</v>
      </c>
      <c r="B2824" s="106" t="s">
        <v>2390</v>
      </c>
      <c r="C2824" s="110">
        <v>236115399.74000001</v>
      </c>
      <c r="D2824" s="182">
        <v>0</v>
      </c>
      <c r="E2824" s="112">
        <f t="shared" si="284"/>
        <v>236115399.74000001</v>
      </c>
      <c r="F2824" s="112">
        <f t="shared" si="285"/>
        <v>0</v>
      </c>
      <c r="H2824" s="182" t="b">
        <f t="shared" si="283"/>
        <v>1</v>
      </c>
      <c r="I2824" s="182" t="str">
        <f t="shared" si="281"/>
        <v>00</v>
      </c>
    </row>
    <row r="2825" spans="1:9">
      <c r="A2825" s="182" t="str">
        <f t="shared" si="282"/>
        <v>4.5.2.4.0.00.00 - Outras Transferências</v>
      </c>
      <c r="B2825" s="108" t="s">
        <v>2391</v>
      </c>
      <c r="C2825" s="111">
        <v>10685428972.4</v>
      </c>
      <c r="D2825" s="182">
        <v>0</v>
      </c>
      <c r="E2825" s="112">
        <f>E2829+E2828+E2826+E2827</f>
        <v>3737684898.1100001</v>
      </c>
      <c r="F2825" s="112">
        <f>F2829+F2828+F2826+F2827</f>
        <v>6947744074.29</v>
      </c>
      <c r="G2825" s="182">
        <f>G2829+G2828+G2826+G2827</f>
        <v>0</v>
      </c>
      <c r="H2825" s="182" t="b">
        <f t="shared" si="283"/>
        <v>1</v>
      </c>
      <c r="I2825" s="182" t="str">
        <f t="shared" si="281"/>
        <v>00</v>
      </c>
    </row>
    <row r="2826" spans="1:9">
      <c r="A2826" s="182" t="str">
        <f t="shared" si="282"/>
        <v>4.5.2.4.1.00.00 - Outras Transferências - Consolidação</v>
      </c>
      <c r="B2826" s="106" t="s">
        <v>2392</v>
      </c>
      <c r="C2826" s="110">
        <v>6947744074.29</v>
      </c>
      <c r="D2826" s="182">
        <v>0</v>
      </c>
      <c r="E2826" s="112">
        <f t="shared" si="284"/>
        <v>0</v>
      </c>
      <c r="F2826" s="112">
        <f t="shared" si="285"/>
        <v>6947744074.29</v>
      </c>
      <c r="H2826" s="182" t="b">
        <f t="shared" si="283"/>
        <v>1</v>
      </c>
      <c r="I2826" s="182" t="str">
        <f t="shared" si="281"/>
        <v>00</v>
      </c>
    </row>
    <row r="2827" spans="1:9">
      <c r="A2827" s="182" t="str">
        <f t="shared" si="282"/>
        <v>4.5.2.4.3.00.00 - Outras Transferências – Inter OFSS - União</v>
      </c>
      <c r="B2827" s="108" t="s">
        <v>2393</v>
      </c>
      <c r="C2827" s="111">
        <v>2383352032.71</v>
      </c>
      <c r="D2827" s="182">
        <v>0</v>
      </c>
      <c r="E2827" s="112">
        <f t="shared" si="284"/>
        <v>2383352032.71</v>
      </c>
      <c r="F2827" s="112">
        <f t="shared" si="285"/>
        <v>0</v>
      </c>
      <c r="H2827" s="182" t="b">
        <f t="shared" si="283"/>
        <v>1</v>
      </c>
      <c r="I2827" s="182" t="str">
        <f t="shared" si="281"/>
        <v>00</v>
      </c>
    </row>
    <row r="2828" spans="1:9">
      <c r="A2828" s="182" t="str">
        <f t="shared" si="282"/>
        <v>4.5.2.4.4.00.00 - Outras Transferências – Inter OFSS - Estado</v>
      </c>
      <c r="B2828" s="106" t="s">
        <v>2394</v>
      </c>
      <c r="C2828" s="110">
        <v>993643349.65999997</v>
      </c>
      <c r="D2828" s="182">
        <v>0</v>
      </c>
      <c r="E2828" s="112">
        <f t="shared" si="284"/>
        <v>993643349.65999997</v>
      </c>
      <c r="F2828" s="112">
        <f t="shared" si="285"/>
        <v>0</v>
      </c>
      <c r="H2828" s="182" t="b">
        <f t="shared" si="283"/>
        <v>1</v>
      </c>
      <c r="I2828" s="182" t="str">
        <f t="shared" si="281"/>
        <v>00</v>
      </c>
    </row>
    <row r="2829" spans="1:9">
      <c r="A2829" s="182" t="str">
        <f t="shared" si="282"/>
        <v>4.5.2.4.5.00.00 - Outras Transferências – Inter OFSS - Município</v>
      </c>
      <c r="B2829" s="108" t="s">
        <v>2395</v>
      </c>
      <c r="C2829" s="111">
        <v>360689515.74000001</v>
      </c>
      <c r="D2829" s="182">
        <v>0</v>
      </c>
      <c r="E2829" s="112">
        <f t="shared" si="284"/>
        <v>360689515.74000001</v>
      </c>
      <c r="F2829" s="112">
        <f t="shared" si="285"/>
        <v>0</v>
      </c>
      <c r="H2829" s="182" t="b">
        <f t="shared" si="283"/>
        <v>1</v>
      </c>
      <c r="I2829" s="182" t="str">
        <f t="shared" si="281"/>
        <v>00</v>
      </c>
    </row>
    <row r="2830" spans="1:9">
      <c r="A2830" s="182" t="str">
        <f t="shared" si="282"/>
        <v>4.5.3.0.0.00.00 - Transferências das Instituições Privadas</v>
      </c>
      <c r="B2830" s="106" t="s">
        <v>2396</v>
      </c>
      <c r="C2830" s="110">
        <v>618289188.55999994</v>
      </c>
      <c r="D2830" s="182">
        <v>0</v>
      </c>
      <c r="E2830" s="112">
        <f>E2831+E2833</f>
        <v>0</v>
      </c>
      <c r="F2830" s="112">
        <f>F2831+F2833</f>
        <v>618289188.55999994</v>
      </c>
      <c r="G2830" s="182">
        <f>G2831+G2833</f>
        <v>0</v>
      </c>
      <c r="H2830" s="182" t="b">
        <f t="shared" si="283"/>
        <v>1</v>
      </c>
      <c r="I2830" s="182" t="str">
        <f t="shared" si="281"/>
        <v>00</v>
      </c>
    </row>
    <row r="2831" spans="1:9" ht="25.5">
      <c r="A2831" s="182" t="str">
        <f t="shared" si="282"/>
        <v>4.5.3.1.0.00.00 - Transferências das Instituições Privadas sem Fins 
 Lucrativos</v>
      </c>
      <c r="B2831" s="108" t="s">
        <v>2397</v>
      </c>
      <c r="C2831" s="111">
        <v>282493340.47000003</v>
      </c>
      <c r="D2831" s="182">
        <v>0</v>
      </c>
      <c r="E2831" s="112">
        <f>E2832</f>
        <v>0</v>
      </c>
      <c r="F2831" s="112">
        <f>F2832</f>
        <v>282493340.47000003</v>
      </c>
      <c r="G2831" s="182">
        <f>G2832</f>
        <v>0</v>
      </c>
      <c r="H2831" s="182" t="b">
        <f t="shared" si="283"/>
        <v>1</v>
      </c>
      <c r="I2831" s="182" t="str">
        <f t="shared" si="281"/>
        <v>00</v>
      </c>
    </row>
    <row r="2832" spans="1:9" ht="25.5">
      <c r="A2832" s="182" t="str">
        <f t="shared" si="282"/>
        <v>4.5.3.1.1.00.00 - Transferências das Instituições Privadas sem Fins 
 Lucrativos - Consolidação</v>
      </c>
      <c r="B2832" s="106" t="s">
        <v>2398</v>
      </c>
      <c r="C2832" s="110">
        <v>282493340.47000003</v>
      </c>
      <c r="D2832" s="182">
        <v>0</v>
      </c>
      <c r="E2832" s="112">
        <f t="shared" si="284"/>
        <v>0</v>
      </c>
      <c r="F2832" s="112">
        <f t="shared" si="285"/>
        <v>282493340.47000003</v>
      </c>
      <c r="H2832" s="182" t="b">
        <f t="shared" si="283"/>
        <v>1</v>
      </c>
      <c r="I2832" s="182" t="str">
        <f t="shared" si="281"/>
        <v>00</v>
      </c>
    </row>
    <row r="2833" spans="1:9" ht="25.5">
      <c r="A2833" s="182" t="str">
        <f t="shared" si="282"/>
        <v>4.5.3.2.0.00.00 - Transferências das Instituições Privadas com Fins 
 Lucrativos</v>
      </c>
      <c r="B2833" s="108" t="s">
        <v>2399</v>
      </c>
      <c r="C2833" s="111">
        <v>335795848.08999997</v>
      </c>
      <c r="D2833" s="182">
        <v>0</v>
      </c>
      <c r="E2833" s="112">
        <f>E2834</f>
        <v>0</v>
      </c>
      <c r="F2833" s="112">
        <f>F2834</f>
        <v>335795848.08999997</v>
      </c>
      <c r="G2833" s="182">
        <f>G2834</f>
        <v>0</v>
      </c>
      <c r="H2833" s="182" t="b">
        <f t="shared" si="283"/>
        <v>1</v>
      </c>
      <c r="I2833" s="182" t="str">
        <f t="shared" si="281"/>
        <v>00</v>
      </c>
    </row>
    <row r="2834" spans="1:9" ht="25.5">
      <c r="A2834" s="182" t="str">
        <f t="shared" si="282"/>
        <v>4.5.3.2.1.00.00 - Transferências das Instituições Privadas com Fins 
 Lucrativos - Consolidação</v>
      </c>
      <c r="B2834" s="106" t="s">
        <v>2400</v>
      </c>
      <c r="C2834" s="110">
        <v>335795848.08999997</v>
      </c>
      <c r="D2834" s="182">
        <v>0</v>
      </c>
      <c r="E2834" s="112">
        <f t="shared" si="284"/>
        <v>0</v>
      </c>
      <c r="F2834" s="112">
        <f t="shared" si="285"/>
        <v>335795848.08999997</v>
      </c>
      <c r="H2834" s="182" t="b">
        <f t="shared" si="283"/>
        <v>1</v>
      </c>
      <c r="I2834" s="182" t="str">
        <f t="shared" si="281"/>
        <v>00</v>
      </c>
    </row>
    <row r="2835" spans="1:9">
      <c r="A2835" s="182" t="str">
        <f t="shared" si="282"/>
        <v>4.5.4.0.0.00.00 - Transferências das Instituições Multigovernamentais</v>
      </c>
      <c r="B2835" s="108" t="s">
        <v>2401</v>
      </c>
      <c r="C2835" s="111">
        <v>20812674012.860001</v>
      </c>
      <c r="D2835" s="182">
        <v>0</v>
      </c>
      <c r="E2835" s="112">
        <f>E2836</f>
        <v>0</v>
      </c>
      <c r="F2835" s="112">
        <f>F2836</f>
        <v>20812674012.860001</v>
      </c>
      <c r="G2835" s="182">
        <f>G2836</f>
        <v>0</v>
      </c>
      <c r="H2835" s="182" t="b">
        <f t="shared" si="283"/>
        <v>1</v>
      </c>
      <c r="I2835" s="182" t="str">
        <f t="shared" si="281"/>
        <v>00</v>
      </c>
    </row>
    <row r="2836" spans="1:9" ht="25.5">
      <c r="A2836" s="182" t="str">
        <f t="shared" si="282"/>
        <v>4.5.4.0.1.00.00 - Transferências das Instituições Multigovernamentais 
 - Consolidação</v>
      </c>
      <c r="B2836" s="106" t="s">
        <v>2402</v>
      </c>
      <c r="C2836" s="110">
        <v>20812674012.860001</v>
      </c>
      <c r="D2836" s="182">
        <v>0</v>
      </c>
      <c r="E2836" s="112">
        <f t="shared" si="284"/>
        <v>0</v>
      </c>
      <c r="F2836" s="112">
        <f t="shared" si="285"/>
        <v>20812674012.860001</v>
      </c>
      <c r="H2836" s="182" t="b">
        <f t="shared" si="283"/>
        <v>1</v>
      </c>
      <c r="I2836" s="182" t="str">
        <f t="shared" si="281"/>
        <v>00</v>
      </c>
    </row>
    <row r="2837" spans="1:9">
      <c r="A2837" s="182" t="str">
        <f t="shared" si="282"/>
        <v>4.5.5.0.0.00.00 - Transferências de Consórcios Públicos</v>
      </c>
      <c r="B2837" s="108" t="s">
        <v>2403</v>
      </c>
      <c r="C2837" s="111">
        <v>105462490.09999999</v>
      </c>
      <c r="D2837" s="182">
        <v>0</v>
      </c>
      <c r="E2837" s="112">
        <f>E2838</f>
        <v>0</v>
      </c>
      <c r="F2837" s="112">
        <f>F2838</f>
        <v>105462490.09999999</v>
      </c>
      <c r="G2837" s="182">
        <f>G2838</f>
        <v>0</v>
      </c>
      <c r="H2837" s="182" t="b">
        <f t="shared" si="283"/>
        <v>1</v>
      </c>
      <c r="I2837" s="182" t="str">
        <f t="shared" si="281"/>
        <v>00</v>
      </c>
    </row>
    <row r="2838" spans="1:9" ht="25.5">
      <c r="A2838" s="182" t="str">
        <f t="shared" si="282"/>
        <v>4.5.5.0.1.00.00 - Transferências de Consórcios Públicos - 
 Consolidação</v>
      </c>
      <c r="B2838" s="106" t="s">
        <v>2404</v>
      </c>
      <c r="C2838" s="110">
        <v>105462490.09999999</v>
      </c>
      <c r="D2838" s="182">
        <v>0</v>
      </c>
      <c r="E2838" s="112">
        <f t="shared" si="284"/>
        <v>0</v>
      </c>
      <c r="F2838" s="112">
        <f t="shared" si="285"/>
        <v>105462490.09999999</v>
      </c>
      <c r="H2838" s="182" t="b">
        <f t="shared" si="283"/>
        <v>1</v>
      </c>
      <c r="I2838" s="182" t="str">
        <f t="shared" si="281"/>
        <v>00</v>
      </c>
    </row>
    <row r="2839" spans="1:9">
      <c r="A2839" s="182" t="str">
        <f t="shared" si="282"/>
        <v>4.5.6.0.0.00.00 - Transferências do Exterior</v>
      </c>
      <c r="B2839" s="108" t="s">
        <v>2405</v>
      </c>
      <c r="C2839" s="111">
        <v>5407768.6299999999</v>
      </c>
      <c r="D2839" s="182">
        <v>0</v>
      </c>
      <c r="E2839" s="112">
        <f>E2840</f>
        <v>0</v>
      </c>
      <c r="F2839" s="112">
        <f>F2840</f>
        <v>5407768.6299999999</v>
      </c>
      <c r="G2839" s="182">
        <f>G2840</f>
        <v>0</v>
      </c>
      <c r="H2839" s="182" t="b">
        <f t="shared" si="283"/>
        <v>1</v>
      </c>
      <c r="I2839" s="182" t="str">
        <f t="shared" si="281"/>
        <v>00</v>
      </c>
    </row>
    <row r="2840" spans="1:9">
      <c r="A2840" s="182" t="str">
        <f t="shared" si="282"/>
        <v>4.5.6.0.1.00.00 - Transferências do Exterior - Consolidação</v>
      </c>
      <c r="B2840" s="106" t="s">
        <v>2406</v>
      </c>
      <c r="C2840" s="110">
        <v>5407768.6299999999</v>
      </c>
      <c r="D2840" s="182">
        <v>0</v>
      </c>
      <c r="E2840" s="112">
        <f t="shared" si="284"/>
        <v>0</v>
      </c>
      <c r="F2840" s="112">
        <f t="shared" si="285"/>
        <v>5407768.6299999999</v>
      </c>
      <c r="H2840" s="182" t="b">
        <f t="shared" si="283"/>
        <v>1</v>
      </c>
      <c r="I2840" s="182" t="str">
        <f t="shared" si="281"/>
        <v>00</v>
      </c>
    </row>
    <row r="2841" spans="1:9">
      <c r="A2841" s="182" t="str">
        <f t="shared" si="282"/>
        <v>4.5.7.0.0.00.00 - Execução Orçamentária Delegada</v>
      </c>
      <c r="B2841" s="108" t="s">
        <v>2407</v>
      </c>
      <c r="C2841" s="111">
        <v>314036762.93000001</v>
      </c>
      <c r="D2841" s="182">
        <v>0</v>
      </c>
      <c r="E2841" s="112">
        <f>E2846+E2842</f>
        <v>298178037.98000002</v>
      </c>
      <c r="F2841" s="112">
        <f>F2846+F2842</f>
        <v>15858724.949999999</v>
      </c>
      <c r="G2841" s="182">
        <f>G2846+G2842</f>
        <v>0</v>
      </c>
      <c r="H2841" s="182" t="b">
        <f t="shared" si="283"/>
        <v>1</v>
      </c>
      <c r="I2841" s="182" t="str">
        <f t="shared" si="281"/>
        <v>00</v>
      </c>
    </row>
    <row r="2842" spans="1:9">
      <c r="A2842" s="182" t="str">
        <f t="shared" si="282"/>
        <v>4.5.7.1.0.00.00 - Execução Orçamentária Delegada de Entes</v>
      </c>
      <c r="B2842" s="106" t="s">
        <v>2408</v>
      </c>
      <c r="C2842" s="110">
        <v>298178037.98000002</v>
      </c>
      <c r="D2842" s="182">
        <v>0</v>
      </c>
      <c r="E2842" s="112">
        <f>E2845+E2843+E2844</f>
        <v>298178037.98000002</v>
      </c>
      <c r="F2842" s="112">
        <f>F2845+F2843+F2844</f>
        <v>0</v>
      </c>
      <c r="G2842" s="182">
        <f>G2845+G2843+G2844</f>
        <v>0</v>
      </c>
      <c r="H2842" s="182" t="b">
        <f t="shared" si="283"/>
        <v>1</v>
      </c>
      <c r="I2842" s="182" t="str">
        <f t="shared" si="281"/>
        <v>00</v>
      </c>
    </row>
    <row r="2843" spans="1:9" ht="25.5">
      <c r="A2843" s="182" t="str">
        <f t="shared" si="282"/>
        <v>4.5.7.1.3.00.00 - Execução Orçamentária Delegada de Entes – Inter 
 OFSS - União</v>
      </c>
      <c r="B2843" s="108" t="s">
        <v>2409</v>
      </c>
      <c r="C2843" s="111">
        <v>162474163.68000001</v>
      </c>
      <c r="D2843" s="182">
        <v>0</v>
      </c>
      <c r="E2843" s="112">
        <f t="shared" si="284"/>
        <v>162474163.68000001</v>
      </c>
      <c r="F2843" s="112">
        <f t="shared" si="285"/>
        <v>0</v>
      </c>
      <c r="H2843" s="182" t="b">
        <f t="shared" si="283"/>
        <v>1</v>
      </c>
      <c r="I2843" s="182" t="str">
        <f t="shared" si="281"/>
        <v>00</v>
      </c>
    </row>
    <row r="2844" spans="1:9" ht="25.5">
      <c r="A2844" s="182" t="str">
        <f t="shared" si="282"/>
        <v>4.5.7.1.4.00.00 - Execução Orçamentária Delegada de Entes – Inter 
 OFSS - Estado</v>
      </c>
      <c r="B2844" s="106" t="s">
        <v>2410</v>
      </c>
      <c r="C2844" s="110">
        <v>31915185.379999999</v>
      </c>
      <c r="D2844" s="182">
        <v>0</v>
      </c>
      <c r="E2844" s="112">
        <f t="shared" si="284"/>
        <v>31915185.379999999</v>
      </c>
      <c r="F2844" s="112">
        <f t="shared" si="285"/>
        <v>0</v>
      </c>
      <c r="H2844" s="182" t="b">
        <f t="shared" si="283"/>
        <v>1</v>
      </c>
      <c r="I2844" s="182" t="str">
        <f t="shared" si="281"/>
        <v>00</v>
      </c>
    </row>
    <row r="2845" spans="1:9" ht="25.5">
      <c r="A2845" s="182" t="str">
        <f t="shared" si="282"/>
        <v>4.5.7.1.5.00.00 - Execução Orçamentária Delegada de Entes – Inter 
 OFSS - Município</v>
      </c>
      <c r="B2845" s="108" t="s">
        <v>2411</v>
      </c>
      <c r="C2845" s="111">
        <v>103788688.92</v>
      </c>
      <c r="D2845" s="182">
        <v>0</v>
      </c>
      <c r="E2845" s="112">
        <f t="shared" si="284"/>
        <v>103788688.92</v>
      </c>
      <c r="F2845" s="112">
        <f t="shared" si="285"/>
        <v>0</v>
      </c>
      <c r="H2845" s="182" t="b">
        <f t="shared" si="283"/>
        <v>1</v>
      </c>
      <c r="I2845" s="182" t="str">
        <f t="shared" si="281"/>
        <v>00</v>
      </c>
    </row>
    <row r="2846" spans="1:9">
      <c r="A2846" s="182" t="str">
        <f t="shared" si="282"/>
        <v>4.5.7.2.0.00.00 - Execução Orçamentária Delegada de Consórcios</v>
      </c>
      <c r="B2846" s="106" t="s">
        <v>2412</v>
      </c>
      <c r="C2846" s="110">
        <v>15858724.949999999</v>
      </c>
      <c r="D2846" s="182">
        <v>0</v>
      </c>
      <c r="E2846" s="112">
        <f>E2847</f>
        <v>0</v>
      </c>
      <c r="F2846" s="112">
        <f>F2847</f>
        <v>15858724.949999999</v>
      </c>
      <c r="G2846" s="182">
        <f>G2847</f>
        <v>0</v>
      </c>
      <c r="H2846" s="182" t="b">
        <f t="shared" si="283"/>
        <v>1</v>
      </c>
      <c r="I2846" s="182" t="str">
        <f t="shared" si="281"/>
        <v>00</v>
      </c>
    </row>
    <row r="2847" spans="1:9" ht="25.5">
      <c r="A2847" s="182" t="str">
        <f t="shared" si="282"/>
        <v>4.5.7.2.1.00.00 - Execução Orçamentária Delegada de Consórcios - 
 Consolidação</v>
      </c>
      <c r="B2847" s="108" t="s">
        <v>2413</v>
      </c>
      <c r="C2847" s="111">
        <v>15858724.949999999</v>
      </c>
      <c r="D2847" s="182">
        <v>0</v>
      </c>
      <c r="E2847" s="112">
        <f t="shared" si="284"/>
        <v>0</v>
      </c>
      <c r="F2847" s="112">
        <f t="shared" si="285"/>
        <v>15858724.949999999</v>
      </c>
      <c r="H2847" s="182" t="b">
        <f t="shared" si="283"/>
        <v>1</v>
      </c>
      <c r="I2847" s="182" t="str">
        <f t="shared" si="281"/>
        <v>00</v>
      </c>
    </row>
    <row r="2848" spans="1:9">
      <c r="A2848" s="182" t="str">
        <f t="shared" si="282"/>
        <v>4.5.8.0.0.00.00 - Transferências de Pessoas Físicas</v>
      </c>
      <c r="B2848" s="106" t="s">
        <v>2414</v>
      </c>
      <c r="C2848" s="110">
        <v>133870074.79000001</v>
      </c>
      <c r="D2848" s="182">
        <v>0</v>
      </c>
      <c r="E2848" s="112">
        <f>E2849</f>
        <v>0</v>
      </c>
      <c r="F2848" s="112">
        <f>F2849</f>
        <v>133870074.79000001</v>
      </c>
      <c r="G2848" s="182">
        <f>G2849</f>
        <v>0</v>
      </c>
      <c r="H2848" s="182" t="b">
        <f t="shared" si="283"/>
        <v>1</v>
      </c>
      <c r="I2848" s="182" t="str">
        <f t="shared" si="281"/>
        <v>00</v>
      </c>
    </row>
    <row r="2849" spans="1:9">
      <c r="A2849" s="182" t="str">
        <f t="shared" si="282"/>
        <v>4.5.8.0.1.00.00 - Transferências de Pessoas Físicas - Consolidação</v>
      </c>
      <c r="B2849" s="108" t="s">
        <v>2415</v>
      </c>
      <c r="C2849" s="111">
        <v>133870074.79000001</v>
      </c>
      <c r="D2849" s="182">
        <v>0</v>
      </c>
      <c r="E2849" s="112">
        <f t="shared" si="284"/>
        <v>0</v>
      </c>
      <c r="F2849" s="112">
        <f t="shared" si="285"/>
        <v>133870074.79000001</v>
      </c>
      <c r="H2849" s="182" t="b">
        <f t="shared" si="283"/>
        <v>1</v>
      </c>
      <c r="I2849" s="182" t="str">
        <f t="shared" si="281"/>
        <v>00</v>
      </c>
    </row>
    <row r="2850" spans="1:9">
      <c r="A2850" s="182" t="str">
        <f t="shared" si="282"/>
        <v>4.5.9.0.0.00.00 - Outras Transferências e Delegações Recebidas</v>
      </c>
      <c r="B2850" s="106" t="s">
        <v>2416</v>
      </c>
      <c r="C2850" s="110">
        <v>7798463826.5</v>
      </c>
      <c r="D2850" s="182">
        <v>0</v>
      </c>
      <c r="E2850" s="112">
        <f>E2851</f>
        <v>0</v>
      </c>
      <c r="F2850" s="112">
        <f>F2851</f>
        <v>7798463826.5</v>
      </c>
      <c r="G2850" s="182">
        <f>G2851</f>
        <v>0</v>
      </c>
      <c r="H2850" s="182" t="b">
        <f t="shared" si="283"/>
        <v>1</v>
      </c>
      <c r="I2850" s="182" t="str">
        <f t="shared" si="281"/>
        <v>00</v>
      </c>
    </row>
    <row r="2851" spans="1:9" ht="25.5">
      <c r="A2851" s="182" t="str">
        <f t="shared" si="282"/>
        <v>4.5.9.0.1.00.00 - Outras Transferências e Delegações Recebidas - 
 Consolidação</v>
      </c>
      <c r="B2851" s="108" t="s">
        <v>2417</v>
      </c>
      <c r="C2851" s="111">
        <v>7798463826.5</v>
      </c>
      <c r="D2851" s="182">
        <v>0</v>
      </c>
      <c r="E2851" s="112">
        <f t="shared" si="284"/>
        <v>0</v>
      </c>
      <c r="F2851" s="112">
        <f t="shared" si="285"/>
        <v>7798463826.5</v>
      </c>
      <c r="H2851" s="182" t="b">
        <f t="shared" si="283"/>
        <v>1</v>
      </c>
      <c r="I2851" s="182" t="str">
        <f t="shared" si="281"/>
        <v>00</v>
      </c>
    </row>
    <row r="2852" spans="1:9" ht="25.5">
      <c r="A2852" s="182" t="str">
        <f t="shared" si="282"/>
        <v>4.6.0.0.0.00.00 - Valorização e Ganhos com Ativos e Desincorporação de 
 Passivos</v>
      </c>
      <c r="B2852" s="106" t="s">
        <v>2418</v>
      </c>
      <c r="C2852" s="110">
        <v>26380871740.860001</v>
      </c>
      <c r="D2852" s="182">
        <v>0</v>
      </c>
      <c r="E2852" s="112">
        <f>E2853+E2860+E2869+E2880+E2882</f>
        <v>8457172.8300000001</v>
      </c>
      <c r="F2852" s="112">
        <f>F2853+F2860+F2869+F2880+F2882</f>
        <v>26372414568.029995</v>
      </c>
      <c r="G2852" s="182">
        <f>G2853+G2860+G2869+G2880+G2882</f>
        <v>0</v>
      </c>
      <c r="H2852" s="182" t="b">
        <f t="shared" si="283"/>
        <v>1</v>
      </c>
      <c r="I2852" s="182" t="str">
        <f t="shared" si="281"/>
        <v>00</v>
      </c>
    </row>
    <row r="2853" spans="1:9">
      <c r="A2853" s="182" t="str">
        <f t="shared" si="282"/>
        <v>4.6.1.0.0.00.00 - Reavaliação de Ativos</v>
      </c>
      <c r="B2853" s="108" t="s">
        <v>2419</v>
      </c>
      <c r="C2853" s="111">
        <v>5111254330.8299999</v>
      </c>
      <c r="D2853" s="182">
        <v>0</v>
      </c>
      <c r="E2853" s="112">
        <f>E2858+E2856+E2854</f>
        <v>0</v>
      </c>
      <c r="F2853" s="112">
        <f>F2858+F2856+F2854</f>
        <v>5111254330.8299999</v>
      </c>
      <c r="G2853" s="182">
        <f>G2858+G2856+G2854</f>
        <v>0</v>
      </c>
      <c r="H2853" s="182" t="b">
        <f t="shared" si="283"/>
        <v>1</v>
      </c>
      <c r="I2853" s="182" t="str">
        <f t="shared" si="281"/>
        <v>00</v>
      </c>
    </row>
    <row r="2854" spans="1:9">
      <c r="A2854" s="182" t="str">
        <f t="shared" si="282"/>
        <v>4.6.1.1.0.00.00 - Reavaliação de Imobilizado</v>
      </c>
      <c r="B2854" s="106" t="s">
        <v>2420</v>
      </c>
      <c r="C2854" s="110">
        <v>2787411948.9400001</v>
      </c>
      <c r="D2854" s="182">
        <v>0</v>
      </c>
      <c r="E2854" s="112">
        <f>E2855</f>
        <v>0</v>
      </c>
      <c r="F2854" s="112">
        <f>F2855</f>
        <v>2787411948.9400001</v>
      </c>
      <c r="G2854" s="182">
        <f>G2855</f>
        <v>0</v>
      </c>
      <c r="H2854" s="182" t="b">
        <f t="shared" si="283"/>
        <v>1</v>
      </c>
      <c r="I2854" s="182" t="str">
        <f t="shared" si="281"/>
        <v>00</v>
      </c>
    </row>
    <row r="2855" spans="1:9">
      <c r="A2855" s="182" t="str">
        <f t="shared" si="282"/>
        <v>4.6.1.1.1.00.00 - Reavaliação de Imobilizado - Consolidação</v>
      </c>
      <c r="B2855" s="108" t="s">
        <v>2421</v>
      </c>
      <c r="C2855" s="111">
        <v>2787411948.9400001</v>
      </c>
      <c r="D2855" s="182">
        <v>0</v>
      </c>
      <c r="E2855" s="112">
        <f t="shared" si="284"/>
        <v>0</v>
      </c>
      <c r="F2855" s="112">
        <f t="shared" si="285"/>
        <v>2787411948.9400001</v>
      </c>
      <c r="H2855" s="182" t="b">
        <f t="shared" si="283"/>
        <v>1</v>
      </c>
      <c r="I2855" s="182" t="str">
        <f t="shared" si="281"/>
        <v>00</v>
      </c>
    </row>
    <row r="2856" spans="1:9">
      <c r="A2856" s="182" t="str">
        <f t="shared" si="282"/>
        <v>4.6.1.2.0.00.00 - Reavaliação de Intangíveis</v>
      </c>
      <c r="B2856" s="106" t="s">
        <v>2422</v>
      </c>
      <c r="C2856" s="110">
        <v>768887.8</v>
      </c>
      <c r="D2856" s="182">
        <v>0</v>
      </c>
      <c r="E2856" s="112">
        <f>E2857</f>
        <v>0</v>
      </c>
      <c r="F2856" s="112">
        <f>F2857</f>
        <v>768887.8</v>
      </c>
      <c r="G2856" s="182">
        <f>G2857</f>
        <v>0</v>
      </c>
      <c r="H2856" s="182" t="b">
        <f t="shared" si="283"/>
        <v>1</v>
      </c>
      <c r="I2856" s="182" t="str">
        <f t="shared" si="281"/>
        <v>00</v>
      </c>
    </row>
    <row r="2857" spans="1:9">
      <c r="A2857" s="182" t="str">
        <f t="shared" si="282"/>
        <v>4.6.1.2.1.00.00 - Reavaliação de Intangíveis - Consolidação</v>
      </c>
      <c r="B2857" s="108" t="s">
        <v>2423</v>
      </c>
      <c r="C2857" s="111">
        <v>768887.8</v>
      </c>
      <c r="D2857" s="182">
        <v>0</v>
      </c>
      <c r="E2857" s="112">
        <f t="shared" si="284"/>
        <v>0</v>
      </c>
      <c r="F2857" s="112">
        <f t="shared" si="285"/>
        <v>768887.8</v>
      </c>
      <c r="H2857" s="182" t="b">
        <f t="shared" si="283"/>
        <v>1</v>
      </c>
      <c r="I2857" s="182" t="str">
        <f t="shared" si="281"/>
        <v>00</v>
      </c>
    </row>
    <row r="2858" spans="1:9">
      <c r="A2858" s="182" t="str">
        <f t="shared" si="282"/>
        <v>4.6.1.9.0.00.00 - Reavaliação de Outros Ativos</v>
      </c>
      <c r="B2858" s="106" t="s">
        <v>2424</v>
      </c>
      <c r="C2858" s="110">
        <v>2323073494.0900002</v>
      </c>
      <c r="D2858" s="182">
        <v>0</v>
      </c>
      <c r="E2858" s="112">
        <f>E2859</f>
        <v>0</v>
      </c>
      <c r="F2858" s="112">
        <f>F2859</f>
        <v>2323073494.0900002</v>
      </c>
      <c r="G2858" s="182">
        <f>G2859</f>
        <v>0</v>
      </c>
      <c r="H2858" s="182" t="b">
        <f t="shared" si="283"/>
        <v>1</v>
      </c>
      <c r="I2858" s="182" t="str">
        <f t="shared" si="281"/>
        <v>00</v>
      </c>
    </row>
    <row r="2859" spans="1:9">
      <c r="A2859" s="182" t="str">
        <f t="shared" si="282"/>
        <v>4.6.1.9.1.00.00 - Reavaliação de Outros Ativos - Consolidação</v>
      </c>
      <c r="B2859" s="108" t="s">
        <v>2425</v>
      </c>
      <c r="C2859" s="111">
        <v>2323073494.0900002</v>
      </c>
      <c r="D2859" s="182">
        <v>0</v>
      </c>
      <c r="E2859" s="112">
        <f t="shared" si="284"/>
        <v>0</v>
      </c>
      <c r="F2859" s="112">
        <f t="shared" si="285"/>
        <v>2323073494.0900002</v>
      </c>
      <c r="H2859" s="182" t="b">
        <f t="shared" si="283"/>
        <v>1</v>
      </c>
      <c r="I2859" s="182" t="str">
        <f t="shared" si="281"/>
        <v>00</v>
      </c>
    </row>
    <row r="2860" spans="1:9">
      <c r="A2860" s="182" t="str">
        <f t="shared" si="282"/>
        <v>4.6.2.0.0.00.00 - Ganhos com Alienação</v>
      </c>
      <c r="B2860" s="106" t="s">
        <v>2426</v>
      </c>
      <c r="C2860" s="110">
        <v>255933533.52000001</v>
      </c>
      <c r="D2860" s="182">
        <v>0</v>
      </c>
      <c r="E2860" s="112">
        <f>E2863+E2861+E2865+E2867</f>
        <v>0</v>
      </c>
      <c r="F2860" s="112">
        <f>F2863+F2861+F2865+F2867</f>
        <v>255933533.51999998</v>
      </c>
      <c r="G2860" s="182">
        <f>G2863+G2861+G2865+G2867</f>
        <v>0</v>
      </c>
      <c r="H2860" s="182" t="b">
        <f t="shared" si="283"/>
        <v>1</v>
      </c>
      <c r="I2860" s="182" t="str">
        <f t="shared" si="281"/>
        <v>00</v>
      </c>
    </row>
    <row r="2861" spans="1:9">
      <c r="A2861" s="182" t="str">
        <f t="shared" si="282"/>
        <v>4.6.2.1.0.00.00 - Ganhos com Alienação de Investimentos</v>
      </c>
      <c r="B2861" s="108" t="s">
        <v>2427</v>
      </c>
      <c r="C2861" s="111">
        <v>80611687.019999996</v>
      </c>
      <c r="D2861" s="182">
        <v>0</v>
      </c>
      <c r="E2861" s="112">
        <f>E2862</f>
        <v>0</v>
      </c>
      <c r="F2861" s="112">
        <f>F2862</f>
        <v>80611687.019999996</v>
      </c>
      <c r="G2861" s="182">
        <f>G2862</f>
        <v>0</v>
      </c>
      <c r="H2861" s="182" t="b">
        <f t="shared" si="283"/>
        <v>1</v>
      </c>
      <c r="I2861" s="182" t="str">
        <f t="shared" si="281"/>
        <v>00</v>
      </c>
    </row>
    <row r="2862" spans="1:9" ht="25.5">
      <c r="A2862" s="182" t="str">
        <f t="shared" si="282"/>
        <v>4.6.2.1.1.00.00 - Ganhos com Alienação de Investimentos - 
 Consolidação</v>
      </c>
      <c r="B2862" s="106" t="s">
        <v>2428</v>
      </c>
      <c r="C2862" s="110">
        <v>80611687.019999996</v>
      </c>
      <c r="D2862" s="182">
        <v>0</v>
      </c>
      <c r="E2862" s="112">
        <f t="shared" si="284"/>
        <v>0</v>
      </c>
      <c r="F2862" s="112">
        <f t="shared" si="285"/>
        <v>80611687.019999996</v>
      </c>
      <c r="H2862" s="182" t="b">
        <f t="shared" si="283"/>
        <v>1</v>
      </c>
      <c r="I2862" s="182" t="str">
        <f t="shared" si="281"/>
        <v>00</v>
      </c>
    </row>
    <row r="2863" spans="1:9">
      <c r="A2863" s="182" t="str">
        <f t="shared" si="282"/>
        <v>4.6.2.2.0.00.00 - Ganhos com Alienação de Imobilizado</v>
      </c>
      <c r="B2863" s="108" t="s">
        <v>2429</v>
      </c>
      <c r="C2863" s="111">
        <v>141011880.44</v>
      </c>
      <c r="D2863" s="182">
        <v>0</v>
      </c>
      <c r="E2863" s="112">
        <f>E2864</f>
        <v>0</v>
      </c>
      <c r="F2863" s="112">
        <f>F2864</f>
        <v>141011880.44</v>
      </c>
      <c r="G2863" s="182">
        <f>G2864</f>
        <v>0</v>
      </c>
      <c r="H2863" s="182" t="b">
        <f t="shared" si="283"/>
        <v>1</v>
      </c>
      <c r="I2863" s="182" t="str">
        <f t="shared" si="281"/>
        <v>00</v>
      </c>
    </row>
    <row r="2864" spans="1:9">
      <c r="A2864" s="182" t="str">
        <f t="shared" si="282"/>
        <v>4.6.2.2.1.00.00 - Ganhos com Alienação de Imobilizado - Consolidação</v>
      </c>
      <c r="B2864" s="106" t="s">
        <v>2430</v>
      </c>
      <c r="C2864" s="110">
        <v>141011880.44</v>
      </c>
      <c r="D2864" s="182">
        <v>0</v>
      </c>
      <c r="E2864" s="112">
        <f t="shared" si="284"/>
        <v>0</v>
      </c>
      <c r="F2864" s="112">
        <f t="shared" si="285"/>
        <v>141011880.44</v>
      </c>
      <c r="H2864" s="182" t="b">
        <f t="shared" si="283"/>
        <v>1</v>
      </c>
      <c r="I2864" s="182" t="str">
        <f t="shared" si="281"/>
        <v>00</v>
      </c>
    </row>
    <row r="2865" spans="1:9">
      <c r="A2865" s="182" t="str">
        <f t="shared" si="282"/>
        <v>4.6.2.3.0.00.00 - Ganhos com Alienação de Intangíveis</v>
      </c>
      <c r="B2865" s="108" t="s">
        <v>2431</v>
      </c>
      <c r="C2865" s="111">
        <v>104051.26</v>
      </c>
      <c r="D2865" s="182">
        <v>0</v>
      </c>
      <c r="E2865" s="112">
        <f>E2866</f>
        <v>0</v>
      </c>
      <c r="F2865" s="112">
        <f>F2866</f>
        <v>104051.26</v>
      </c>
      <c r="G2865" s="182">
        <f>G2866</f>
        <v>0</v>
      </c>
      <c r="H2865" s="182" t="b">
        <f t="shared" si="283"/>
        <v>1</v>
      </c>
      <c r="I2865" s="182" t="str">
        <f t="shared" si="281"/>
        <v>00</v>
      </c>
    </row>
    <row r="2866" spans="1:9">
      <c r="A2866" s="182" t="str">
        <f t="shared" si="282"/>
        <v>4.6.2.3.1.00.00 - Ganhos com Alienação de Intangíveis - Consolidação</v>
      </c>
      <c r="B2866" s="106" t="s">
        <v>2432</v>
      </c>
      <c r="C2866" s="110">
        <v>104051.26</v>
      </c>
      <c r="D2866" s="182">
        <v>0</v>
      </c>
      <c r="E2866" s="112">
        <f t="shared" si="284"/>
        <v>0</v>
      </c>
      <c r="F2866" s="112">
        <f t="shared" si="285"/>
        <v>104051.26</v>
      </c>
      <c r="H2866" s="182" t="b">
        <f t="shared" si="283"/>
        <v>1</v>
      </c>
      <c r="I2866" s="182" t="str">
        <f t="shared" si="281"/>
        <v>00</v>
      </c>
    </row>
    <row r="2867" spans="1:9">
      <c r="A2867" s="182" t="str">
        <f t="shared" si="282"/>
        <v>4.6.2.9.0.00.00 - Ganhos com Alienação de Demais Ativos</v>
      </c>
      <c r="B2867" s="108" t="s">
        <v>2433</v>
      </c>
      <c r="C2867" s="111">
        <v>34205914.799999997</v>
      </c>
      <c r="D2867" s="182">
        <v>0</v>
      </c>
      <c r="E2867" s="112">
        <f>E2868</f>
        <v>0</v>
      </c>
      <c r="F2867" s="112">
        <f>F2868</f>
        <v>34205914.799999997</v>
      </c>
      <c r="G2867" s="182">
        <f>G2868</f>
        <v>0</v>
      </c>
      <c r="H2867" s="182" t="b">
        <f t="shared" si="283"/>
        <v>1</v>
      </c>
      <c r="I2867" s="182" t="str">
        <f t="shared" si="281"/>
        <v>00</v>
      </c>
    </row>
    <row r="2868" spans="1:9" ht="25.5">
      <c r="A2868" s="182" t="str">
        <f t="shared" si="282"/>
        <v>4.6.2.9.1.00.00 - Ganhos com Alienação de Demais Ativos - 
 Consolidação</v>
      </c>
      <c r="B2868" s="106" t="s">
        <v>2434</v>
      </c>
      <c r="C2868" s="110">
        <v>34205914.799999997</v>
      </c>
      <c r="D2868" s="182">
        <v>0</v>
      </c>
      <c r="E2868" s="112">
        <f t="shared" si="284"/>
        <v>0</v>
      </c>
      <c r="F2868" s="112">
        <f t="shared" si="285"/>
        <v>34205914.799999997</v>
      </c>
      <c r="H2868" s="182" t="b">
        <f t="shared" si="283"/>
        <v>1</v>
      </c>
      <c r="I2868" s="182" t="str">
        <f t="shared" si="281"/>
        <v>00</v>
      </c>
    </row>
    <row r="2869" spans="1:9">
      <c r="A2869" s="182" t="str">
        <f t="shared" si="282"/>
        <v>4.6.3.0.0.00.00 - Ganhos com Incorporação de Ativos</v>
      </c>
      <c r="B2869" s="108" t="s">
        <v>2435</v>
      </c>
      <c r="C2869" s="111">
        <v>10351775452.639999</v>
      </c>
      <c r="D2869" s="182">
        <v>0</v>
      </c>
      <c r="E2869" s="112">
        <f>E2870+E2874+E2872+E2878+E2876</f>
        <v>0</v>
      </c>
      <c r="F2869" s="112">
        <f>F2870+F2874+F2872+F2878+F2876</f>
        <v>10351775452.639997</v>
      </c>
      <c r="G2869" s="182">
        <f>G2870+G2874+G2872+G2878+G2876</f>
        <v>0</v>
      </c>
      <c r="H2869" s="182" t="b">
        <f t="shared" si="283"/>
        <v>1</v>
      </c>
      <c r="I2869" s="182" t="str">
        <f t="shared" si="281"/>
        <v>00</v>
      </c>
    </row>
    <row r="2870" spans="1:9">
      <c r="A2870" s="182" t="str">
        <f t="shared" si="282"/>
        <v>4.6.3.1.0.00.00 - Ganhos com Incorporação de Ativos por Descobertas</v>
      </c>
      <c r="B2870" s="106" t="s">
        <v>2436</v>
      </c>
      <c r="C2870" s="110">
        <v>715932440.55999994</v>
      </c>
      <c r="D2870" s="182">
        <v>0</v>
      </c>
      <c r="E2870" s="112">
        <f>E2871</f>
        <v>0</v>
      </c>
      <c r="F2870" s="112">
        <f>F2871</f>
        <v>715932440.55999994</v>
      </c>
      <c r="G2870" s="182">
        <f>G2871</f>
        <v>0</v>
      </c>
      <c r="H2870" s="182" t="b">
        <f t="shared" si="283"/>
        <v>1</v>
      </c>
      <c r="I2870" s="182" t="str">
        <f t="shared" si="281"/>
        <v>00</v>
      </c>
    </row>
    <row r="2871" spans="1:9" ht="25.5">
      <c r="A2871" s="182" t="str">
        <f t="shared" si="282"/>
        <v>4.6.3.1.1.00.00 - Ganhos com Incorporação de Ativos por Descobertas 
 - Consolidação</v>
      </c>
      <c r="B2871" s="108" t="s">
        <v>2437</v>
      </c>
      <c r="C2871" s="111">
        <v>715932440.55999994</v>
      </c>
      <c r="D2871" s="182">
        <v>0</v>
      </c>
      <c r="E2871" s="112">
        <f t="shared" si="284"/>
        <v>0</v>
      </c>
      <c r="F2871" s="112">
        <f t="shared" si="285"/>
        <v>715932440.55999994</v>
      </c>
      <c r="H2871" s="182" t="b">
        <f t="shared" si="283"/>
        <v>1</v>
      </c>
      <c r="I2871" s="182" t="str">
        <f t="shared" si="281"/>
        <v>00</v>
      </c>
    </row>
    <row r="2872" spans="1:9">
      <c r="A2872" s="182" t="str">
        <f t="shared" si="282"/>
        <v>4.6.3.2.0.00.00 - Ganhos com Incorporação de Ativos por Nascimentos</v>
      </c>
      <c r="B2872" s="106" t="s">
        <v>2438</v>
      </c>
      <c r="C2872" s="110">
        <v>16482839.199999999</v>
      </c>
      <c r="D2872" s="182">
        <v>0</v>
      </c>
      <c r="E2872" s="112">
        <f>E2873</f>
        <v>0</v>
      </c>
      <c r="F2872" s="112">
        <f>F2873</f>
        <v>16482839.199999999</v>
      </c>
      <c r="G2872" s="182">
        <f>G2873</f>
        <v>0</v>
      </c>
      <c r="H2872" s="182" t="b">
        <f t="shared" si="283"/>
        <v>1</v>
      </c>
      <c r="I2872" s="182" t="str">
        <f t="shared" si="281"/>
        <v>00</v>
      </c>
    </row>
    <row r="2873" spans="1:9" ht="25.5">
      <c r="A2873" s="182" t="str">
        <f t="shared" si="282"/>
        <v>4.6.3.2.1.00.00 - Ganhos com Incorporação de Ativos por Nascimentos 
 - Consolidação</v>
      </c>
      <c r="B2873" s="108" t="s">
        <v>2439</v>
      </c>
      <c r="C2873" s="111">
        <v>16482839.199999999</v>
      </c>
      <c r="D2873" s="182">
        <v>0</v>
      </c>
      <c r="E2873" s="112">
        <f t="shared" si="284"/>
        <v>0</v>
      </c>
      <c r="F2873" s="112">
        <f t="shared" si="285"/>
        <v>16482839.199999999</v>
      </c>
      <c r="H2873" s="182" t="b">
        <f t="shared" si="283"/>
        <v>1</v>
      </c>
      <c r="I2873" s="182" t="str">
        <f t="shared" si="281"/>
        <v>00</v>
      </c>
    </row>
    <row r="2874" spans="1:9">
      <c r="A2874" s="182" t="str">
        <f t="shared" si="282"/>
        <v>4.6.3.3.0.00.00 - Ganhos com Incorporação de Valores Apreendidos</v>
      </c>
      <c r="B2874" s="106" t="s">
        <v>2440</v>
      </c>
      <c r="C2874" s="110">
        <v>29322649.949999999</v>
      </c>
      <c r="D2874" s="182">
        <v>0</v>
      </c>
      <c r="E2874" s="112">
        <f>E2875</f>
        <v>0</v>
      </c>
      <c r="F2874" s="112">
        <f>F2875</f>
        <v>29322649.949999999</v>
      </c>
      <c r="G2874" s="182">
        <f>G2875</f>
        <v>0</v>
      </c>
      <c r="H2874" s="182" t="b">
        <f t="shared" si="283"/>
        <v>1</v>
      </c>
      <c r="I2874" s="182" t="str">
        <f t="shared" si="281"/>
        <v>00</v>
      </c>
    </row>
    <row r="2875" spans="1:9" ht="25.5">
      <c r="A2875" s="182" t="str">
        <f t="shared" si="282"/>
        <v>4.6.3.3.1.00.00 - Ganhos com Incorporação de Ativos Apreendidos - 
 Consolidação</v>
      </c>
      <c r="B2875" s="108" t="s">
        <v>2441</v>
      </c>
      <c r="C2875" s="111">
        <v>29322649.949999999</v>
      </c>
      <c r="D2875" s="182">
        <v>0</v>
      </c>
      <c r="E2875" s="112">
        <f t="shared" si="284"/>
        <v>0</v>
      </c>
      <c r="F2875" s="112">
        <f t="shared" si="285"/>
        <v>29322649.949999999</v>
      </c>
      <c r="H2875" s="182" t="b">
        <f t="shared" si="283"/>
        <v>1</v>
      </c>
      <c r="I2875" s="182" t="str">
        <f t="shared" si="281"/>
        <v>00</v>
      </c>
    </row>
    <row r="2876" spans="1:9">
      <c r="A2876" s="182" t="str">
        <f t="shared" si="282"/>
        <v>4.6.3.4.0.00.00 - Ganhos com Incorporação de Ativos Por Produção</v>
      </c>
      <c r="B2876" s="106" t="s">
        <v>2442</v>
      </c>
      <c r="C2876" s="110">
        <v>11563778.380000001</v>
      </c>
      <c r="D2876" s="182">
        <v>0</v>
      </c>
      <c r="E2876" s="112">
        <f>E2877</f>
        <v>0</v>
      </c>
      <c r="F2876" s="112">
        <f>F2877</f>
        <v>11563778.380000001</v>
      </c>
      <c r="G2876" s="182">
        <f>G2877</f>
        <v>0</v>
      </c>
      <c r="H2876" s="182" t="b">
        <f t="shared" si="283"/>
        <v>1</v>
      </c>
      <c r="I2876" s="182" t="str">
        <f t="shared" si="281"/>
        <v>00</v>
      </c>
    </row>
    <row r="2877" spans="1:9" ht="25.5">
      <c r="A2877" s="182" t="str">
        <f t="shared" si="282"/>
        <v>4.6.3.4.1.00.00 - Ganhos com Incorporação de Ativos Por Produção - 
 Consolidação</v>
      </c>
      <c r="B2877" s="108" t="s">
        <v>2443</v>
      </c>
      <c r="C2877" s="111">
        <v>11563778.380000001</v>
      </c>
      <c r="D2877" s="182">
        <v>0</v>
      </c>
      <c r="E2877" s="112">
        <f t="shared" si="284"/>
        <v>0</v>
      </c>
      <c r="F2877" s="112">
        <f t="shared" si="285"/>
        <v>11563778.380000001</v>
      </c>
      <c r="H2877" s="182" t="b">
        <f t="shared" si="283"/>
        <v>1</v>
      </c>
      <c r="I2877" s="182" t="str">
        <f t="shared" si="281"/>
        <v>00</v>
      </c>
    </row>
    <row r="2878" spans="1:9">
      <c r="A2878" s="182" t="str">
        <f t="shared" si="282"/>
        <v>4.6.3.9.0.00.00 - Outros Ganhos com Incorporação de Ativos</v>
      </c>
      <c r="B2878" s="106" t="s">
        <v>2444</v>
      </c>
      <c r="C2878" s="110">
        <v>9578473744.5499992</v>
      </c>
      <c r="D2878" s="182">
        <v>0</v>
      </c>
      <c r="E2878" s="112">
        <f>E2879</f>
        <v>0</v>
      </c>
      <c r="F2878" s="112">
        <f>F2879</f>
        <v>9578473744.5499992</v>
      </c>
      <c r="G2878" s="182">
        <f>G2879</f>
        <v>0</v>
      </c>
      <c r="H2878" s="182" t="b">
        <f t="shared" si="283"/>
        <v>1</v>
      </c>
      <c r="I2878" s="182" t="str">
        <f t="shared" si="281"/>
        <v>00</v>
      </c>
    </row>
    <row r="2879" spans="1:9" ht="25.5">
      <c r="A2879" s="182" t="str">
        <f t="shared" si="282"/>
        <v>4.6.3.9.1.00.00 - Outros Ganhos com Incorporação de Ativos - 
 Consolidação</v>
      </c>
      <c r="B2879" s="108" t="s">
        <v>2445</v>
      </c>
      <c r="C2879" s="111">
        <v>9578473744.5499992</v>
      </c>
      <c r="D2879" s="182">
        <v>0</v>
      </c>
      <c r="E2879" s="112">
        <f t="shared" si="284"/>
        <v>0</v>
      </c>
      <c r="F2879" s="112">
        <f t="shared" si="285"/>
        <v>9578473744.5499992</v>
      </c>
      <c r="H2879" s="182" t="b">
        <f t="shared" si="283"/>
        <v>1</v>
      </c>
      <c r="I2879" s="182" t="str">
        <f t="shared" si="281"/>
        <v>00</v>
      </c>
    </row>
    <row r="2880" spans="1:9">
      <c r="A2880" s="182" t="str">
        <f t="shared" si="282"/>
        <v>4.6.4.0.0.00.00 - Ganhos com Desincorporação de Passivos</v>
      </c>
      <c r="B2880" s="106" t="s">
        <v>2446</v>
      </c>
      <c r="C2880" s="110">
        <v>10506755244.24</v>
      </c>
      <c r="D2880" s="182">
        <v>0</v>
      </c>
      <c r="E2880" s="112">
        <f>E2881</f>
        <v>0</v>
      </c>
      <c r="F2880" s="112">
        <f>F2881</f>
        <v>10506755244.24</v>
      </c>
      <c r="G2880" s="182">
        <f>G2881</f>
        <v>0</v>
      </c>
      <c r="H2880" s="182" t="b">
        <f t="shared" si="283"/>
        <v>1</v>
      </c>
      <c r="I2880" s="182" t="str">
        <f t="shared" ref="I2880:I2943" si="286">MID(A2880,11,2)</f>
        <v>00</v>
      </c>
    </row>
    <row r="2881" spans="1:9" ht="25.5">
      <c r="A2881" s="182" t="str">
        <f t="shared" ref="A2881:A2944" si="287">TRIM(B2881)</f>
        <v>4.6.4.0.1.00.00 - Ganhos com Desincorporação de Passivos - 
 Consolidação</v>
      </c>
      <c r="B2881" s="108" t="s">
        <v>2447</v>
      </c>
      <c r="C2881" s="111">
        <v>10506755244.24</v>
      </c>
      <c r="D2881" s="182">
        <v>0</v>
      </c>
      <c r="E2881" s="112">
        <f t="shared" ref="E2881:E2944" si="288">SUMIF(A2881:B2881,"*intra*",C2881:D2881)+SUMIF(A2881:B2881,"*inter*",C2881:D2881)</f>
        <v>0</v>
      </c>
      <c r="F2881" s="112">
        <f t="shared" ref="F2881:F2944" si="289">SUMIF(A2881:B2881,"*consolidação*",C2881:D2881)</f>
        <v>10506755244.24</v>
      </c>
      <c r="H2881" s="182" t="b">
        <f t="shared" ref="H2881:H2944" si="290">IF(I2881="00",C2881=E2881+F2881,TRUE)</f>
        <v>1</v>
      </c>
      <c r="I2881" s="182" t="str">
        <f t="shared" si="286"/>
        <v>00</v>
      </c>
    </row>
    <row r="2882" spans="1:9">
      <c r="A2882" s="182" t="str">
        <f t="shared" si="287"/>
        <v>4.6.5.0.0.00.00 - Reversão de Redução a Valor Recuperável</v>
      </c>
      <c r="B2882" s="106" t="s">
        <v>2448</v>
      </c>
      <c r="C2882" s="110">
        <v>155153179.63</v>
      </c>
      <c r="D2882" s="182">
        <v>0</v>
      </c>
      <c r="E2882" s="112">
        <f>E2891+E2889+E2883</f>
        <v>8457172.8300000001</v>
      </c>
      <c r="F2882" s="112">
        <f>F2891+F2889+F2883</f>
        <v>146696006.80000001</v>
      </c>
      <c r="G2882" s="182">
        <f>G2891+G2889+G2883</f>
        <v>0</v>
      </c>
      <c r="H2882" s="182" t="b">
        <f t="shared" si="290"/>
        <v>1</v>
      </c>
      <c r="I2882" s="182" t="str">
        <f t="shared" si="286"/>
        <v>00</v>
      </c>
    </row>
    <row r="2883" spans="1:9" ht="25.5">
      <c r="A2883" s="182" t="str">
        <f t="shared" si="287"/>
        <v>4.6.5.1.0.00.00 - Reversão de Redução a Valor Recuperável de 
 Investimentos</v>
      </c>
      <c r="B2883" s="108" t="s">
        <v>2449</v>
      </c>
      <c r="C2883" s="111">
        <v>149482455.11000001</v>
      </c>
      <c r="D2883" s="182">
        <v>0</v>
      </c>
      <c r="E2883" s="112">
        <f>E2885+E2887+E2884+E2886+E2888</f>
        <v>8457172.8300000001</v>
      </c>
      <c r="F2883" s="112">
        <f>F2885+F2887+F2884+F2886+F2888</f>
        <v>141025282.28</v>
      </c>
      <c r="G2883" s="182">
        <f>G2885+G2887+G2884+G2886+G2888</f>
        <v>0</v>
      </c>
      <c r="H2883" s="182" t="b">
        <f t="shared" si="290"/>
        <v>1</v>
      </c>
      <c r="I2883" s="182" t="str">
        <f t="shared" si="286"/>
        <v>00</v>
      </c>
    </row>
    <row r="2884" spans="1:9" ht="25.5">
      <c r="A2884" s="182" t="str">
        <f t="shared" si="287"/>
        <v>4.6.5.1.1.00.00 - Reversão de Redução a Valor Recuperável de 
 Investimentos - Consolidação</v>
      </c>
      <c r="B2884" s="106" t="s">
        <v>2450</v>
      </c>
      <c r="C2884" s="110">
        <v>141025282.28</v>
      </c>
      <c r="D2884" s="182">
        <v>0</v>
      </c>
      <c r="E2884" s="112">
        <f t="shared" si="288"/>
        <v>0</v>
      </c>
      <c r="F2884" s="112">
        <f t="shared" si="289"/>
        <v>141025282.28</v>
      </c>
      <c r="H2884" s="182" t="b">
        <f t="shared" si="290"/>
        <v>1</v>
      </c>
      <c r="I2884" s="182" t="str">
        <f t="shared" si="286"/>
        <v>00</v>
      </c>
    </row>
    <row r="2885" spans="1:9" ht="25.5">
      <c r="A2885" s="182" t="str">
        <f t="shared" si="287"/>
        <v>4.6.5.1.2.00.00 - Reversão de Redução a Valor Recuperável de 
 Investimentos - Intra OFSS</v>
      </c>
      <c r="B2885" s="108" t="s">
        <v>2451</v>
      </c>
      <c r="C2885" s="111">
        <v>6847982.5099999998</v>
      </c>
      <c r="D2885" s="182">
        <v>0</v>
      </c>
      <c r="E2885" s="112">
        <f t="shared" si="288"/>
        <v>6847982.5099999998</v>
      </c>
      <c r="F2885" s="112">
        <f t="shared" si="289"/>
        <v>0</v>
      </c>
      <c r="H2885" s="182" t="b">
        <f t="shared" si="290"/>
        <v>1</v>
      </c>
      <c r="I2885" s="182" t="str">
        <f t="shared" si="286"/>
        <v>00</v>
      </c>
    </row>
    <row r="2886" spans="1:9" ht="25.5">
      <c r="A2886" s="182" t="str">
        <f t="shared" si="287"/>
        <v>4.6.5.1.3.00.00 - Reversão de Redução a Valor Recuperável de 
 Investimentos - Inter OFSS - União</v>
      </c>
      <c r="B2886" s="106" t="s">
        <v>2452</v>
      </c>
      <c r="C2886" s="110">
        <v>0</v>
      </c>
      <c r="D2886" s="182">
        <v>0</v>
      </c>
      <c r="E2886" s="112">
        <f t="shared" si="288"/>
        <v>0</v>
      </c>
      <c r="F2886" s="112">
        <f t="shared" si="289"/>
        <v>0</v>
      </c>
      <c r="H2886" s="182" t="b">
        <f t="shared" si="290"/>
        <v>1</v>
      </c>
      <c r="I2886" s="182" t="str">
        <f t="shared" si="286"/>
        <v>00</v>
      </c>
    </row>
    <row r="2887" spans="1:9" ht="25.5">
      <c r="A2887" s="182" t="str">
        <f t="shared" si="287"/>
        <v>4.6.5.1.4.00.00 - Reversão de Redução a Valor Recuperável de 
 Investimentos - Inter OFSS - Estado</v>
      </c>
      <c r="B2887" s="108" t="s">
        <v>2453</v>
      </c>
      <c r="C2887" s="111">
        <v>1609190.32</v>
      </c>
      <c r="D2887" s="182">
        <v>0</v>
      </c>
      <c r="E2887" s="112">
        <f t="shared" si="288"/>
        <v>1609190.32</v>
      </c>
      <c r="F2887" s="112">
        <f t="shared" si="289"/>
        <v>0</v>
      </c>
      <c r="H2887" s="182" t="b">
        <f t="shared" si="290"/>
        <v>1</v>
      </c>
      <c r="I2887" s="182" t="str">
        <f t="shared" si="286"/>
        <v>00</v>
      </c>
    </row>
    <row r="2888" spans="1:9" ht="25.5">
      <c r="A2888" s="182" t="str">
        <f t="shared" si="287"/>
        <v>4.6.5.1.5.00.00 - Reversão de Redução a Valor Recuperável de 
 Investimentos - Inter OFSS - Município</v>
      </c>
      <c r="B2888" s="106" t="s">
        <v>2454</v>
      </c>
      <c r="C2888" s="110">
        <v>0</v>
      </c>
      <c r="D2888" s="182">
        <v>0</v>
      </c>
      <c r="E2888" s="112">
        <f t="shared" si="288"/>
        <v>0</v>
      </c>
      <c r="F2888" s="112">
        <f t="shared" si="289"/>
        <v>0</v>
      </c>
      <c r="H2888" s="182" t="b">
        <f t="shared" si="290"/>
        <v>1</v>
      </c>
      <c r="I2888" s="182" t="str">
        <f t="shared" si="286"/>
        <v>00</v>
      </c>
    </row>
    <row r="2889" spans="1:9" ht="25.5">
      <c r="A2889" s="182" t="str">
        <f t="shared" si="287"/>
        <v>4.6.5.2.0.00.00 - Reversão de Redução a Valor Recuperável de 
 Imobilizado</v>
      </c>
      <c r="B2889" s="108" t="s">
        <v>2455</v>
      </c>
      <c r="C2889" s="111">
        <v>5108774.25</v>
      </c>
      <c r="D2889" s="182">
        <v>0</v>
      </c>
      <c r="E2889" s="112">
        <f>E2890</f>
        <v>0</v>
      </c>
      <c r="F2889" s="112">
        <f>F2890</f>
        <v>5108774.25</v>
      </c>
      <c r="G2889" s="182">
        <f>G2890</f>
        <v>0</v>
      </c>
      <c r="H2889" s="182" t="b">
        <f t="shared" si="290"/>
        <v>1</v>
      </c>
      <c r="I2889" s="182" t="str">
        <f t="shared" si="286"/>
        <v>00</v>
      </c>
    </row>
    <row r="2890" spans="1:9" ht="25.5">
      <c r="A2890" s="182" t="str">
        <f t="shared" si="287"/>
        <v>4.6.5.2.1.00.00 - Reversão de Redução a Valor Recuperável de 
 Imobilizado - Consolidação</v>
      </c>
      <c r="B2890" s="106" t="s">
        <v>2456</v>
      </c>
      <c r="C2890" s="110">
        <v>5108774.25</v>
      </c>
      <c r="D2890" s="182">
        <v>0</v>
      </c>
      <c r="E2890" s="112">
        <f t="shared" si="288"/>
        <v>0</v>
      </c>
      <c r="F2890" s="112">
        <f t="shared" si="289"/>
        <v>5108774.25</v>
      </c>
      <c r="H2890" s="182" t="b">
        <f t="shared" si="290"/>
        <v>1</v>
      </c>
      <c r="I2890" s="182" t="str">
        <f t="shared" si="286"/>
        <v>00</v>
      </c>
    </row>
    <row r="2891" spans="1:9" ht="25.5">
      <c r="A2891" s="182" t="str">
        <f t="shared" si="287"/>
        <v>4.6.5.3.0.00.00 - Reversão de Redução a Valor Recuperável de 
 Intangíveis</v>
      </c>
      <c r="B2891" s="108" t="s">
        <v>2457</v>
      </c>
      <c r="C2891" s="111">
        <v>561950.27</v>
      </c>
      <c r="D2891" s="182">
        <v>0</v>
      </c>
      <c r="E2891" s="112">
        <f>E2892</f>
        <v>0</v>
      </c>
      <c r="F2891" s="112">
        <f>F2892</f>
        <v>561950.27</v>
      </c>
      <c r="G2891" s="182">
        <f>G2892</f>
        <v>0</v>
      </c>
      <c r="H2891" s="182" t="b">
        <f t="shared" si="290"/>
        <v>1</v>
      </c>
      <c r="I2891" s="182" t="str">
        <f t="shared" si="286"/>
        <v>00</v>
      </c>
    </row>
    <row r="2892" spans="1:9" ht="25.5">
      <c r="A2892" s="182" t="str">
        <f t="shared" si="287"/>
        <v>4.6.5.3.1.00.00 - Reversão de Redução a Valor Recuperável de 
 Intangíveis - Consolidação</v>
      </c>
      <c r="B2892" s="106" t="s">
        <v>2458</v>
      </c>
      <c r="C2892" s="110">
        <v>561950.27</v>
      </c>
      <c r="D2892" s="182">
        <v>0</v>
      </c>
      <c r="E2892" s="112">
        <f t="shared" si="288"/>
        <v>0</v>
      </c>
      <c r="F2892" s="112">
        <f t="shared" si="289"/>
        <v>561950.27</v>
      </c>
      <c r="H2892" s="182" t="b">
        <f t="shared" si="290"/>
        <v>1</v>
      </c>
      <c r="I2892" s="182" t="str">
        <f t="shared" si="286"/>
        <v>00</v>
      </c>
    </row>
    <row r="2893" spans="1:9">
      <c r="A2893" s="182" t="str">
        <f t="shared" si="287"/>
        <v>4.9.0.0.0.00.00 - Outras Variações Patrimoniais Aumentativas</v>
      </c>
      <c r="B2893" s="108" t="s">
        <v>2459</v>
      </c>
      <c r="C2893" s="111">
        <v>245731050835.20999</v>
      </c>
      <c r="D2893" s="182">
        <v>0</v>
      </c>
      <c r="E2893" s="112">
        <f>E2894+E2916+E2928+E2896+E2905</f>
        <v>3500516448.7900004</v>
      </c>
      <c r="F2893" s="112">
        <f>F2894+F2916+F2928+F2896+F2905</f>
        <v>242230534386.41998</v>
      </c>
      <c r="G2893" s="182">
        <f>G2894+G2916+G2928+G2896+G2905</f>
        <v>0</v>
      </c>
      <c r="H2893" s="182" t="b">
        <f t="shared" si="290"/>
        <v>1</v>
      </c>
      <c r="I2893" s="182" t="str">
        <f t="shared" si="286"/>
        <v>00</v>
      </c>
    </row>
    <row r="2894" spans="1:9">
      <c r="A2894" s="182" t="str">
        <f t="shared" si="287"/>
        <v>4.9.1.0.0.00.00 - Variação Patrimonial Aumentativa a Classificar</v>
      </c>
      <c r="B2894" s="106" t="s">
        <v>2460</v>
      </c>
      <c r="C2894" s="110">
        <v>1412991743.8</v>
      </c>
      <c r="D2894" s="182">
        <v>0</v>
      </c>
      <c r="E2894" s="112">
        <f>E2895</f>
        <v>0</v>
      </c>
      <c r="F2894" s="112">
        <f>F2895</f>
        <v>1412991743.8</v>
      </c>
      <c r="G2894" s="182">
        <f>G2895</f>
        <v>0</v>
      </c>
      <c r="H2894" s="182" t="b">
        <f t="shared" si="290"/>
        <v>1</v>
      </c>
      <c r="I2894" s="182" t="str">
        <f t="shared" si="286"/>
        <v>00</v>
      </c>
    </row>
    <row r="2895" spans="1:9" ht="25.5">
      <c r="A2895" s="182" t="str">
        <f t="shared" si="287"/>
        <v>4.9.1.0.1.00.00 - Variação Patrimonial Aumentativa a Classificar - 
 Consolidação</v>
      </c>
      <c r="B2895" s="108" t="s">
        <v>2461</v>
      </c>
      <c r="C2895" s="111">
        <v>1412991743.8</v>
      </c>
      <c r="D2895" s="182">
        <v>0</v>
      </c>
      <c r="E2895" s="112">
        <f t="shared" si="288"/>
        <v>0</v>
      </c>
      <c r="F2895" s="112">
        <f t="shared" si="289"/>
        <v>1412991743.8</v>
      </c>
      <c r="H2895" s="182" t="b">
        <f t="shared" si="290"/>
        <v>1</v>
      </c>
      <c r="I2895" s="182" t="str">
        <f t="shared" si="286"/>
        <v>00</v>
      </c>
    </row>
    <row r="2896" spans="1:9">
      <c r="A2896" s="182" t="str">
        <f t="shared" si="287"/>
        <v>4.9.2.0.0.00.00 - Resultado Positivo de Participações</v>
      </c>
      <c r="B2896" s="106" t="s">
        <v>2462</v>
      </c>
      <c r="C2896" s="110">
        <v>571299959.79999995</v>
      </c>
      <c r="D2896" s="182">
        <v>0</v>
      </c>
      <c r="E2896" s="112">
        <f>E2903+E2897</f>
        <v>25354284.209999997</v>
      </c>
      <c r="F2896" s="112">
        <f>F2903+F2897</f>
        <v>545945675.59000003</v>
      </c>
      <c r="G2896" s="182">
        <f>G2903+G2897</f>
        <v>0</v>
      </c>
      <c r="H2896" s="182" t="b">
        <f t="shared" si="290"/>
        <v>1</v>
      </c>
      <c r="I2896" s="182" t="str">
        <f t="shared" si="286"/>
        <v>00</v>
      </c>
    </row>
    <row r="2897" spans="1:9">
      <c r="A2897" s="182" t="str">
        <f t="shared" si="287"/>
        <v>4.9.2.1.0.00.00 - Resultado Positivo de Equivalência Patrimonial</v>
      </c>
      <c r="B2897" s="108" t="s">
        <v>2463</v>
      </c>
      <c r="C2897" s="111">
        <v>504181952.04000002</v>
      </c>
      <c r="D2897" s="182">
        <v>0</v>
      </c>
      <c r="E2897" s="112">
        <f>E2902+E2898+E2899+E2900+E2901</f>
        <v>25354284.209999997</v>
      </c>
      <c r="F2897" s="112">
        <f>F2902+F2898+F2899+F2900+F2901</f>
        <v>478827667.82999998</v>
      </c>
      <c r="G2897" s="182">
        <f>G2902+G2898+G2899+G2900+G2901</f>
        <v>0</v>
      </c>
      <c r="H2897" s="182" t="b">
        <f t="shared" si="290"/>
        <v>1</v>
      </c>
      <c r="I2897" s="182" t="str">
        <f t="shared" si="286"/>
        <v>00</v>
      </c>
    </row>
    <row r="2898" spans="1:9" ht="25.5">
      <c r="A2898" s="182" t="str">
        <f t="shared" si="287"/>
        <v>4.9.2.1.1.00.00 - Resultado Positivo de Equivalência Patrimonial - 
 Consolidação</v>
      </c>
      <c r="B2898" s="106" t="s">
        <v>2464</v>
      </c>
      <c r="C2898" s="110">
        <v>478827667.82999998</v>
      </c>
      <c r="D2898" s="182">
        <v>0</v>
      </c>
      <c r="E2898" s="112">
        <f t="shared" si="288"/>
        <v>0</v>
      </c>
      <c r="F2898" s="112">
        <f t="shared" si="289"/>
        <v>478827667.82999998</v>
      </c>
      <c r="H2898" s="182" t="b">
        <f t="shared" si="290"/>
        <v>1</v>
      </c>
      <c r="I2898" s="182" t="str">
        <f t="shared" si="286"/>
        <v>00</v>
      </c>
    </row>
    <row r="2899" spans="1:9" ht="25.5">
      <c r="A2899" s="182" t="str">
        <f t="shared" si="287"/>
        <v>4.9.2.1.2.00.00 - Resultado Positivo de Equivalência Patrimonial - 
 Intra OFSS</v>
      </c>
      <c r="B2899" s="108" t="s">
        <v>2465</v>
      </c>
      <c r="C2899" s="111">
        <v>483554.06</v>
      </c>
      <c r="D2899" s="182">
        <v>0</v>
      </c>
      <c r="E2899" s="112">
        <f t="shared" si="288"/>
        <v>483554.06</v>
      </c>
      <c r="F2899" s="112">
        <f t="shared" si="289"/>
        <v>0</v>
      </c>
      <c r="H2899" s="182" t="b">
        <f t="shared" si="290"/>
        <v>1</v>
      </c>
      <c r="I2899" s="182" t="str">
        <f t="shared" si="286"/>
        <v>00</v>
      </c>
    </row>
    <row r="2900" spans="1:9" ht="25.5">
      <c r="A2900" s="182" t="str">
        <f t="shared" si="287"/>
        <v>4.9.2.1.3.00.00 - Resultado Positivo de Equivalência Patrimonial - 
 Inter OFSS - União</v>
      </c>
      <c r="B2900" s="106" t="s">
        <v>2466</v>
      </c>
      <c r="C2900" s="110">
        <v>432988</v>
      </c>
      <c r="D2900" s="182">
        <v>0</v>
      </c>
      <c r="E2900" s="112">
        <f t="shared" si="288"/>
        <v>432988</v>
      </c>
      <c r="F2900" s="112">
        <f t="shared" si="289"/>
        <v>0</v>
      </c>
      <c r="H2900" s="182" t="b">
        <f t="shared" si="290"/>
        <v>1</v>
      </c>
      <c r="I2900" s="182" t="str">
        <f t="shared" si="286"/>
        <v>00</v>
      </c>
    </row>
    <row r="2901" spans="1:9" ht="25.5">
      <c r="A2901" s="182" t="str">
        <f t="shared" si="287"/>
        <v>4.9.2.1.4.00.00 - Resultado Positivo de Equivalência Patrimonial - 
 Inter OFSS - Estado</v>
      </c>
      <c r="B2901" s="108" t="s">
        <v>2467</v>
      </c>
      <c r="C2901" s="111">
        <v>570000</v>
      </c>
      <c r="D2901" s="182">
        <v>0</v>
      </c>
      <c r="E2901" s="112">
        <f t="shared" si="288"/>
        <v>570000</v>
      </c>
      <c r="F2901" s="112">
        <f t="shared" si="289"/>
        <v>0</v>
      </c>
      <c r="H2901" s="182" t="b">
        <f t="shared" si="290"/>
        <v>1</v>
      </c>
      <c r="I2901" s="182" t="str">
        <f t="shared" si="286"/>
        <v>00</v>
      </c>
    </row>
    <row r="2902" spans="1:9" ht="25.5">
      <c r="A2902" s="182" t="str">
        <f t="shared" si="287"/>
        <v>4.9.2.1.5.00.00 - Resultado Positivo de Equivalência Patrimonial - 
 Inter OFSS - Município</v>
      </c>
      <c r="B2902" s="106" t="s">
        <v>2468</v>
      </c>
      <c r="C2902" s="110">
        <v>23867742.149999999</v>
      </c>
      <c r="D2902" s="182">
        <v>0</v>
      </c>
      <c r="E2902" s="112">
        <f t="shared" si="288"/>
        <v>23867742.149999999</v>
      </c>
      <c r="F2902" s="112">
        <f t="shared" si="289"/>
        <v>0</v>
      </c>
      <c r="H2902" s="182" t="b">
        <f t="shared" si="290"/>
        <v>1</v>
      </c>
      <c r="I2902" s="182" t="str">
        <f t="shared" si="286"/>
        <v>00</v>
      </c>
    </row>
    <row r="2903" spans="1:9">
      <c r="A2903" s="182" t="str">
        <f t="shared" si="287"/>
        <v>4.9.2.2.0.00.00 - Dividendos e Rendimentos de Outros Investimentos</v>
      </c>
      <c r="B2903" s="108" t="s">
        <v>2469</v>
      </c>
      <c r="C2903" s="111">
        <v>67118007.760000005</v>
      </c>
      <c r="D2903" s="182">
        <v>0</v>
      </c>
      <c r="E2903" s="112">
        <f>E2904</f>
        <v>0</v>
      </c>
      <c r="F2903" s="112">
        <f>F2904</f>
        <v>67118007.760000005</v>
      </c>
      <c r="G2903" s="182">
        <f>G2904</f>
        <v>0</v>
      </c>
      <c r="H2903" s="182" t="b">
        <f t="shared" si="290"/>
        <v>1</v>
      </c>
      <c r="I2903" s="182" t="str">
        <f t="shared" si="286"/>
        <v>00</v>
      </c>
    </row>
    <row r="2904" spans="1:9" ht="25.5">
      <c r="A2904" s="182" t="str">
        <f t="shared" si="287"/>
        <v>4.9.2.2.1.00.00 - Dividendos e Rendimentos de Outros Investimentos - 
 Consolidação</v>
      </c>
      <c r="B2904" s="106" t="s">
        <v>2470</v>
      </c>
      <c r="C2904" s="110">
        <v>67118007.760000005</v>
      </c>
      <c r="D2904" s="182">
        <v>0</v>
      </c>
      <c r="E2904" s="112">
        <f t="shared" si="288"/>
        <v>0</v>
      </c>
      <c r="F2904" s="112">
        <f t="shared" si="289"/>
        <v>67118007.760000005</v>
      </c>
      <c r="H2904" s="182" t="b">
        <f t="shared" si="290"/>
        <v>1</v>
      </c>
      <c r="I2904" s="182" t="str">
        <f t="shared" si="286"/>
        <v>00</v>
      </c>
    </row>
    <row r="2905" spans="1:9">
      <c r="A2905" s="182" t="str">
        <f t="shared" si="287"/>
        <v>4.9.3.0.0.00.00 - Operações da Autoridade Monetária</v>
      </c>
      <c r="B2905" s="108" t="s">
        <v>2471</v>
      </c>
      <c r="C2905" s="111">
        <v>10321117.109999999</v>
      </c>
      <c r="D2905" s="182">
        <v>0</v>
      </c>
      <c r="E2905" s="112">
        <f>E2906+E2908+E2910+E2912+E2914</f>
        <v>0</v>
      </c>
      <c r="F2905" s="112">
        <f>F2906+F2908+F2910+F2912+F2914</f>
        <v>10321117.109999999</v>
      </c>
      <c r="G2905" s="182">
        <f>G2906+G2908+G2910+G2912+G2914</f>
        <v>0</v>
      </c>
      <c r="H2905" s="182" t="b">
        <f t="shared" si="290"/>
        <v>1</v>
      </c>
      <c r="I2905" s="182" t="str">
        <f t="shared" si="286"/>
        <v>00</v>
      </c>
    </row>
    <row r="2906" spans="1:9">
      <c r="A2906" s="182" t="str">
        <f t="shared" si="287"/>
        <v>4.9.3.1.0.00.00 - Juros</v>
      </c>
      <c r="B2906" s="106" t="s">
        <v>2472</v>
      </c>
      <c r="C2906" s="110">
        <v>9758805.0800000001</v>
      </c>
      <c r="D2906" s="182">
        <v>0</v>
      </c>
      <c r="E2906" s="112">
        <f>E2907</f>
        <v>0</v>
      </c>
      <c r="F2906" s="112">
        <f>F2907</f>
        <v>9758805.0800000001</v>
      </c>
      <c r="G2906" s="182">
        <f>G2907</f>
        <v>0</v>
      </c>
      <c r="H2906" s="182" t="b">
        <f t="shared" si="290"/>
        <v>1</v>
      </c>
      <c r="I2906" s="182" t="str">
        <f t="shared" si="286"/>
        <v>00</v>
      </c>
    </row>
    <row r="2907" spans="1:9">
      <c r="A2907" s="182" t="str">
        <f t="shared" si="287"/>
        <v>4.9.3.1.1.00.00 - Juros - Consolidação</v>
      </c>
      <c r="B2907" s="108" t="s">
        <v>2473</v>
      </c>
      <c r="C2907" s="111">
        <v>9758805.0800000001</v>
      </c>
      <c r="D2907" s="182">
        <v>0</v>
      </c>
      <c r="E2907" s="112">
        <f t="shared" si="288"/>
        <v>0</v>
      </c>
      <c r="F2907" s="112">
        <f t="shared" si="289"/>
        <v>9758805.0800000001</v>
      </c>
      <c r="H2907" s="182" t="b">
        <f t="shared" si="290"/>
        <v>1</v>
      </c>
      <c r="I2907" s="182" t="str">
        <f t="shared" si="286"/>
        <v>00</v>
      </c>
    </row>
    <row r="2908" spans="1:9">
      <c r="A2908" s="182" t="str">
        <f t="shared" si="287"/>
        <v>4.9.3.2.0.00.00 - Posição de Negociação</v>
      </c>
      <c r="B2908" s="106" t="s">
        <v>2474</v>
      </c>
      <c r="C2908" s="110">
        <v>0</v>
      </c>
      <c r="D2908" s="182">
        <v>0</v>
      </c>
      <c r="E2908" s="112">
        <f>E2909</f>
        <v>0</v>
      </c>
      <c r="F2908" s="112">
        <f>F2909</f>
        <v>0</v>
      </c>
      <c r="G2908" s="182">
        <f>G2909</f>
        <v>0</v>
      </c>
      <c r="H2908" s="182" t="b">
        <f t="shared" si="290"/>
        <v>1</v>
      </c>
      <c r="I2908" s="182" t="str">
        <f t="shared" si="286"/>
        <v>00</v>
      </c>
    </row>
    <row r="2909" spans="1:9">
      <c r="A2909" s="182" t="str">
        <f t="shared" si="287"/>
        <v>4.9.3.2.1.00.00 - Posição de Negociação - Consolidação</v>
      </c>
      <c r="B2909" s="108" t="s">
        <v>2475</v>
      </c>
      <c r="C2909" s="111">
        <v>0</v>
      </c>
      <c r="D2909" s="182">
        <v>0</v>
      </c>
      <c r="E2909" s="112">
        <f t="shared" si="288"/>
        <v>0</v>
      </c>
      <c r="F2909" s="112">
        <f t="shared" si="289"/>
        <v>0</v>
      </c>
      <c r="H2909" s="182" t="b">
        <f t="shared" si="290"/>
        <v>1</v>
      </c>
      <c r="I2909" s="182" t="str">
        <f t="shared" si="286"/>
        <v>00</v>
      </c>
    </row>
    <row r="2910" spans="1:9">
      <c r="A2910" s="182" t="str">
        <f t="shared" si="287"/>
        <v>4.9.3.3.0.00.00 - Posição de Investimentos</v>
      </c>
      <c r="B2910" s="106" t="s">
        <v>2476</v>
      </c>
      <c r="C2910" s="110">
        <v>0</v>
      </c>
      <c r="D2910" s="182">
        <v>0</v>
      </c>
      <c r="E2910" s="112">
        <f>E2911</f>
        <v>0</v>
      </c>
      <c r="F2910" s="112">
        <f>F2911</f>
        <v>0</v>
      </c>
      <c r="G2910" s="182">
        <f>G2911</f>
        <v>0</v>
      </c>
      <c r="H2910" s="182" t="b">
        <f t="shared" si="290"/>
        <v>1</v>
      </c>
      <c r="I2910" s="182" t="str">
        <f t="shared" si="286"/>
        <v>00</v>
      </c>
    </row>
    <row r="2911" spans="1:9">
      <c r="A2911" s="182" t="str">
        <f t="shared" si="287"/>
        <v>4.9.3.3.1.00.00 - Posição de Investimentos - Consolidação</v>
      </c>
      <c r="B2911" s="108" t="s">
        <v>2477</v>
      </c>
      <c r="C2911" s="111">
        <v>0</v>
      </c>
      <c r="D2911" s="182">
        <v>0</v>
      </c>
      <c r="E2911" s="112">
        <f t="shared" si="288"/>
        <v>0</v>
      </c>
      <c r="F2911" s="112">
        <f t="shared" si="289"/>
        <v>0</v>
      </c>
      <c r="H2911" s="182" t="b">
        <f t="shared" si="290"/>
        <v>1</v>
      </c>
      <c r="I2911" s="182" t="str">
        <f t="shared" si="286"/>
        <v>00</v>
      </c>
    </row>
    <row r="2912" spans="1:9">
      <c r="A2912" s="182" t="str">
        <f t="shared" si="287"/>
        <v>4.9.3.4.0.00.00 - Correção Cambial</v>
      </c>
      <c r="B2912" s="106" t="s">
        <v>2478</v>
      </c>
      <c r="C2912" s="110">
        <v>0</v>
      </c>
      <c r="D2912" s="182">
        <v>0</v>
      </c>
      <c r="E2912" s="112">
        <f>E2913</f>
        <v>0</v>
      </c>
      <c r="F2912" s="112">
        <f>F2913</f>
        <v>0</v>
      </c>
      <c r="G2912" s="182">
        <f>G2913</f>
        <v>0</v>
      </c>
      <c r="H2912" s="182" t="b">
        <f t="shared" si="290"/>
        <v>1</v>
      </c>
      <c r="I2912" s="182" t="str">
        <f t="shared" si="286"/>
        <v>00</v>
      </c>
    </row>
    <row r="2913" spans="1:9">
      <c r="A2913" s="182" t="str">
        <f t="shared" si="287"/>
        <v>4.9.3.4.1.00.00 - Correção Cambial - Consolidação</v>
      </c>
      <c r="B2913" s="108" t="s">
        <v>2479</v>
      </c>
      <c r="C2913" s="111">
        <v>0</v>
      </c>
      <c r="D2913" s="182">
        <v>0</v>
      </c>
      <c r="E2913" s="112">
        <f t="shared" si="288"/>
        <v>0</v>
      </c>
      <c r="F2913" s="112">
        <f t="shared" si="289"/>
        <v>0</v>
      </c>
      <c r="H2913" s="182" t="b">
        <f t="shared" si="290"/>
        <v>1</v>
      </c>
      <c r="I2913" s="182" t="str">
        <f t="shared" si="286"/>
        <v>00</v>
      </c>
    </row>
    <row r="2914" spans="1:9">
      <c r="A2914" s="182" t="str">
        <f t="shared" si="287"/>
        <v>4.9.3.9.0.00.00 - Outras VPD de Operações da Autoridade Monetária</v>
      </c>
      <c r="B2914" s="106" t="s">
        <v>2480</v>
      </c>
      <c r="C2914" s="110">
        <v>562312.03</v>
      </c>
      <c r="D2914" s="182">
        <v>0</v>
      </c>
      <c r="E2914" s="112">
        <f>E2915</f>
        <v>0</v>
      </c>
      <c r="F2914" s="112">
        <f>F2915</f>
        <v>562312.03</v>
      </c>
      <c r="G2914" s="182">
        <f>G2915</f>
        <v>0</v>
      </c>
      <c r="H2914" s="182" t="b">
        <f t="shared" si="290"/>
        <v>1</v>
      </c>
      <c r="I2914" s="182" t="str">
        <f t="shared" si="286"/>
        <v>00</v>
      </c>
    </row>
    <row r="2915" spans="1:9" ht="25.5">
      <c r="A2915" s="182" t="str">
        <f t="shared" si="287"/>
        <v>4.9.3.9.1.00.00 - Outras VPD de Operações da Autoridade Monetária - 
 Consolidação</v>
      </c>
      <c r="B2915" s="108" t="s">
        <v>2481</v>
      </c>
      <c r="C2915" s="111">
        <v>562312.03</v>
      </c>
      <c r="D2915" s="182">
        <v>0</v>
      </c>
      <c r="E2915" s="112">
        <f t="shared" si="288"/>
        <v>0</v>
      </c>
      <c r="F2915" s="112">
        <f t="shared" si="289"/>
        <v>562312.03</v>
      </c>
      <c r="H2915" s="182" t="b">
        <f t="shared" si="290"/>
        <v>1</v>
      </c>
      <c r="I2915" s="182" t="str">
        <f t="shared" si="286"/>
        <v>00</v>
      </c>
    </row>
    <row r="2916" spans="1:9">
      <c r="A2916" s="182" t="str">
        <f t="shared" si="287"/>
        <v>4.9.7.0.0.00.00 - Reversão de Provisões e Ajustes de Perdas</v>
      </c>
      <c r="B2916" s="106" t="s">
        <v>2482</v>
      </c>
      <c r="C2916" s="110">
        <v>115624429282.77</v>
      </c>
      <c r="D2916" s="182">
        <v>0</v>
      </c>
      <c r="E2916" s="112">
        <f>E2922+E2917</f>
        <v>1167180386.21</v>
      </c>
      <c r="F2916" s="112">
        <f>F2922+F2917</f>
        <v>114457248896.56</v>
      </c>
      <c r="G2916" s="182">
        <f>G2922+G2917</f>
        <v>0</v>
      </c>
      <c r="H2916" s="182" t="b">
        <f t="shared" si="290"/>
        <v>1</v>
      </c>
      <c r="I2916" s="182" t="str">
        <f t="shared" si="286"/>
        <v>00</v>
      </c>
    </row>
    <row r="2917" spans="1:9">
      <c r="A2917" s="182" t="str">
        <f t="shared" si="287"/>
        <v>4.9.7.1.0.00.00 - Reversão de Provisões</v>
      </c>
      <c r="B2917" s="108" t="s">
        <v>2483</v>
      </c>
      <c r="C2917" s="111">
        <v>107828711581.95</v>
      </c>
      <c r="D2917" s="182">
        <v>0</v>
      </c>
      <c r="E2917" s="112">
        <f>E2921+E2919+E2918+E2920</f>
        <v>480656565.08000004</v>
      </c>
      <c r="F2917" s="112">
        <f>F2921+F2919+F2918+F2920</f>
        <v>107348055016.87</v>
      </c>
      <c r="G2917" s="182">
        <f>G2921+G2919+G2918+G2920</f>
        <v>0</v>
      </c>
      <c r="H2917" s="182" t="b">
        <f t="shared" si="290"/>
        <v>1</v>
      </c>
      <c r="I2917" s="182" t="str">
        <f t="shared" si="286"/>
        <v>00</v>
      </c>
    </row>
    <row r="2918" spans="1:9">
      <c r="A2918" s="182" t="str">
        <f t="shared" si="287"/>
        <v>4.9.7.1.1.00.00 - Reversão de Provisões – Consolidação</v>
      </c>
      <c r="B2918" s="106" t="s">
        <v>2484</v>
      </c>
      <c r="C2918" s="110">
        <v>107348055016.87</v>
      </c>
      <c r="D2918" s="182">
        <v>0</v>
      </c>
      <c r="E2918" s="112">
        <f t="shared" si="288"/>
        <v>0</v>
      </c>
      <c r="F2918" s="112">
        <f t="shared" si="289"/>
        <v>107348055016.87</v>
      </c>
      <c r="H2918" s="182" t="b">
        <f t="shared" si="290"/>
        <v>1</v>
      </c>
      <c r="I2918" s="182" t="str">
        <f t="shared" si="286"/>
        <v>00</v>
      </c>
    </row>
    <row r="2919" spans="1:9">
      <c r="A2919" s="182" t="str">
        <f t="shared" si="287"/>
        <v>4.9.7.1.3.00.00 - Reversão de Provisões – Inter OFSS - União</v>
      </c>
      <c r="B2919" s="108" t="s">
        <v>2485</v>
      </c>
      <c r="C2919" s="111">
        <v>148718597.52000001</v>
      </c>
      <c r="D2919" s="182">
        <v>0</v>
      </c>
      <c r="E2919" s="112">
        <f t="shared" si="288"/>
        <v>148718597.52000001</v>
      </c>
      <c r="F2919" s="112">
        <f t="shared" si="289"/>
        <v>0</v>
      </c>
      <c r="H2919" s="182" t="b">
        <f t="shared" si="290"/>
        <v>1</v>
      </c>
      <c r="I2919" s="182" t="str">
        <f t="shared" si="286"/>
        <v>00</v>
      </c>
    </row>
    <row r="2920" spans="1:9">
      <c r="A2920" s="182" t="str">
        <f t="shared" si="287"/>
        <v>4.9.7.1.4.00.00 - Reversão de Provisões – Inter OFSS - Estados</v>
      </c>
      <c r="B2920" s="106" t="s">
        <v>2486</v>
      </c>
      <c r="C2920" s="110">
        <v>11278692.52</v>
      </c>
      <c r="D2920" s="182">
        <v>0</v>
      </c>
      <c r="E2920" s="112">
        <f t="shared" si="288"/>
        <v>11278692.52</v>
      </c>
      <c r="F2920" s="112">
        <f t="shared" si="289"/>
        <v>0</v>
      </c>
      <c r="H2920" s="182" t="b">
        <f t="shared" si="290"/>
        <v>1</v>
      </c>
      <c r="I2920" s="182" t="str">
        <f t="shared" si="286"/>
        <v>00</v>
      </c>
    </row>
    <row r="2921" spans="1:9">
      <c r="A2921" s="182" t="str">
        <f t="shared" si="287"/>
        <v>4.9.7.1.5.00.00 - Reversão de Provisões – Inter OFSS - Municípios</v>
      </c>
      <c r="B2921" s="108" t="s">
        <v>2487</v>
      </c>
      <c r="C2921" s="111">
        <v>320659275.04000002</v>
      </c>
      <c r="D2921" s="182">
        <v>0</v>
      </c>
      <c r="E2921" s="112">
        <f t="shared" si="288"/>
        <v>320659275.04000002</v>
      </c>
      <c r="F2921" s="112">
        <f t="shared" si="289"/>
        <v>0</v>
      </c>
      <c r="H2921" s="182" t="b">
        <f t="shared" si="290"/>
        <v>1</v>
      </c>
      <c r="I2921" s="182" t="str">
        <f t="shared" si="286"/>
        <v>00</v>
      </c>
    </row>
    <row r="2922" spans="1:9">
      <c r="A2922" s="182" t="str">
        <f t="shared" si="287"/>
        <v>4.9.7.2.0.00.00 - Reversão de Ajustes de Perdas</v>
      </c>
      <c r="B2922" s="106" t="s">
        <v>2488</v>
      </c>
      <c r="C2922" s="110">
        <v>7795717700.8199997</v>
      </c>
      <c r="D2922" s="182">
        <v>0</v>
      </c>
      <c r="E2922" s="112">
        <f>E2923+E2926+E2924+E2927+E2925</f>
        <v>686523821.13</v>
      </c>
      <c r="F2922" s="112">
        <f>F2923+F2926+F2924+F2927+F2925</f>
        <v>7109193879.6899996</v>
      </c>
      <c r="G2922" s="182">
        <f>G2923+G2926+G2924+G2927+G2925</f>
        <v>0</v>
      </c>
      <c r="H2922" s="182" t="b">
        <f t="shared" si="290"/>
        <v>1</v>
      </c>
      <c r="I2922" s="182" t="str">
        <f t="shared" si="286"/>
        <v>00</v>
      </c>
    </row>
    <row r="2923" spans="1:9">
      <c r="A2923" s="182" t="str">
        <f t="shared" si="287"/>
        <v>4.9.7.2.1.00.00 - Reversão de Ajustes de Perdas – Consolidação</v>
      </c>
      <c r="B2923" s="108" t="s">
        <v>2489</v>
      </c>
      <c r="C2923" s="111">
        <v>7109193879.6899996</v>
      </c>
      <c r="D2923" s="182">
        <v>0</v>
      </c>
      <c r="E2923" s="112">
        <f t="shared" si="288"/>
        <v>0</v>
      </c>
      <c r="F2923" s="112">
        <f t="shared" si="289"/>
        <v>7109193879.6899996</v>
      </c>
      <c r="H2923" s="182" t="b">
        <f t="shared" si="290"/>
        <v>1</v>
      </c>
      <c r="I2923" s="182" t="str">
        <f t="shared" si="286"/>
        <v>00</v>
      </c>
    </row>
    <row r="2924" spans="1:9">
      <c r="A2924" s="182" t="str">
        <f t="shared" si="287"/>
        <v>4.9.7.2.2.00.00 - Reversão de Ajustes de Perdas - Intra OFSS</v>
      </c>
      <c r="B2924" s="106" t="s">
        <v>2490</v>
      </c>
      <c r="C2924" s="110">
        <v>3709879.33</v>
      </c>
      <c r="D2924" s="182">
        <v>0</v>
      </c>
      <c r="E2924" s="112">
        <f t="shared" si="288"/>
        <v>3709879.33</v>
      </c>
      <c r="F2924" s="112">
        <f t="shared" si="289"/>
        <v>0</v>
      </c>
      <c r="H2924" s="182" t="b">
        <f t="shared" si="290"/>
        <v>1</v>
      </c>
      <c r="I2924" s="182" t="str">
        <f t="shared" si="286"/>
        <v>00</v>
      </c>
    </row>
    <row r="2925" spans="1:9">
      <c r="A2925" s="182" t="str">
        <f t="shared" si="287"/>
        <v>4.9.7.2.3.00.00 - Reversão de Ajustes de Perdas –Inter OFSS – União</v>
      </c>
      <c r="B2925" s="108" t="s">
        <v>2491</v>
      </c>
      <c r="C2925" s="111">
        <v>300000.01</v>
      </c>
      <c r="D2925" s="182">
        <v>0</v>
      </c>
      <c r="E2925" s="112">
        <f t="shared" si="288"/>
        <v>300000.01</v>
      </c>
      <c r="F2925" s="112">
        <f t="shared" si="289"/>
        <v>0</v>
      </c>
      <c r="H2925" s="182" t="b">
        <f t="shared" si="290"/>
        <v>1</v>
      </c>
      <c r="I2925" s="182" t="str">
        <f t="shared" si="286"/>
        <v>00</v>
      </c>
    </row>
    <row r="2926" spans="1:9">
      <c r="A2926" s="182" t="str">
        <f t="shared" si="287"/>
        <v>4.9.7.2.4.00.00 - Reversão de Ajustes de Perdas –Inter OFSS – Estado</v>
      </c>
      <c r="B2926" s="106" t="s">
        <v>2492</v>
      </c>
      <c r="C2926" s="110">
        <v>30889411.32</v>
      </c>
      <c r="D2926" s="182">
        <v>0</v>
      </c>
      <c r="E2926" s="112">
        <f t="shared" si="288"/>
        <v>30889411.32</v>
      </c>
      <c r="F2926" s="112">
        <f t="shared" si="289"/>
        <v>0</v>
      </c>
      <c r="H2926" s="182" t="b">
        <f t="shared" si="290"/>
        <v>1</v>
      </c>
      <c r="I2926" s="182" t="str">
        <f t="shared" si="286"/>
        <v>00</v>
      </c>
    </row>
    <row r="2927" spans="1:9" ht="25.5">
      <c r="A2927" s="182" t="str">
        <f t="shared" si="287"/>
        <v>4.9.7.2.5.00.00 - Reversão de Ajustes de Perdas –Inter OFSS - 
 Município</v>
      </c>
      <c r="B2927" s="108" t="s">
        <v>2493</v>
      </c>
      <c r="C2927" s="111">
        <v>651624530.47000003</v>
      </c>
      <c r="D2927" s="182">
        <v>0</v>
      </c>
      <c r="E2927" s="112">
        <f t="shared" si="288"/>
        <v>651624530.47000003</v>
      </c>
      <c r="F2927" s="112">
        <f t="shared" si="289"/>
        <v>0</v>
      </c>
      <c r="H2927" s="182" t="b">
        <f t="shared" si="290"/>
        <v>1</v>
      </c>
      <c r="I2927" s="182" t="str">
        <f t="shared" si="286"/>
        <v>00</v>
      </c>
    </row>
    <row r="2928" spans="1:9">
      <c r="A2928" s="182" t="str">
        <f t="shared" si="287"/>
        <v>4.9.9.0.0.00.00 - Diversas Variações Patrimoniais Aumentativas</v>
      </c>
      <c r="B2928" s="106" t="s">
        <v>2494</v>
      </c>
      <c r="C2928" s="110">
        <v>128112008731.73</v>
      </c>
      <c r="D2928" s="182">
        <v>0</v>
      </c>
      <c r="E2928" s="112">
        <f>E2946+E2950+E2934+E2940+E2938+E2929+E2948</f>
        <v>2307981778.3700004</v>
      </c>
      <c r="F2928" s="112">
        <f>F2946+F2950+F2934+F2940+F2938+F2929+F2948</f>
        <v>125804026953.36</v>
      </c>
      <c r="G2928" s="182">
        <f>G2946+G2950+G2934+G2940+G2938+G2929+G2948</f>
        <v>0</v>
      </c>
      <c r="H2928" s="182" t="b">
        <f t="shared" si="290"/>
        <v>1</v>
      </c>
      <c r="I2928" s="182" t="str">
        <f t="shared" si="286"/>
        <v>00</v>
      </c>
    </row>
    <row r="2929" spans="1:9">
      <c r="A2929" s="182" t="str">
        <f t="shared" si="287"/>
        <v>4.9.9.1.0.00.00 - Compensação Financeira entre RGPS/RPPS</v>
      </c>
      <c r="B2929" s="108" t="s">
        <v>2495</v>
      </c>
      <c r="C2929" s="111">
        <v>2237144092.5900002</v>
      </c>
      <c r="D2929" s="182">
        <v>0</v>
      </c>
      <c r="E2929" s="112">
        <f>E2930+E2931+E2932+E2933</f>
        <v>2237144092.5900002</v>
      </c>
      <c r="F2929" s="112">
        <f>F2930+F2931+F2932+F2933</f>
        <v>0</v>
      </c>
      <c r="G2929" s="182">
        <f>G2930+G2931+G2932+G2933</f>
        <v>0</v>
      </c>
      <c r="H2929" s="182" t="b">
        <f t="shared" si="290"/>
        <v>1</v>
      </c>
      <c r="I2929" s="182" t="str">
        <f t="shared" si="286"/>
        <v>00</v>
      </c>
    </row>
    <row r="2930" spans="1:9" ht="25.5">
      <c r="A2930" s="182" t="str">
        <f t="shared" si="287"/>
        <v>4.9.9.1.2.00.00 - Compensação Financeira entre RGPS/RPPS - Intra 
 OFSS</v>
      </c>
      <c r="B2930" s="106" t="s">
        <v>2496</v>
      </c>
      <c r="C2930" s="110">
        <v>1454419346.8199999</v>
      </c>
      <c r="D2930" s="182">
        <v>0</v>
      </c>
      <c r="E2930" s="112">
        <f t="shared" si="288"/>
        <v>1454419346.8199999</v>
      </c>
      <c r="F2930" s="112">
        <f t="shared" si="289"/>
        <v>0</v>
      </c>
      <c r="H2930" s="182" t="b">
        <f t="shared" si="290"/>
        <v>1</v>
      </c>
      <c r="I2930" s="182" t="str">
        <f t="shared" si="286"/>
        <v>00</v>
      </c>
    </row>
    <row r="2931" spans="1:9" ht="25.5">
      <c r="A2931" s="182" t="str">
        <f t="shared" si="287"/>
        <v>4.9.9.1.3.00.00 - Compensação Financeira entre RGPS/RPPS - Inter 
 OFSS - União</v>
      </c>
      <c r="B2931" s="108" t="s">
        <v>2497</v>
      </c>
      <c r="C2931" s="111">
        <v>589389858.23000002</v>
      </c>
      <c r="D2931" s="182">
        <v>0</v>
      </c>
      <c r="E2931" s="112">
        <f t="shared" si="288"/>
        <v>589389858.23000002</v>
      </c>
      <c r="F2931" s="112">
        <f t="shared" si="289"/>
        <v>0</v>
      </c>
      <c r="H2931" s="182" t="b">
        <f t="shared" si="290"/>
        <v>1</v>
      </c>
      <c r="I2931" s="182" t="str">
        <f t="shared" si="286"/>
        <v>00</v>
      </c>
    </row>
    <row r="2932" spans="1:9" ht="25.5">
      <c r="A2932" s="182" t="str">
        <f t="shared" si="287"/>
        <v>4.9.9.1.4.00.00 - Compensação Financeira entre RGPS/RPPS - Inter 
 OFSS - Estado</v>
      </c>
      <c r="B2932" s="106" t="s">
        <v>2498</v>
      </c>
      <c r="C2932" s="110">
        <v>247013.9</v>
      </c>
      <c r="D2932" s="182">
        <v>0</v>
      </c>
      <c r="E2932" s="112">
        <f t="shared" si="288"/>
        <v>247013.9</v>
      </c>
      <c r="F2932" s="112">
        <f t="shared" si="289"/>
        <v>0</v>
      </c>
      <c r="H2932" s="182" t="b">
        <f t="shared" si="290"/>
        <v>1</v>
      </c>
      <c r="I2932" s="182" t="str">
        <f t="shared" si="286"/>
        <v>00</v>
      </c>
    </row>
    <row r="2933" spans="1:9" ht="25.5">
      <c r="A2933" s="182" t="str">
        <f t="shared" si="287"/>
        <v>4.9.9.1.5.00.00 - Compensação Financeira entre RGPS/RPPS - Inter 
 OFSS - Município</v>
      </c>
      <c r="B2933" s="108" t="s">
        <v>2499</v>
      </c>
      <c r="C2933" s="111">
        <v>193087873.63999999</v>
      </c>
      <c r="D2933" s="182">
        <v>0</v>
      </c>
      <c r="E2933" s="112">
        <f t="shared" si="288"/>
        <v>193087873.63999999</v>
      </c>
      <c r="F2933" s="112">
        <f t="shared" si="289"/>
        <v>0</v>
      </c>
      <c r="H2933" s="182" t="b">
        <f t="shared" si="290"/>
        <v>1</v>
      </c>
      <c r="I2933" s="182" t="str">
        <f t="shared" si="286"/>
        <v>00</v>
      </c>
    </row>
    <row r="2934" spans="1:9">
      <c r="A2934" s="182" t="str">
        <f t="shared" si="287"/>
        <v>4.9.9.2.0.00.00 - Compensação Financeira entre Regimes Próprios</v>
      </c>
      <c r="B2934" s="106" t="s">
        <v>2500</v>
      </c>
      <c r="C2934" s="110">
        <v>20302528.899999999</v>
      </c>
      <c r="D2934" s="182">
        <v>0</v>
      </c>
      <c r="E2934" s="112">
        <f>E2937+E2935+E2936</f>
        <v>20302528.899999999</v>
      </c>
      <c r="F2934" s="112">
        <f>F2937+F2935+F2936</f>
        <v>0</v>
      </c>
      <c r="G2934" s="182">
        <f>G2937+G2935+G2936</f>
        <v>0</v>
      </c>
      <c r="H2934" s="182" t="b">
        <f t="shared" si="290"/>
        <v>1</v>
      </c>
      <c r="I2934" s="182" t="str">
        <f t="shared" si="286"/>
        <v>00</v>
      </c>
    </row>
    <row r="2935" spans="1:9" ht="25.5">
      <c r="A2935" s="182" t="str">
        <f t="shared" si="287"/>
        <v>4.9.9.2.3.00.00 - Compensação Financeira entre Regimes Próprios - 
 Inter OFSS - União</v>
      </c>
      <c r="B2935" s="108" t="s">
        <v>2501</v>
      </c>
      <c r="C2935" s="111">
        <v>7590611.6699999999</v>
      </c>
      <c r="D2935" s="182">
        <v>0</v>
      </c>
      <c r="E2935" s="112">
        <f t="shared" si="288"/>
        <v>7590611.6699999999</v>
      </c>
      <c r="F2935" s="112">
        <f t="shared" si="289"/>
        <v>0</v>
      </c>
      <c r="H2935" s="182" t="b">
        <f t="shared" si="290"/>
        <v>1</v>
      </c>
      <c r="I2935" s="182" t="str">
        <f t="shared" si="286"/>
        <v>00</v>
      </c>
    </row>
    <row r="2936" spans="1:9" ht="25.5">
      <c r="A2936" s="182" t="str">
        <f t="shared" si="287"/>
        <v>4.9.9.2.4.00.00 - Compensação Financeira entre Regimes Próprios - 
 Inter OFSS - Estado</v>
      </c>
      <c r="B2936" s="106" t="s">
        <v>2502</v>
      </c>
      <c r="C2936" s="110">
        <v>34257.360000000001</v>
      </c>
      <c r="D2936" s="182">
        <v>0</v>
      </c>
      <c r="E2936" s="112">
        <f t="shared" si="288"/>
        <v>34257.360000000001</v>
      </c>
      <c r="F2936" s="112">
        <f t="shared" si="289"/>
        <v>0</v>
      </c>
      <c r="H2936" s="182" t="b">
        <f t="shared" si="290"/>
        <v>1</v>
      </c>
      <c r="I2936" s="182" t="str">
        <f t="shared" si="286"/>
        <v>00</v>
      </c>
    </row>
    <row r="2937" spans="1:9" ht="25.5">
      <c r="A2937" s="182" t="str">
        <f t="shared" si="287"/>
        <v>4.9.9.2.5.00.00 - Compensação Financeira entre Regimes Próprios - 
 Inter OFSS - Município</v>
      </c>
      <c r="B2937" s="108" t="s">
        <v>2503</v>
      </c>
      <c r="C2937" s="111">
        <v>12677659.869999999</v>
      </c>
      <c r="D2937" s="182">
        <v>0</v>
      </c>
      <c r="E2937" s="112">
        <f t="shared" si="288"/>
        <v>12677659.869999999</v>
      </c>
      <c r="F2937" s="112">
        <f t="shared" si="289"/>
        <v>0</v>
      </c>
      <c r="H2937" s="182" t="b">
        <f t="shared" si="290"/>
        <v>1</v>
      </c>
      <c r="I2937" s="182" t="str">
        <f t="shared" si="286"/>
        <v>00</v>
      </c>
    </row>
    <row r="2938" spans="1:9">
      <c r="A2938" s="182" t="str">
        <f t="shared" si="287"/>
        <v>4.9.9.3.0.00.00 - Variação Patrimonial Aumentativa com Bonificações</v>
      </c>
      <c r="B2938" s="106" t="s">
        <v>2504</v>
      </c>
      <c r="C2938" s="110">
        <v>91165957.709999993</v>
      </c>
      <c r="D2938" s="182">
        <v>0</v>
      </c>
      <c r="E2938" s="112">
        <f>E2939</f>
        <v>0</v>
      </c>
      <c r="F2938" s="112">
        <f>F2939</f>
        <v>91165957.709999993</v>
      </c>
      <c r="G2938" s="182">
        <f>G2939</f>
        <v>0</v>
      </c>
      <c r="H2938" s="182" t="b">
        <f t="shared" si="290"/>
        <v>1</v>
      </c>
      <c r="I2938" s="182" t="str">
        <f t="shared" si="286"/>
        <v>00</v>
      </c>
    </row>
    <row r="2939" spans="1:9" ht="25.5">
      <c r="A2939" s="182" t="str">
        <f t="shared" si="287"/>
        <v>4.9.9.3.1.00.00 - Variação Patrimonial Aumentativa com Bonificações 
 - Consolidação</v>
      </c>
      <c r="B2939" s="108" t="s">
        <v>2505</v>
      </c>
      <c r="C2939" s="111">
        <v>91165957.709999993</v>
      </c>
      <c r="D2939" s="182">
        <v>0</v>
      </c>
      <c r="E2939" s="112">
        <f t="shared" si="288"/>
        <v>0</v>
      </c>
      <c r="F2939" s="112">
        <f t="shared" si="289"/>
        <v>91165957.709999993</v>
      </c>
      <c r="H2939" s="182" t="b">
        <f t="shared" si="290"/>
        <v>1</v>
      </c>
      <c r="I2939" s="182" t="str">
        <f t="shared" si="286"/>
        <v>00</v>
      </c>
    </row>
    <row r="2940" spans="1:9">
      <c r="A2940" s="182" t="str">
        <f t="shared" si="287"/>
        <v>4.9.9.4.0.00.00 - Amortização de Deságio em Investimentos</v>
      </c>
      <c r="B2940" s="106" t="s">
        <v>2506</v>
      </c>
      <c r="C2940" s="110">
        <v>162311370.31</v>
      </c>
      <c r="D2940" s="182">
        <v>0</v>
      </c>
      <c r="E2940" s="112">
        <f>E2943+E2944+E2942+E2945+E2941</f>
        <v>50535156.879999995</v>
      </c>
      <c r="F2940" s="112">
        <f>F2943+F2944+F2942+F2945+F2941</f>
        <v>111776213.43000001</v>
      </c>
      <c r="G2940" s="182">
        <f>G2943+G2944+G2942+G2945+G2941</f>
        <v>0</v>
      </c>
      <c r="H2940" s="182" t="b">
        <f t="shared" si="290"/>
        <v>1</v>
      </c>
      <c r="I2940" s="182" t="str">
        <f t="shared" si="286"/>
        <v>00</v>
      </c>
    </row>
    <row r="2941" spans="1:9" ht="25.5">
      <c r="A2941" s="182" t="str">
        <f t="shared" si="287"/>
        <v>4.9.9.4.1.00.00 - Amortização de Deságio em Investimentos - 
 Consolidação</v>
      </c>
      <c r="B2941" s="108" t="s">
        <v>2507</v>
      </c>
      <c r="C2941" s="111">
        <v>111776213.43000001</v>
      </c>
      <c r="D2941" s="182">
        <v>0</v>
      </c>
      <c r="E2941" s="112">
        <f t="shared" si="288"/>
        <v>0</v>
      </c>
      <c r="F2941" s="112">
        <f t="shared" si="289"/>
        <v>111776213.43000001</v>
      </c>
      <c r="H2941" s="182" t="b">
        <f t="shared" si="290"/>
        <v>1</v>
      </c>
      <c r="I2941" s="182" t="str">
        <f t="shared" si="286"/>
        <v>00</v>
      </c>
    </row>
    <row r="2942" spans="1:9" ht="25.5">
      <c r="A2942" s="182" t="str">
        <f t="shared" si="287"/>
        <v>4.9.9.4.2.00.00 - Amortização de Deságio em Investimentos - Intra 
 OFSS</v>
      </c>
      <c r="B2942" s="106" t="s">
        <v>2508</v>
      </c>
      <c r="C2942" s="110">
        <v>9717636.6799999997</v>
      </c>
      <c r="D2942" s="182">
        <v>0</v>
      </c>
      <c r="E2942" s="112">
        <f t="shared" si="288"/>
        <v>9717636.6799999997</v>
      </c>
      <c r="F2942" s="112">
        <f t="shared" si="289"/>
        <v>0</v>
      </c>
      <c r="H2942" s="182" t="b">
        <f t="shared" si="290"/>
        <v>1</v>
      </c>
      <c r="I2942" s="182" t="str">
        <f t="shared" si="286"/>
        <v>00</v>
      </c>
    </row>
    <row r="2943" spans="1:9" ht="25.5">
      <c r="A2943" s="182" t="str">
        <f t="shared" si="287"/>
        <v>4.9.9.4.3.00.00 - Amortização de Deságio em Investimentos - Inter 
 OFSS - União</v>
      </c>
      <c r="B2943" s="108" t="s">
        <v>2509</v>
      </c>
      <c r="C2943" s="111">
        <v>226574.72</v>
      </c>
      <c r="D2943" s="182">
        <v>0</v>
      </c>
      <c r="E2943" s="112">
        <f t="shared" si="288"/>
        <v>226574.72</v>
      </c>
      <c r="F2943" s="112">
        <f t="shared" si="289"/>
        <v>0</v>
      </c>
      <c r="H2943" s="182" t="b">
        <f t="shared" si="290"/>
        <v>1</v>
      </c>
      <c r="I2943" s="182" t="str">
        <f t="shared" si="286"/>
        <v>00</v>
      </c>
    </row>
    <row r="2944" spans="1:9" ht="25.5">
      <c r="A2944" s="182" t="str">
        <f t="shared" si="287"/>
        <v>4.9.9.4.4.00.00 - Amortização de Deságio em Investimentos - Inter 
 OFSS - Estado</v>
      </c>
      <c r="B2944" s="106" t="s">
        <v>2510</v>
      </c>
      <c r="C2944" s="110">
        <v>19077329.329999998</v>
      </c>
      <c r="D2944" s="182">
        <v>0</v>
      </c>
      <c r="E2944" s="112">
        <f t="shared" si="288"/>
        <v>19077329.329999998</v>
      </c>
      <c r="F2944" s="112">
        <f t="shared" si="289"/>
        <v>0</v>
      </c>
      <c r="H2944" s="182" t="b">
        <f t="shared" si="290"/>
        <v>1</v>
      </c>
      <c r="I2944" s="182" t="str">
        <f t="shared" ref="I2944:I2951" si="291">MID(A2944,11,2)</f>
        <v>00</v>
      </c>
    </row>
    <row r="2945" spans="1:9" ht="25.5">
      <c r="A2945" s="182" t="str">
        <f t="shared" ref="A2945:A2954" si="292">TRIM(B2945)</f>
        <v>4.9.9.4.5.00.00 - Amortização de Deságio em Investimentos - Inter 
 OFSS - Município</v>
      </c>
      <c r="B2945" s="108" t="s">
        <v>2511</v>
      </c>
      <c r="C2945" s="111">
        <v>21513616.149999999</v>
      </c>
      <c r="D2945" s="182">
        <v>0</v>
      </c>
      <c r="E2945" s="112">
        <f t="shared" ref="E2945:E2953" si="293">SUMIF(A2945:B2945,"*intra*",C2945:D2945)+SUMIF(A2945:B2945,"*inter*",C2945:D2945)</f>
        <v>21513616.149999999</v>
      </c>
      <c r="F2945" s="112">
        <f t="shared" ref="F2945:F2953" si="294">SUMIF(A2945:B2945,"*consolidação*",C2945:D2945)</f>
        <v>0</v>
      </c>
      <c r="H2945" s="182" t="b">
        <f t="shared" ref="H2945:H2951" si="295">IF(I2945="00",C2945=E2945+F2945,TRUE)</f>
        <v>1</v>
      </c>
      <c r="I2945" s="182" t="str">
        <f t="shared" si="291"/>
        <v>00</v>
      </c>
    </row>
    <row r="2946" spans="1:9">
      <c r="A2946" s="182" t="str">
        <f t="shared" si="292"/>
        <v>4.9.9.5.0.00.00 - Multas Administrativas</v>
      </c>
      <c r="B2946" s="106" t="s">
        <v>2512</v>
      </c>
      <c r="C2946" s="110">
        <v>4756499388.3199997</v>
      </c>
      <c r="D2946" s="182">
        <v>0</v>
      </c>
      <c r="E2946" s="112">
        <f>E2947</f>
        <v>0</v>
      </c>
      <c r="F2946" s="112">
        <f>F2947</f>
        <v>4756499388.3199997</v>
      </c>
      <c r="G2946" s="182">
        <f>G2947</f>
        <v>0</v>
      </c>
      <c r="H2946" s="182" t="b">
        <f t="shared" si="295"/>
        <v>1</v>
      </c>
      <c r="I2946" s="182" t="str">
        <f t="shared" si="291"/>
        <v>00</v>
      </c>
    </row>
    <row r="2947" spans="1:9">
      <c r="A2947" s="182" t="str">
        <f t="shared" si="292"/>
        <v>4.9.9.5.1.00.00 - Multas Administrativas - Consolidação</v>
      </c>
      <c r="B2947" s="108" t="s">
        <v>2513</v>
      </c>
      <c r="C2947" s="111">
        <v>4756499388.3199997</v>
      </c>
      <c r="D2947" s="182">
        <v>0</v>
      </c>
      <c r="E2947" s="112">
        <f t="shared" si="293"/>
        <v>0</v>
      </c>
      <c r="F2947" s="112">
        <f t="shared" si="294"/>
        <v>4756499388.3199997</v>
      </c>
      <c r="H2947" s="182" t="b">
        <f t="shared" si="295"/>
        <v>1</v>
      </c>
      <c r="I2947" s="182" t="str">
        <f t="shared" si="291"/>
        <v>00</v>
      </c>
    </row>
    <row r="2948" spans="1:9">
      <c r="A2948" s="182" t="str">
        <f t="shared" si="292"/>
        <v>4.9.9.6.0.00.00 - Indenizações</v>
      </c>
      <c r="B2948" s="106" t="s">
        <v>2514</v>
      </c>
      <c r="C2948" s="110">
        <v>1535878965.6600001</v>
      </c>
      <c r="D2948" s="182">
        <v>0</v>
      </c>
      <c r="E2948" s="112">
        <f>E2949</f>
        <v>0</v>
      </c>
      <c r="F2948" s="112">
        <f>F2949</f>
        <v>1535878965.6600001</v>
      </c>
      <c r="G2948" s="182">
        <f>G2949</f>
        <v>0</v>
      </c>
      <c r="H2948" s="182" t="b">
        <f t="shared" si="295"/>
        <v>1</v>
      </c>
      <c r="I2948" s="182" t="str">
        <f t="shared" si="291"/>
        <v>00</v>
      </c>
    </row>
    <row r="2949" spans="1:9">
      <c r="A2949" s="182" t="str">
        <f t="shared" si="292"/>
        <v>4.9.9.6.1.00.00 - Indenizações - Consolidação</v>
      </c>
      <c r="B2949" s="108" t="s">
        <v>2515</v>
      </c>
      <c r="C2949" s="111">
        <v>1535878965.6600001</v>
      </c>
      <c r="D2949" s="182">
        <v>0</v>
      </c>
      <c r="E2949" s="112">
        <f t="shared" si="293"/>
        <v>0</v>
      </c>
      <c r="F2949" s="112">
        <f t="shared" si="294"/>
        <v>1535878965.6600001</v>
      </c>
      <c r="H2949" s="182" t="b">
        <f t="shared" si="295"/>
        <v>1</v>
      </c>
      <c r="I2949" s="182" t="str">
        <f t="shared" si="291"/>
        <v>00</v>
      </c>
    </row>
    <row r="2950" spans="1:9" ht="25.5">
      <c r="A2950" s="182" t="str">
        <f t="shared" si="292"/>
        <v>4.9.9.9.0.00.00 - Variações Patrimoniais Aumentativas Decorrentes de 
 Fatos Geradores Diversos</v>
      </c>
      <c r="B2950" s="106" t="s">
        <v>2516</v>
      </c>
      <c r="C2950" s="110">
        <v>119308706428.24001</v>
      </c>
      <c r="D2950" s="182">
        <v>0</v>
      </c>
      <c r="E2950" s="112">
        <f>E2951</f>
        <v>0</v>
      </c>
      <c r="F2950" s="112">
        <f>F2951</f>
        <v>119308706428.24001</v>
      </c>
      <c r="G2950" s="182">
        <f>G2951</f>
        <v>0</v>
      </c>
      <c r="H2950" s="182" t="b">
        <f t="shared" si="295"/>
        <v>1</v>
      </c>
      <c r="I2950" s="182" t="str">
        <f t="shared" si="291"/>
        <v>00</v>
      </c>
    </row>
    <row r="2951" spans="1:9" ht="25.5">
      <c r="A2951" s="182" t="str">
        <f t="shared" si="292"/>
        <v>4.9.9.9.1.00.00 - Variações Patrimoniais Aumentativas Decorrentes de 
 Fatos Geradores Diversos - Consolidação</v>
      </c>
      <c r="B2951" s="108" t="s">
        <v>2517</v>
      </c>
      <c r="C2951" s="111">
        <v>119308706428.24001</v>
      </c>
      <c r="D2951" s="182">
        <v>0</v>
      </c>
      <c r="E2951" s="112">
        <f t="shared" si="293"/>
        <v>0</v>
      </c>
      <c r="F2951" s="112">
        <f t="shared" si="294"/>
        <v>119308706428.24001</v>
      </c>
      <c r="H2951" s="182" t="b">
        <f t="shared" si="295"/>
        <v>1</v>
      </c>
      <c r="I2951" s="182" t="str">
        <f t="shared" si="291"/>
        <v>00</v>
      </c>
    </row>
    <row r="2952" spans="1:9">
      <c r="A2952" s="182">
        <v>1</v>
      </c>
      <c r="B2952" s="106" t="s">
        <v>2518</v>
      </c>
      <c r="C2952" s="107"/>
      <c r="D2952" s="182">
        <v>0</v>
      </c>
      <c r="E2952" s="112">
        <f t="shared" si="293"/>
        <v>0</v>
      </c>
      <c r="F2952" s="112">
        <f t="shared" si="294"/>
        <v>0</v>
      </c>
      <c r="H2952" s="182" t="s">
        <v>2522</v>
      </c>
    </row>
    <row r="2953" spans="1:9">
      <c r="A2953" s="182">
        <v>1</v>
      </c>
      <c r="B2953" s="108" t="s">
        <v>2519</v>
      </c>
      <c r="C2953" s="109"/>
      <c r="D2953" s="182">
        <v>0</v>
      </c>
      <c r="E2953" s="112">
        <f t="shared" si="293"/>
        <v>0</v>
      </c>
      <c r="F2953" s="112">
        <f t="shared" si="294"/>
        <v>0</v>
      </c>
      <c r="H2953" s="182" t="s">
        <v>2522</v>
      </c>
    </row>
    <row r="2954" spans="1:9">
      <c r="A2954" s="182" t="str">
        <f t="shared" si="292"/>
        <v>Resultado Patrimonial do Período</v>
      </c>
      <c r="B2954" s="106" t="s">
        <v>2520</v>
      </c>
      <c r="C2954" s="110">
        <v>-53854987860.440002</v>
      </c>
      <c r="D2954" s="112">
        <v>0</v>
      </c>
      <c r="E2954" s="112">
        <f>ROUND(E2655-E2232,2)</f>
        <v>248115150835.14999</v>
      </c>
      <c r="F2954" s="112">
        <f>ROUND(F2655-F2232,2)</f>
        <v>-301970138695.59003</v>
      </c>
      <c r="G2954" s="182">
        <f>G2655-G2232</f>
        <v>0</v>
      </c>
      <c r="H2954" s="112" t="b">
        <f>C2954=E2954+F2954</f>
        <v>1</v>
      </c>
      <c r="I2954" s="194">
        <f>C2954-E2954</f>
        <v>-301970138695.58997</v>
      </c>
    </row>
    <row r="2956" spans="1:9">
      <c r="C2956" s="112"/>
      <c r="D2956" s="112"/>
      <c r="E2956" s="112"/>
      <c r="F2956" s="112"/>
    </row>
    <row r="2957" spans="1:9">
      <c r="C2957" s="112"/>
    </row>
    <row r="2958" spans="1:9">
      <c r="C2958" s="112"/>
      <c r="E2958" s="112"/>
      <c r="F2958" s="112"/>
    </row>
    <row r="2959" spans="1:9">
      <c r="B2959" s="320" t="s">
        <v>3978</v>
      </c>
      <c r="C2959" s="320"/>
      <c r="E2959" s="112"/>
      <c r="F2959" s="112"/>
    </row>
    <row r="2960" spans="1:9">
      <c r="A2960" s="181"/>
      <c r="B2960" s="181" t="s">
        <v>1800</v>
      </c>
      <c r="C2960" s="181" t="s">
        <v>1798</v>
      </c>
      <c r="E2960" s="181" t="s">
        <v>1794</v>
      </c>
      <c r="F2960" s="181" t="s">
        <v>1795</v>
      </c>
      <c r="H2960" s="181" t="s">
        <v>1796</v>
      </c>
    </row>
    <row r="2961" spans="1:9">
      <c r="A2961" s="182" t="str">
        <f>TRIM(B2961)</f>
        <v>3.0.0.0.0.00.00 - Variação Patrimonial Diminutiva</v>
      </c>
      <c r="B2961" s="106" t="s">
        <v>1807</v>
      </c>
      <c r="C2961" s="110">
        <v>2947581926378.8799</v>
      </c>
      <c r="D2961" s="182">
        <v>0</v>
      </c>
      <c r="E2961" s="112">
        <f>E2962+E3144+E3194+E3282+E3057+E3007+E3242+E3079+E3263</f>
        <v>1095856975460.0701</v>
      </c>
      <c r="F2961" s="112">
        <f>F2962+F3144+F3194+F3282+F3057+F3007+F3242+F3079+F3263</f>
        <v>1851724950918.8098</v>
      </c>
      <c r="G2961" s="182">
        <f>G2962+G3144+G3194+G3282+G3057+G3007+G3242+G3079+G3263</f>
        <v>0</v>
      </c>
      <c r="H2961" s="182" t="b">
        <f>IF(I2961="00",C2961=E2961+F2961,TRUE)</f>
        <v>1</v>
      </c>
      <c r="I2961" s="182" t="str">
        <f t="shared" ref="I2961:I3026" si="296">MID(A2961,11,2)</f>
        <v>00</v>
      </c>
    </row>
    <row r="2962" spans="1:9">
      <c r="A2962" s="182" t="str">
        <f t="shared" ref="A2962:A3027" si="297">TRIM(B2962)</f>
        <v>3.1.0.0.0.00.00 - Pessoal e Encargos</v>
      </c>
      <c r="B2962" s="108" t="s">
        <v>1808</v>
      </c>
      <c r="C2962" s="111">
        <v>320760121914.15997</v>
      </c>
      <c r="D2962" s="182">
        <v>0</v>
      </c>
      <c r="E2962" s="112">
        <f>E2963+E2993+E2970+E3000</f>
        <v>38331380354.999992</v>
      </c>
      <c r="F2962" s="112">
        <f>F2963+F2993+F2970+F3000</f>
        <v>282428741559.15997</v>
      </c>
      <c r="G2962" s="182">
        <f>G2963+G2993+G2970+G3000</f>
        <v>0</v>
      </c>
      <c r="H2962" s="182" t="b">
        <f t="shared" ref="H2962:H3027" si="298">IF(I2962="00",C2962=E2962+F2962,TRUE)</f>
        <v>1</v>
      </c>
      <c r="I2962" s="182" t="str">
        <f t="shared" si="296"/>
        <v>00</v>
      </c>
    </row>
    <row r="2963" spans="1:9">
      <c r="A2963" s="182" t="str">
        <f t="shared" si="297"/>
        <v>3.1.1.0.0.00.00 - Remuneração a Pessoal</v>
      </c>
      <c r="B2963" s="106" t="s">
        <v>1809</v>
      </c>
      <c r="C2963" s="110">
        <v>229048118309.45999</v>
      </c>
      <c r="D2963" s="182">
        <v>0</v>
      </c>
      <c r="E2963" s="112">
        <f>E2964+E2966+E2968</f>
        <v>0</v>
      </c>
      <c r="F2963" s="112">
        <f>F2964+F2966+F2968</f>
        <v>229048118309.45999</v>
      </c>
      <c r="G2963" s="182">
        <f>G2964+G2966+G2968</f>
        <v>0</v>
      </c>
      <c r="H2963" s="182" t="b">
        <f t="shared" si="298"/>
        <v>1</v>
      </c>
      <c r="I2963" s="182" t="str">
        <f t="shared" si="296"/>
        <v>00</v>
      </c>
    </row>
    <row r="2964" spans="1:9" ht="25.5">
      <c r="A2964" s="182" t="str">
        <f t="shared" si="297"/>
        <v>3.1.1.1.0.00.00 - Remuneração a Pessoal Ativo Civil – Abrangidos pelo 
 RPPS</v>
      </c>
      <c r="B2964" s="108" t="s">
        <v>1810</v>
      </c>
      <c r="C2964" s="111">
        <v>179228252273.54001</v>
      </c>
      <c r="D2964" s="182">
        <v>0</v>
      </c>
      <c r="E2964" s="112">
        <f>E2965</f>
        <v>0</v>
      </c>
      <c r="F2964" s="112">
        <f>F2965</f>
        <v>179228252273.54001</v>
      </c>
      <c r="G2964" s="182">
        <f>G2965</f>
        <v>0</v>
      </c>
      <c r="H2964" s="182" t="b">
        <f t="shared" si="298"/>
        <v>1</v>
      </c>
      <c r="I2964" s="182" t="str">
        <f t="shared" si="296"/>
        <v>00</v>
      </c>
    </row>
    <row r="2965" spans="1:9" ht="25.5">
      <c r="A2965" s="182" t="str">
        <f t="shared" si="297"/>
        <v>3.1.1.1.1.00.00 - Remuneração a Pessoal Ativo Civil – Abrangidos 
 pelo RPPS - Consolidação</v>
      </c>
      <c r="B2965" s="106" t="s">
        <v>1811</v>
      </c>
      <c r="C2965" s="110">
        <v>179228252273.54001</v>
      </c>
      <c r="D2965" s="182">
        <v>0</v>
      </c>
      <c r="E2965" s="112">
        <f t="shared" ref="E2965" si="299">SUMIF(A2965:B2965,"*intra*",C2965:D2965)+SUMIF(A2965:B2965,"*inter*",C2965:D2965)</f>
        <v>0</v>
      </c>
      <c r="F2965" s="112">
        <f t="shared" ref="F2965" si="300">SUMIF(A2965:B2965,"*consolidação*",C2965:D2965)</f>
        <v>179228252273.54001</v>
      </c>
      <c r="H2965" s="182" t="b">
        <f t="shared" si="298"/>
        <v>1</v>
      </c>
      <c r="I2965" s="182" t="str">
        <f t="shared" si="296"/>
        <v>00</v>
      </c>
    </row>
    <row r="2966" spans="1:9" ht="25.5">
      <c r="A2966" s="182" t="str">
        <f t="shared" si="297"/>
        <v>3.1.1.2.0.00.00 - Remuneração a Pessoal Ativo Civil - Abrangidos pelo 
 RGPS</v>
      </c>
      <c r="B2966" s="108" t="s">
        <v>1812</v>
      </c>
      <c r="C2966" s="111">
        <v>17832731264.369999</v>
      </c>
      <c r="D2966" s="182">
        <v>0</v>
      </c>
      <c r="E2966" s="112">
        <f>E2967</f>
        <v>0</v>
      </c>
      <c r="F2966" s="112">
        <f>F2967</f>
        <v>17832731264.369999</v>
      </c>
      <c r="G2966" s="182">
        <f>G2967</f>
        <v>0</v>
      </c>
      <c r="H2966" s="182" t="b">
        <f t="shared" si="298"/>
        <v>1</v>
      </c>
      <c r="I2966" s="182" t="str">
        <f t="shared" si="296"/>
        <v>00</v>
      </c>
    </row>
    <row r="2967" spans="1:9" ht="25.5">
      <c r="A2967" s="182" t="str">
        <f t="shared" si="297"/>
        <v>3.1.1.2.1.00.00 - Remuneração a Pessoal Ativo Civil - Abrangidos 
 pelo RGPS - Consolidação</v>
      </c>
      <c r="B2967" s="106" t="s">
        <v>1813</v>
      </c>
      <c r="C2967" s="110">
        <v>17832731264.369999</v>
      </c>
      <c r="D2967" s="182">
        <v>0</v>
      </c>
      <c r="E2967" s="112">
        <f t="shared" ref="E2967" si="301">SUMIF(A2967:B2967,"*intra*",C2967:D2967)+SUMIF(A2967:B2967,"*inter*",C2967:D2967)</f>
        <v>0</v>
      </c>
      <c r="F2967" s="112">
        <f t="shared" ref="F2967" si="302">SUMIF(A2967:B2967,"*consolidação*",C2967:D2967)</f>
        <v>17832731264.369999</v>
      </c>
      <c r="H2967" s="182" t="b">
        <f t="shared" si="298"/>
        <v>1</v>
      </c>
      <c r="I2967" s="182" t="str">
        <f t="shared" si="296"/>
        <v>00</v>
      </c>
    </row>
    <row r="2968" spans="1:9" ht="25.5">
      <c r="A2968" s="182" t="str">
        <f t="shared" si="297"/>
        <v>3.1.1.3.0.00.00 - Remuneração a Pessoal Ativo Militar - Abrangidos 
 pelo RPPS</v>
      </c>
      <c r="B2968" s="108" t="s">
        <v>1814</v>
      </c>
      <c r="C2968" s="111">
        <v>31987134771.549999</v>
      </c>
      <c r="D2968" s="182">
        <v>0</v>
      </c>
      <c r="E2968" s="112">
        <f>E2969</f>
        <v>0</v>
      </c>
      <c r="F2968" s="112">
        <f>F2969</f>
        <v>31987134771.549999</v>
      </c>
      <c r="G2968" s="182">
        <f>G2969</f>
        <v>0</v>
      </c>
      <c r="H2968" s="182" t="b">
        <f t="shared" si="298"/>
        <v>1</v>
      </c>
      <c r="I2968" s="182" t="str">
        <f t="shared" si="296"/>
        <v>00</v>
      </c>
    </row>
    <row r="2969" spans="1:9" ht="25.5">
      <c r="A2969" s="182" t="str">
        <f t="shared" si="297"/>
        <v>3.1.1.3.1.00.00 - Remuneração a Pessoal Ativo Militar - Abrangidos 
 pelo RPPS - Consolidação</v>
      </c>
      <c r="B2969" s="106" t="s">
        <v>1815</v>
      </c>
      <c r="C2969" s="110">
        <v>31987134771.549999</v>
      </c>
      <c r="D2969" s="182">
        <v>0</v>
      </c>
      <c r="E2969" s="112">
        <f t="shared" ref="E2969" si="303">SUMIF(A2969:B2969,"*intra*",C2969:D2969)+SUMIF(A2969:B2969,"*inter*",C2969:D2969)</f>
        <v>0</v>
      </c>
      <c r="F2969" s="112">
        <f t="shared" ref="F2969" si="304">SUMIF(A2969:B2969,"*consolidação*",C2969:D2969)</f>
        <v>31987134771.549999</v>
      </c>
      <c r="H2969" s="182" t="b">
        <f t="shared" si="298"/>
        <v>1</v>
      </c>
      <c r="I2969" s="182" t="str">
        <f t="shared" si="296"/>
        <v>00</v>
      </c>
    </row>
    <row r="2970" spans="1:9">
      <c r="A2970" s="182" t="str">
        <f t="shared" si="297"/>
        <v>3.1.2.0.0.00.00 - Encargos Patronais</v>
      </c>
      <c r="B2970" s="108" t="s">
        <v>1816</v>
      </c>
      <c r="C2970" s="111">
        <v>72023820891.119995</v>
      </c>
      <c r="D2970" s="182">
        <v>0</v>
      </c>
      <c r="E2970" s="182">
        <f>E2971+E2987+E2983+E2985+E2977+E2981</f>
        <v>38331380354.999992</v>
      </c>
      <c r="F2970" s="182">
        <f>F2971+F2987+F2983+F2985+F2977+F2981</f>
        <v>33692440536.119999</v>
      </c>
      <c r="G2970" s="182">
        <f>G2971+G2987+G2983+G2985+G2977+G2981</f>
        <v>0</v>
      </c>
      <c r="H2970" s="182" t="b">
        <f t="shared" si="298"/>
        <v>1</v>
      </c>
      <c r="I2970" s="182" t="str">
        <f t="shared" si="296"/>
        <v>00</v>
      </c>
    </row>
    <row r="2971" spans="1:9">
      <c r="A2971" s="182" t="str">
        <f t="shared" si="297"/>
        <v>3.1.2.1.0.00.00 - Encargos Patronais - RPPS</v>
      </c>
      <c r="B2971" s="106" t="s">
        <v>1817</v>
      </c>
      <c r="C2971" s="110">
        <v>64619860116.269997</v>
      </c>
      <c r="D2971" s="182">
        <v>0</v>
      </c>
      <c r="E2971" s="112">
        <f>E2973+E2972+E2975+E2974+E2976</f>
        <v>34909046099.639992</v>
      </c>
      <c r="F2971" s="112">
        <f>F2973+F2972+F2975+F2974+F2976</f>
        <v>29710814016.630001</v>
      </c>
      <c r="G2971" s="182">
        <f>G2973+G2972+G2975+G2974+G2976</f>
        <v>0</v>
      </c>
      <c r="H2971" s="182" t="b">
        <f t="shared" si="298"/>
        <v>1</v>
      </c>
      <c r="I2971" s="182" t="str">
        <f t="shared" si="296"/>
        <v>00</v>
      </c>
    </row>
    <row r="2972" spans="1:9">
      <c r="A2972" s="182" t="str">
        <f t="shared" si="297"/>
        <v>3.1.2.1.1.00.00 - Encargos Patronais - RPPS - Consolidação</v>
      </c>
      <c r="B2972" s="108" t="s">
        <v>1818</v>
      </c>
      <c r="C2972" s="111">
        <v>29710814016.630001</v>
      </c>
      <c r="D2972" s="182">
        <v>0</v>
      </c>
      <c r="E2972" s="112">
        <f t="shared" ref="E2972:E2976" si="305">SUMIF(A2972:B2972,"*intra*",C2972:D2972)+SUMIF(A2972:B2972,"*inter*",C2972:D2972)</f>
        <v>0</v>
      </c>
      <c r="F2972" s="112">
        <f t="shared" ref="F2972:F2976" si="306">SUMIF(A2972:B2972,"*consolidação*",C2972:D2972)</f>
        <v>29710814016.630001</v>
      </c>
      <c r="H2972" s="182" t="b">
        <f t="shared" si="298"/>
        <v>1</v>
      </c>
      <c r="I2972" s="182" t="str">
        <f t="shared" si="296"/>
        <v>00</v>
      </c>
    </row>
    <row r="2973" spans="1:9">
      <c r="A2973" s="182" t="str">
        <f t="shared" si="297"/>
        <v>3.1.2.1.2.00.00 - Encargos Patronais - RPPS - Intra OFSS</v>
      </c>
      <c r="B2973" s="106" t="s">
        <v>1819</v>
      </c>
      <c r="C2973" s="110">
        <v>34649806484.18</v>
      </c>
      <c r="D2973" s="182">
        <v>0</v>
      </c>
      <c r="E2973" s="112">
        <f t="shared" si="305"/>
        <v>34649806484.18</v>
      </c>
      <c r="F2973" s="112">
        <f t="shared" si="306"/>
        <v>0</v>
      </c>
      <c r="H2973" s="182" t="b">
        <f t="shared" si="298"/>
        <v>1</v>
      </c>
      <c r="I2973" s="182" t="str">
        <f t="shared" si="296"/>
        <v>00</v>
      </c>
    </row>
    <row r="2974" spans="1:9">
      <c r="A2974" s="182" t="str">
        <f t="shared" si="297"/>
        <v>3.1.2.1.3.00.00 - Encargos Patronais - RPPS - Inter OFSS - União</v>
      </c>
      <c r="B2974" s="108" t="s">
        <v>1820</v>
      </c>
      <c r="C2974" s="111">
        <v>255270209.06</v>
      </c>
      <c r="D2974" s="182">
        <v>0</v>
      </c>
      <c r="E2974" s="112">
        <f t="shared" si="305"/>
        <v>255270209.06</v>
      </c>
      <c r="F2974" s="112">
        <f t="shared" si="306"/>
        <v>0</v>
      </c>
      <c r="H2974" s="182" t="b">
        <f t="shared" si="298"/>
        <v>1</v>
      </c>
      <c r="I2974" s="182" t="str">
        <f t="shared" si="296"/>
        <v>00</v>
      </c>
    </row>
    <row r="2975" spans="1:9">
      <c r="A2975" s="182" t="str">
        <f t="shared" si="297"/>
        <v>3.1.2.1.4.00.00 - Encargos Patronais - RPPS - Inter OFSS - Estado</v>
      </c>
      <c r="B2975" s="106" t="s">
        <v>1821</v>
      </c>
      <c r="C2975" s="110">
        <v>1433492.27</v>
      </c>
      <c r="D2975" s="182">
        <v>0</v>
      </c>
      <c r="E2975" s="112">
        <f t="shared" si="305"/>
        <v>1433492.27</v>
      </c>
      <c r="F2975" s="112">
        <f t="shared" si="306"/>
        <v>0</v>
      </c>
      <c r="H2975" s="182" t="b">
        <f t="shared" si="298"/>
        <v>1</v>
      </c>
      <c r="I2975" s="182" t="str">
        <f t="shared" si="296"/>
        <v>00</v>
      </c>
    </row>
    <row r="2976" spans="1:9">
      <c r="A2976" s="182" t="str">
        <f t="shared" si="297"/>
        <v>3.1.2.1.5.00.00 - Encargos Patronais - RPPS - Inter OFSS - Município</v>
      </c>
      <c r="B2976" s="108" t="s">
        <v>1822</v>
      </c>
      <c r="C2976" s="111">
        <v>2535914.13</v>
      </c>
      <c r="D2976" s="182">
        <v>0</v>
      </c>
      <c r="E2976" s="112">
        <f t="shared" si="305"/>
        <v>2535914.13</v>
      </c>
      <c r="F2976" s="112">
        <f t="shared" si="306"/>
        <v>0</v>
      </c>
      <c r="H2976" s="182" t="b">
        <f t="shared" si="298"/>
        <v>1</v>
      </c>
      <c r="I2976" s="182" t="str">
        <f t="shared" si="296"/>
        <v>00</v>
      </c>
    </row>
    <row r="2977" spans="1:9">
      <c r="A2977" s="182" t="str">
        <f t="shared" si="297"/>
        <v>3.1.2.2.0.00.00 - Encargos Patronais - RGPS</v>
      </c>
      <c r="B2977" s="106" t="s">
        <v>1823</v>
      </c>
      <c r="C2977" s="110">
        <v>5628262893.6400003</v>
      </c>
      <c r="D2977" s="182">
        <v>0</v>
      </c>
      <c r="E2977" s="112">
        <f>E2978+E2979+E2980</f>
        <v>3121535489.4699998</v>
      </c>
      <c r="F2977" s="112">
        <f>F2978+F2979+F2980</f>
        <v>2506727404.1700001</v>
      </c>
      <c r="G2977" s="182">
        <f>G2978+G2979+G2980</f>
        <v>0</v>
      </c>
      <c r="H2977" s="182" t="b">
        <f t="shared" si="298"/>
        <v>1</v>
      </c>
      <c r="I2977" s="182" t="str">
        <f t="shared" si="296"/>
        <v>00</v>
      </c>
    </row>
    <row r="2978" spans="1:9">
      <c r="A2978" s="182" t="str">
        <f t="shared" si="297"/>
        <v>3.1.2.2.1.00.00 - Encargos Patronais - RGPS - Consolidação</v>
      </c>
      <c r="B2978" s="108" t="s">
        <v>1824</v>
      </c>
      <c r="C2978" s="111">
        <v>2506727404.1700001</v>
      </c>
      <c r="D2978" s="182">
        <v>0</v>
      </c>
      <c r="E2978" s="112">
        <f t="shared" ref="E2978:E2980" si="307">SUMIF(A2978:B2978,"*intra*",C2978:D2978)+SUMIF(A2978:B2978,"*inter*",C2978:D2978)</f>
        <v>0</v>
      </c>
      <c r="F2978" s="112">
        <f t="shared" ref="F2978:F2980" si="308">SUMIF(A2978:B2978,"*consolidação*",C2978:D2978)</f>
        <v>2506727404.1700001</v>
      </c>
      <c r="H2978" s="182" t="b">
        <f t="shared" si="298"/>
        <v>1</v>
      </c>
      <c r="I2978" s="182" t="str">
        <f t="shared" si="296"/>
        <v>00</v>
      </c>
    </row>
    <row r="2979" spans="1:9">
      <c r="A2979" s="182" t="str">
        <f t="shared" si="297"/>
        <v>3.1.2.2.2.00.00 - Encargos Patronais - RGPS - Intra OFSS</v>
      </c>
      <c r="B2979" s="106" t="s">
        <v>1825</v>
      </c>
      <c r="C2979" s="110">
        <v>153545334.02000001</v>
      </c>
      <c r="D2979" s="182">
        <v>0</v>
      </c>
      <c r="E2979" s="112">
        <f t="shared" si="307"/>
        <v>153545334.02000001</v>
      </c>
      <c r="F2979" s="112">
        <f t="shared" si="308"/>
        <v>0</v>
      </c>
      <c r="H2979" s="182" t="b">
        <f t="shared" si="298"/>
        <v>1</v>
      </c>
      <c r="I2979" s="182" t="str">
        <f t="shared" si="296"/>
        <v>00</v>
      </c>
    </row>
    <row r="2980" spans="1:9">
      <c r="A2980" s="182" t="str">
        <f t="shared" si="297"/>
        <v>3.1.2.2.3.00.00 - Encargos Patronais - RGPS - Inter OFSS - União</v>
      </c>
      <c r="B2980" s="108" t="s">
        <v>1826</v>
      </c>
      <c r="C2980" s="111">
        <v>2967990155.4499998</v>
      </c>
      <c r="D2980" s="182">
        <v>0</v>
      </c>
      <c r="E2980" s="112">
        <f t="shared" si="307"/>
        <v>2967990155.4499998</v>
      </c>
      <c r="F2980" s="112">
        <f t="shared" si="308"/>
        <v>0</v>
      </c>
      <c r="H2980" s="182" t="b">
        <f t="shared" si="298"/>
        <v>1</v>
      </c>
      <c r="I2980" s="182" t="str">
        <f t="shared" si="296"/>
        <v>00</v>
      </c>
    </row>
    <row r="2981" spans="1:9">
      <c r="A2981" s="182" t="str">
        <f t="shared" si="297"/>
        <v>3.1.2.3.0.00.00 - Encargos Patronais - FGTS</v>
      </c>
      <c r="B2981" s="106" t="s">
        <v>1827</v>
      </c>
      <c r="C2981" s="110">
        <v>861345334.01999998</v>
      </c>
      <c r="D2981" s="182">
        <v>0</v>
      </c>
      <c r="E2981" s="112">
        <f>E2982</f>
        <v>0</v>
      </c>
      <c r="F2981" s="112">
        <f>F2982</f>
        <v>861345334.01999998</v>
      </c>
      <c r="G2981" s="182">
        <f>G2982</f>
        <v>0</v>
      </c>
      <c r="H2981" s="182" t="b">
        <f t="shared" si="298"/>
        <v>1</v>
      </c>
      <c r="I2981" s="182" t="str">
        <f t="shared" si="296"/>
        <v>00</v>
      </c>
    </row>
    <row r="2982" spans="1:9">
      <c r="A2982" s="182" t="str">
        <f t="shared" si="297"/>
        <v>3.1.2.3.1.00.00 - Encargos Patronais - FGTS - Consolidação</v>
      </c>
      <c r="B2982" s="108" t="s">
        <v>1828</v>
      </c>
      <c r="C2982" s="111">
        <v>861345334.01999998</v>
      </c>
      <c r="D2982" s="182">
        <v>0</v>
      </c>
      <c r="E2982" s="112">
        <f t="shared" ref="E2982" si="309">SUMIF(A2982:B2982,"*intra*",C2982:D2982)+SUMIF(A2982:B2982,"*inter*",C2982:D2982)</f>
        <v>0</v>
      </c>
      <c r="F2982" s="112">
        <f t="shared" ref="F2982" si="310">SUMIF(A2982:B2982,"*consolidação*",C2982:D2982)</f>
        <v>861345334.01999998</v>
      </c>
      <c r="H2982" s="182" t="b">
        <f t="shared" si="298"/>
        <v>1</v>
      </c>
      <c r="I2982" s="182" t="str">
        <f t="shared" si="296"/>
        <v>00</v>
      </c>
    </row>
    <row r="2983" spans="1:9">
      <c r="A2983" s="182" t="str">
        <f t="shared" si="297"/>
        <v>3.1.2.4.0.00.00 - Contribuições Sociais Gerais</v>
      </c>
      <c r="B2983" s="106" t="s">
        <v>1829</v>
      </c>
      <c r="C2983" s="110">
        <v>36150911.590000004</v>
      </c>
      <c r="D2983" s="182">
        <v>0</v>
      </c>
      <c r="E2983" s="112">
        <f>E2984</f>
        <v>0</v>
      </c>
      <c r="F2983" s="112">
        <f>F2984</f>
        <v>36150911.590000004</v>
      </c>
      <c r="G2983" s="182">
        <f>G2984</f>
        <v>0</v>
      </c>
      <c r="H2983" s="182" t="b">
        <f t="shared" si="298"/>
        <v>1</v>
      </c>
      <c r="I2983" s="182" t="str">
        <f t="shared" si="296"/>
        <v>00</v>
      </c>
    </row>
    <row r="2984" spans="1:9">
      <c r="A2984" s="182" t="str">
        <f t="shared" si="297"/>
        <v>3.1.2.4.1.00.00 - Contribuições Sociais Gerais - Consolidação</v>
      </c>
      <c r="B2984" s="108" t="s">
        <v>1830</v>
      </c>
      <c r="C2984" s="111">
        <v>36150911.590000004</v>
      </c>
      <c r="D2984" s="182">
        <v>0</v>
      </c>
      <c r="E2984" s="112">
        <f t="shared" ref="E2984" si="311">SUMIF(A2984:B2984,"*intra*",C2984:D2984)+SUMIF(A2984:B2984,"*inter*",C2984:D2984)</f>
        <v>0</v>
      </c>
      <c r="F2984" s="112">
        <f t="shared" ref="F2984" si="312">SUMIF(A2984:B2984,"*consolidação*",C2984:D2984)</f>
        <v>36150911.590000004</v>
      </c>
      <c r="H2984" s="182" t="b">
        <f t="shared" si="298"/>
        <v>1</v>
      </c>
      <c r="I2984" s="182" t="str">
        <f t="shared" si="296"/>
        <v>00</v>
      </c>
    </row>
    <row r="2985" spans="1:9">
      <c r="A2985" s="182" t="str">
        <f t="shared" si="297"/>
        <v>3.1.2.5.0.00.00 - Contribuições a Entidades Fechadas de Previdência</v>
      </c>
      <c r="B2985" s="106" t="s">
        <v>1831</v>
      </c>
      <c r="C2985" s="110">
        <v>94168738.040000007</v>
      </c>
      <c r="D2985" s="182">
        <v>0</v>
      </c>
      <c r="E2985" s="112">
        <f>E2986</f>
        <v>0</v>
      </c>
      <c r="F2985" s="112">
        <f>F2986</f>
        <v>94168738.040000007</v>
      </c>
      <c r="G2985" s="182">
        <f>G2986</f>
        <v>0</v>
      </c>
      <c r="H2985" s="182" t="b">
        <f t="shared" si="298"/>
        <v>1</v>
      </c>
      <c r="I2985" s="182" t="str">
        <f t="shared" si="296"/>
        <v>00</v>
      </c>
    </row>
    <row r="2986" spans="1:9" ht="25.5">
      <c r="A2986" s="182" t="str">
        <f t="shared" si="297"/>
        <v>3.1.2.5.1.00.00 - Contribuições a Entidades Fechadas de Previdência 
 - Consolidação</v>
      </c>
      <c r="B2986" s="108" t="s">
        <v>1832</v>
      </c>
      <c r="C2986" s="111">
        <v>94168738.040000007</v>
      </c>
      <c r="D2986" s="182">
        <v>0</v>
      </c>
      <c r="E2986" s="112">
        <f t="shared" ref="E2986" si="313">SUMIF(A2986:B2986,"*intra*",C2986:D2986)+SUMIF(A2986:B2986,"*inter*",C2986:D2986)</f>
        <v>0</v>
      </c>
      <c r="F2986" s="112">
        <f t="shared" ref="F2986" si="314">SUMIF(A2986:B2986,"*consolidação*",C2986:D2986)</f>
        <v>94168738.040000007</v>
      </c>
      <c r="H2986" s="182" t="b">
        <f t="shared" si="298"/>
        <v>1</v>
      </c>
      <c r="I2986" s="182" t="str">
        <f t="shared" si="296"/>
        <v>00</v>
      </c>
    </row>
    <row r="2987" spans="1:9">
      <c r="A2987" s="182" t="str">
        <f t="shared" si="297"/>
        <v>3.1.2.9.0.00.00 - Outros Encargos Patronais</v>
      </c>
      <c r="B2987" s="106" t="s">
        <v>1833</v>
      </c>
      <c r="C2987" s="110">
        <v>784032897.55999994</v>
      </c>
      <c r="D2987" s="182">
        <v>0</v>
      </c>
      <c r="E2987" s="112">
        <f>E2988+E2991+E2990+E2992+E2989</f>
        <v>300798765.88999999</v>
      </c>
      <c r="F2987" s="112">
        <f>F2988+F2991+F2990+F2992+F2989</f>
        <v>483234131.67000002</v>
      </c>
      <c r="G2987" s="182">
        <f>G2988+G2991+G2990+G2992+G2989</f>
        <v>0</v>
      </c>
      <c r="H2987" s="182" t="b">
        <f t="shared" si="298"/>
        <v>1</v>
      </c>
      <c r="I2987" s="182" t="str">
        <f t="shared" si="296"/>
        <v>00</v>
      </c>
    </row>
    <row r="2988" spans="1:9">
      <c r="A2988" s="182" t="str">
        <f t="shared" si="297"/>
        <v>3.1.2.9.1.00.00 - Outros Encargos Patronais - Consolidação</v>
      </c>
      <c r="B2988" s="108" t="s">
        <v>1834</v>
      </c>
      <c r="C2988" s="111">
        <v>483234131.67000002</v>
      </c>
      <c r="D2988" s="182">
        <v>0</v>
      </c>
      <c r="E2988" s="112">
        <f t="shared" ref="E2988:E2992" si="315">SUMIF(A2988:B2988,"*intra*",C2988:D2988)+SUMIF(A2988:B2988,"*inter*",C2988:D2988)</f>
        <v>0</v>
      </c>
      <c r="F2988" s="112">
        <f t="shared" ref="F2988:F2992" si="316">SUMIF(A2988:B2988,"*consolidação*",C2988:D2988)</f>
        <v>483234131.67000002</v>
      </c>
      <c r="H2988" s="182" t="b">
        <f t="shared" si="298"/>
        <v>1</v>
      </c>
      <c r="I2988" s="182" t="str">
        <f t="shared" si="296"/>
        <v>00</v>
      </c>
    </row>
    <row r="2989" spans="1:9">
      <c r="A2989" s="182" t="str">
        <f t="shared" si="297"/>
        <v>3.1.2.9.2.00.00 - Outros Encargos Patronais - Intra OFSS</v>
      </c>
      <c r="B2989" s="106" t="s">
        <v>1835</v>
      </c>
      <c r="C2989" s="110">
        <v>263114161.56999999</v>
      </c>
      <c r="D2989" s="182">
        <v>0</v>
      </c>
      <c r="E2989" s="112">
        <f t="shared" si="315"/>
        <v>263114161.56999999</v>
      </c>
      <c r="F2989" s="112">
        <f t="shared" si="316"/>
        <v>0</v>
      </c>
      <c r="H2989" s="182" t="b">
        <f t="shared" si="298"/>
        <v>1</v>
      </c>
      <c r="I2989" s="182" t="str">
        <f t="shared" si="296"/>
        <v>00</v>
      </c>
    </row>
    <row r="2990" spans="1:9">
      <c r="A2990" s="182" t="str">
        <f t="shared" si="297"/>
        <v>3.1.2.9.3.00.00 - Outros Encargos Patronais - Inter OFSS - União</v>
      </c>
      <c r="B2990" s="108" t="s">
        <v>1836</v>
      </c>
      <c r="C2990" s="111">
        <v>37605331.780000001</v>
      </c>
      <c r="D2990" s="182">
        <v>0</v>
      </c>
      <c r="E2990" s="112">
        <f t="shared" si="315"/>
        <v>37605331.780000001</v>
      </c>
      <c r="F2990" s="112">
        <f t="shared" si="316"/>
        <v>0</v>
      </c>
      <c r="H2990" s="182" t="b">
        <f t="shared" si="298"/>
        <v>1</v>
      </c>
      <c r="I2990" s="182" t="str">
        <f t="shared" si="296"/>
        <v>00</v>
      </c>
    </row>
    <row r="2991" spans="1:9">
      <c r="A2991" s="182" t="str">
        <f t="shared" si="297"/>
        <v>3.1.2.9.4.00.00 - Outros Encargos Patronais - Inter OFSS - Estado</v>
      </c>
      <c r="B2991" s="106" t="s">
        <v>1837</v>
      </c>
      <c r="C2991" s="110">
        <v>0</v>
      </c>
      <c r="D2991" s="182">
        <v>0</v>
      </c>
      <c r="E2991" s="112">
        <f t="shared" si="315"/>
        <v>0</v>
      </c>
      <c r="F2991" s="112">
        <f t="shared" si="316"/>
        <v>0</v>
      </c>
      <c r="H2991" s="182" t="b">
        <f t="shared" si="298"/>
        <v>1</v>
      </c>
      <c r="I2991" s="182" t="str">
        <f t="shared" si="296"/>
        <v>00</v>
      </c>
    </row>
    <row r="2992" spans="1:9">
      <c r="A2992" s="182" t="str">
        <f t="shared" si="297"/>
        <v>3.1.2.9.5.00.00 - Outros Encargos Patronais - Inter OFSS - Município</v>
      </c>
      <c r="B2992" s="108" t="s">
        <v>1838</v>
      </c>
      <c r="C2992" s="111">
        <v>79272.539999999994</v>
      </c>
      <c r="D2992" s="182">
        <v>0</v>
      </c>
      <c r="E2992" s="112">
        <f t="shared" si="315"/>
        <v>79272.539999999994</v>
      </c>
      <c r="F2992" s="112">
        <f t="shared" si="316"/>
        <v>0</v>
      </c>
      <c r="H2992" s="182" t="b">
        <f t="shared" si="298"/>
        <v>1</v>
      </c>
      <c r="I2992" s="182" t="str">
        <f t="shared" si="296"/>
        <v>00</v>
      </c>
    </row>
    <row r="2993" spans="1:9">
      <c r="A2993" s="182" t="str">
        <f t="shared" si="297"/>
        <v>3.1.3.0.0.00.00 - Benefícios a Pessoal</v>
      </c>
      <c r="B2993" s="106" t="s">
        <v>1839</v>
      </c>
      <c r="C2993" s="110">
        <v>8609843049.9200001</v>
      </c>
      <c r="D2993" s="182">
        <v>0</v>
      </c>
      <c r="E2993" s="182">
        <f>E2998+E2994+E2996</f>
        <v>0</v>
      </c>
      <c r="F2993" s="182">
        <f>F2998+F2994+F2996</f>
        <v>8609843049.9200001</v>
      </c>
      <c r="G2993" s="182">
        <f>G2998+G2994+G2996</f>
        <v>0</v>
      </c>
      <c r="H2993" s="182" t="b">
        <f t="shared" si="298"/>
        <v>1</v>
      </c>
      <c r="I2993" s="182" t="str">
        <f t="shared" si="296"/>
        <v>00</v>
      </c>
    </row>
    <row r="2994" spans="1:9">
      <c r="A2994" s="182" t="str">
        <f t="shared" si="297"/>
        <v>3.1.3.1.0.00.00 - Benefícios a Pessoal - RPPS</v>
      </c>
      <c r="B2994" s="108" t="s">
        <v>1840</v>
      </c>
      <c r="C2994" s="111">
        <v>6150717200.4200001</v>
      </c>
      <c r="D2994" s="182">
        <v>0</v>
      </c>
      <c r="E2994" s="112">
        <f>E2995</f>
        <v>0</v>
      </c>
      <c r="F2994" s="112">
        <f>F2995</f>
        <v>6150717200.4200001</v>
      </c>
      <c r="G2994" s="182">
        <f>G2995</f>
        <v>0</v>
      </c>
      <c r="H2994" s="182" t="b">
        <f t="shared" si="298"/>
        <v>1</v>
      </c>
      <c r="I2994" s="182" t="str">
        <f t="shared" si="296"/>
        <v>00</v>
      </c>
    </row>
    <row r="2995" spans="1:9">
      <c r="A2995" s="182" t="str">
        <f t="shared" si="297"/>
        <v>3.1.3.1.1.00.00 - Benefícios a Pessoal - RPPS - Consolidação</v>
      </c>
      <c r="B2995" s="106" t="s">
        <v>1841</v>
      </c>
      <c r="C2995" s="110">
        <v>6150717200.4200001</v>
      </c>
      <c r="D2995" s="182">
        <v>0</v>
      </c>
      <c r="E2995" s="112">
        <f t="shared" ref="E2995" si="317">SUMIF(A2995:B2995,"*intra*",C2995:D2995)+SUMIF(A2995:B2995,"*inter*",C2995:D2995)</f>
        <v>0</v>
      </c>
      <c r="F2995" s="112">
        <f t="shared" ref="F2995" si="318">SUMIF(A2995:B2995,"*consolidação*",C2995:D2995)</f>
        <v>6150717200.4200001</v>
      </c>
      <c r="H2995" s="182" t="b">
        <f t="shared" si="298"/>
        <v>1</v>
      </c>
      <c r="I2995" s="182" t="str">
        <f t="shared" si="296"/>
        <v>00</v>
      </c>
    </row>
    <row r="2996" spans="1:9">
      <c r="A2996" s="182" t="str">
        <f t="shared" si="297"/>
        <v>3.1.3.2.0.00.00 - Benefícios a Pessoal - RGPS</v>
      </c>
      <c r="B2996" s="108" t="s">
        <v>1842</v>
      </c>
      <c r="C2996" s="111">
        <v>1184249105.4300001</v>
      </c>
      <c r="D2996" s="182">
        <v>0</v>
      </c>
      <c r="E2996" s="112">
        <f>E2997</f>
        <v>0</v>
      </c>
      <c r="F2996" s="112">
        <f>F2997</f>
        <v>1184249105.4300001</v>
      </c>
      <c r="G2996" s="182">
        <f>G2997</f>
        <v>0</v>
      </c>
      <c r="H2996" s="182" t="b">
        <f t="shared" si="298"/>
        <v>1</v>
      </c>
      <c r="I2996" s="182" t="str">
        <f t="shared" si="296"/>
        <v>00</v>
      </c>
    </row>
    <row r="2997" spans="1:9">
      <c r="A2997" s="182" t="str">
        <f t="shared" si="297"/>
        <v>3.1.3.2.1.00.00 - Benefícios a Pessoal - RGPS - Consolidação</v>
      </c>
      <c r="B2997" s="106" t="s">
        <v>1843</v>
      </c>
      <c r="C2997" s="110">
        <v>1184249105.4300001</v>
      </c>
      <c r="D2997" s="182">
        <v>0</v>
      </c>
      <c r="E2997" s="112">
        <f t="shared" ref="E2997" si="319">SUMIF(A2997:B2997,"*intra*",C2997:D2997)+SUMIF(A2997:B2997,"*inter*",C2997:D2997)</f>
        <v>0</v>
      </c>
      <c r="F2997" s="112">
        <f t="shared" ref="F2997" si="320">SUMIF(A2997:B2997,"*consolidação*",C2997:D2997)</f>
        <v>1184249105.4300001</v>
      </c>
      <c r="H2997" s="182" t="b">
        <f t="shared" si="298"/>
        <v>1</v>
      </c>
      <c r="I2997" s="182" t="str">
        <f t="shared" si="296"/>
        <v>00</v>
      </c>
    </row>
    <row r="2998" spans="1:9">
      <c r="A2998" s="182" t="str">
        <f t="shared" si="297"/>
        <v>3.1.3.3.0.00.00 - Benefícios a Pessoal - Militar</v>
      </c>
      <c r="B2998" s="108" t="s">
        <v>1844</v>
      </c>
      <c r="C2998" s="111">
        <v>1274876744.0699999</v>
      </c>
      <c r="D2998" s="182">
        <v>0</v>
      </c>
      <c r="E2998" s="112">
        <f>E2999</f>
        <v>0</v>
      </c>
      <c r="F2998" s="112">
        <f>F2999</f>
        <v>1274876744.0699999</v>
      </c>
      <c r="G2998" s="182">
        <f>G2999</f>
        <v>0</v>
      </c>
      <c r="H2998" s="182" t="b">
        <f t="shared" si="298"/>
        <v>1</v>
      </c>
      <c r="I2998" s="182" t="str">
        <f t="shared" si="296"/>
        <v>00</v>
      </c>
    </row>
    <row r="2999" spans="1:9">
      <c r="A2999" s="182" t="str">
        <f t="shared" si="297"/>
        <v>3.1.3.3.1.00.00 - Benefícios a Pessoal - Militar - Consolidação</v>
      </c>
      <c r="B2999" s="106" t="s">
        <v>1845</v>
      </c>
      <c r="C2999" s="110">
        <v>1274876744.0699999</v>
      </c>
      <c r="D2999" s="182">
        <v>0</v>
      </c>
      <c r="E2999" s="112">
        <f t="shared" ref="E2999" si="321">SUMIF(A2999:B2999,"*intra*",C2999:D2999)+SUMIF(A2999:B2999,"*inter*",C2999:D2999)</f>
        <v>0</v>
      </c>
      <c r="F2999" s="112">
        <f t="shared" ref="F2999" si="322">SUMIF(A2999:B2999,"*consolidação*",C2999:D2999)</f>
        <v>1274876744.0699999</v>
      </c>
      <c r="H2999" s="182" t="b">
        <f t="shared" si="298"/>
        <v>1</v>
      </c>
      <c r="I2999" s="182" t="str">
        <f t="shared" si="296"/>
        <v>00</v>
      </c>
    </row>
    <row r="3000" spans="1:9" ht="25.5">
      <c r="A3000" s="182" t="str">
        <f t="shared" si="297"/>
        <v>3.1.9.0.0.00.00 - Outras Variações Patrimoniais Diminutivas - Pessoal 
 e Encargos</v>
      </c>
      <c r="B3000" s="108" t="s">
        <v>1846</v>
      </c>
      <c r="C3000" s="111">
        <v>11078339663.66</v>
      </c>
      <c r="D3000" s="182">
        <v>0</v>
      </c>
      <c r="E3000" s="182">
        <f>E3003+E3001+E3005</f>
        <v>0</v>
      </c>
      <c r="F3000" s="182">
        <f>F3003+F3001+F3005</f>
        <v>11078339663.66</v>
      </c>
      <c r="G3000" s="182">
        <f>G3003+G3001+G3005</f>
        <v>0</v>
      </c>
      <c r="H3000" s="182" t="b">
        <f t="shared" si="298"/>
        <v>1</v>
      </c>
      <c r="I3000" s="182" t="str">
        <f t="shared" si="296"/>
        <v>00</v>
      </c>
    </row>
    <row r="3001" spans="1:9">
      <c r="A3001" s="182" t="str">
        <f t="shared" si="297"/>
        <v>3.1.9.1.0.00.00 - Indenizações e Restituições Trabalhistas</v>
      </c>
      <c r="B3001" s="106" t="s">
        <v>1847</v>
      </c>
      <c r="C3001" s="110">
        <v>2693644009.3899999</v>
      </c>
      <c r="D3001" s="182">
        <v>0</v>
      </c>
      <c r="E3001" s="112">
        <f>E3002</f>
        <v>0</v>
      </c>
      <c r="F3001" s="112">
        <f>F3002</f>
        <v>2693644009.3899999</v>
      </c>
      <c r="G3001" s="182">
        <f>G3002</f>
        <v>0</v>
      </c>
      <c r="H3001" s="182" t="b">
        <f t="shared" si="298"/>
        <v>1</v>
      </c>
      <c r="I3001" s="182" t="str">
        <f t="shared" si="296"/>
        <v>00</v>
      </c>
    </row>
    <row r="3002" spans="1:9" ht="25.5">
      <c r="A3002" s="182" t="str">
        <f t="shared" si="297"/>
        <v>3.1.9.1.1.00.00 - Indenizações e Restituições Trabalhistas - 
 Consolidação</v>
      </c>
      <c r="B3002" s="108" t="s">
        <v>1848</v>
      </c>
      <c r="C3002" s="111">
        <v>2693644009.3899999</v>
      </c>
      <c r="D3002" s="182">
        <v>0</v>
      </c>
      <c r="E3002" s="112">
        <f t="shared" ref="E3002" si="323">SUMIF(A3002:B3002,"*intra*",C3002:D3002)+SUMIF(A3002:B3002,"*inter*",C3002:D3002)</f>
        <v>0</v>
      </c>
      <c r="F3002" s="112">
        <f t="shared" ref="F3002" si="324">SUMIF(A3002:B3002,"*consolidação*",C3002:D3002)</f>
        <v>2693644009.3899999</v>
      </c>
      <c r="H3002" s="182" t="b">
        <f t="shared" si="298"/>
        <v>1</v>
      </c>
      <c r="I3002" s="182" t="str">
        <f t="shared" si="296"/>
        <v>00</v>
      </c>
    </row>
    <row r="3003" spans="1:9">
      <c r="A3003" s="182" t="str">
        <f t="shared" si="297"/>
        <v>3.1.9.2.0.00.00 - Pessoal Requisitado de Outros Órgãos</v>
      </c>
      <c r="B3003" s="106" t="s">
        <v>1849</v>
      </c>
      <c r="C3003" s="110">
        <v>463972966.76999998</v>
      </c>
      <c r="D3003" s="182">
        <v>0</v>
      </c>
      <c r="E3003" s="112">
        <f>E3004</f>
        <v>0</v>
      </c>
      <c r="F3003" s="112">
        <f>F3004</f>
        <v>463972966.76999998</v>
      </c>
      <c r="G3003" s="182">
        <f>G3004</f>
        <v>0</v>
      </c>
      <c r="H3003" s="182" t="b">
        <f t="shared" si="298"/>
        <v>1</v>
      </c>
      <c r="I3003" s="182" t="str">
        <f t="shared" si="296"/>
        <v>00</v>
      </c>
    </row>
    <row r="3004" spans="1:9" ht="25.5">
      <c r="A3004" s="182" t="str">
        <f t="shared" si="297"/>
        <v>3.1.9.2.1.00.00 - Pessoal Requisitado de Outros Órgãos - 
 Consolidação</v>
      </c>
      <c r="B3004" s="108" t="s">
        <v>1850</v>
      </c>
      <c r="C3004" s="111">
        <v>463972966.76999998</v>
      </c>
      <c r="D3004" s="182">
        <v>0</v>
      </c>
      <c r="E3004" s="112">
        <f t="shared" ref="E3004" si="325">SUMIF(A3004:B3004,"*intra*",C3004:D3004)+SUMIF(A3004:B3004,"*inter*",C3004:D3004)</f>
        <v>0</v>
      </c>
      <c r="F3004" s="112">
        <f t="shared" ref="F3004" si="326">SUMIF(A3004:B3004,"*consolidação*",C3004:D3004)</f>
        <v>463972966.76999998</v>
      </c>
      <c r="H3004" s="182" t="b">
        <f t="shared" si="298"/>
        <v>1</v>
      </c>
      <c r="I3004" s="182" t="str">
        <f t="shared" si="296"/>
        <v>00</v>
      </c>
    </row>
    <row r="3005" spans="1:9">
      <c r="A3005" s="182" t="str">
        <f t="shared" si="297"/>
        <v>3.1.9.9.0.00.00 - Outras VPD de Pessoal e Encargos</v>
      </c>
      <c r="B3005" s="106" t="s">
        <v>1851</v>
      </c>
      <c r="C3005" s="110">
        <v>7920722687.5</v>
      </c>
      <c r="D3005" s="182">
        <v>0</v>
      </c>
      <c r="E3005" s="112">
        <f>E3006</f>
        <v>0</v>
      </c>
      <c r="F3005" s="112">
        <f>F3006</f>
        <v>7920722687.5</v>
      </c>
      <c r="G3005" s="182">
        <f>G3006</f>
        <v>0</v>
      </c>
      <c r="H3005" s="182" t="b">
        <f t="shared" si="298"/>
        <v>1</v>
      </c>
      <c r="I3005" s="182" t="str">
        <f t="shared" si="296"/>
        <v>00</v>
      </c>
    </row>
    <row r="3006" spans="1:9">
      <c r="A3006" s="182" t="str">
        <f t="shared" si="297"/>
        <v>3.1.9.9.1.00.00 - Outras VPD de Pessoal e Encargos - Consolidação</v>
      </c>
      <c r="B3006" s="108" t="s">
        <v>1852</v>
      </c>
      <c r="C3006" s="111">
        <v>7920722687.5</v>
      </c>
      <c r="D3006" s="182">
        <v>0</v>
      </c>
      <c r="E3006" s="112">
        <f t="shared" ref="E3006" si="327">SUMIF(A3006:B3006,"*intra*",C3006:D3006)+SUMIF(A3006:B3006,"*inter*",C3006:D3006)</f>
        <v>0</v>
      </c>
      <c r="F3006" s="112">
        <f t="shared" ref="F3006" si="328">SUMIF(A3006:B3006,"*consolidação*",C3006:D3006)</f>
        <v>7920722687.5</v>
      </c>
      <c r="H3006" s="182" t="b">
        <f t="shared" si="298"/>
        <v>1</v>
      </c>
      <c r="I3006" s="182" t="str">
        <f t="shared" si="296"/>
        <v>00</v>
      </c>
    </row>
    <row r="3007" spans="1:9">
      <c r="A3007" s="182" t="str">
        <f t="shared" si="297"/>
        <v>3.2.0.0.0.00.00 - Benefícios Previdenciários e Assistenciais</v>
      </c>
      <c r="B3007" s="106" t="s">
        <v>1853</v>
      </c>
      <c r="C3007" s="110">
        <v>152221955929.03</v>
      </c>
      <c r="D3007" s="182">
        <v>0</v>
      </c>
      <c r="E3007" s="112">
        <f>E3035+E3048+E3028+E3008+E3019+E3046</f>
        <v>0</v>
      </c>
      <c r="F3007" s="112">
        <f>F3035+F3048+F3028+F3008+F3019+F3046</f>
        <v>152221955929.03</v>
      </c>
      <c r="G3007" s="182">
        <f>G3035+G3048+G3028+G3008+G3019+G3046</f>
        <v>0</v>
      </c>
      <c r="H3007" s="182" t="b">
        <f t="shared" si="298"/>
        <v>1</v>
      </c>
      <c r="I3007" s="182" t="str">
        <f t="shared" si="296"/>
        <v>00</v>
      </c>
    </row>
    <row r="3008" spans="1:9">
      <c r="A3008" s="182" t="str">
        <f t="shared" si="297"/>
        <v>3.2.1.0.0.00.00 - Aposentadorias e Reformas</v>
      </c>
      <c r="B3008" s="108" t="s">
        <v>1854</v>
      </c>
      <c r="C3008" s="111">
        <v>119578078606.16</v>
      </c>
      <c r="D3008" s="182">
        <v>0</v>
      </c>
      <c r="E3008" s="112">
        <f>E3013+E3011+E3009+E3015+E3017</f>
        <v>0</v>
      </c>
      <c r="F3008" s="112">
        <f>F3013+F3011+F3009+F3015+F3017</f>
        <v>119578078606.16002</v>
      </c>
      <c r="G3008" s="182">
        <f>G3013+G3011+G3009+G3017</f>
        <v>0</v>
      </c>
      <c r="H3008" s="182" t="b">
        <f t="shared" si="298"/>
        <v>1</v>
      </c>
      <c r="I3008" s="182" t="str">
        <f t="shared" si="296"/>
        <v>00</v>
      </c>
    </row>
    <row r="3009" spans="1:9">
      <c r="A3009" s="182" t="str">
        <f t="shared" si="297"/>
        <v>3.2.1.1.0.00.00 - Aposentadorias - RPPS</v>
      </c>
      <c r="B3009" s="106" t="s">
        <v>1855</v>
      </c>
      <c r="C3009" s="110">
        <v>91805367476.960007</v>
      </c>
      <c r="D3009" s="182">
        <v>0</v>
      </c>
      <c r="E3009" s="112">
        <f>E3010</f>
        <v>0</v>
      </c>
      <c r="F3009" s="112">
        <f>F3010</f>
        <v>91805367476.960007</v>
      </c>
      <c r="G3009" s="182">
        <f>G3010</f>
        <v>0</v>
      </c>
      <c r="H3009" s="182" t="b">
        <f t="shared" si="298"/>
        <v>1</v>
      </c>
      <c r="I3009" s="182" t="str">
        <f t="shared" si="296"/>
        <v>00</v>
      </c>
    </row>
    <row r="3010" spans="1:9">
      <c r="A3010" s="182" t="str">
        <f t="shared" si="297"/>
        <v>3.2.1.1.1.00.00 - Aposentadorias - RPPS - Consolidação</v>
      </c>
      <c r="B3010" s="108" t="s">
        <v>1856</v>
      </c>
      <c r="C3010" s="111">
        <v>91805367476.960007</v>
      </c>
      <c r="D3010" s="182">
        <v>0</v>
      </c>
      <c r="E3010" s="112">
        <f t="shared" ref="E3010" si="329">SUMIF(A3010:B3010,"*intra*",C3010:D3010)+SUMIF(A3010:B3010,"*inter*",C3010:D3010)</f>
        <v>0</v>
      </c>
      <c r="F3010" s="112">
        <f t="shared" ref="F3010" si="330">SUMIF(A3010:B3010,"*consolidação*",C3010:D3010)</f>
        <v>91805367476.960007</v>
      </c>
      <c r="H3010" s="182" t="b">
        <f t="shared" si="298"/>
        <v>1</v>
      </c>
      <c r="I3010" s="182" t="str">
        <f t="shared" si="296"/>
        <v>00</v>
      </c>
    </row>
    <row r="3011" spans="1:9">
      <c r="A3011" s="182" t="str">
        <f t="shared" si="297"/>
        <v>3.2.1.2.0.00.00 - Aposentadorias - RGPS</v>
      </c>
      <c r="B3011" s="106" t="s">
        <v>1857</v>
      </c>
      <c r="C3011" s="110">
        <v>181279102.28999999</v>
      </c>
      <c r="D3011" s="182">
        <v>0</v>
      </c>
      <c r="E3011" s="112">
        <f>E3012</f>
        <v>0</v>
      </c>
      <c r="F3011" s="112">
        <f>F3012</f>
        <v>181279102.28999999</v>
      </c>
      <c r="G3011" s="182">
        <f>G3012</f>
        <v>0</v>
      </c>
      <c r="H3011" s="182" t="b">
        <f t="shared" si="298"/>
        <v>1</v>
      </c>
      <c r="I3011" s="182" t="str">
        <f t="shared" si="296"/>
        <v>00</v>
      </c>
    </row>
    <row r="3012" spans="1:9">
      <c r="A3012" s="182" t="str">
        <f t="shared" si="297"/>
        <v>3.2.1.2.1.00.00 - Aposentadorias - RGPS - Consolidação</v>
      </c>
      <c r="B3012" s="108" t="s">
        <v>1858</v>
      </c>
      <c r="C3012" s="111">
        <v>181279102.28999999</v>
      </c>
      <c r="D3012" s="182">
        <v>0</v>
      </c>
      <c r="E3012" s="112">
        <f t="shared" ref="E3012" si="331">SUMIF(A3012:B3012,"*intra*",C3012:D3012)+SUMIF(A3012:B3012,"*inter*",C3012:D3012)</f>
        <v>0</v>
      </c>
      <c r="F3012" s="112">
        <f t="shared" ref="F3012" si="332">SUMIF(A3012:B3012,"*consolidação*",C3012:D3012)</f>
        <v>181279102.28999999</v>
      </c>
      <c r="H3012" s="182" t="b">
        <f t="shared" si="298"/>
        <v>1</v>
      </c>
      <c r="I3012" s="182" t="str">
        <f t="shared" si="296"/>
        <v>00</v>
      </c>
    </row>
    <row r="3013" spans="1:9">
      <c r="A3013" s="182" t="str">
        <f t="shared" si="297"/>
        <v>3.2.1.3.0.00.00 - Reserva Remunerada e Reformas - Militar</v>
      </c>
      <c r="B3013" s="106" t="s">
        <v>1859</v>
      </c>
      <c r="C3013" s="110">
        <v>20512806544.139999</v>
      </c>
      <c r="D3013" s="182">
        <v>0</v>
      </c>
      <c r="E3013" s="112">
        <f>E3014</f>
        <v>0</v>
      </c>
      <c r="F3013" s="112">
        <f>F3014</f>
        <v>20512806544.139999</v>
      </c>
      <c r="G3013" s="182">
        <f>G3014</f>
        <v>0</v>
      </c>
      <c r="H3013" s="182" t="b">
        <f t="shared" si="298"/>
        <v>1</v>
      </c>
      <c r="I3013" s="182" t="str">
        <f t="shared" si="296"/>
        <v>00</v>
      </c>
    </row>
    <row r="3014" spans="1:9" ht="25.5">
      <c r="A3014" s="182" t="str">
        <f t="shared" si="297"/>
        <v>3.2.1.3.1.00.00 - Reserva Remunerada e Reformas - Militar - 
 Consolidação</v>
      </c>
      <c r="B3014" s="108" t="s">
        <v>1860</v>
      </c>
      <c r="C3014" s="111">
        <v>20512806544.139999</v>
      </c>
      <c r="D3014" s="182">
        <v>0</v>
      </c>
      <c r="E3014" s="112">
        <f t="shared" ref="E3014" si="333">SUMIF(A3014:B3014,"*intra*",C3014:D3014)+SUMIF(A3014:B3014,"*inter*",C3014:D3014)</f>
        <v>0</v>
      </c>
      <c r="F3014" s="112">
        <f t="shared" ref="F3014" si="334">SUMIF(A3014:B3014,"*consolidação*",C3014:D3014)</f>
        <v>20512806544.139999</v>
      </c>
      <c r="H3014" s="182" t="b">
        <f t="shared" si="298"/>
        <v>1</v>
      </c>
      <c r="I3014" s="182" t="str">
        <f t="shared" si="296"/>
        <v>00</v>
      </c>
    </row>
    <row r="3015" spans="1:9" s="252" customFormat="1">
      <c r="A3015" s="252" t="s">
        <v>4028</v>
      </c>
      <c r="B3015" s="254" t="s">
        <v>4028</v>
      </c>
      <c r="C3015" s="110">
        <v>0</v>
      </c>
      <c r="D3015" s="252">
        <v>0</v>
      </c>
      <c r="E3015" s="112">
        <f>E3016</f>
        <v>0</v>
      </c>
      <c r="F3015" s="112">
        <f>F3016</f>
        <v>0</v>
      </c>
      <c r="H3015" s="252" t="b">
        <f t="shared" ref="H3015:H3016" si="335">IF(I3015="00",C3015=E3015+F3015,TRUE)</f>
        <v>1</v>
      </c>
      <c r="I3015" s="252" t="str">
        <f t="shared" ref="I3015:I3016" si="336">MID(A3015,11,2)</f>
        <v>00</v>
      </c>
    </row>
    <row r="3016" spans="1:9" s="252" customFormat="1">
      <c r="A3016" s="252" t="s">
        <v>4029</v>
      </c>
      <c r="B3016" s="255" t="s">
        <v>4029</v>
      </c>
      <c r="C3016" s="111">
        <v>0</v>
      </c>
      <c r="D3016" s="252">
        <v>0</v>
      </c>
      <c r="E3016" s="112">
        <f t="shared" ref="E3016" si="337">SUMIF(A3016:B3016,"*intra*",C3016:D3016)+SUMIF(A3016:B3016,"*inter*",C3016:D3016)</f>
        <v>0</v>
      </c>
      <c r="F3016" s="112">
        <f t="shared" ref="F3016" si="338">SUMIF(A3016:B3016,"*consolidação*",C3016:D3016)</f>
        <v>0</v>
      </c>
      <c r="H3016" s="252" t="b">
        <f t="shared" si="335"/>
        <v>1</v>
      </c>
      <c r="I3016" s="252" t="str">
        <f t="shared" si="336"/>
        <v>00</v>
      </c>
    </row>
    <row r="3017" spans="1:9">
      <c r="A3017" s="182" t="str">
        <f t="shared" si="297"/>
        <v>3.2.1.9.0.00.00 - Outras Aposentadorias</v>
      </c>
      <c r="B3017" s="106" t="s">
        <v>1861</v>
      </c>
      <c r="C3017" s="110">
        <v>7078625482.7700005</v>
      </c>
      <c r="D3017" s="182">
        <v>0</v>
      </c>
      <c r="E3017" s="112">
        <f>E3018</f>
        <v>0</v>
      </c>
      <c r="F3017" s="112">
        <f>F3018</f>
        <v>7078625482.7700005</v>
      </c>
      <c r="G3017" s="182">
        <f>G3018</f>
        <v>0</v>
      </c>
      <c r="H3017" s="182" t="b">
        <f t="shared" si="298"/>
        <v>1</v>
      </c>
      <c r="I3017" s="182" t="str">
        <f t="shared" si="296"/>
        <v>00</v>
      </c>
    </row>
    <row r="3018" spans="1:9">
      <c r="A3018" s="182" t="str">
        <f t="shared" si="297"/>
        <v>3.2.1.9.1.00.00 - Outras Aposentadorias - Consolidação</v>
      </c>
      <c r="B3018" s="108" t="s">
        <v>1862</v>
      </c>
      <c r="C3018" s="111">
        <v>7078625482.7700005</v>
      </c>
      <c r="D3018" s="182">
        <v>0</v>
      </c>
      <c r="E3018" s="112">
        <f t="shared" ref="E3018" si="339">SUMIF(A3018:B3018,"*intra*",C3018:D3018)+SUMIF(A3018:B3018,"*inter*",C3018:D3018)</f>
        <v>0</v>
      </c>
      <c r="F3018" s="112">
        <f t="shared" ref="F3018" si="340">SUMIF(A3018:B3018,"*consolidação*",C3018:D3018)</f>
        <v>7078625482.7700005</v>
      </c>
      <c r="H3018" s="182" t="b">
        <f t="shared" si="298"/>
        <v>1</v>
      </c>
      <c r="I3018" s="182" t="str">
        <f t="shared" si="296"/>
        <v>00</v>
      </c>
    </row>
    <row r="3019" spans="1:9">
      <c r="A3019" s="182" t="str">
        <f t="shared" si="297"/>
        <v>3.2.2.0.0.00.00 - Pensões</v>
      </c>
      <c r="B3019" s="106" t="s">
        <v>1863</v>
      </c>
      <c r="C3019" s="110">
        <v>30123221779.709999</v>
      </c>
      <c r="D3019" s="182">
        <v>0</v>
      </c>
      <c r="E3019" s="182">
        <f>E3024+E3020+E3022+E3026</f>
        <v>0</v>
      </c>
      <c r="F3019" s="182">
        <f>F3024+F3020+F3022+F3026</f>
        <v>30123221779.710003</v>
      </c>
      <c r="G3019" s="182">
        <f>G3024+G3020+G3022+G3026</f>
        <v>0</v>
      </c>
      <c r="H3019" s="182" t="b">
        <f t="shared" si="298"/>
        <v>1</v>
      </c>
      <c r="I3019" s="182" t="str">
        <f t="shared" si="296"/>
        <v>00</v>
      </c>
    </row>
    <row r="3020" spans="1:9">
      <c r="A3020" s="182" t="str">
        <f t="shared" si="297"/>
        <v>3.2.2.1.0.00.00 - Pensões - RPPS</v>
      </c>
      <c r="B3020" s="108" t="s">
        <v>1864</v>
      </c>
      <c r="C3020" s="111">
        <v>19198712945.630001</v>
      </c>
      <c r="D3020" s="182">
        <v>0</v>
      </c>
      <c r="E3020" s="112">
        <f>E3021</f>
        <v>0</v>
      </c>
      <c r="F3020" s="112">
        <f>F3021</f>
        <v>19198712945.630001</v>
      </c>
      <c r="G3020" s="182">
        <f>G3021</f>
        <v>0</v>
      </c>
      <c r="H3020" s="182" t="b">
        <f t="shared" si="298"/>
        <v>1</v>
      </c>
      <c r="I3020" s="182" t="str">
        <f t="shared" si="296"/>
        <v>00</v>
      </c>
    </row>
    <row r="3021" spans="1:9">
      <c r="A3021" s="182" t="str">
        <f t="shared" si="297"/>
        <v>3.2.2.1.1.00.00 - Pensões - RPPS - Consolidação</v>
      </c>
      <c r="B3021" s="106" t="s">
        <v>1865</v>
      </c>
      <c r="C3021" s="110">
        <v>19198712945.630001</v>
      </c>
      <c r="D3021" s="182">
        <v>0</v>
      </c>
      <c r="E3021" s="112">
        <f t="shared" ref="E3021" si="341">SUMIF(A3021:B3021,"*intra*",C3021:D3021)+SUMIF(A3021:B3021,"*inter*",C3021:D3021)</f>
        <v>0</v>
      </c>
      <c r="F3021" s="112">
        <f t="shared" ref="F3021" si="342">SUMIF(A3021:B3021,"*consolidação*",C3021:D3021)</f>
        <v>19198712945.630001</v>
      </c>
      <c r="H3021" s="182" t="b">
        <f t="shared" si="298"/>
        <v>1</v>
      </c>
      <c r="I3021" s="182" t="str">
        <f t="shared" si="296"/>
        <v>00</v>
      </c>
    </row>
    <row r="3022" spans="1:9">
      <c r="A3022" s="182" t="str">
        <f t="shared" si="297"/>
        <v>3.2.2.2.0.00.00 - Pensões - RGPS</v>
      </c>
      <c r="B3022" s="108" t="s">
        <v>1866</v>
      </c>
      <c r="C3022" s="111">
        <v>34234585.450000003</v>
      </c>
      <c r="D3022" s="182">
        <v>0</v>
      </c>
      <c r="E3022" s="112">
        <f>E3023</f>
        <v>0</v>
      </c>
      <c r="F3022" s="112">
        <f>F3023</f>
        <v>34234585.450000003</v>
      </c>
      <c r="G3022" s="182">
        <f>G3023</f>
        <v>0</v>
      </c>
      <c r="H3022" s="182" t="b">
        <f t="shared" si="298"/>
        <v>1</v>
      </c>
      <c r="I3022" s="182" t="str">
        <f t="shared" si="296"/>
        <v>00</v>
      </c>
    </row>
    <row r="3023" spans="1:9">
      <c r="A3023" s="182" t="str">
        <f t="shared" si="297"/>
        <v>3.2.2.2.1.00.00 - Pensões - RGPS - Consolidação</v>
      </c>
      <c r="B3023" s="106" t="s">
        <v>1867</v>
      </c>
      <c r="C3023" s="110">
        <v>34234585.450000003</v>
      </c>
      <c r="D3023" s="182">
        <v>0</v>
      </c>
      <c r="E3023" s="112">
        <f t="shared" ref="E3023" si="343">SUMIF(A3023:B3023,"*intra*",C3023:D3023)+SUMIF(A3023:B3023,"*inter*",C3023:D3023)</f>
        <v>0</v>
      </c>
      <c r="F3023" s="112">
        <f t="shared" ref="F3023" si="344">SUMIF(A3023:B3023,"*consolidação*",C3023:D3023)</f>
        <v>34234585.450000003</v>
      </c>
      <c r="H3023" s="182" t="b">
        <f t="shared" si="298"/>
        <v>1</v>
      </c>
      <c r="I3023" s="182" t="str">
        <f t="shared" si="296"/>
        <v>00</v>
      </c>
    </row>
    <row r="3024" spans="1:9">
      <c r="A3024" s="182" t="str">
        <f t="shared" si="297"/>
        <v>3.2.2.3.0.00.00 - Pensões - Militar</v>
      </c>
      <c r="B3024" s="108" t="s">
        <v>1868</v>
      </c>
      <c r="C3024" s="111">
        <v>6542856643.0900002</v>
      </c>
      <c r="D3024" s="182">
        <v>0</v>
      </c>
      <c r="E3024" s="112">
        <f>E3025</f>
        <v>0</v>
      </c>
      <c r="F3024" s="112">
        <f>F3025</f>
        <v>6542856643.0900002</v>
      </c>
      <c r="G3024" s="182">
        <f>G3025</f>
        <v>0</v>
      </c>
      <c r="H3024" s="182" t="b">
        <f t="shared" si="298"/>
        <v>1</v>
      </c>
      <c r="I3024" s="182" t="str">
        <f t="shared" si="296"/>
        <v>00</v>
      </c>
    </row>
    <row r="3025" spans="1:9">
      <c r="A3025" s="182" t="str">
        <f t="shared" si="297"/>
        <v>3.2.2.3.1.00.00 - Pensões - Militar - Consolidação</v>
      </c>
      <c r="B3025" s="106" t="s">
        <v>1869</v>
      </c>
      <c r="C3025" s="110">
        <v>6542856643.0900002</v>
      </c>
      <c r="D3025" s="182">
        <v>0</v>
      </c>
      <c r="E3025" s="112">
        <f t="shared" ref="E3025" si="345">SUMIF(A3025:B3025,"*intra*",C3025:D3025)+SUMIF(A3025:B3025,"*inter*",C3025:D3025)</f>
        <v>0</v>
      </c>
      <c r="F3025" s="112">
        <f t="shared" ref="F3025" si="346">SUMIF(A3025:B3025,"*consolidação*",C3025:D3025)</f>
        <v>6542856643.0900002</v>
      </c>
      <c r="H3025" s="182" t="b">
        <f t="shared" si="298"/>
        <v>1</v>
      </c>
      <c r="I3025" s="182" t="str">
        <f t="shared" si="296"/>
        <v>00</v>
      </c>
    </row>
    <row r="3026" spans="1:9">
      <c r="A3026" s="182" t="str">
        <f t="shared" si="297"/>
        <v>3.2.2.9.0.00.00 - Outras Pensões</v>
      </c>
      <c r="B3026" s="108" t="s">
        <v>1870</v>
      </c>
      <c r="C3026" s="111">
        <v>4347417605.54</v>
      </c>
      <c r="D3026" s="182">
        <v>0</v>
      </c>
      <c r="E3026" s="112">
        <f>E3027</f>
        <v>0</v>
      </c>
      <c r="F3026" s="112">
        <f>F3027</f>
        <v>4347417605.54</v>
      </c>
      <c r="G3026" s="182">
        <f>G3027</f>
        <v>0</v>
      </c>
      <c r="H3026" s="182" t="b">
        <f t="shared" si="298"/>
        <v>1</v>
      </c>
      <c r="I3026" s="182" t="str">
        <f t="shared" si="296"/>
        <v>00</v>
      </c>
    </row>
    <row r="3027" spans="1:9">
      <c r="A3027" s="182" t="str">
        <f t="shared" si="297"/>
        <v>3.2.2.9.1.00.00 - Outras Pensões - Consolidação</v>
      </c>
      <c r="B3027" s="106" t="s">
        <v>1871</v>
      </c>
      <c r="C3027" s="110">
        <v>4347417605.54</v>
      </c>
      <c r="D3027" s="182">
        <v>0</v>
      </c>
      <c r="E3027" s="112">
        <f t="shared" ref="E3027" si="347">SUMIF(A3027:B3027,"*intra*",C3027:D3027)+SUMIF(A3027:B3027,"*inter*",C3027:D3027)</f>
        <v>0</v>
      </c>
      <c r="F3027" s="112">
        <f t="shared" ref="F3027" si="348">SUMIF(A3027:B3027,"*consolidação*",C3027:D3027)</f>
        <v>4347417605.54</v>
      </c>
      <c r="H3027" s="182" t="b">
        <f t="shared" si="298"/>
        <v>1</v>
      </c>
      <c r="I3027" s="182" t="str">
        <f t="shared" ref="I3027:I3090" si="349">MID(A3027,11,2)</f>
        <v>00</v>
      </c>
    </row>
    <row r="3028" spans="1:9">
      <c r="A3028" s="182" t="str">
        <f t="shared" ref="A3028:A3091" si="350">TRIM(B3028)</f>
        <v>3.2.3.0.0.00.00 - Benefícios de Prestação Continuada</v>
      </c>
      <c r="B3028" s="108" t="s">
        <v>1872</v>
      </c>
      <c r="C3028" s="111">
        <v>404700852.04000002</v>
      </c>
      <c r="D3028" s="182">
        <v>0</v>
      </c>
      <c r="E3028" s="182">
        <f>E3033+E3031+E3029</f>
        <v>0</v>
      </c>
      <c r="F3028" s="182">
        <f>F3033+F3031+F3029</f>
        <v>404700852.04000002</v>
      </c>
      <c r="G3028" s="182">
        <f>G3033+G3031+G3029</f>
        <v>0</v>
      </c>
      <c r="H3028" s="182" t="b">
        <f t="shared" ref="H3028:H3091" si="351">IF(I3028="00",C3028=E3028+F3028,TRUE)</f>
        <v>1</v>
      </c>
      <c r="I3028" s="182" t="str">
        <f t="shared" si="349"/>
        <v>00</v>
      </c>
    </row>
    <row r="3029" spans="1:9">
      <c r="A3029" s="182" t="str">
        <f t="shared" si="350"/>
        <v>3.2.3.1.0.00.00 - Benefícios de Prestação Continuada ao Idoso</v>
      </c>
      <c r="B3029" s="106" t="s">
        <v>1873</v>
      </c>
      <c r="C3029" s="110">
        <v>0</v>
      </c>
      <c r="D3029" s="182">
        <v>0</v>
      </c>
      <c r="E3029" s="112">
        <f>E3030</f>
        <v>0</v>
      </c>
      <c r="F3029" s="112">
        <f>F3030</f>
        <v>0</v>
      </c>
      <c r="G3029" s="182">
        <f>G3030</f>
        <v>0</v>
      </c>
      <c r="H3029" s="182" t="b">
        <f t="shared" si="351"/>
        <v>1</v>
      </c>
      <c r="I3029" s="182" t="str">
        <f t="shared" si="349"/>
        <v>00</v>
      </c>
    </row>
    <row r="3030" spans="1:9" ht="25.5">
      <c r="A3030" s="182" t="str">
        <f t="shared" si="350"/>
        <v>3.2.3.1.1.00.00 - Benefícios de Prestação Continuada ao Idoso - 
 Consolidação</v>
      </c>
      <c r="B3030" s="108" t="s">
        <v>1874</v>
      </c>
      <c r="C3030" s="111">
        <v>0</v>
      </c>
      <c r="D3030" s="182">
        <v>0</v>
      </c>
      <c r="E3030" s="112">
        <f t="shared" ref="E3030" si="352">SUMIF(A3030:B3030,"*intra*",C3030:D3030)+SUMIF(A3030:B3030,"*inter*",C3030:D3030)</f>
        <v>0</v>
      </c>
      <c r="F3030" s="112">
        <f t="shared" ref="F3030" si="353">SUMIF(A3030:B3030,"*consolidação*",C3030:D3030)</f>
        <v>0</v>
      </c>
      <c r="H3030" s="182" t="b">
        <f t="shared" si="351"/>
        <v>1</v>
      </c>
      <c r="I3030" s="182" t="str">
        <f t="shared" si="349"/>
        <v>00</v>
      </c>
    </row>
    <row r="3031" spans="1:9" ht="25.5">
      <c r="A3031" s="182" t="str">
        <f t="shared" si="350"/>
        <v>3.2.3.2.0.00.00 - Benefícios de Prestação Continuada ao Portador de 
 Deficiência</v>
      </c>
      <c r="B3031" s="106" t="s">
        <v>1875</v>
      </c>
      <c r="C3031" s="110">
        <v>0</v>
      </c>
      <c r="D3031" s="182">
        <v>0</v>
      </c>
      <c r="E3031" s="112">
        <f>E3032</f>
        <v>0</v>
      </c>
      <c r="F3031" s="112">
        <f>F3032</f>
        <v>0</v>
      </c>
      <c r="G3031" s="182">
        <f>G3032</f>
        <v>0</v>
      </c>
      <c r="H3031" s="182" t="b">
        <f t="shared" si="351"/>
        <v>1</v>
      </c>
      <c r="I3031" s="182" t="str">
        <f t="shared" si="349"/>
        <v>00</v>
      </c>
    </row>
    <row r="3032" spans="1:9" ht="25.5">
      <c r="A3032" s="182" t="str">
        <f t="shared" si="350"/>
        <v>3.2.3.2.1.00.00 - Benefícios de Prestação Continuada ao Portador de 
 Deficiência - Consolidação</v>
      </c>
      <c r="B3032" s="108" t="s">
        <v>1876</v>
      </c>
      <c r="C3032" s="111">
        <v>0</v>
      </c>
      <c r="D3032" s="182">
        <v>0</v>
      </c>
      <c r="E3032" s="112">
        <f t="shared" ref="E3032" si="354">SUMIF(A3032:B3032,"*intra*",C3032:D3032)+SUMIF(A3032:B3032,"*inter*",C3032:D3032)</f>
        <v>0</v>
      </c>
      <c r="F3032" s="112">
        <f t="shared" ref="F3032" si="355">SUMIF(A3032:B3032,"*consolidação*",C3032:D3032)</f>
        <v>0</v>
      </c>
      <c r="H3032" s="182" t="b">
        <f t="shared" si="351"/>
        <v>1</v>
      </c>
      <c r="I3032" s="182" t="str">
        <f t="shared" si="349"/>
        <v>00</v>
      </c>
    </row>
    <row r="3033" spans="1:9">
      <c r="A3033" s="182" t="str">
        <f t="shared" si="350"/>
        <v>3.2.3.9.0.00.00 - Outros Benefícios de Prestação Continuada</v>
      </c>
      <c r="B3033" s="106" t="s">
        <v>1877</v>
      </c>
      <c r="C3033" s="110">
        <v>404700852.04000002</v>
      </c>
      <c r="D3033" s="182">
        <v>0</v>
      </c>
      <c r="E3033" s="112">
        <f>E3034</f>
        <v>0</v>
      </c>
      <c r="F3033" s="112">
        <f>F3034</f>
        <v>404700852.04000002</v>
      </c>
      <c r="G3033" s="182">
        <f>G3034</f>
        <v>0</v>
      </c>
      <c r="H3033" s="182" t="b">
        <f t="shared" si="351"/>
        <v>1</v>
      </c>
      <c r="I3033" s="182" t="str">
        <f t="shared" si="349"/>
        <v>00</v>
      </c>
    </row>
    <row r="3034" spans="1:9" ht="25.5">
      <c r="A3034" s="182" t="str">
        <f t="shared" si="350"/>
        <v>3.2.3.9.1.00.00 - Outros Benefícios de Prestação Continuada - 
 Consolidação</v>
      </c>
      <c r="B3034" s="108" t="s">
        <v>1878</v>
      </c>
      <c r="C3034" s="111">
        <v>404700852.04000002</v>
      </c>
      <c r="D3034" s="182">
        <v>0</v>
      </c>
      <c r="E3034" s="112">
        <f t="shared" ref="E3034" si="356">SUMIF(A3034:B3034,"*intra*",C3034:D3034)+SUMIF(A3034:B3034,"*inter*",C3034:D3034)</f>
        <v>0</v>
      </c>
      <c r="F3034" s="112">
        <f t="shared" ref="F3034" si="357">SUMIF(A3034:B3034,"*consolidação*",C3034:D3034)</f>
        <v>404700852.04000002</v>
      </c>
      <c r="H3034" s="182" t="b">
        <f t="shared" si="351"/>
        <v>1</v>
      </c>
      <c r="I3034" s="182" t="str">
        <f t="shared" si="349"/>
        <v>00</v>
      </c>
    </row>
    <row r="3035" spans="1:9">
      <c r="A3035" s="182" t="str">
        <f t="shared" si="350"/>
        <v>3.2.4.0.0.00.00 - Benefícios Eventuais</v>
      </c>
      <c r="B3035" s="106" t="s">
        <v>1879</v>
      </c>
      <c r="C3035" s="110">
        <v>68861628</v>
      </c>
      <c r="D3035" s="182">
        <v>0</v>
      </c>
      <c r="E3035" s="182">
        <f>E3044+E3042+E3036+E3038+E3040</f>
        <v>0</v>
      </c>
      <c r="F3035" s="182">
        <f>F3044+F3042+F3036+F3038+F3040</f>
        <v>68861628</v>
      </c>
      <c r="G3035" s="182">
        <f>G3044+G3042+G3036+G3038+G3040</f>
        <v>0</v>
      </c>
      <c r="H3035" s="182" t="b">
        <f t="shared" si="351"/>
        <v>1</v>
      </c>
      <c r="I3035" s="182" t="str">
        <f t="shared" si="349"/>
        <v>00</v>
      </c>
    </row>
    <row r="3036" spans="1:9">
      <c r="A3036" s="182" t="str">
        <f t="shared" si="350"/>
        <v>3.2.4.1.0.00.00 - Auxílio por Natalidade</v>
      </c>
      <c r="B3036" s="108" t="s">
        <v>1880</v>
      </c>
      <c r="C3036" s="111">
        <v>6606393.4000000004</v>
      </c>
      <c r="D3036" s="182">
        <v>0</v>
      </c>
      <c r="E3036" s="112">
        <f>E3037</f>
        <v>0</v>
      </c>
      <c r="F3036" s="112">
        <f>F3037</f>
        <v>6606393.4000000004</v>
      </c>
      <c r="G3036" s="182">
        <f>G3037</f>
        <v>0</v>
      </c>
      <c r="H3036" s="182" t="b">
        <f t="shared" si="351"/>
        <v>1</v>
      </c>
      <c r="I3036" s="182" t="str">
        <f t="shared" si="349"/>
        <v>00</v>
      </c>
    </row>
    <row r="3037" spans="1:9">
      <c r="A3037" s="182" t="str">
        <f t="shared" si="350"/>
        <v>3.2.4.1.1.00.00 - Auxílio por Natalidade - Consolidação</v>
      </c>
      <c r="B3037" s="106" t="s">
        <v>1881</v>
      </c>
      <c r="C3037" s="110">
        <v>6606393.4000000004</v>
      </c>
      <c r="D3037" s="182">
        <v>0</v>
      </c>
      <c r="E3037" s="112">
        <f t="shared" ref="E3037" si="358">SUMIF(A3037:B3037,"*intra*",C3037:D3037)+SUMIF(A3037:B3037,"*inter*",C3037:D3037)</f>
        <v>0</v>
      </c>
      <c r="F3037" s="112">
        <f t="shared" ref="F3037" si="359">SUMIF(A3037:B3037,"*consolidação*",C3037:D3037)</f>
        <v>6606393.4000000004</v>
      </c>
      <c r="H3037" s="182" t="b">
        <f t="shared" si="351"/>
        <v>1</v>
      </c>
      <c r="I3037" s="182" t="str">
        <f t="shared" si="349"/>
        <v>00</v>
      </c>
    </row>
    <row r="3038" spans="1:9">
      <c r="A3038" s="182" t="str">
        <f t="shared" si="350"/>
        <v>3.2.4.2.0.00.00 - Auxílio por Morte</v>
      </c>
      <c r="B3038" s="108" t="s">
        <v>1882</v>
      </c>
      <c r="C3038" s="111">
        <v>2974794.82</v>
      </c>
      <c r="D3038" s="182">
        <v>0</v>
      </c>
      <c r="E3038" s="112">
        <f>E3039</f>
        <v>0</v>
      </c>
      <c r="F3038" s="112">
        <f>F3039</f>
        <v>2974794.82</v>
      </c>
      <c r="G3038" s="182">
        <f>G3039</f>
        <v>0</v>
      </c>
      <c r="H3038" s="182" t="b">
        <f t="shared" si="351"/>
        <v>1</v>
      </c>
      <c r="I3038" s="182" t="str">
        <f t="shared" si="349"/>
        <v>00</v>
      </c>
    </row>
    <row r="3039" spans="1:9">
      <c r="A3039" s="182" t="str">
        <f t="shared" si="350"/>
        <v>3.2.4.2.1.00.00 - Auxílio por Morte - Consolidação</v>
      </c>
      <c r="B3039" s="106" t="s">
        <v>1883</v>
      </c>
      <c r="C3039" s="110">
        <v>2974794.82</v>
      </c>
      <c r="D3039" s="182">
        <v>0</v>
      </c>
      <c r="E3039" s="112">
        <f t="shared" ref="E3039" si="360">SUMIF(A3039:B3039,"*intra*",C3039:D3039)+SUMIF(A3039:B3039,"*inter*",C3039:D3039)</f>
        <v>0</v>
      </c>
      <c r="F3039" s="112">
        <f t="shared" ref="F3039" si="361">SUMIF(A3039:B3039,"*consolidação*",C3039:D3039)</f>
        <v>2974794.82</v>
      </c>
      <c r="H3039" s="182" t="b">
        <f t="shared" si="351"/>
        <v>1</v>
      </c>
      <c r="I3039" s="182" t="str">
        <f t="shared" si="349"/>
        <v>00</v>
      </c>
    </row>
    <row r="3040" spans="1:9" ht="25.5">
      <c r="A3040" s="182" t="str">
        <f t="shared" si="350"/>
        <v>3.2.4.3.0.00.00 - Benefícios Eventuais por Situações de 
 Vulnerabilidade Temporária</v>
      </c>
      <c r="B3040" s="108" t="s">
        <v>1884</v>
      </c>
      <c r="C3040" s="111">
        <v>5021607.1399999997</v>
      </c>
      <c r="D3040" s="182">
        <v>0</v>
      </c>
      <c r="E3040" s="112">
        <f>E3041</f>
        <v>0</v>
      </c>
      <c r="F3040" s="112">
        <f>F3041</f>
        <v>5021607.1399999997</v>
      </c>
      <c r="G3040" s="182">
        <f>G3041</f>
        <v>0</v>
      </c>
      <c r="H3040" s="182" t="b">
        <f t="shared" si="351"/>
        <v>1</v>
      </c>
      <c r="I3040" s="182" t="str">
        <f t="shared" si="349"/>
        <v>00</v>
      </c>
    </row>
    <row r="3041" spans="1:9" ht="25.5">
      <c r="A3041" s="182" t="str">
        <f t="shared" si="350"/>
        <v>3.2.4.3.1.00.00 - Benefícios Eventuais por Situações de 
 Vulnerabilidade Temporária - Consolidação</v>
      </c>
      <c r="B3041" s="106" t="s">
        <v>1885</v>
      </c>
      <c r="C3041" s="110">
        <v>5021607.1399999997</v>
      </c>
      <c r="D3041" s="182">
        <v>0</v>
      </c>
      <c r="E3041" s="112">
        <f t="shared" ref="E3041" si="362">SUMIF(A3041:B3041,"*intra*",C3041:D3041)+SUMIF(A3041:B3041,"*inter*",C3041:D3041)</f>
        <v>0</v>
      </c>
      <c r="F3041" s="112">
        <f t="shared" ref="F3041" si="363">SUMIF(A3041:B3041,"*consolidação*",C3041:D3041)</f>
        <v>5021607.1399999997</v>
      </c>
      <c r="H3041" s="182" t="b">
        <f t="shared" si="351"/>
        <v>1</v>
      </c>
      <c r="I3041" s="182" t="str">
        <f t="shared" si="349"/>
        <v>00</v>
      </c>
    </row>
    <row r="3042" spans="1:9">
      <c r="A3042" s="182" t="str">
        <f t="shared" si="350"/>
        <v>3.2.4.4.0.00.00 - Benefícios Eventuais em Caso de Calamidade Pública</v>
      </c>
      <c r="B3042" s="108" t="s">
        <v>1886</v>
      </c>
      <c r="C3042" s="111">
        <v>0</v>
      </c>
      <c r="D3042" s="182">
        <v>0</v>
      </c>
      <c r="E3042" s="112">
        <f>E3043</f>
        <v>0</v>
      </c>
      <c r="F3042" s="112">
        <f>F3043</f>
        <v>0</v>
      </c>
      <c r="G3042" s="182">
        <f>G3043</f>
        <v>0</v>
      </c>
      <c r="H3042" s="182" t="b">
        <f t="shared" si="351"/>
        <v>1</v>
      </c>
      <c r="I3042" s="182" t="str">
        <f t="shared" si="349"/>
        <v>00</v>
      </c>
    </row>
    <row r="3043" spans="1:9" ht="25.5">
      <c r="A3043" s="182" t="str">
        <f t="shared" si="350"/>
        <v>3.2.4.4.1.00.00 - Benefícios Eventuais em Caso de Calamidade Pública 
 - Consolidação</v>
      </c>
      <c r="B3043" s="106" t="s">
        <v>1887</v>
      </c>
      <c r="C3043" s="110">
        <v>0</v>
      </c>
      <c r="D3043" s="182">
        <v>0</v>
      </c>
      <c r="E3043" s="112">
        <f t="shared" ref="E3043" si="364">SUMIF(A3043:B3043,"*intra*",C3043:D3043)+SUMIF(A3043:B3043,"*inter*",C3043:D3043)</f>
        <v>0</v>
      </c>
      <c r="F3043" s="112">
        <f t="shared" ref="F3043" si="365">SUMIF(A3043:B3043,"*consolidação*",C3043:D3043)</f>
        <v>0</v>
      </c>
      <c r="H3043" s="182" t="b">
        <f t="shared" si="351"/>
        <v>1</v>
      </c>
      <c r="I3043" s="182" t="str">
        <f t="shared" si="349"/>
        <v>00</v>
      </c>
    </row>
    <row r="3044" spans="1:9">
      <c r="A3044" s="182" t="str">
        <f t="shared" si="350"/>
        <v>3.2.4.9.0.00.00 - Outros Benefícios Eventuais</v>
      </c>
      <c r="B3044" s="108" t="s">
        <v>1888</v>
      </c>
      <c r="C3044" s="111">
        <v>54258832.640000001</v>
      </c>
      <c r="D3044" s="182">
        <v>0</v>
      </c>
      <c r="E3044" s="112">
        <f>E3045</f>
        <v>0</v>
      </c>
      <c r="F3044" s="112">
        <f>F3045</f>
        <v>54258832.640000001</v>
      </c>
      <c r="G3044" s="182">
        <f>G3045</f>
        <v>0</v>
      </c>
      <c r="H3044" s="182" t="b">
        <f t="shared" si="351"/>
        <v>1</v>
      </c>
      <c r="I3044" s="182" t="str">
        <f t="shared" si="349"/>
        <v>00</v>
      </c>
    </row>
    <row r="3045" spans="1:9">
      <c r="A3045" s="182" t="str">
        <f t="shared" si="350"/>
        <v>3.2.4.9.1.00.00 - Outros Benefícios Eventuais - Consolidação</v>
      </c>
      <c r="B3045" s="106" t="s">
        <v>1889</v>
      </c>
      <c r="C3045" s="110">
        <v>54258832.640000001</v>
      </c>
      <c r="D3045" s="182">
        <v>0</v>
      </c>
      <c r="E3045" s="112">
        <f t="shared" ref="E3045" si="366">SUMIF(A3045:B3045,"*intra*",C3045:D3045)+SUMIF(A3045:B3045,"*inter*",C3045:D3045)</f>
        <v>0</v>
      </c>
      <c r="F3045" s="112">
        <f t="shared" ref="F3045" si="367">SUMIF(A3045:B3045,"*consolidação*",C3045:D3045)</f>
        <v>54258832.640000001</v>
      </c>
      <c r="H3045" s="182" t="b">
        <f t="shared" si="351"/>
        <v>1</v>
      </c>
      <c r="I3045" s="182" t="str">
        <f t="shared" si="349"/>
        <v>00</v>
      </c>
    </row>
    <row r="3046" spans="1:9">
      <c r="A3046" s="182" t="str">
        <f t="shared" si="350"/>
        <v>3.2.5.0.0.00.00 - Políticas Públicas de Transferência de Renda</v>
      </c>
      <c r="B3046" s="108" t="s">
        <v>1890</v>
      </c>
      <c r="C3046" s="111">
        <v>817022012.79999995</v>
      </c>
      <c r="D3046" s="182">
        <v>0</v>
      </c>
      <c r="E3046" s="112">
        <f>E3047</f>
        <v>0</v>
      </c>
      <c r="F3046" s="112">
        <f>F3047</f>
        <v>817022012.79999995</v>
      </c>
      <c r="G3046" s="182">
        <f>G3047</f>
        <v>0</v>
      </c>
      <c r="H3046" s="182" t="b">
        <f t="shared" si="351"/>
        <v>1</v>
      </c>
      <c r="I3046" s="182" t="str">
        <f t="shared" si="349"/>
        <v>00</v>
      </c>
    </row>
    <row r="3047" spans="1:9" ht="25.5">
      <c r="A3047" s="182" t="str">
        <f t="shared" si="350"/>
        <v>3.2.5.0.1.00.00 - Políticas Públicas de Transferência de Renda - 
 Consolidação</v>
      </c>
      <c r="B3047" s="106" t="s">
        <v>1891</v>
      </c>
      <c r="C3047" s="110">
        <v>817022012.79999995</v>
      </c>
      <c r="D3047" s="182">
        <v>0</v>
      </c>
      <c r="E3047" s="112">
        <f t="shared" ref="E3047" si="368">SUMIF(A3047:B3047,"*intra*",C3047:D3047)+SUMIF(A3047:B3047,"*inter*",C3047:D3047)</f>
        <v>0</v>
      </c>
      <c r="F3047" s="112">
        <f t="shared" ref="F3047" si="369">SUMIF(A3047:B3047,"*consolidação*",C3047:D3047)</f>
        <v>817022012.79999995</v>
      </c>
      <c r="H3047" s="182" t="b">
        <f t="shared" si="351"/>
        <v>1</v>
      </c>
      <c r="I3047" s="182" t="str">
        <f t="shared" si="349"/>
        <v>00</v>
      </c>
    </row>
    <row r="3048" spans="1:9">
      <c r="A3048" s="182" t="str">
        <f t="shared" si="350"/>
        <v>3.2.9.0.0.00.00 - Outros Benefícios Previdenciários e Assistenciais</v>
      </c>
      <c r="B3048" s="108" t="s">
        <v>1892</v>
      </c>
      <c r="C3048" s="111">
        <v>1230071050.3199999</v>
      </c>
      <c r="D3048" s="182">
        <v>0</v>
      </c>
      <c r="E3048" s="182">
        <f>E3055+E3051+E3049+E3053</f>
        <v>0</v>
      </c>
      <c r="F3048" s="182">
        <f>F3055+F3051+F3049+F3053</f>
        <v>1230071050.3199999</v>
      </c>
      <c r="G3048" s="182">
        <f>G3055+G3051+G3049+G3053</f>
        <v>0</v>
      </c>
      <c r="H3048" s="182" t="b">
        <f t="shared" si="351"/>
        <v>1</v>
      </c>
      <c r="I3048" s="182" t="str">
        <f t="shared" si="349"/>
        <v>00</v>
      </c>
    </row>
    <row r="3049" spans="1:9">
      <c r="A3049" s="182" t="str">
        <f t="shared" si="350"/>
        <v>3.2.9.1.0.00.00 - Outros Benefícios Previdenciários - RPPS</v>
      </c>
      <c r="B3049" s="106" t="s">
        <v>1893</v>
      </c>
      <c r="C3049" s="110">
        <v>612267961.90999997</v>
      </c>
      <c r="D3049" s="182">
        <v>0</v>
      </c>
      <c r="E3049" s="112">
        <f>E3050</f>
        <v>0</v>
      </c>
      <c r="F3049" s="112">
        <f>F3050</f>
        <v>612267961.90999997</v>
      </c>
      <c r="G3049" s="182">
        <f>G3050</f>
        <v>0</v>
      </c>
      <c r="H3049" s="182" t="b">
        <f t="shared" si="351"/>
        <v>1</v>
      </c>
      <c r="I3049" s="182" t="str">
        <f t="shared" si="349"/>
        <v>00</v>
      </c>
    </row>
    <row r="3050" spans="1:9" ht="25.5">
      <c r="A3050" s="182" t="str">
        <f t="shared" si="350"/>
        <v>3.2.9.1.1.00.00 - Outros Benefícios Previdenciários - RPPS - 
 Consolidação</v>
      </c>
      <c r="B3050" s="108" t="s">
        <v>1894</v>
      </c>
      <c r="C3050" s="111">
        <v>612267961.90999997</v>
      </c>
      <c r="D3050" s="182">
        <v>0</v>
      </c>
      <c r="E3050" s="112">
        <f t="shared" ref="E3050" si="370">SUMIF(A3050:B3050,"*intra*",C3050:D3050)+SUMIF(A3050:B3050,"*inter*",C3050:D3050)</f>
        <v>0</v>
      </c>
      <c r="F3050" s="112">
        <f t="shared" ref="F3050" si="371">SUMIF(A3050:B3050,"*consolidação*",C3050:D3050)</f>
        <v>612267961.90999997</v>
      </c>
      <c r="H3050" s="182" t="b">
        <f t="shared" si="351"/>
        <v>1</v>
      </c>
      <c r="I3050" s="182" t="str">
        <f t="shared" si="349"/>
        <v>00</v>
      </c>
    </row>
    <row r="3051" spans="1:9">
      <c r="A3051" s="182" t="str">
        <f t="shared" si="350"/>
        <v>3.2.9.2.0.00.00 - Outros Benefícios Previdenciários - RGPS</v>
      </c>
      <c r="B3051" s="106" t="s">
        <v>1895</v>
      </c>
      <c r="C3051" s="110">
        <v>16409060.300000001</v>
      </c>
      <c r="D3051" s="182">
        <v>0</v>
      </c>
      <c r="E3051" s="112">
        <f>E3052</f>
        <v>0</v>
      </c>
      <c r="F3051" s="112">
        <f>F3052</f>
        <v>16409060.300000001</v>
      </c>
      <c r="G3051" s="182">
        <f>G3052</f>
        <v>0</v>
      </c>
      <c r="H3051" s="182" t="b">
        <f t="shared" si="351"/>
        <v>1</v>
      </c>
      <c r="I3051" s="182" t="str">
        <f t="shared" si="349"/>
        <v>00</v>
      </c>
    </row>
    <row r="3052" spans="1:9" ht="25.5">
      <c r="A3052" s="182" t="str">
        <f t="shared" si="350"/>
        <v>3.2.9.2.1.00.00 - Outros Benefícios Previdenciários - RGPS - 
 Consolidação</v>
      </c>
      <c r="B3052" s="108" t="s">
        <v>1896</v>
      </c>
      <c r="C3052" s="111">
        <v>16409060.300000001</v>
      </c>
      <c r="D3052" s="182">
        <v>0</v>
      </c>
      <c r="E3052" s="112">
        <f t="shared" ref="E3052" si="372">SUMIF(A3052:B3052,"*intra*",C3052:D3052)+SUMIF(A3052:B3052,"*inter*",C3052:D3052)</f>
        <v>0</v>
      </c>
      <c r="F3052" s="112">
        <f t="shared" ref="F3052" si="373">SUMIF(A3052:B3052,"*consolidação*",C3052:D3052)</f>
        <v>16409060.300000001</v>
      </c>
      <c r="H3052" s="182" t="b">
        <f t="shared" si="351"/>
        <v>1</v>
      </c>
      <c r="I3052" s="182" t="str">
        <f t="shared" si="349"/>
        <v>00</v>
      </c>
    </row>
    <row r="3053" spans="1:9">
      <c r="A3053" s="182" t="str">
        <f t="shared" si="350"/>
        <v>3.2.9.3.0.00.00 - Outros Benefícios Previdenciários - Militar</v>
      </c>
      <c r="B3053" s="106" t="s">
        <v>1897</v>
      </c>
      <c r="C3053" s="110">
        <v>13092773.779999999</v>
      </c>
      <c r="D3053" s="182">
        <v>0</v>
      </c>
      <c r="E3053" s="112">
        <f>E3054</f>
        <v>0</v>
      </c>
      <c r="F3053" s="112">
        <f>F3054</f>
        <v>13092773.779999999</v>
      </c>
      <c r="G3053" s="182">
        <f>G3054</f>
        <v>0</v>
      </c>
      <c r="H3053" s="182" t="b">
        <f t="shared" si="351"/>
        <v>1</v>
      </c>
      <c r="I3053" s="182" t="str">
        <f t="shared" si="349"/>
        <v>00</v>
      </c>
    </row>
    <row r="3054" spans="1:9" ht="25.5">
      <c r="A3054" s="182" t="str">
        <f t="shared" si="350"/>
        <v>3.2.9.3.1.00.00 - Outros Benefícios Previdenciários - Militar - 
 Consolidação</v>
      </c>
      <c r="B3054" s="108" t="s">
        <v>1898</v>
      </c>
      <c r="C3054" s="111">
        <v>13092773.779999999</v>
      </c>
      <c r="D3054" s="182">
        <v>0</v>
      </c>
      <c r="E3054" s="112">
        <f t="shared" ref="E3054" si="374">SUMIF(A3054:B3054,"*intra*",C3054:D3054)+SUMIF(A3054:B3054,"*inter*",C3054:D3054)</f>
        <v>0</v>
      </c>
      <c r="F3054" s="112">
        <f t="shared" ref="F3054" si="375">SUMIF(A3054:B3054,"*consolidação*",C3054:D3054)</f>
        <v>13092773.779999999</v>
      </c>
      <c r="H3054" s="182" t="b">
        <f t="shared" si="351"/>
        <v>1</v>
      </c>
      <c r="I3054" s="182" t="str">
        <f t="shared" si="349"/>
        <v>00</v>
      </c>
    </row>
    <row r="3055" spans="1:9">
      <c r="A3055" s="182" t="str">
        <f t="shared" si="350"/>
        <v>3.2.9.9.0.00.00 - Outros Benefícios Previdenciários e Assistenciais</v>
      </c>
      <c r="B3055" s="106" t="s">
        <v>1899</v>
      </c>
      <c r="C3055" s="110">
        <v>588301254.33000004</v>
      </c>
      <c r="D3055" s="182">
        <v>0</v>
      </c>
      <c r="E3055" s="112">
        <f>E3056</f>
        <v>0</v>
      </c>
      <c r="F3055" s="112">
        <f>F3056</f>
        <v>588301254.33000004</v>
      </c>
      <c r="G3055" s="182">
        <f>G3056</f>
        <v>0</v>
      </c>
      <c r="H3055" s="182" t="b">
        <f t="shared" si="351"/>
        <v>1</v>
      </c>
      <c r="I3055" s="182" t="str">
        <f t="shared" si="349"/>
        <v>00</v>
      </c>
    </row>
    <row r="3056" spans="1:9" ht="25.5">
      <c r="A3056" s="182" t="str">
        <f t="shared" si="350"/>
        <v>3.2.9.9.1.00.00 - Outros Benefícios Previdenciários e Assistenciais 
 - Consolidação</v>
      </c>
      <c r="B3056" s="108" t="s">
        <v>1900</v>
      </c>
      <c r="C3056" s="111">
        <v>588301254.33000004</v>
      </c>
      <c r="D3056" s="182">
        <v>0</v>
      </c>
      <c r="E3056" s="112">
        <f t="shared" ref="E3056" si="376">SUMIF(A3056:B3056,"*intra*",C3056:D3056)+SUMIF(A3056:B3056,"*inter*",C3056:D3056)</f>
        <v>0</v>
      </c>
      <c r="F3056" s="112">
        <f t="shared" ref="F3056" si="377">SUMIF(A3056:B3056,"*consolidação*",C3056:D3056)</f>
        <v>588301254.33000004</v>
      </c>
      <c r="H3056" s="182" t="b">
        <f t="shared" si="351"/>
        <v>1</v>
      </c>
      <c r="I3056" s="182" t="str">
        <f t="shared" si="349"/>
        <v>00</v>
      </c>
    </row>
    <row r="3057" spans="1:9">
      <c r="A3057" s="182" t="str">
        <f t="shared" si="350"/>
        <v>3.3.0.0.0.00.00 - Uso de Bens, Serviços e Consumo de Capital Fixo</v>
      </c>
      <c r="B3057" s="106" t="s">
        <v>1901</v>
      </c>
      <c r="C3057" s="110">
        <v>123902350019.14</v>
      </c>
      <c r="D3057" s="182">
        <v>0</v>
      </c>
      <c r="E3057" s="182">
        <f>E3072+E3063+E3058</f>
        <v>0</v>
      </c>
      <c r="F3057" s="182">
        <f>F3072+F3063+F3058</f>
        <v>123902350019.13998</v>
      </c>
      <c r="G3057" s="182">
        <f>G3072+G3063+G3058</f>
        <v>0</v>
      </c>
      <c r="H3057" s="182" t="b">
        <f t="shared" si="351"/>
        <v>1</v>
      </c>
      <c r="I3057" s="182" t="str">
        <f t="shared" si="349"/>
        <v>00</v>
      </c>
    </row>
    <row r="3058" spans="1:9">
      <c r="A3058" s="182" t="str">
        <f t="shared" si="350"/>
        <v>3.3.1.0.0.00.00 - Uso de Material de Consumo</v>
      </c>
      <c r="B3058" s="108" t="s">
        <v>1902</v>
      </c>
      <c r="C3058" s="111">
        <v>25532427596.290001</v>
      </c>
      <c r="D3058" s="182">
        <v>0</v>
      </c>
      <c r="E3058" s="182">
        <f>E3061+E3059</f>
        <v>0</v>
      </c>
      <c r="F3058" s="182">
        <f>F3061+F3059</f>
        <v>25532427596.290001</v>
      </c>
      <c r="G3058" s="182">
        <f>G3061+G3059</f>
        <v>0</v>
      </c>
      <c r="H3058" s="182" t="b">
        <f t="shared" si="351"/>
        <v>1</v>
      </c>
      <c r="I3058" s="182" t="str">
        <f t="shared" si="349"/>
        <v>00</v>
      </c>
    </row>
    <row r="3059" spans="1:9">
      <c r="A3059" s="182" t="str">
        <f t="shared" si="350"/>
        <v>3.3.1.1.0.00.00 - Consumo de Material</v>
      </c>
      <c r="B3059" s="106" t="s">
        <v>1903</v>
      </c>
      <c r="C3059" s="110">
        <v>23497661829.220001</v>
      </c>
      <c r="D3059" s="182">
        <v>0</v>
      </c>
      <c r="E3059" s="112">
        <f>E3060</f>
        <v>0</v>
      </c>
      <c r="F3059" s="112">
        <f>F3060</f>
        <v>23497661829.220001</v>
      </c>
      <c r="G3059" s="182">
        <f>G3060</f>
        <v>0</v>
      </c>
      <c r="H3059" s="182" t="b">
        <f t="shared" si="351"/>
        <v>1</v>
      </c>
      <c r="I3059" s="182" t="str">
        <f t="shared" si="349"/>
        <v>00</v>
      </c>
    </row>
    <row r="3060" spans="1:9">
      <c r="A3060" s="182" t="str">
        <f t="shared" si="350"/>
        <v>3.3.1.1.1.00.00 - Consumo de Material - Consolidação</v>
      </c>
      <c r="B3060" s="108" t="s">
        <v>1904</v>
      </c>
      <c r="C3060" s="111">
        <v>23497661829.220001</v>
      </c>
      <c r="D3060" s="182">
        <v>0</v>
      </c>
      <c r="E3060" s="112">
        <f t="shared" ref="E3060" si="378">SUMIF(A3060:B3060,"*intra*",C3060:D3060)+SUMIF(A3060:B3060,"*inter*",C3060:D3060)</f>
        <v>0</v>
      </c>
      <c r="F3060" s="112">
        <f t="shared" ref="F3060" si="379">SUMIF(A3060:B3060,"*consolidação*",C3060:D3060)</f>
        <v>23497661829.220001</v>
      </c>
      <c r="H3060" s="182" t="b">
        <f t="shared" si="351"/>
        <v>1</v>
      </c>
      <c r="I3060" s="182" t="str">
        <f t="shared" si="349"/>
        <v>00</v>
      </c>
    </row>
    <row r="3061" spans="1:9">
      <c r="A3061" s="182" t="str">
        <f t="shared" si="350"/>
        <v>3.3.1.2.0.00.00 - Distribuição de Material Gratuito</v>
      </c>
      <c r="B3061" s="106" t="s">
        <v>1905</v>
      </c>
      <c r="C3061" s="110">
        <v>2034765767.0699999</v>
      </c>
      <c r="D3061" s="182">
        <v>0</v>
      </c>
      <c r="E3061" s="112">
        <f>E3062</f>
        <v>0</v>
      </c>
      <c r="F3061" s="112">
        <f>F3062</f>
        <v>2034765767.0699999</v>
      </c>
      <c r="G3061" s="182">
        <f>G3062</f>
        <v>0</v>
      </c>
      <c r="H3061" s="182" t="b">
        <f t="shared" si="351"/>
        <v>1</v>
      </c>
      <c r="I3061" s="182" t="str">
        <f t="shared" si="349"/>
        <v>00</v>
      </c>
    </row>
    <row r="3062" spans="1:9">
      <c r="A3062" s="182" t="str">
        <f t="shared" si="350"/>
        <v>3.3.1.2.1.00.00 - Distribuição de Material Gratuito - Consolidação</v>
      </c>
      <c r="B3062" s="108" t="s">
        <v>1906</v>
      </c>
      <c r="C3062" s="111">
        <v>2034765767.0699999</v>
      </c>
      <c r="D3062" s="182">
        <v>0</v>
      </c>
      <c r="E3062" s="112">
        <f t="shared" ref="E3062" si="380">SUMIF(A3062:B3062,"*intra*",C3062:D3062)+SUMIF(A3062:B3062,"*inter*",C3062:D3062)</f>
        <v>0</v>
      </c>
      <c r="F3062" s="112">
        <f t="shared" ref="F3062" si="381">SUMIF(A3062:B3062,"*consolidação*",C3062:D3062)</f>
        <v>2034765767.0699999</v>
      </c>
      <c r="H3062" s="182" t="b">
        <f t="shared" si="351"/>
        <v>1</v>
      </c>
      <c r="I3062" s="182" t="str">
        <f t="shared" si="349"/>
        <v>00</v>
      </c>
    </row>
    <row r="3063" spans="1:9">
      <c r="A3063" s="182" t="str">
        <f t="shared" si="350"/>
        <v>3.3.2.0.0.00.00 - Serviços</v>
      </c>
      <c r="B3063" s="106" t="s">
        <v>1907</v>
      </c>
      <c r="C3063" s="110">
        <v>95305685268.229996</v>
      </c>
      <c r="D3063" s="182">
        <v>0</v>
      </c>
      <c r="E3063" s="182">
        <f>E3070+E3068+E3064+E3066</f>
        <v>0</v>
      </c>
      <c r="F3063" s="182">
        <f>F3070+F3068+F3064+F3066</f>
        <v>95305685268.22998</v>
      </c>
      <c r="G3063" s="182">
        <f>G3070+G3068+G3064+G3066</f>
        <v>0</v>
      </c>
      <c r="H3063" s="182" t="b">
        <f t="shared" si="351"/>
        <v>1</v>
      </c>
      <c r="I3063" s="182" t="str">
        <f t="shared" si="349"/>
        <v>00</v>
      </c>
    </row>
    <row r="3064" spans="1:9">
      <c r="A3064" s="182" t="str">
        <f t="shared" si="350"/>
        <v>3.3.2.1.0.00.00 - Diárias</v>
      </c>
      <c r="B3064" s="108" t="s">
        <v>1908</v>
      </c>
      <c r="C3064" s="111">
        <v>1436074696.26</v>
      </c>
      <c r="D3064" s="182">
        <v>0</v>
      </c>
      <c r="E3064" s="112">
        <f>E3065</f>
        <v>0</v>
      </c>
      <c r="F3064" s="112">
        <f>F3065</f>
        <v>1436074696.26</v>
      </c>
      <c r="G3064" s="182">
        <f>G3065</f>
        <v>0</v>
      </c>
      <c r="H3064" s="182" t="b">
        <f t="shared" si="351"/>
        <v>1</v>
      </c>
      <c r="I3064" s="182" t="str">
        <f t="shared" si="349"/>
        <v>00</v>
      </c>
    </row>
    <row r="3065" spans="1:9">
      <c r="A3065" s="182" t="str">
        <f t="shared" si="350"/>
        <v>3.3.2.1.1.00.00 - Diárias - Consolidação</v>
      </c>
      <c r="B3065" s="106" t="s">
        <v>1909</v>
      </c>
      <c r="C3065" s="110">
        <v>1436074696.26</v>
      </c>
      <c r="D3065" s="182">
        <v>0</v>
      </c>
      <c r="E3065" s="112">
        <f t="shared" ref="E3065" si="382">SUMIF(A3065:B3065,"*intra*",C3065:D3065)+SUMIF(A3065:B3065,"*inter*",C3065:D3065)</f>
        <v>0</v>
      </c>
      <c r="F3065" s="112">
        <f t="shared" ref="F3065" si="383">SUMIF(A3065:B3065,"*consolidação*",C3065:D3065)</f>
        <v>1436074696.26</v>
      </c>
      <c r="H3065" s="182" t="b">
        <f t="shared" si="351"/>
        <v>1</v>
      </c>
      <c r="I3065" s="182" t="str">
        <f t="shared" si="349"/>
        <v>00</v>
      </c>
    </row>
    <row r="3066" spans="1:9">
      <c r="A3066" s="182" t="str">
        <f t="shared" si="350"/>
        <v>3.3.2.2.0.00.00 - Serviços Terceiros - PF</v>
      </c>
      <c r="B3066" s="108" t="s">
        <v>1910</v>
      </c>
      <c r="C3066" s="111">
        <v>4482897095.6099997</v>
      </c>
      <c r="D3066" s="182">
        <v>0</v>
      </c>
      <c r="E3066" s="112">
        <f>E3067</f>
        <v>0</v>
      </c>
      <c r="F3066" s="112">
        <f>F3067</f>
        <v>4482897095.6099997</v>
      </c>
      <c r="G3066" s="182">
        <f>G3067</f>
        <v>0</v>
      </c>
      <c r="H3066" s="182" t="b">
        <f t="shared" si="351"/>
        <v>1</v>
      </c>
      <c r="I3066" s="182" t="str">
        <f t="shared" si="349"/>
        <v>00</v>
      </c>
    </row>
    <row r="3067" spans="1:9">
      <c r="A3067" s="182" t="str">
        <f t="shared" si="350"/>
        <v>3.3.2.2.1.00.00 - Serviços Terceiros - PF - Consolidação</v>
      </c>
      <c r="B3067" s="106" t="s">
        <v>1911</v>
      </c>
      <c r="C3067" s="110">
        <v>4482897095.6099997</v>
      </c>
      <c r="D3067" s="182">
        <v>0</v>
      </c>
      <c r="E3067" s="112">
        <f t="shared" ref="E3067" si="384">SUMIF(A3067:B3067,"*intra*",C3067:D3067)+SUMIF(A3067:B3067,"*inter*",C3067:D3067)</f>
        <v>0</v>
      </c>
      <c r="F3067" s="112">
        <f t="shared" ref="F3067" si="385">SUMIF(A3067:B3067,"*consolidação*",C3067:D3067)</f>
        <v>4482897095.6099997</v>
      </c>
      <c r="H3067" s="182" t="b">
        <f t="shared" si="351"/>
        <v>1</v>
      </c>
      <c r="I3067" s="182" t="str">
        <f t="shared" si="349"/>
        <v>00</v>
      </c>
    </row>
    <row r="3068" spans="1:9">
      <c r="A3068" s="182" t="str">
        <f t="shared" si="350"/>
        <v>3.3.2.3.0.00.00 - Serviços Terceiros - PJ</v>
      </c>
      <c r="B3068" s="108" t="s">
        <v>1912</v>
      </c>
      <c r="C3068" s="111">
        <v>83758844087.289993</v>
      </c>
      <c r="D3068" s="182">
        <v>0</v>
      </c>
      <c r="E3068" s="112">
        <f>E3069</f>
        <v>0</v>
      </c>
      <c r="F3068" s="112">
        <f>F3069</f>
        <v>83758844087.289993</v>
      </c>
      <c r="G3068" s="182">
        <f>G3069</f>
        <v>0</v>
      </c>
      <c r="H3068" s="182" t="b">
        <f t="shared" si="351"/>
        <v>1</v>
      </c>
      <c r="I3068" s="182" t="str">
        <f t="shared" si="349"/>
        <v>00</v>
      </c>
    </row>
    <row r="3069" spans="1:9">
      <c r="A3069" s="182" t="str">
        <f t="shared" si="350"/>
        <v>3.3.2.3.1.00.00 - Serviços Terceiros - PJ - Consolidação</v>
      </c>
      <c r="B3069" s="106" t="s">
        <v>1913</v>
      </c>
      <c r="C3069" s="110">
        <v>83758844087.289993</v>
      </c>
      <c r="D3069" s="182">
        <v>0</v>
      </c>
      <c r="E3069" s="112">
        <f t="shared" ref="E3069" si="386">SUMIF(A3069:B3069,"*intra*",C3069:D3069)+SUMIF(A3069:B3069,"*inter*",C3069:D3069)</f>
        <v>0</v>
      </c>
      <c r="F3069" s="112">
        <f t="shared" ref="F3069" si="387">SUMIF(A3069:B3069,"*consolidação*",C3069:D3069)</f>
        <v>83758844087.289993</v>
      </c>
      <c r="H3069" s="182" t="b">
        <f t="shared" si="351"/>
        <v>1</v>
      </c>
      <c r="I3069" s="182" t="str">
        <f t="shared" si="349"/>
        <v>00</v>
      </c>
    </row>
    <row r="3070" spans="1:9" ht="25.5">
      <c r="A3070" s="182" t="str">
        <f t="shared" si="350"/>
        <v>3.3.2.4.0.00.00 - Contrato de Terceirização por Substituição de mão 
 de Obra – Art. 18 § 1, LC 101/00</v>
      </c>
      <c r="B3070" s="108" t="s">
        <v>1914</v>
      </c>
      <c r="C3070" s="111">
        <v>5627869389.0699997</v>
      </c>
      <c r="D3070" s="182">
        <v>0</v>
      </c>
      <c r="E3070" s="112">
        <f>E3071</f>
        <v>0</v>
      </c>
      <c r="F3070" s="112">
        <f>F3071</f>
        <v>5627869389.0699997</v>
      </c>
      <c r="G3070" s="182">
        <f>G3071</f>
        <v>0</v>
      </c>
      <c r="H3070" s="182" t="b">
        <f t="shared" si="351"/>
        <v>1</v>
      </c>
      <c r="I3070" s="182" t="str">
        <f t="shared" si="349"/>
        <v>00</v>
      </c>
    </row>
    <row r="3071" spans="1:9" ht="25.5">
      <c r="A3071" s="182" t="str">
        <f t="shared" si="350"/>
        <v>3.3.2.4.1.00.00 - Contrato de Terceirização por Substituição de mão 
 de Obra - Art. 18 § 1, LC 101/00 - Consolidação</v>
      </c>
      <c r="B3071" s="106" t="s">
        <v>1915</v>
      </c>
      <c r="C3071" s="110">
        <v>5627869389.0699997</v>
      </c>
      <c r="D3071" s="182">
        <v>0</v>
      </c>
      <c r="E3071" s="112">
        <f t="shared" ref="E3071" si="388">SUMIF(A3071:B3071,"*intra*",C3071:D3071)+SUMIF(A3071:B3071,"*inter*",C3071:D3071)</f>
        <v>0</v>
      </c>
      <c r="F3071" s="112">
        <f t="shared" ref="F3071" si="389">SUMIF(A3071:B3071,"*consolidação*",C3071:D3071)</f>
        <v>5627869389.0699997</v>
      </c>
      <c r="H3071" s="182" t="b">
        <f t="shared" si="351"/>
        <v>1</v>
      </c>
      <c r="I3071" s="182" t="str">
        <f t="shared" si="349"/>
        <v>00</v>
      </c>
    </row>
    <row r="3072" spans="1:9">
      <c r="A3072" s="182" t="str">
        <f t="shared" si="350"/>
        <v>3.3.3.0.0.00.00 - Depreciação, Amortização e Exaustão</v>
      </c>
      <c r="B3072" s="108" t="s">
        <v>1916</v>
      </c>
      <c r="C3072" s="111">
        <v>3064237154.6199999</v>
      </c>
      <c r="D3072" s="182">
        <v>0</v>
      </c>
      <c r="E3072" s="182">
        <f>E3075+E3077+E3073</f>
        <v>0</v>
      </c>
      <c r="F3072" s="182">
        <f>F3075+F3077+F3073</f>
        <v>3064237154.6200004</v>
      </c>
      <c r="G3072" s="182">
        <f>G3075+G3077+G3073</f>
        <v>0</v>
      </c>
      <c r="H3072" s="182" t="b">
        <f t="shared" si="351"/>
        <v>1</v>
      </c>
      <c r="I3072" s="182" t="str">
        <f t="shared" si="349"/>
        <v>00</v>
      </c>
    </row>
    <row r="3073" spans="1:9">
      <c r="A3073" s="182" t="str">
        <f t="shared" si="350"/>
        <v>3.3.3.1.0.00.00 - Depreciação</v>
      </c>
      <c r="B3073" s="106" t="s">
        <v>1917</v>
      </c>
      <c r="C3073" s="110">
        <v>3009461842.3000002</v>
      </c>
      <c r="D3073" s="182">
        <v>0</v>
      </c>
      <c r="E3073" s="112">
        <f>E3074</f>
        <v>0</v>
      </c>
      <c r="F3073" s="112">
        <f>F3074</f>
        <v>3009461842.3000002</v>
      </c>
      <c r="G3073" s="182">
        <f>G3074</f>
        <v>0</v>
      </c>
      <c r="H3073" s="182" t="b">
        <f t="shared" si="351"/>
        <v>1</v>
      </c>
      <c r="I3073" s="182" t="str">
        <f t="shared" si="349"/>
        <v>00</v>
      </c>
    </row>
    <row r="3074" spans="1:9">
      <c r="A3074" s="182" t="str">
        <f t="shared" si="350"/>
        <v>3.3.3.1.1.00.00 - Depreciação - Consolidação</v>
      </c>
      <c r="B3074" s="108" t="s">
        <v>1918</v>
      </c>
      <c r="C3074" s="111">
        <v>3009461842.3000002</v>
      </c>
      <c r="D3074" s="182">
        <v>0</v>
      </c>
      <c r="E3074" s="112">
        <f t="shared" ref="E3074" si="390">SUMIF(A3074:B3074,"*intra*",C3074:D3074)+SUMIF(A3074:B3074,"*inter*",C3074:D3074)</f>
        <v>0</v>
      </c>
      <c r="F3074" s="112">
        <f t="shared" ref="F3074" si="391">SUMIF(A3074:B3074,"*consolidação*",C3074:D3074)</f>
        <v>3009461842.3000002</v>
      </c>
      <c r="H3074" s="182" t="b">
        <f t="shared" si="351"/>
        <v>1</v>
      </c>
      <c r="I3074" s="182" t="str">
        <f t="shared" si="349"/>
        <v>00</v>
      </c>
    </row>
    <row r="3075" spans="1:9">
      <c r="A3075" s="182" t="str">
        <f t="shared" si="350"/>
        <v>3.3.3.2.0.00.00 - Amortização</v>
      </c>
      <c r="B3075" s="106" t="s">
        <v>1919</v>
      </c>
      <c r="C3075" s="110">
        <v>54775312.32</v>
      </c>
      <c r="D3075" s="182">
        <v>0</v>
      </c>
      <c r="E3075" s="112">
        <f>E3076</f>
        <v>0</v>
      </c>
      <c r="F3075" s="112">
        <f>F3076</f>
        <v>54775312.32</v>
      </c>
      <c r="G3075" s="182">
        <f>G3076</f>
        <v>0</v>
      </c>
      <c r="H3075" s="182" t="b">
        <f t="shared" si="351"/>
        <v>1</v>
      </c>
      <c r="I3075" s="182" t="str">
        <f t="shared" si="349"/>
        <v>00</v>
      </c>
    </row>
    <row r="3076" spans="1:9">
      <c r="A3076" s="182" t="str">
        <f t="shared" si="350"/>
        <v>3.3.3.2.1.00.00 - Amortização - Consolidação</v>
      </c>
      <c r="B3076" s="108" t="s">
        <v>1920</v>
      </c>
      <c r="C3076" s="111">
        <v>54775312.32</v>
      </c>
      <c r="D3076" s="182">
        <v>0</v>
      </c>
      <c r="E3076" s="112">
        <f t="shared" ref="E3076" si="392">SUMIF(A3076:B3076,"*intra*",C3076:D3076)+SUMIF(A3076:B3076,"*inter*",C3076:D3076)</f>
        <v>0</v>
      </c>
      <c r="F3076" s="112">
        <f t="shared" ref="F3076" si="393">SUMIF(A3076:B3076,"*consolidação*",C3076:D3076)</f>
        <v>54775312.32</v>
      </c>
      <c r="H3076" s="182" t="b">
        <f t="shared" si="351"/>
        <v>1</v>
      </c>
      <c r="I3076" s="182" t="str">
        <f t="shared" si="349"/>
        <v>00</v>
      </c>
    </row>
    <row r="3077" spans="1:9">
      <c r="A3077" s="182" t="str">
        <f t="shared" si="350"/>
        <v>3.3.3.3.0.00.00 - Exaustão</v>
      </c>
      <c r="B3077" s="106" t="s">
        <v>1921</v>
      </c>
      <c r="C3077" s="110">
        <v>0</v>
      </c>
      <c r="D3077" s="182">
        <v>0</v>
      </c>
      <c r="E3077" s="112">
        <f>E3078</f>
        <v>0</v>
      </c>
      <c r="F3077" s="112">
        <f>F3078</f>
        <v>0</v>
      </c>
      <c r="G3077" s="182">
        <f>G3078</f>
        <v>0</v>
      </c>
      <c r="H3077" s="182" t="b">
        <f t="shared" si="351"/>
        <v>1</v>
      </c>
      <c r="I3077" s="182" t="str">
        <f t="shared" si="349"/>
        <v>00</v>
      </c>
    </row>
    <row r="3078" spans="1:9">
      <c r="A3078" s="182" t="str">
        <f t="shared" si="350"/>
        <v>3.3.3.3.1.00.00 - Exaustão - Consolidação</v>
      </c>
      <c r="B3078" s="108" t="s">
        <v>1922</v>
      </c>
      <c r="C3078" s="111">
        <v>0</v>
      </c>
      <c r="D3078" s="182">
        <v>0</v>
      </c>
      <c r="E3078" s="112">
        <f t="shared" ref="E3078" si="394">SUMIF(A3078:B3078,"*intra*",C3078:D3078)+SUMIF(A3078:B3078,"*inter*",C3078:D3078)</f>
        <v>0</v>
      </c>
      <c r="F3078" s="112">
        <f t="shared" ref="F3078" si="395">SUMIF(A3078:B3078,"*consolidação*",C3078:D3078)</f>
        <v>0</v>
      </c>
      <c r="H3078" s="182" t="b">
        <f t="shared" si="351"/>
        <v>1</v>
      </c>
      <c r="I3078" s="182" t="str">
        <f t="shared" si="349"/>
        <v>00</v>
      </c>
    </row>
    <row r="3079" spans="1:9">
      <c r="A3079" s="182" t="str">
        <f t="shared" si="350"/>
        <v>3.4.0.0.0.00.00 - Variações Patrimoniais Diminutivas Financeiras</v>
      </c>
      <c r="B3079" s="106" t="s">
        <v>1923</v>
      </c>
      <c r="C3079" s="110">
        <v>150448131292.38</v>
      </c>
      <c r="D3079" s="182">
        <v>0</v>
      </c>
      <c r="E3079" s="112">
        <f>E3137+E3130+E3113+E3080+E3099+E3132</f>
        <v>44991784877.030006</v>
      </c>
      <c r="F3079" s="112">
        <f>F3137+F3130+F3113+F3080+F3099+F3132</f>
        <v>105456346415.35001</v>
      </c>
      <c r="G3079" s="182">
        <f>G3137+G3130+G3113+G3080+G3099+G3132</f>
        <v>0</v>
      </c>
      <c r="H3079" s="182" t="b">
        <f t="shared" si="351"/>
        <v>1</v>
      </c>
      <c r="I3079" s="182" t="str">
        <f t="shared" si="349"/>
        <v>00</v>
      </c>
    </row>
    <row r="3080" spans="1:9" ht="25.5">
      <c r="A3080" s="182" t="str">
        <f t="shared" si="350"/>
        <v>3.4.1.0.0.00.00 - Juros e Encargos de Empréstimos e Financiamentos 
 Obtidos</v>
      </c>
      <c r="B3080" s="108" t="s">
        <v>1924</v>
      </c>
      <c r="C3080" s="111">
        <v>14162814564.66</v>
      </c>
      <c r="D3080" s="182">
        <v>0</v>
      </c>
      <c r="E3080" s="112">
        <f>E3097+E3086+E3090+E3092+E3081+E3088</f>
        <v>4241368421.2999997</v>
      </c>
      <c r="F3080" s="112">
        <f>F3097+F3086+F3090+F3092+F3081+F3088</f>
        <v>9921446143.3600006</v>
      </c>
      <c r="G3080" s="182">
        <f>G3097+G3086+G3090+G3092+G3081+G3088</f>
        <v>0</v>
      </c>
      <c r="H3080" s="182" t="b">
        <f t="shared" si="351"/>
        <v>1</v>
      </c>
      <c r="I3080" s="182" t="str">
        <f t="shared" si="349"/>
        <v>00</v>
      </c>
    </row>
    <row r="3081" spans="1:9">
      <c r="A3081" s="182" t="str">
        <f t="shared" si="350"/>
        <v>3.4.1.1.0.00.00 - Juros e Encargos da Dívida Contratual Interna</v>
      </c>
      <c r="B3081" s="106" t="s">
        <v>1925</v>
      </c>
      <c r="C3081" s="110">
        <v>12249152938.65</v>
      </c>
      <c r="D3081" s="182">
        <v>0</v>
      </c>
      <c r="E3081" s="112">
        <f>E3084+E3085+E3083+E3082</f>
        <v>4241368421.2999997</v>
      </c>
      <c r="F3081" s="112">
        <f>F3084+F3085+F3083+F3082</f>
        <v>8007784517.3500004</v>
      </c>
      <c r="G3081" s="182">
        <f>G3084+G3085+G3083+G3082</f>
        <v>0</v>
      </c>
      <c r="H3081" s="182" t="b">
        <f t="shared" si="351"/>
        <v>1</v>
      </c>
      <c r="I3081" s="182" t="str">
        <f t="shared" si="349"/>
        <v>00</v>
      </c>
    </row>
    <row r="3082" spans="1:9" ht="25.5">
      <c r="A3082" s="182" t="str">
        <f t="shared" si="350"/>
        <v>3.4.1.1.1.00.00 - Juros e Encargos da Dívida Contratual Interna - 
 Consolidação</v>
      </c>
      <c r="B3082" s="108" t="s">
        <v>1926</v>
      </c>
      <c r="C3082" s="111">
        <v>8007784517.3500004</v>
      </c>
      <c r="D3082" s="182">
        <v>0</v>
      </c>
      <c r="E3082" s="112"/>
      <c r="F3082" s="112">
        <f t="shared" ref="F3082:F3085" si="396">SUMIF(A3082:B3082,"*consolidação*",C3082:D3082)</f>
        <v>8007784517.3500004</v>
      </c>
      <c r="H3082" s="182" t="b">
        <f t="shared" si="351"/>
        <v>1</v>
      </c>
      <c r="I3082" s="182" t="str">
        <f t="shared" si="349"/>
        <v>00</v>
      </c>
    </row>
    <row r="3083" spans="1:9" ht="25.5">
      <c r="A3083" s="182" t="str">
        <f t="shared" si="350"/>
        <v>3.4.1.1.3.00.00 - Juros e Encargos da Dívida Contratual Interna - 
 Inter OFSS - União</v>
      </c>
      <c r="B3083" s="106" t="s">
        <v>1927</v>
      </c>
      <c r="C3083" s="110">
        <v>4241355687.6399999</v>
      </c>
      <c r="D3083" s="182">
        <v>0</v>
      </c>
      <c r="E3083" s="112">
        <f t="shared" ref="E3083:E3085" si="397">SUMIF(A3083:B3083,"*intra*",C3083:D3083)+SUMIF(A3083:B3083,"*inter*",C3083:D3083)</f>
        <v>4241355687.6399999</v>
      </c>
      <c r="F3083" s="112">
        <f t="shared" si="396"/>
        <v>0</v>
      </c>
      <c r="H3083" s="182" t="b">
        <f t="shared" si="351"/>
        <v>1</v>
      </c>
      <c r="I3083" s="182" t="str">
        <f t="shared" si="349"/>
        <v>00</v>
      </c>
    </row>
    <row r="3084" spans="1:9" ht="25.5">
      <c r="A3084" s="182" t="str">
        <f t="shared" si="350"/>
        <v>3.4.1.1.4.00.00 - Juros e Encargos da Dívida Contratual Interna - 
 Inter OFSS - Estado</v>
      </c>
      <c r="B3084" s="108" t="s">
        <v>1928</v>
      </c>
      <c r="C3084" s="111">
        <v>0</v>
      </c>
      <c r="D3084" s="182">
        <v>0</v>
      </c>
      <c r="E3084" s="112">
        <f t="shared" si="397"/>
        <v>0</v>
      </c>
      <c r="F3084" s="112">
        <f t="shared" si="396"/>
        <v>0</v>
      </c>
      <c r="H3084" s="182" t="b">
        <f t="shared" si="351"/>
        <v>1</v>
      </c>
      <c r="I3084" s="182" t="str">
        <f t="shared" si="349"/>
        <v>00</v>
      </c>
    </row>
    <row r="3085" spans="1:9" ht="25.5">
      <c r="A3085" s="182" t="str">
        <f t="shared" si="350"/>
        <v>3.4.1.1.5.00.00 - Juros e Encargos da Dívida Contratual Interna - 
 Inter OFSS - Município</v>
      </c>
      <c r="B3085" s="106" t="s">
        <v>1929</v>
      </c>
      <c r="C3085" s="110">
        <v>12733.66</v>
      </c>
      <c r="D3085" s="182">
        <v>0</v>
      </c>
      <c r="E3085" s="112">
        <f t="shared" si="397"/>
        <v>12733.66</v>
      </c>
      <c r="F3085" s="112">
        <f t="shared" si="396"/>
        <v>0</v>
      </c>
      <c r="H3085" s="182" t="b">
        <f t="shared" si="351"/>
        <v>1</v>
      </c>
      <c r="I3085" s="182" t="str">
        <f t="shared" si="349"/>
        <v>00</v>
      </c>
    </row>
    <row r="3086" spans="1:9">
      <c r="A3086" s="182" t="str">
        <f t="shared" si="350"/>
        <v>3.4.1.2.0.00.00 - Juros e Encargos da Dívida Contratual Externa</v>
      </c>
      <c r="B3086" s="108" t="s">
        <v>1930</v>
      </c>
      <c r="C3086" s="111">
        <v>1913302052.1099999</v>
      </c>
      <c r="D3086" s="182">
        <v>0</v>
      </c>
      <c r="E3086" s="112">
        <f>E3087</f>
        <v>0</v>
      </c>
      <c r="F3086" s="112">
        <f>F3087</f>
        <v>1913302052.1099999</v>
      </c>
      <c r="G3086" s="182">
        <f>G3087</f>
        <v>0</v>
      </c>
      <c r="H3086" s="182" t="b">
        <f t="shared" si="351"/>
        <v>1</v>
      </c>
      <c r="I3086" s="182" t="str">
        <f t="shared" si="349"/>
        <v>00</v>
      </c>
    </row>
    <row r="3087" spans="1:9" ht="25.5">
      <c r="A3087" s="182" t="str">
        <f t="shared" si="350"/>
        <v>3.4.1.2.1.00.00 - Juros e Encargos da Dívida Contratual Externa - 
 Consolidação</v>
      </c>
      <c r="B3087" s="106" t="s">
        <v>1931</v>
      </c>
      <c r="C3087" s="110">
        <v>1913302052.1099999</v>
      </c>
      <c r="D3087" s="182">
        <v>0</v>
      </c>
      <c r="E3087" s="112">
        <f t="shared" ref="E3087" si="398">SUMIF(A3087:B3087,"*intra*",C3087:D3087)+SUMIF(A3087:B3087,"*inter*",C3087:D3087)</f>
        <v>0</v>
      </c>
      <c r="F3087" s="112">
        <f t="shared" ref="F3087" si="399">SUMIF(A3087:B3087,"*consolidação*",C3087:D3087)</f>
        <v>1913302052.1099999</v>
      </c>
      <c r="H3087" s="182" t="b">
        <f t="shared" si="351"/>
        <v>1</v>
      </c>
      <c r="I3087" s="182" t="str">
        <f t="shared" si="349"/>
        <v>00</v>
      </c>
    </row>
    <row r="3088" spans="1:9">
      <c r="A3088" s="182" t="str">
        <f t="shared" si="350"/>
        <v>3.4.1.3.0.00.00 - Juros e Encargos da Dívida Mobiliária</v>
      </c>
      <c r="B3088" s="108" t="s">
        <v>1932</v>
      </c>
      <c r="C3088" s="111">
        <v>359573.9</v>
      </c>
      <c r="D3088" s="182">
        <v>0</v>
      </c>
      <c r="E3088" s="112">
        <f>E3089</f>
        <v>0</v>
      </c>
      <c r="F3088" s="112">
        <f>F3089</f>
        <v>359573.9</v>
      </c>
      <c r="G3088" s="182">
        <f>G3089</f>
        <v>0</v>
      </c>
      <c r="H3088" s="182" t="b">
        <f t="shared" si="351"/>
        <v>1</v>
      </c>
      <c r="I3088" s="182" t="str">
        <f t="shared" si="349"/>
        <v>00</v>
      </c>
    </row>
    <row r="3089" spans="1:9" ht="25.5">
      <c r="A3089" s="182" t="str">
        <f t="shared" si="350"/>
        <v>3.4.1.3.1.00.00 - Juros e Encargos da Dívida Mobiliária - 
 Consolidação</v>
      </c>
      <c r="B3089" s="106" t="s">
        <v>1933</v>
      </c>
      <c r="C3089" s="110">
        <v>359573.9</v>
      </c>
      <c r="D3089" s="182">
        <v>0</v>
      </c>
      <c r="E3089" s="112">
        <f t="shared" ref="E3089" si="400">SUMIF(A3089:B3089,"*intra*",C3089:D3089)+SUMIF(A3089:B3089,"*inter*",C3089:D3089)</f>
        <v>0</v>
      </c>
      <c r="F3089" s="112">
        <f t="shared" ref="F3089" si="401">SUMIF(A3089:B3089,"*consolidação*",C3089:D3089)</f>
        <v>359573.9</v>
      </c>
      <c r="H3089" s="182" t="b">
        <f t="shared" si="351"/>
        <v>1</v>
      </c>
      <c r="I3089" s="182" t="str">
        <f t="shared" si="349"/>
        <v>00</v>
      </c>
    </row>
    <row r="3090" spans="1:9" ht="25.5">
      <c r="A3090" s="182" t="str">
        <f t="shared" si="350"/>
        <v>3.4.1.4.0.00.00 - Juros e Encargos de Empréstimos por Antecipação de 
 Receita Orçamentária</v>
      </c>
      <c r="B3090" s="108" t="s">
        <v>1934</v>
      </c>
      <c r="C3090" s="111">
        <v>0</v>
      </c>
      <c r="D3090" s="182">
        <v>0</v>
      </c>
      <c r="E3090" s="112">
        <f>E3091</f>
        <v>0</v>
      </c>
      <c r="F3090" s="112">
        <f>F3091</f>
        <v>0</v>
      </c>
      <c r="G3090" s="182">
        <f>G3091</f>
        <v>0</v>
      </c>
      <c r="H3090" s="182" t="b">
        <f t="shared" si="351"/>
        <v>1</v>
      </c>
      <c r="I3090" s="182" t="str">
        <f t="shared" si="349"/>
        <v>00</v>
      </c>
    </row>
    <row r="3091" spans="1:9" ht="38.25">
      <c r="A3091" s="182" t="str">
        <f t="shared" si="350"/>
        <v>3.4.1.4.1.00.00 - Juros e Encargos de Empréstimos por Antecipação de 
 Receita Orçamentária - Consolidação</v>
      </c>
      <c r="B3091" s="106" t="s">
        <v>1935</v>
      </c>
      <c r="C3091" s="110">
        <v>0</v>
      </c>
      <c r="D3091" s="182">
        <v>0</v>
      </c>
      <c r="E3091" s="112">
        <f t="shared" ref="E3091" si="402">SUMIF(A3091:B3091,"*intra*",C3091:D3091)+SUMIF(A3091:B3091,"*inter*",C3091:D3091)</f>
        <v>0</v>
      </c>
      <c r="F3091" s="112">
        <f t="shared" ref="F3091" si="403">SUMIF(A3091:B3091,"*consolidação*",C3091:D3091)</f>
        <v>0</v>
      </c>
      <c r="H3091" s="182" t="b">
        <f t="shared" si="351"/>
        <v>1</v>
      </c>
      <c r="I3091" s="182" t="str">
        <f t="shared" ref="I3091:I3156" si="404">MID(A3091,11,2)</f>
        <v>00</v>
      </c>
    </row>
    <row r="3092" spans="1:9" ht="25.5">
      <c r="A3092" s="182" t="str">
        <f t="shared" ref="A3092:A3157" si="405">TRIM(B3092)</f>
        <v>3.4.1.8.0.00.00 - Outros Juros e Encargos de Empréstimos e 
 Financiamentos Internos</v>
      </c>
      <c r="B3092" s="108" t="s">
        <v>1936</v>
      </c>
      <c r="C3092" s="111">
        <v>0</v>
      </c>
      <c r="D3092" s="182">
        <v>0</v>
      </c>
      <c r="E3092" s="112">
        <f>E3093+E3094+E3096+E3095</f>
        <v>0</v>
      </c>
      <c r="F3092" s="112">
        <f>F3093+F3094+F3096+F3095</f>
        <v>0</v>
      </c>
      <c r="G3092" s="182">
        <f>G3093+G3094+G3096+G3095</f>
        <v>0</v>
      </c>
      <c r="H3092" s="182" t="b">
        <f t="shared" ref="H3092:H3157" si="406">IF(I3092="00",C3092=E3092+F3092,TRUE)</f>
        <v>1</v>
      </c>
      <c r="I3092" s="182" t="str">
        <f t="shared" si="404"/>
        <v>00</v>
      </c>
    </row>
    <row r="3093" spans="1:9" ht="25.5">
      <c r="A3093" s="182" t="str">
        <f t="shared" si="405"/>
        <v>3.4.1.8.1.00.00 - Outros Juros e Encargos de Empréstimos e 
 Financiamentos Internos - Consolidação</v>
      </c>
      <c r="B3093" s="106" t="s">
        <v>1937</v>
      </c>
      <c r="C3093" s="110">
        <v>0</v>
      </c>
      <c r="D3093" s="182">
        <v>0</v>
      </c>
      <c r="E3093" s="112"/>
      <c r="F3093" s="112">
        <f t="shared" ref="F3093:F3096" si="407">SUMIF(A3093:B3093,"*consolidação*",C3093:D3093)</f>
        <v>0</v>
      </c>
      <c r="H3093" s="182" t="b">
        <f t="shared" si="406"/>
        <v>1</v>
      </c>
      <c r="I3093" s="182" t="str">
        <f t="shared" si="404"/>
        <v>00</v>
      </c>
    </row>
    <row r="3094" spans="1:9" ht="25.5">
      <c r="A3094" s="182" t="str">
        <f t="shared" si="405"/>
        <v>3.4.1.8.3.00.00 - Outros Juros e Encargos de Empréstimos e 
 Financiamentos Internos - Inter OFSS - União</v>
      </c>
      <c r="B3094" s="108" t="s">
        <v>1938</v>
      </c>
      <c r="C3094" s="111">
        <v>0</v>
      </c>
      <c r="D3094" s="182">
        <v>0</v>
      </c>
      <c r="E3094" s="112">
        <f t="shared" ref="E3094:E3096" si="408">SUMIF(A3094:B3094,"*intra*",C3094:D3094)+SUMIF(A3094:B3094,"*inter*",C3094:D3094)</f>
        <v>0</v>
      </c>
      <c r="F3094" s="112">
        <f t="shared" si="407"/>
        <v>0</v>
      </c>
      <c r="H3094" s="182" t="b">
        <f t="shared" si="406"/>
        <v>1</v>
      </c>
      <c r="I3094" s="182" t="str">
        <f t="shared" si="404"/>
        <v>00</v>
      </c>
    </row>
    <row r="3095" spans="1:9" ht="25.5">
      <c r="A3095" s="182" t="str">
        <f t="shared" si="405"/>
        <v>3.4.1.8.4.00.00 - Outros Juros e Encargos de Empréstimos e 
 Financiamentos Internos - Inter OFSS - Estado</v>
      </c>
      <c r="B3095" s="106" t="s">
        <v>1939</v>
      </c>
      <c r="C3095" s="110">
        <v>0</v>
      </c>
      <c r="D3095" s="182">
        <v>0</v>
      </c>
      <c r="E3095" s="112">
        <f t="shared" si="408"/>
        <v>0</v>
      </c>
      <c r="F3095" s="112">
        <f t="shared" si="407"/>
        <v>0</v>
      </c>
      <c r="H3095" s="182" t="b">
        <f t="shared" si="406"/>
        <v>1</v>
      </c>
      <c r="I3095" s="182" t="str">
        <f t="shared" si="404"/>
        <v>00</v>
      </c>
    </row>
    <row r="3096" spans="1:9" ht="25.5">
      <c r="A3096" s="182" t="str">
        <f t="shared" si="405"/>
        <v>3.4.1.8.5.00.00 - Outros Juros e Encargos de Empréstimos e 
 Financiamentos Internos - Inter OFSS - Município</v>
      </c>
      <c r="B3096" s="108" t="s">
        <v>1940</v>
      </c>
      <c r="C3096" s="111">
        <v>0</v>
      </c>
      <c r="D3096" s="182">
        <v>0</v>
      </c>
      <c r="E3096" s="112">
        <f t="shared" si="408"/>
        <v>0</v>
      </c>
      <c r="F3096" s="112">
        <f t="shared" si="407"/>
        <v>0</v>
      </c>
      <c r="H3096" s="182" t="b">
        <f t="shared" si="406"/>
        <v>1</v>
      </c>
      <c r="I3096" s="182" t="str">
        <f t="shared" si="404"/>
        <v>00</v>
      </c>
    </row>
    <row r="3097" spans="1:9" ht="25.5">
      <c r="A3097" s="182" t="str">
        <f t="shared" si="405"/>
        <v>3.4.1.9.0.00.00 - Outros Juros e Encargos de Empréstimos e 
 Financiamentos Externos</v>
      </c>
      <c r="B3097" s="106" t="s">
        <v>1941</v>
      </c>
      <c r="C3097" s="110">
        <v>0</v>
      </c>
      <c r="D3097" s="182">
        <v>0</v>
      </c>
      <c r="E3097" s="112">
        <f>E3098</f>
        <v>0</v>
      </c>
      <c r="F3097" s="112">
        <f>F3098</f>
        <v>0</v>
      </c>
      <c r="G3097" s="182">
        <f>G3098</f>
        <v>0</v>
      </c>
      <c r="H3097" s="182" t="b">
        <f t="shared" si="406"/>
        <v>1</v>
      </c>
      <c r="I3097" s="182" t="str">
        <f t="shared" si="404"/>
        <v>00</v>
      </c>
    </row>
    <row r="3098" spans="1:9" ht="25.5">
      <c r="A3098" s="182" t="str">
        <f t="shared" si="405"/>
        <v>3.4.1.9.1.00.00 - Outros Juros e Encargos de Empréstimos e 
 Financiamentos Externos - Consolidação</v>
      </c>
      <c r="B3098" s="108" t="s">
        <v>1942</v>
      </c>
      <c r="C3098" s="111">
        <v>0</v>
      </c>
      <c r="D3098" s="182">
        <v>0</v>
      </c>
      <c r="E3098" s="112">
        <f t="shared" ref="E3098" si="409">SUMIF(A3098:B3098,"*intra*",C3098:D3098)+SUMIF(A3098:B3098,"*inter*",C3098:D3098)</f>
        <v>0</v>
      </c>
      <c r="F3098" s="112">
        <f t="shared" ref="F3098" si="410">SUMIF(A3098:B3098,"*consolidação*",C3098:D3098)</f>
        <v>0</v>
      </c>
      <c r="H3098" s="182" t="b">
        <f t="shared" si="406"/>
        <v>1</v>
      </c>
      <c r="I3098" s="182" t="str">
        <f t="shared" si="404"/>
        <v>00</v>
      </c>
    </row>
    <row r="3099" spans="1:9">
      <c r="A3099" s="182" t="str">
        <f t="shared" si="405"/>
        <v>3.4.2.0.0.00.00 - Juros e Encargos de Mora</v>
      </c>
      <c r="B3099" s="106" t="s">
        <v>1943</v>
      </c>
      <c r="C3099" s="110">
        <v>295818210.00999999</v>
      </c>
      <c r="D3099" s="182">
        <v>0</v>
      </c>
      <c r="E3099" s="112">
        <f>E3111+E3105+E3109+E3100+E3107</f>
        <v>8806329.2799999993</v>
      </c>
      <c r="F3099" s="112">
        <f>F3111+F3105+F3109+F3100+F3107</f>
        <v>287011880.73000002</v>
      </c>
      <c r="G3099" s="182">
        <f>G3111+G3105+G3109+G3100+G3107</f>
        <v>0</v>
      </c>
      <c r="H3099" s="182" t="b">
        <f t="shared" si="406"/>
        <v>1</v>
      </c>
      <c r="I3099" s="182" t="str">
        <f t="shared" si="404"/>
        <v>00</v>
      </c>
    </row>
    <row r="3100" spans="1:9" ht="25.5">
      <c r="A3100" s="182" t="str">
        <f t="shared" si="405"/>
        <v>3.4.2.1.0.00.00 - Juros e Encargos de Mora de Empréstimos e 
 Financiamentos Internos Obtidos</v>
      </c>
      <c r="B3100" s="108" t="s">
        <v>1944</v>
      </c>
      <c r="C3100" s="111">
        <v>10866390.07</v>
      </c>
      <c r="D3100" s="182">
        <v>0</v>
      </c>
      <c r="E3100" s="112">
        <f>E3102+E3103+E3101+E3104</f>
        <v>8806329.2799999993</v>
      </c>
      <c r="F3100" s="112">
        <f>F3102+F3103+F3101+F3104</f>
        <v>2060060.79</v>
      </c>
      <c r="G3100" s="182">
        <f>G3102+G3103+G3101+G3104</f>
        <v>0</v>
      </c>
      <c r="H3100" s="182" t="b">
        <f t="shared" si="406"/>
        <v>1</v>
      </c>
      <c r="I3100" s="182" t="str">
        <f t="shared" si="404"/>
        <v>00</v>
      </c>
    </row>
    <row r="3101" spans="1:9" ht="25.5">
      <c r="A3101" s="182" t="str">
        <f t="shared" si="405"/>
        <v>3.4.2.1.1.00.00 - Juros e Encargos de Mora de Empréstimos e 
 Financiamentos Internos Obtidos - Consolidação</v>
      </c>
      <c r="B3101" s="106" t="s">
        <v>1945</v>
      </c>
      <c r="C3101" s="110">
        <v>2060060.79</v>
      </c>
      <c r="D3101" s="182">
        <v>0</v>
      </c>
      <c r="E3101" s="112"/>
      <c r="F3101" s="112">
        <f t="shared" ref="F3101:F3104" si="411">SUMIF(A3101:B3101,"*consolidação*",C3101:D3101)</f>
        <v>2060060.79</v>
      </c>
      <c r="H3101" s="182" t="b">
        <f t="shared" si="406"/>
        <v>1</v>
      </c>
      <c r="I3101" s="182" t="str">
        <f t="shared" si="404"/>
        <v>00</v>
      </c>
    </row>
    <row r="3102" spans="1:9" ht="25.5">
      <c r="A3102" s="182" t="str">
        <f t="shared" si="405"/>
        <v>3.4.2.1.3.00.00 - Juros e Encargos de Mora de Empréstimos e 
 Financiamentos Internos Obtidos - Inter OFSS - União</v>
      </c>
      <c r="B3102" s="108" t="s">
        <v>1946</v>
      </c>
      <c r="C3102" s="111">
        <v>8799737.9199999999</v>
      </c>
      <c r="D3102" s="182">
        <v>0</v>
      </c>
      <c r="E3102" s="112">
        <f t="shared" ref="E3102:E3104" si="412">SUMIF(A3102:B3102,"*intra*",C3102:D3102)+SUMIF(A3102:B3102,"*inter*",C3102:D3102)</f>
        <v>8799737.9199999999</v>
      </c>
      <c r="F3102" s="112">
        <f t="shared" si="411"/>
        <v>0</v>
      </c>
      <c r="H3102" s="182" t="b">
        <f t="shared" si="406"/>
        <v>1</v>
      </c>
      <c r="I3102" s="182" t="str">
        <f t="shared" si="404"/>
        <v>00</v>
      </c>
    </row>
    <row r="3103" spans="1:9" ht="25.5">
      <c r="A3103" s="182" t="str">
        <f t="shared" si="405"/>
        <v>3.4.2.1.4.00.00 - Juros e Encargos de Mora de Empréstimos e 
 Financiamentos Internos Obtidos - Inter OFSS - Estado</v>
      </c>
      <c r="B3103" s="106" t="s">
        <v>1947</v>
      </c>
      <c r="C3103" s="110">
        <v>0</v>
      </c>
      <c r="D3103" s="182">
        <v>0</v>
      </c>
      <c r="E3103" s="112">
        <f t="shared" si="412"/>
        <v>0</v>
      </c>
      <c r="F3103" s="112">
        <f t="shared" si="411"/>
        <v>0</v>
      </c>
      <c r="H3103" s="182" t="b">
        <f t="shared" si="406"/>
        <v>1</v>
      </c>
      <c r="I3103" s="182" t="str">
        <f t="shared" si="404"/>
        <v>00</v>
      </c>
    </row>
    <row r="3104" spans="1:9" ht="25.5">
      <c r="A3104" s="182" t="str">
        <f t="shared" si="405"/>
        <v>3.4.2.1.5.00.00 - Juros e Encargos de Mora de Empréstimos e 
 Financiamentos Internos Obtidos - Inter OFSS - Município</v>
      </c>
      <c r="B3104" s="108" t="s">
        <v>1948</v>
      </c>
      <c r="C3104" s="111">
        <v>6591.36</v>
      </c>
      <c r="D3104" s="182">
        <v>0</v>
      </c>
      <c r="E3104" s="112">
        <f t="shared" si="412"/>
        <v>6591.36</v>
      </c>
      <c r="F3104" s="112">
        <f t="shared" si="411"/>
        <v>0</v>
      </c>
      <c r="H3104" s="182" t="b">
        <f t="shared" si="406"/>
        <v>1</v>
      </c>
      <c r="I3104" s="182" t="str">
        <f t="shared" si="404"/>
        <v>00</v>
      </c>
    </row>
    <row r="3105" spans="1:9" ht="25.5">
      <c r="A3105" s="182" t="str">
        <f t="shared" si="405"/>
        <v>3.4.2.2.0.00.00 - Juros e Encargos de Mora de Empréstimos e 
 Financiamentos Externos Obtidos</v>
      </c>
      <c r="B3105" s="106" t="s">
        <v>1949</v>
      </c>
      <c r="C3105" s="110">
        <v>0</v>
      </c>
      <c r="D3105" s="182">
        <v>0</v>
      </c>
      <c r="E3105" s="112">
        <f>E3106</f>
        <v>0</v>
      </c>
      <c r="F3105" s="112">
        <f>F3106</f>
        <v>0</v>
      </c>
      <c r="G3105" s="182">
        <f>G3106</f>
        <v>0</v>
      </c>
      <c r="H3105" s="182" t="b">
        <f t="shared" si="406"/>
        <v>1</v>
      </c>
      <c r="I3105" s="182" t="str">
        <f t="shared" si="404"/>
        <v>00</v>
      </c>
    </row>
    <row r="3106" spans="1:9" ht="25.5">
      <c r="A3106" s="182" t="str">
        <f t="shared" si="405"/>
        <v>3.4.2.2.1.00.00 - Juros e Encargos de Mora de Empréstimos e 
 Financiamentos Externos Obtidos - Consolidação</v>
      </c>
      <c r="B3106" s="108" t="s">
        <v>1950</v>
      </c>
      <c r="C3106" s="111">
        <v>0</v>
      </c>
      <c r="D3106" s="182">
        <v>0</v>
      </c>
      <c r="E3106" s="112">
        <f t="shared" ref="E3106" si="413">SUMIF(A3106:B3106,"*intra*",C3106:D3106)+SUMIF(A3106:B3106,"*inter*",C3106:D3106)</f>
        <v>0</v>
      </c>
      <c r="F3106" s="112">
        <f t="shared" ref="F3106" si="414">SUMIF(A3106:B3106,"*consolidação*",C3106:D3106)</f>
        <v>0</v>
      </c>
      <c r="H3106" s="182" t="b">
        <f t="shared" si="406"/>
        <v>1</v>
      </c>
      <c r="I3106" s="182" t="str">
        <f t="shared" si="404"/>
        <v>00</v>
      </c>
    </row>
    <row r="3107" spans="1:9" ht="25.5">
      <c r="A3107" s="182" t="str">
        <f t="shared" si="405"/>
        <v>3.4.2.3.0.00.00 - Juros e Encargos de Mora de Aquisição de Bens e 
 Serviços</v>
      </c>
      <c r="B3107" s="106" t="s">
        <v>1951</v>
      </c>
      <c r="C3107" s="110">
        <v>123808632.31999999</v>
      </c>
      <c r="D3107" s="182">
        <v>0</v>
      </c>
      <c r="E3107" s="112">
        <f>E3108</f>
        <v>0</v>
      </c>
      <c r="F3107" s="112">
        <f>F3108</f>
        <v>123808632.31999999</v>
      </c>
      <c r="G3107" s="182">
        <f>G3108</f>
        <v>0</v>
      </c>
      <c r="H3107" s="182" t="b">
        <f t="shared" si="406"/>
        <v>1</v>
      </c>
      <c r="I3107" s="182" t="str">
        <f t="shared" si="404"/>
        <v>00</v>
      </c>
    </row>
    <row r="3108" spans="1:9" ht="25.5">
      <c r="A3108" s="182" t="str">
        <f t="shared" si="405"/>
        <v>3.4.2.3.1.00.00 - Juros e Encargos de Mora de Aquisição de Bens e 
 Serviços - Consolidação</v>
      </c>
      <c r="B3108" s="108" t="s">
        <v>1952</v>
      </c>
      <c r="C3108" s="111">
        <v>123808632.31999999</v>
      </c>
      <c r="D3108" s="182">
        <v>0</v>
      </c>
      <c r="E3108" s="112">
        <f t="shared" ref="E3108" si="415">SUMIF(A3108:B3108,"*intra*",C3108:D3108)+SUMIF(A3108:B3108,"*inter*",C3108:D3108)</f>
        <v>0</v>
      </c>
      <c r="F3108" s="112">
        <f t="shared" ref="F3108" si="416">SUMIF(A3108:B3108,"*consolidação*",C3108:D3108)</f>
        <v>123808632.31999999</v>
      </c>
      <c r="H3108" s="182" t="b">
        <f t="shared" si="406"/>
        <v>1</v>
      </c>
      <c r="I3108" s="182" t="str">
        <f t="shared" si="404"/>
        <v>00</v>
      </c>
    </row>
    <row r="3109" spans="1:9">
      <c r="A3109" s="182" t="str">
        <f t="shared" si="405"/>
        <v>3.4.2.4.0.00.00 - Juros e Encargos de Mora de Obrigações Tributárias</v>
      </c>
      <c r="B3109" s="106" t="s">
        <v>1953</v>
      </c>
      <c r="C3109" s="110">
        <v>160373723.41</v>
      </c>
      <c r="D3109" s="182">
        <v>0</v>
      </c>
      <c r="E3109" s="112">
        <f>E3110</f>
        <v>0</v>
      </c>
      <c r="F3109" s="112">
        <f>F3110</f>
        <v>160373723.41</v>
      </c>
      <c r="G3109" s="182">
        <f>G3110</f>
        <v>0</v>
      </c>
      <c r="H3109" s="182" t="b">
        <f t="shared" si="406"/>
        <v>1</v>
      </c>
      <c r="I3109" s="182" t="str">
        <f t="shared" si="404"/>
        <v>00</v>
      </c>
    </row>
    <row r="3110" spans="1:9" ht="25.5">
      <c r="A3110" s="182" t="str">
        <f t="shared" si="405"/>
        <v>3.4.2.4.1.00.00 - Juros e Encargos de Mora de Obrigações Tributárias 
 - Consolidação</v>
      </c>
      <c r="B3110" s="108" t="s">
        <v>1954</v>
      </c>
      <c r="C3110" s="111">
        <v>160373723.41</v>
      </c>
      <c r="D3110" s="182">
        <v>0</v>
      </c>
      <c r="E3110" s="112">
        <f t="shared" ref="E3110" si="417">SUMIF(A3110:B3110,"*intra*",C3110:D3110)+SUMIF(A3110:B3110,"*inter*",C3110:D3110)</f>
        <v>0</v>
      </c>
      <c r="F3110" s="112">
        <f t="shared" ref="F3110" si="418">SUMIF(A3110:B3110,"*consolidação*",C3110:D3110)</f>
        <v>160373723.41</v>
      </c>
      <c r="H3110" s="182" t="b">
        <f t="shared" si="406"/>
        <v>1</v>
      </c>
      <c r="I3110" s="182" t="str">
        <f t="shared" si="404"/>
        <v>00</v>
      </c>
    </row>
    <row r="3111" spans="1:9">
      <c r="A3111" s="182" t="str">
        <f t="shared" si="405"/>
        <v>3.4.2.9.0.00.00 - Outros Juros e Encargos de Mora</v>
      </c>
      <c r="B3111" s="106" t="s">
        <v>1955</v>
      </c>
      <c r="C3111" s="110">
        <v>769464.21</v>
      </c>
      <c r="D3111" s="182">
        <v>0</v>
      </c>
      <c r="E3111" s="112">
        <f>E3112</f>
        <v>0</v>
      </c>
      <c r="F3111" s="112">
        <f>F3112</f>
        <v>769464.21</v>
      </c>
      <c r="G3111" s="182">
        <f>G3112</f>
        <v>0</v>
      </c>
      <c r="H3111" s="182" t="b">
        <f t="shared" si="406"/>
        <v>1</v>
      </c>
      <c r="I3111" s="182" t="str">
        <f t="shared" si="404"/>
        <v>00</v>
      </c>
    </row>
    <row r="3112" spans="1:9">
      <c r="A3112" s="182" t="str">
        <f t="shared" si="405"/>
        <v>3.4.2.9.1.00.00 - Outros Juros e Encargos de Mora - Consolidação</v>
      </c>
      <c r="B3112" s="108" t="s">
        <v>1956</v>
      </c>
      <c r="C3112" s="111">
        <v>769464.21</v>
      </c>
      <c r="D3112" s="182">
        <v>0</v>
      </c>
      <c r="E3112" s="112">
        <f t="shared" ref="E3112" si="419">SUMIF(A3112:B3112,"*intra*",C3112:D3112)+SUMIF(A3112:B3112,"*inter*",C3112:D3112)</f>
        <v>0</v>
      </c>
      <c r="F3112" s="112">
        <f t="shared" ref="F3112" si="420">SUMIF(A3112:B3112,"*consolidação*",C3112:D3112)</f>
        <v>769464.21</v>
      </c>
      <c r="H3112" s="182" t="b">
        <f t="shared" si="406"/>
        <v>1</v>
      </c>
      <c r="I3112" s="182" t="str">
        <f t="shared" si="404"/>
        <v>00</v>
      </c>
    </row>
    <row r="3113" spans="1:9">
      <c r="A3113" s="182" t="str">
        <f t="shared" si="405"/>
        <v>3.4.3.0.0.00.00 - Variações Monetárias e Cambiais</v>
      </c>
      <c r="B3113" s="106" t="s">
        <v>1957</v>
      </c>
      <c r="C3113" s="110">
        <v>69927793677.550003</v>
      </c>
      <c r="D3113" s="182">
        <v>0</v>
      </c>
      <c r="E3113" s="112">
        <f>E3125+E3121+E3123+E3119+E3114</f>
        <v>40741610126.450005</v>
      </c>
      <c r="F3113" s="112">
        <f>F3125+F3121+F3123+F3119+F3114</f>
        <v>29186183551.099998</v>
      </c>
      <c r="G3113" s="182">
        <f>G3125+G3121+G3123+G3119+G3114</f>
        <v>0</v>
      </c>
      <c r="H3113" s="182" t="b">
        <f t="shared" si="406"/>
        <v>1</v>
      </c>
      <c r="I3113" s="182" t="str">
        <f t="shared" si="404"/>
        <v>00</v>
      </c>
    </row>
    <row r="3114" spans="1:9" ht="25.5">
      <c r="A3114" s="182" t="str">
        <f t="shared" si="405"/>
        <v>3.4.3.1.0.00.00 - Variações Monetárias e Cambiais de Dívida 
 Contratual Interna</v>
      </c>
      <c r="B3114" s="108" t="s">
        <v>1958</v>
      </c>
      <c r="C3114" s="111">
        <v>58433478263.209999</v>
      </c>
      <c r="D3114" s="182">
        <v>0</v>
      </c>
      <c r="E3114" s="112">
        <f>E3118+E3117+E3116+E3115</f>
        <v>40710033872.080002</v>
      </c>
      <c r="F3114" s="112">
        <f>F3118+F3117+F3116+F3115</f>
        <v>17723444391.130001</v>
      </c>
      <c r="G3114" s="182">
        <f>G3118+G3117+G3116+G3115</f>
        <v>0</v>
      </c>
      <c r="H3114" s="182" t="b">
        <f t="shared" si="406"/>
        <v>1</v>
      </c>
      <c r="I3114" s="182" t="str">
        <f t="shared" si="404"/>
        <v>00</v>
      </c>
    </row>
    <row r="3115" spans="1:9" ht="25.5">
      <c r="A3115" s="182" t="str">
        <f t="shared" si="405"/>
        <v>3.4.3.1.1.00.00 - Variações Monetárias e Cambiais de Dívida 
 Contratual Interna - Consolidação</v>
      </c>
      <c r="B3115" s="106" t="s">
        <v>1959</v>
      </c>
      <c r="C3115" s="110">
        <v>17723444391.130001</v>
      </c>
      <c r="D3115" s="182">
        <v>0</v>
      </c>
      <c r="E3115" s="112"/>
      <c r="F3115" s="112">
        <f t="shared" ref="F3115:F3118" si="421">SUMIF(A3115:B3115,"*consolidação*",C3115:D3115)</f>
        <v>17723444391.130001</v>
      </c>
      <c r="H3115" s="182" t="b">
        <f t="shared" si="406"/>
        <v>1</v>
      </c>
      <c r="I3115" s="182" t="str">
        <f t="shared" si="404"/>
        <v>00</v>
      </c>
    </row>
    <row r="3116" spans="1:9" ht="25.5">
      <c r="A3116" s="182" t="str">
        <f t="shared" si="405"/>
        <v>3.4.3.1.3.00.00 - Variações Monetárias e Cambiais de Dívida 
 Contratual Interna - Inter OFSS - União</v>
      </c>
      <c r="B3116" s="108" t="s">
        <v>1960</v>
      </c>
      <c r="C3116" s="111">
        <v>40710033872.080002</v>
      </c>
      <c r="D3116" s="182">
        <v>0</v>
      </c>
      <c r="E3116" s="112">
        <f t="shared" ref="E3116:E3118" si="422">SUMIF(A3116:B3116,"*intra*",C3116:D3116)+SUMIF(A3116:B3116,"*inter*",C3116:D3116)</f>
        <v>40710033872.080002</v>
      </c>
      <c r="F3116" s="112">
        <f t="shared" si="421"/>
        <v>0</v>
      </c>
      <c r="H3116" s="182" t="b">
        <f t="shared" si="406"/>
        <v>1</v>
      </c>
      <c r="I3116" s="182" t="str">
        <f t="shared" si="404"/>
        <v>00</v>
      </c>
    </row>
    <row r="3117" spans="1:9" ht="25.5">
      <c r="A3117" s="182" t="str">
        <f t="shared" si="405"/>
        <v>3.4.3.1.4.00.00 - Variações Monetárias e Cambiais de Dívida 
 Contratual Interna - Inter OFSS - Estado</v>
      </c>
      <c r="B3117" s="106" t="s">
        <v>1961</v>
      </c>
      <c r="C3117" s="110">
        <v>0</v>
      </c>
      <c r="D3117" s="182">
        <v>0</v>
      </c>
      <c r="E3117" s="112">
        <f t="shared" si="422"/>
        <v>0</v>
      </c>
      <c r="F3117" s="112">
        <f t="shared" si="421"/>
        <v>0</v>
      </c>
      <c r="H3117" s="182" t="b">
        <f t="shared" si="406"/>
        <v>1</v>
      </c>
      <c r="I3117" s="182" t="str">
        <f t="shared" si="404"/>
        <v>00</v>
      </c>
    </row>
    <row r="3118" spans="1:9" ht="25.5">
      <c r="A3118" s="182" t="str">
        <f t="shared" si="405"/>
        <v>3.4.3.1.5.00.00 - Variações Monetárias e Cambiais de Dívida 
 Contratual Interna - Inter OFSS - Município</v>
      </c>
      <c r="B3118" s="108" t="s">
        <v>1962</v>
      </c>
      <c r="C3118" s="111">
        <v>0</v>
      </c>
      <c r="D3118" s="182">
        <v>0</v>
      </c>
      <c r="E3118" s="112">
        <f t="shared" si="422"/>
        <v>0</v>
      </c>
      <c r="F3118" s="112">
        <f t="shared" si="421"/>
        <v>0</v>
      </c>
      <c r="H3118" s="182" t="b">
        <f t="shared" si="406"/>
        <v>1</v>
      </c>
      <c r="I3118" s="182" t="str">
        <f t="shared" si="404"/>
        <v>00</v>
      </c>
    </row>
    <row r="3119" spans="1:9" ht="25.5">
      <c r="A3119" s="182" t="str">
        <f t="shared" si="405"/>
        <v>3.4.3.2.0.00.00 - Variações Monetárias e Cambiais de Dívida 
 Contratual Externa</v>
      </c>
      <c r="B3119" s="106" t="s">
        <v>1963</v>
      </c>
      <c r="C3119" s="110">
        <v>7794455313.5900002</v>
      </c>
      <c r="D3119" s="182">
        <v>0</v>
      </c>
      <c r="E3119" s="112">
        <f>E3120</f>
        <v>0</v>
      </c>
      <c r="F3119" s="112">
        <f>F3120</f>
        <v>7794455313.5900002</v>
      </c>
      <c r="G3119" s="182">
        <f>G3120</f>
        <v>0</v>
      </c>
      <c r="H3119" s="182" t="b">
        <f t="shared" si="406"/>
        <v>1</v>
      </c>
      <c r="I3119" s="182" t="str">
        <f t="shared" si="404"/>
        <v>00</v>
      </c>
    </row>
    <row r="3120" spans="1:9" ht="25.5">
      <c r="A3120" s="182" t="str">
        <f t="shared" si="405"/>
        <v>3.4.3.2.1.00.00 - Variações Monetárias e Cambiais de Dívida 
 Contratual Externa - Consolidação</v>
      </c>
      <c r="B3120" s="108" t="s">
        <v>1964</v>
      </c>
      <c r="C3120" s="111">
        <v>7794455313.5900002</v>
      </c>
      <c r="D3120" s="182">
        <v>0</v>
      </c>
      <c r="E3120" s="112">
        <f t="shared" ref="E3120" si="423">SUMIF(A3120:B3120,"*intra*",C3120:D3120)+SUMIF(A3120:B3120,"*inter*",C3120:D3120)</f>
        <v>0</v>
      </c>
      <c r="F3120" s="112">
        <f t="shared" ref="F3120" si="424">SUMIF(A3120:B3120,"*consolidação*",C3120:D3120)</f>
        <v>7794455313.5900002</v>
      </c>
      <c r="H3120" s="182" t="b">
        <f t="shared" si="406"/>
        <v>1</v>
      </c>
      <c r="I3120" s="182" t="str">
        <f t="shared" si="404"/>
        <v>00</v>
      </c>
    </row>
    <row r="3121" spans="1:9" ht="25.5">
      <c r="A3121" s="182" t="str">
        <f t="shared" si="405"/>
        <v>3.4.3.3.0.00.00 - Variações Monetárias e Cambiais de Dívida 
 Mobiliária Interna</v>
      </c>
      <c r="B3121" s="106" t="s">
        <v>1965</v>
      </c>
      <c r="C3121" s="110">
        <v>0</v>
      </c>
      <c r="D3121" s="182">
        <v>0</v>
      </c>
      <c r="E3121" s="112">
        <f>E3122</f>
        <v>0</v>
      </c>
      <c r="F3121" s="112">
        <f>F3122</f>
        <v>0</v>
      </c>
      <c r="G3121" s="182">
        <f>G3122</f>
        <v>0</v>
      </c>
      <c r="H3121" s="182" t="b">
        <f t="shared" si="406"/>
        <v>1</v>
      </c>
      <c r="I3121" s="182" t="str">
        <f t="shared" si="404"/>
        <v>00</v>
      </c>
    </row>
    <row r="3122" spans="1:9" ht="25.5">
      <c r="A3122" s="182" t="str">
        <f t="shared" si="405"/>
        <v>3.4.3.3.1.00.00 - Variações Monetárias e Cambiais de Dívida 
 Mobiliária Interna - Consolidação</v>
      </c>
      <c r="B3122" s="108" t="s">
        <v>1966</v>
      </c>
      <c r="C3122" s="111">
        <v>0</v>
      </c>
      <c r="D3122" s="182">
        <v>0</v>
      </c>
      <c r="E3122" s="112"/>
      <c r="F3122" s="112">
        <f t="shared" ref="F3122" si="425">SUMIF(A3122:B3122,"*consolidação*",C3122:D3122)</f>
        <v>0</v>
      </c>
      <c r="H3122" s="182" t="b">
        <f t="shared" si="406"/>
        <v>1</v>
      </c>
      <c r="I3122" s="182" t="str">
        <f t="shared" si="404"/>
        <v>00</v>
      </c>
    </row>
    <row r="3123" spans="1:9" ht="25.5">
      <c r="A3123" s="182" t="str">
        <f t="shared" si="405"/>
        <v>3.4.3.4.0.00.00 - Variações Monetárias e Cambiais de Dívida 
 Mobiliária Externa</v>
      </c>
      <c r="B3123" s="106" t="s">
        <v>1967</v>
      </c>
      <c r="C3123" s="110">
        <v>2985767.91</v>
      </c>
      <c r="D3123" s="182">
        <v>0</v>
      </c>
      <c r="E3123" s="112">
        <f>E3124</f>
        <v>0</v>
      </c>
      <c r="F3123" s="112">
        <f>F3124</f>
        <v>2985767.91</v>
      </c>
      <c r="G3123" s="182">
        <f>G3124</f>
        <v>0</v>
      </c>
      <c r="H3123" s="182" t="b">
        <f t="shared" si="406"/>
        <v>1</v>
      </c>
      <c r="I3123" s="182" t="str">
        <f t="shared" si="404"/>
        <v>00</v>
      </c>
    </row>
    <row r="3124" spans="1:9" ht="25.5">
      <c r="A3124" s="182" t="str">
        <f t="shared" si="405"/>
        <v>3.4.3.4.1.00.00 - Variações Monetárias e Cambiais de Dívida 
 Mobiliária Externa - Consolidação</v>
      </c>
      <c r="B3124" s="108" t="s">
        <v>1968</v>
      </c>
      <c r="C3124" s="111">
        <v>2985767.91</v>
      </c>
      <c r="D3124" s="182">
        <v>0</v>
      </c>
      <c r="E3124" s="112">
        <f t="shared" ref="E3124" si="426">SUMIF(A3124:B3124,"*intra*",C3124:D3124)+SUMIF(A3124:B3124,"*inter*",C3124:D3124)</f>
        <v>0</v>
      </c>
      <c r="F3124" s="112">
        <f t="shared" ref="F3124" si="427">SUMIF(A3124:B3124,"*consolidação*",C3124:D3124)</f>
        <v>2985767.91</v>
      </c>
      <c r="H3124" s="182" t="b">
        <f t="shared" si="406"/>
        <v>1</v>
      </c>
      <c r="I3124" s="182" t="str">
        <f t="shared" si="404"/>
        <v>00</v>
      </c>
    </row>
    <row r="3125" spans="1:9">
      <c r="A3125" s="182" t="str">
        <f t="shared" si="405"/>
        <v>3.4.3.9.0.00.00 - Outras Variações Monetárias e Cambiais</v>
      </c>
      <c r="B3125" s="106" t="s">
        <v>1969</v>
      </c>
      <c r="C3125" s="110">
        <v>3696874332.8400002</v>
      </c>
      <c r="D3125" s="182">
        <v>0</v>
      </c>
      <c r="E3125" s="112">
        <f>E3129+E3128+E3126+E3127</f>
        <v>31576254.369999997</v>
      </c>
      <c r="F3125" s="112">
        <f>F3129+F3128+F3126+F3127</f>
        <v>3665298078.4699998</v>
      </c>
      <c r="G3125" s="182">
        <f>G3129+G3128+G3126+G3127</f>
        <v>0</v>
      </c>
      <c r="H3125" s="182" t="b">
        <f t="shared" si="406"/>
        <v>1</v>
      </c>
      <c r="I3125" s="182" t="str">
        <f t="shared" si="404"/>
        <v>00</v>
      </c>
    </row>
    <row r="3126" spans="1:9" ht="25.5">
      <c r="A3126" s="182" t="str">
        <f t="shared" si="405"/>
        <v>3.4.3.9.1.00.00 - Outras Variações Monetárias e Cambiais - 
 Consolidação</v>
      </c>
      <c r="B3126" s="108" t="s">
        <v>1970</v>
      </c>
      <c r="C3126" s="111">
        <v>3665298078.4699998</v>
      </c>
      <c r="D3126" s="182">
        <v>0</v>
      </c>
      <c r="E3126" s="112">
        <f t="shared" ref="E3126:E3129" si="428">SUMIF(A3126:B3126,"*intra*",C3126:D3126)+SUMIF(A3126:B3126,"*inter*",C3126:D3126)</f>
        <v>0</v>
      </c>
      <c r="F3126" s="112">
        <f t="shared" ref="F3126:F3129" si="429">SUMIF(A3126:B3126,"*consolidação*",C3126:D3126)</f>
        <v>3665298078.4699998</v>
      </c>
      <c r="H3126" s="182" t="b">
        <f t="shared" si="406"/>
        <v>1</v>
      </c>
      <c r="I3126" s="182" t="str">
        <f t="shared" si="404"/>
        <v>00</v>
      </c>
    </row>
    <row r="3127" spans="1:9" ht="25.5">
      <c r="A3127" s="182" t="str">
        <f t="shared" si="405"/>
        <v>3.4.3.9.3.00.00 - Outras Variações Monetárias e Cambiais - Inter 
 OFSS - União</v>
      </c>
      <c r="B3127" s="106" t="s">
        <v>1971</v>
      </c>
      <c r="C3127" s="110">
        <v>14205365.560000001</v>
      </c>
      <c r="D3127" s="182">
        <v>0</v>
      </c>
      <c r="E3127" s="112">
        <f t="shared" si="428"/>
        <v>14205365.560000001</v>
      </c>
      <c r="F3127" s="112">
        <f t="shared" si="429"/>
        <v>0</v>
      </c>
      <c r="H3127" s="182" t="b">
        <f t="shared" si="406"/>
        <v>1</v>
      </c>
      <c r="I3127" s="182" t="str">
        <f t="shared" si="404"/>
        <v>00</v>
      </c>
    </row>
    <row r="3128" spans="1:9" ht="25.5">
      <c r="A3128" s="182" t="str">
        <f t="shared" si="405"/>
        <v>3.4.3.9.4.00.00 - Outras Variações Monetárias e Cambiais - Inter 
 OFSS - Estado</v>
      </c>
      <c r="B3128" s="108" t="s">
        <v>1972</v>
      </c>
      <c r="C3128" s="111">
        <v>0</v>
      </c>
      <c r="D3128" s="182">
        <v>0</v>
      </c>
      <c r="E3128" s="112">
        <f t="shared" si="428"/>
        <v>0</v>
      </c>
      <c r="F3128" s="112">
        <f t="shared" si="429"/>
        <v>0</v>
      </c>
      <c r="H3128" s="182" t="b">
        <f t="shared" si="406"/>
        <v>1</v>
      </c>
      <c r="I3128" s="182" t="str">
        <f t="shared" si="404"/>
        <v>00</v>
      </c>
    </row>
    <row r="3129" spans="1:9" ht="25.5">
      <c r="A3129" s="182" t="str">
        <f t="shared" si="405"/>
        <v>3.4.3.9.5.00.00 - Outras Variações Monetárias e Cambiais - Inter 
 OFSS - Município</v>
      </c>
      <c r="B3129" s="106" t="s">
        <v>1973</v>
      </c>
      <c r="C3129" s="110">
        <v>17370888.809999999</v>
      </c>
      <c r="D3129" s="182">
        <v>0</v>
      </c>
      <c r="E3129" s="112">
        <f t="shared" si="428"/>
        <v>17370888.809999999</v>
      </c>
      <c r="F3129" s="112">
        <f t="shared" si="429"/>
        <v>0</v>
      </c>
      <c r="H3129" s="182" t="b">
        <f t="shared" si="406"/>
        <v>1</v>
      </c>
      <c r="I3129" s="182" t="str">
        <f t="shared" si="404"/>
        <v>00</v>
      </c>
    </row>
    <row r="3130" spans="1:9">
      <c r="A3130" s="182" t="str">
        <f t="shared" si="405"/>
        <v>3.4.4.0.0.00.00 - Descontos Financeiros Concedidos</v>
      </c>
      <c r="B3130" s="108" t="s">
        <v>1974</v>
      </c>
      <c r="C3130" s="111">
        <v>25804345.100000001</v>
      </c>
      <c r="D3130" s="182">
        <v>0</v>
      </c>
      <c r="E3130" s="112">
        <f>E3131</f>
        <v>0</v>
      </c>
      <c r="F3130" s="112">
        <f>F3131</f>
        <v>25804345.100000001</v>
      </c>
      <c r="G3130" s="182">
        <f>G3131</f>
        <v>0</v>
      </c>
      <c r="H3130" s="182" t="b">
        <f t="shared" si="406"/>
        <v>1</v>
      </c>
      <c r="I3130" s="182" t="str">
        <f t="shared" si="404"/>
        <v>00</v>
      </c>
    </row>
    <row r="3131" spans="1:9">
      <c r="A3131" s="182" t="str">
        <f t="shared" si="405"/>
        <v>3.4.4.0.1.00.00 - Descontos Financeiros Concedidos - Consolidação</v>
      </c>
      <c r="B3131" s="106" t="s">
        <v>1975</v>
      </c>
      <c r="C3131" s="110">
        <v>25804345.100000001</v>
      </c>
      <c r="D3131" s="182">
        <v>0</v>
      </c>
      <c r="E3131" s="112">
        <f t="shared" ref="E3131" si="430">SUMIF(A3131:B3131,"*intra*",C3131:D3131)+SUMIF(A3131:B3131,"*inter*",C3131:D3131)</f>
        <v>0</v>
      </c>
      <c r="F3131" s="112">
        <f t="shared" ref="F3131" si="431">SUMIF(A3131:B3131,"*consolidação*",C3131:D3131)</f>
        <v>25804345.100000001</v>
      </c>
      <c r="H3131" s="182" t="b">
        <f t="shared" si="406"/>
        <v>1</v>
      </c>
      <c r="I3131" s="182" t="str">
        <f t="shared" si="404"/>
        <v>00</v>
      </c>
    </row>
    <row r="3132" spans="1:9">
      <c r="A3132" s="182" t="str">
        <f t="shared" si="405"/>
        <v>3.4.8.0.0.00.00 - Aportes ao Banco Central</v>
      </c>
      <c r="B3132" s="108" t="s">
        <v>1976</v>
      </c>
      <c r="C3132" s="111">
        <v>0</v>
      </c>
      <c r="D3132" s="182">
        <v>0</v>
      </c>
      <c r="E3132" s="112">
        <f>E3133+E3135</f>
        <v>0</v>
      </c>
      <c r="F3132" s="112">
        <f>F3133+F3135</f>
        <v>0</v>
      </c>
      <c r="G3132" s="182">
        <f>G3133+G3135</f>
        <v>0</v>
      </c>
      <c r="H3132" s="182" t="b">
        <f t="shared" si="406"/>
        <v>1</v>
      </c>
      <c r="I3132" s="182" t="str">
        <f t="shared" si="404"/>
        <v>00</v>
      </c>
    </row>
    <row r="3133" spans="1:9">
      <c r="A3133" s="182" t="str">
        <f t="shared" si="405"/>
        <v>3.4.8.1.0.00.00 - Resultado Negativo do Banco Central</v>
      </c>
      <c r="B3133" s="106" t="s">
        <v>1977</v>
      </c>
      <c r="C3133" s="110">
        <v>0</v>
      </c>
      <c r="D3133" s="182">
        <v>0</v>
      </c>
      <c r="E3133" s="112">
        <f>E3134</f>
        <v>0</v>
      </c>
      <c r="F3133" s="112">
        <f>F3134</f>
        <v>0</v>
      </c>
      <c r="G3133" s="182">
        <f>G3134</f>
        <v>0</v>
      </c>
      <c r="H3133" s="182" t="b">
        <f t="shared" si="406"/>
        <v>1</v>
      </c>
      <c r="I3133" s="182" t="str">
        <f t="shared" si="404"/>
        <v>00</v>
      </c>
    </row>
    <row r="3134" spans="1:9">
      <c r="A3134" s="182" t="str">
        <f t="shared" si="405"/>
        <v>3.4.8.1.1.00.00 - Resultado Negativo do Banco Central - Consolidação</v>
      </c>
      <c r="B3134" s="108" t="s">
        <v>1978</v>
      </c>
      <c r="C3134" s="111">
        <v>0</v>
      </c>
      <c r="D3134" s="182">
        <v>0</v>
      </c>
      <c r="E3134" s="112">
        <f t="shared" ref="E3134" si="432">SUMIF(A3134:B3134,"*intra*",C3134:D3134)+SUMIF(A3134:B3134,"*inter*",C3134:D3134)</f>
        <v>0</v>
      </c>
      <c r="F3134" s="112">
        <f t="shared" ref="F3134" si="433">SUMIF(A3134:B3134,"*consolidação*",C3134:D3134)</f>
        <v>0</v>
      </c>
      <c r="H3134" s="182" t="b">
        <f t="shared" si="406"/>
        <v>1</v>
      </c>
      <c r="I3134" s="182" t="str">
        <f t="shared" si="404"/>
        <v>00</v>
      </c>
    </row>
    <row r="3135" spans="1:9">
      <c r="A3135" s="182" t="str">
        <f t="shared" si="405"/>
        <v>3.4.8.2.0.00.00 - Manutenção da Carteira de Títulos</v>
      </c>
      <c r="B3135" s="106" t="s">
        <v>1979</v>
      </c>
      <c r="C3135" s="110">
        <v>0</v>
      </c>
      <c r="D3135" s="182">
        <v>0</v>
      </c>
      <c r="E3135" s="112">
        <f>E3136</f>
        <v>0</v>
      </c>
      <c r="F3135" s="112">
        <f>F3136</f>
        <v>0</v>
      </c>
      <c r="G3135" s="182">
        <f>G3136</f>
        <v>0</v>
      </c>
      <c r="H3135" s="182" t="b">
        <f t="shared" si="406"/>
        <v>1</v>
      </c>
      <c r="I3135" s="182" t="str">
        <f t="shared" si="404"/>
        <v>00</v>
      </c>
    </row>
    <row r="3136" spans="1:9">
      <c r="A3136" s="182" t="str">
        <f t="shared" si="405"/>
        <v>3.4.8.2.1.00.00 - Manutenção da Carteira de Títulos - Consolidação</v>
      </c>
      <c r="B3136" s="108" t="s">
        <v>1980</v>
      </c>
      <c r="C3136" s="111">
        <v>0</v>
      </c>
      <c r="D3136" s="182">
        <v>0</v>
      </c>
      <c r="E3136" s="112">
        <f t="shared" ref="E3136" si="434">SUMIF(A3136:B3136,"*intra*",C3136:D3136)+SUMIF(A3136:B3136,"*inter*",C3136:D3136)</f>
        <v>0</v>
      </c>
      <c r="F3136" s="112">
        <f t="shared" ref="F3136" si="435">SUMIF(A3136:B3136,"*consolidação*",C3136:D3136)</f>
        <v>0</v>
      </c>
      <c r="H3136" s="182" t="b">
        <f t="shared" si="406"/>
        <v>1</v>
      </c>
      <c r="I3136" s="182" t="str">
        <f t="shared" si="404"/>
        <v>00</v>
      </c>
    </row>
    <row r="3137" spans="1:9" ht="25.5">
      <c r="A3137" s="182" t="str">
        <f t="shared" si="405"/>
        <v>3.4.9.0.0.00.00 - Outras Variações Patrimoniais Diminutivas - 
 Financeiras</v>
      </c>
      <c r="B3137" s="106" t="s">
        <v>1981</v>
      </c>
      <c r="C3137" s="110">
        <v>66035900495.059998</v>
      </c>
      <c r="D3137" s="182">
        <v>0</v>
      </c>
      <c r="E3137" s="112">
        <f>E3142+E3140+E3138</f>
        <v>0</v>
      </c>
      <c r="F3137" s="112">
        <f>F3142+F3140+F3138</f>
        <v>66035900495.060005</v>
      </c>
      <c r="G3137" s="182">
        <f>G3142+G3140+G3138</f>
        <v>0</v>
      </c>
      <c r="H3137" s="182" t="b">
        <f t="shared" si="406"/>
        <v>1</v>
      </c>
      <c r="I3137" s="182" t="str">
        <f t="shared" si="404"/>
        <v>00</v>
      </c>
    </row>
    <row r="3138" spans="1:9">
      <c r="A3138" s="182" t="str">
        <f t="shared" si="405"/>
        <v>3.4.9.1.0.00.00 - Juros e Encargos em Sentenças Judiciais</v>
      </c>
      <c r="B3138" s="108" t="s">
        <v>1982</v>
      </c>
      <c r="C3138" s="111">
        <v>686661911.47000003</v>
      </c>
      <c r="D3138" s="182">
        <v>0</v>
      </c>
      <c r="E3138" s="112">
        <f>E3139</f>
        <v>0</v>
      </c>
      <c r="F3138" s="112">
        <f>F3139</f>
        <v>686661911.47000003</v>
      </c>
      <c r="G3138" s="182">
        <f>G3139</f>
        <v>0</v>
      </c>
      <c r="H3138" s="182" t="b">
        <f t="shared" si="406"/>
        <v>1</v>
      </c>
      <c r="I3138" s="182" t="str">
        <f t="shared" si="404"/>
        <v>00</v>
      </c>
    </row>
    <row r="3139" spans="1:9" ht="25.5">
      <c r="A3139" s="182" t="str">
        <f t="shared" si="405"/>
        <v>3.4.9.1.1.00.00 - Juros e Encargos em Sentenças Judiciais - 
 Consolidação</v>
      </c>
      <c r="B3139" s="106" t="s">
        <v>1983</v>
      </c>
      <c r="C3139" s="110">
        <v>686661911.47000003</v>
      </c>
      <c r="D3139" s="182">
        <v>0</v>
      </c>
      <c r="E3139" s="112">
        <f t="shared" ref="E3139" si="436">SUMIF(A3139:B3139,"*intra*",C3139:D3139)+SUMIF(A3139:B3139,"*inter*",C3139:D3139)</f>
        <v>0</v>
      </c>
      <c r="F3139" s="112">
        <f t="shared" ref="F3139" si="437">SUMIF(A3139:B3139,"*consolidação*",C3139:D3139)</f>
        <v>686661911.47000003</v>
      </c>
      <c r="H3139" s="182" t="b">
        <f t="shared" si="406"/>
        <v>1</v>
      </c>
      <c r="I3139" s="182" t="str">
        <f t="shared" si="404"/>
        <v>00</v>
      </c>
    </row>
    <row r="3140" spans="1:9">
      <c r="A3140" s="182" t="str">
        <f t="shared" si="405"/>
        <v>3.4.9.2.0.00.00 - Juros e Encargos em Indenizações e Restituições</v>
      </c>
      <c r="B3140" s="108" t="s">
        <v>1984</v>
      </c>
      <c r="C3140" s="111">
        <v>167544252.94</v>
      </c>
      <c r="D3140" s="182">
        <v>0</v>
      </c>
      <c r="E3140" s="112">
        <f>E3141</f>
        <v>0</v>
      </c>
      <c r="F3140" s="112">
        <f>F3141</f>
        <v>167544252.94</v>
      </c>
      <c r="G3140" s="182">
        <f>G3141</f>
        <v>0</v>
      </c>
      <c r="H3140" s="182" t="b">
        <f t="shared" si="406"/>
        <v>1</v>
      </c>
      <c r="I3140" s="182" t="str">
        <f t="shared" si="404"/>
        <v>00</v>
      </c>
    </row>
    <row r="3141" spans="1:9" ht="25.5">
      <c r="A3141" s="182" t="str">
        <f t="shared" si="405"/>
        <v>3.4.9.2.1.00.00 - Juros e Encargos em Indenizações e Restituições - 
 Consolidação</v>
      </c>
      <c r="B3141" s="106" t="s">
        <v>1985</v>
      </c>
      <c r="C3141" s="110">
        <v>167544252.94</v>
      </c>
      <c r="D3141" s="182">
        <v>0</v>
      </c>
      <c r="E3141" s="112">
        <f t="shared" ref="E3141" si="438">SUMIF(A3141:B3141,"*intra*",C3141:D3141)+SUMIF(A3141:B3141,"*inter*",C3141:D3141)</f>
        <v>0</v>
      </c>
      <c r="F3141" s="112">
        <f t="shared" ref="F3141" si="439">SUMIF(A3141:B3141,"*consolidação*",C3141:D3141)</f>
        <v>167544252.94</v>
      </c>
      <c r="H3141" s="182" t="b">
        <f t="shared" si="406"/>
        <v>1</v>
      </c>
      <c r="I3141" s="182" t="str">
        <f t="shared" si="404"/>
        <v>00</v>
      </c>
    </row>
    <row r="3142" spans="1:9" ht="25.5">
      <c r="A3142" s="182" t="str">
        <f t="shared" si="405"/>
        <v>3.4.9.9.0.00.00 - Outras Variações Patrimoniais Diminutivas 
 Financeiras</v>
      </c>
      <c r="B3142" s="108" t="s">
        <v>1986</v>
      </c>
      <c r="C3142" s="111">
        <v>65181694330.650002</v>
      </c>
      <c r="D3142" s="182">
        <v>0</v>
      </c>
      <c r="E3142" s="112">
        <f>E3143</f>
        <v>0</v>
      </c>
      <c r="F3142" s="112">
        <f>F3143</f>
        <v>65181694330.650002</v>
      </c>
      <c r="G3142" s="182">
        <f>G3143</f>
        <v>0</v>
      </c>
      <c r="H3142" s="182" t="b">
        <f t="shared" si="406"/>
        <v>1</v>
      </c>
      <c r="I3142" s="182" t="str">
        <f t="shared" si="404"/>
        <v>00</v>
      </c>
    </row>
    <row r="3143" spans="1:9" ht="25.5">
      <c r="A3143" s="182" t="str">
        <f t="shared" si="405"/>
        <v>3.4.9.9.1.00.00 - Outras Variações Patrimoniais Diminutivas 
 Financeiras - Consolidação</v>
      </c>
      <c r="B3143" s="106" t="s">
        <v>1987</v>
      </c>
      <c r="C3143" s="110">
        <v>65181694330.650002</v>
      </c>
      <c r="D3143" s="182">
        <v>0</v>
      </c>
      <c r="E3143" s="112">
        <f t="shared" ref="E3143" si="440">SUMIF(A3143:B3143,"*intra*",C3143:D3143)+SUMIF(A3143:B3143,"*inter*",C3143:D3143)</f>
        <v>0</v>
      </c>
      <c r="F3143" s="112">
        <f t="shared" ref="F3143" si="441">SUMIF(A3143:B3143,"*consolidação*",C3143:D3143)</f>
        <v>65181694330.650002</v>
      </c>
      <c r="H3143" s="182" t="b">
        <f t="shared" si="406"/>
        <v>1</v>
      </c>
      <c r="I3143" s="182" t="str">
        <f t="shared" si="404"/>
        <v>00</v>
      </c>
    </row>
    <row r="3144" spans="1:9">
      <c r="A3144" s="182" t="str">
        <f t="shared" si="405"/>
        <v>3.5.0.0.0.00.00 - Transferências e Delegações Concedidas</v>
      </c>
      <c r="B3144" s="108" t="s">
        <v>1988</v>
      </c>
      <c r="C3144" s="111">
        <v>1023873907441.4301</v>
      </c>
      <c r="D3144" s="182">
        <v>0</v>
      </c>
      <c r="E3144" s="112">
        <f>E3185+E3179+E3183+E3156+E3181+E3174+E3145+E3192</f>
        <v>1008507496613.7401</v>
      </c>
      <c r="F3144" s="112">
        <f>F3185+F3179+F3183+F3156+F3181+F3174+F3145+F3192</f>
        <v>15366410827.689999</v>
      </c>
      <c r="G3144" s="182">
        <f>G3185+G3179+G3183+G3156+G3181+G3174+G3145+G3192</f>
        <v>0</v>
      </c>
      <c r="H3144" s="182" t="b">
        <f t="shared" si="406"/>
        <v>1</v>
      </c>
      <c r="I3144" s="182" t="str">
        <f t="shared" si="404"/>
        <v>00</v>
      </c>
    </row>
    <row r="3145" spans="1:9">
      <c r="A3145" s="182" t="str">
        <f t="shared" si="405"/>
        <v>3.5.1.0.0.00.00 - Transferências Intragovernamentais</v>
      </c>
      <c r="B3145" s="106" t="s">
        <v>1989</v>
      </c>
      <c r="C3145" s="110">
        <v>808927152738.83997</v>
      </c>
      <c r="D3145" s="182">
        <v>0</v>
      </c>
      <c r="E3145" s="112">
        <f>E3150+E3152+E3148+E3146+E3154</f>
        <v>808927152738.84009</v>
      </c>
      <c r="F3145" s="112">
        <f>F3150+F3152+F3148+F3146+F3154</f>
        <v>0</v>
      </c>
      <c r="G3145" s="182">
        <f>G3150+G3152+G3148+G3146</f>
        <v>0</v>
      </c>
      <c r="H3145" s="182" t="b">
        <f t="shared" si="406"/>
        <v>1</v>
      </c>
      <c r="I3145" s="182" t="str">
        <f t="shared" si="404"/>
        <v>00</v>
      </c>
    </row>
    <row r="3146" spans="1:9" ht="25.5">
      <c r="A3146" s="182" t="str">
        <f t="shared" si="405"/>
        <v>3.5.1.1.0.00.00 - Transferências Concedidas para a Execução 
 Orçamentária</v>
      </c>
      <c r="B3146" s="108" t="s">
        <v>1990</v>
      </c>
      <c r="C3146" s="111">
        <v>331217664132.20001</v>
      </c>
      <c r="D3146" s="182">
        <v>0</v>
      </c>
      <c r="E3146" s="112">
        <f>E3147</f>
        <v>331217664132.20001</v>
      </c>
      <c r="F3146" s="112">
        <f>F3147</f>
        <v>0</v>
      </c>
      <c r="G3146" s="182">
        <f>G3147</f>
        <v>0</v>
      </c>
      <c r="H3146" s="182" t="b">
        <f t="shared" si="406"/>
        <v>1</v>
      </c>
      <c r="I3146" s="182" t="str">
        <f t="shared" si="404"/>
        <v>00</v>
      </c>
    </row>
    <row r="3147" spans="1:9" ht="25.5">
      <c r="A3147" s="182" t="str">
        <f t="shared" si="405"/>
        <v>3.5.1.1.2.00.00 - Transferências Concedidas para a Execução 
 Orçamentária - Intra OFSS</v>
      </c>
      <c r="B3147" s="106" t="s">
        <v>1991</v>
      </c>
      <c r="C3147" s="110">
        <v>331217664132.20001</v>
      </c>
      <c r="D3147" s="182">
        <v>0</v>
      </c>
      <c r="E3147" s="112">
        <f t="shared" ref="E3147" si="442">SUMIF(A3147:B3147,"*intra*",C3147:D3147)+SUMIF(A3147:B3147,"*inter*",C3147:D3147)</f>
        <v>331217664132.20001</v>
      </c>
      <c r="F3147" s="112">
        <f t="shared" ref="F3147" si="443">SUMIF(A3147:B3147,"*consolidação*",C3147:D3147)</f>
        <v>0</v>
      </c>
      <c r="H3147" s="182" t="b">
        <f t="shared" si="406"/>
        <v>1</v>
      </c>
      <c r="I3147" s="182" t="str">
        <f t="shared" si="404"/>
        <v>00</v>
      </c>
    </row>
    <row r="3148" spans="1:9" ht="25.5">
      <c r="A3148" s="182" t="str">
        <f t="shared" si="405"/>
        <v>3.5.1.2.0.00.00 - Transferências Concedidas - Independentes de 
 Execução Orçamentária</v>
      </c>
      <c r="B3148" s="108" t="s">
        <v>1992</v>
      </c>
      <c r="C3148" s="111">
        <v>468937508949.58002</v>
      </c>
      <c r="D3148" s="182">
        <v>0</v>
      </c>
      <c r="E3148" s="112">
        <f>E3149</f>
        <v>468937508949.58002</v>
      </c>
      <c r="F3148" s="112">
        <f>F3149</f>
        <v>0</v>
      </c>
      <c r="G3148" s="182">
        <f>G3149</f>
        <v>0</v>
      </c>
      <c r="H3148" s="182" t="b">
        <f t="shared" si="406"/>
        <v>1</v>
      </c>
      <c r="I3148" s="182" t="str">
        <f t="shared" si="404"/>
        <v>00</v>
      </c>
    </row>
    <row r="3149" spans="1:9" ht="25.5">
      <c r="A3149" s="182" t="str">
        <f t="shared" si="405"/>
        <v>3.5.1.2.2.00.00 - Transferências Concedidas - Independentes de 
 Execução Orçamentária - Intra OFSS</v>
      </c>
      <c r="B3149" s="106" t="s">
        <v>1993</v>
      </c>
      <c r="C3149" s="110">
        <v>468937508949.58002</v>
      </c>
      <c r="D3149" s="182">
        <v>0</v>
      </c>
      <c r="E3149" s="112">
        <f t="shared" ref="E3149" si="444">SUMIF(A3149:B3149,"*intra*",C3149:D3149)+SUMIF(A3149:B3149,"*inter*",C3149:D3149)</f>
        <v>468937508949.58002</v>
      </c>
      <c r="F3149" s="112">
        <f t="shared" ref="F3149" si="445">SUMIF(A3149:B3149,"*consolidação*",C3149:D3149)</f>
        <v>0</v>
      </c>
      <c r="H3149" s="182" t="b">
        <f t="shared" si="406"/>
        <v>1</v>
      </c>
      <c r="I3149" s="182" t="str">
        <f t="shared" si="404"/>
        <v>00</v>
      </c>
    </row>
    <row r="3150" spans="1:9" ht="25.5">
      <c r="A3150" s="182" t="str">
        <f t="shared" si="405"/>
        <v>3.5.1.3.0.00.00 - Transferências Concedidas para Aportes de Recursos 
 para o RPPS</v>
      </c>
      <c r="B3150" s="108" t="s">
        <v>1994</v>
      </c>
      <c r="C3150" s="111">
        <v>8771979657.0599995</v>
      </c>
      <c r="D3150" s="182">
        <v>0</v>
      </c>
      <c r="E3150" s="112">
        <f>E3151</f>
        <v>8771979657.0599995</v>
      </c>
      <c r="F3150" s="112">
        <f>F3151</f>
        <v>0</v>
      </c>
      <c r="G3150" s="182">
        <f>G3151</f>
        <v>0</v>
      </c>
      <c r="H3150" s="182" t="b">
        <f t="shared" si="406"/>
        <v>1</v>
      </c>
      <c r="I3150" s="182" t="str">
        <f t="shared" si="404"/>
        <v>00</v>
      </c>
    </row>
    <row r="3151" spans="1:9" ht="25.5">
      <c r="A3151" s="182" t="str">
        <f t="shared" si="405"/>
        <v>3.5.1.3.2.00.00 - Transferências Concedidas para Aportes de Recursos 
 para o RPPS – Intra OFSS</v>
      </c>
      <c r="B3151" s="106" t="s">
        <v>1995</v>
      </c>
      <c r="C3151" s="110">
        <v>8771979657.0599995</v>
      </c>
      <c r="D3151" s="182">
        <v>0</v>
      </c>
      <c r="E3151" s="112">
        <f t="shared" ref="E3151" si="446">SUMIF(A3151:B3151,"*intra*",C3151:D3151)+SUMIF(A3151:B3151,"*inter*",C3151:D3151)</f>
        <v>8771979657.0599995</v>
      </c>
      <c r="F3151" s="112">
        <f t="shared" ref="F3151" si="447">SUMIF(A3151:B3151,"*consolidação*",C3151:D3151)</f>
        <v>0</v>
      </c>
      <c r="H3151" s="182" t="b">
        <f t="shared" si="406"/>
        <v>1</v>
      </c>
      <c r="I3151" s="182" t="str">
        <f t="shared" si="404"/>
        <v>00</v>
      </c>
    </row>
    <row r="3152" spans="1:9" ht="25.5">
      <c r="A3152" s="182" t="str">
        <f t="shared" si="405"/>
        <v>3.5.1.4.0.00.00 - Transferências Concedidas para Aportes de Recursos 
 para o RGPS</v>
      </c>
      <c r="B3152" s="108" t="s">
        <v>1996</v>
      </c>
      <c r="C3152" s="111">
        <v>0</v>
      </c>
      <c r="D3152" s="182">
        <v>0</v>
      </c>
      <c r="E3152" s="112">
        <f>E3153</f>
        <v>0</v>
      </c>
      <c r="F3152" s="112">
        <f>F3153</f>
        <v>0</v>
      </c>
      <c r="G3152" s="182">
        <f>G3153</f>
        <v>0</v>
      </c>
      <c r="H3152" s="182" t="b">
        <f t="shared" si="406"/>
        <v>1</v>
      </c>
      <c r="I3152" s="182" t="str">
        <f t="shared" si="404"/>
        <v>00</v>
      </c>
    </row>
    <row r="3153" spans="1:9" ht="25.5">
      <c r="A3153" s="182" t="str">
        <f t="shared" si="405"/>
        <v>3.5.1.4.2.00.00 - Transferências Concedidas para Aportes de Recursos 
 para o RGPS – Intra OFSS</v>
      </c>
      <c r="B3153" s="106" t="s">
        <v>1997</v>
      </c>
      <c r="C3153" s="110">
        <v>0</v>
      </c>
      <c r="D3153" s="182">
        <v>0</v>
      </c>
      <c r="E3153" s="112">
        <f t="shared" ref="E3153" si="448">SUMIF(A3153:B3153,"*intra*",C3153:D3153)+SUMIF(A3153:B3153,"*inter*",C3153:D3153)</f>
        <v>0</v>
      </c>
      <c r="F3153" s="112">
        <f t="shared" ref="F3153" si="449">SUMIF(A3153:B3153,"*consolidação*",C3153:D3153)</f>
        <v>0</v>
      </c>
      <c r="H3153" s="182" t="b">
        <f t="shared" si="406"/>
        <v>1</v>
      </c>
      <c r="I3153" s="182" t="str">
        <f t="shared" si="404"/>
        <v>00</v>
      </c>
    </row>
    <row r="3154" spans="1:9" s="252" customFormat="1" ht="25.5">
      <c r="A3154" s="252" t="s">
        <v>4030</v>
      </c>
      <c r="B3154" s="254" t="s">
        <v>4030</v>
      </c>
      <c r="C3154" s="111">
        <v>0</v>
      </c>
      <c r="D3154" s="252">
        <v>0</v>
      </c>
      <c r="E3154" s="112">
        <f>E3155</f>
        <v>0</v>
      </c>
      <c r="F3154" s="112">
        <f>F3155</f>
        <v>0</v>
      </c>
      <c r="H3154" s="252" t="b">
        <f t="shared" ref="H3154:H3155" si="450">IF(I3154="00",C3154=E3154+F3154,TRUE)</f>
        <v>1</v>
      </c>
      <c r="I3154" s="252" t="str">
        <f t="shared" ref="I3154:I3155" si="451">MID(A3154,11,2)</f>
        <v>00</v>
      </c>
    </row>
    <row r="3155" spans="1:9" s="252" customFormat="1" ht="25.5">
      <c r="A3155" s="252" t="s">
        <v>4031</v>
      </c>
      <c r="B3155" s="255" t="s">
        <v>4031</v>
      </c>
      <c r="C3155" s="110">
        <v>0</v>
      </c>
      <c r="D3155" s="252">
        <v>0</v>
      </c>
      <c r="E3155" s="112">
        <f t="shared" ref="E3155" si="452">SUMIF(A3155:B3155,"*intra*",C3155:D3155)+SUMIF(A3155:B3155,"*inter*",C3155:D3155)</f>
        <v>0</v>
      </c>
      <c r="F3155" s="112">
        <f t="shared" ref="F3155" si="453">SUMIF(A3155:B3155,"*consolidação*",C3155:D3155)</f>
        <v>0</v>
      </c>
      <c r="H3155" s="252" t="b">
        <f t="shared" si="450"/>
        <v>1</v>
      </c>
      <c r="I3155" s="252" t="str">
        <f t="shared" si="451"/>
        <v>00</v>
      </c>
    </row>
    <row r="3156" spans="1:9">
      <c r="A3156" s="182" t="str">
        <f t="shared" si="405"/>
        <v>3.5.2.0.0.00.00 - Transferências Inter Governamentais</v>
      </c>
      <c r="B3156" s="108" t="s">
        <v>1998</v>
      </c>
      <c r="C3156" s="111">
        <v>199649120235.29999</v>
      </c>
      <c r="D3156" s="182">
        <v>0</v>
      </c>
      <c r="E3156" s="112">
        <f>E3157+E3164+E3162+E3169</f>
        <v>199376679604.78</v>
      </c>
      <c r="F3156" s="112">
        <f>F3157+F3164+F3162+F3169</f>
        <v>272440630.51999998</v>
      </c>
      <c r="G3156" s="182">
        <f>G3157+G3164+G3162+G3169</f>
        <v>0</v>
      </c>
      <c r="H3156" s="182" t="b">
        <f t="shared" si="406"/>
        <v>1</v>
      </c>
      <c r="I3156" s="182" t="str">
        <f t="shared" si="404"/>
        <v>00</v>
      </c>
    </row>
    <row r="3157" spans="1:9">
      <c r="A3157" s="182" t="str">
        <f t="shared" si="405"/>
        <v>3.5.2.1.0.00.00 - Distribuição Constitucional ou Legal de Receitas</v>
      </c>
      <c r="B3157" s="106" t="s">
        <v>1999</v>
      </c>
      <c r="C3157" s="110">
        <v>127527996629.94</v>
      </c>
      <c r="D3157" s="182">
        <v>0</v>
      </c>
      <c r="E3157" s="112">
        <f>E3158+E3159+E3160+E3161</f>
        <v>127478129489.65001</v>
      </c>
      <c r="F3157" s="112">
        <f>F3158+F3159+F3160+F3161</f>
        <v>49867140.289999999</v>
      </c>
      <c r="G3157" s="182">
        <f>G3158+G3159+G3160+G3161</f>
        <v>0</v>
      </c>
      <c r="H3157" s="182" t="b">
        <f t="shared" si="406"/>
        <v>1</v>
      </c>
      <c r="I3157" s="182" t="str">
        <f t="shared" ref="I3157:I3220" si="454">MID(A3157,11,2)</f>
        <v>00</v>
      </c>
    </row>
    <row r="3158" spans="1:9" ht="25.5">
      <c r="A3158" s="182" t="str">
        <f t="shared" ref="A3158:A3221" si="455">TRIM(B3158)</f>
        <v>3.5.2.1.1.00.00 - Distribuição Constitucional ou Legal de Receitas - 
 Consolidação</v>
      </c>
      <c r="B3158" s="108" t="s">
        <v>2000</v>
      </c>
      <c r="C3158" s="111">
        <v>49867140.289999999</v>
      </c>
      <c r="D3158" s="182">
        <v>0</v>
      </c>
      <c r="E3158" s="112">
        <f t="shared" ref="E3158:E3161" si="456">SUMIF(A3158:B3158,"*intra*",C3158:D3158)+SUMIF(A3158:B3158,"*inter*",C3158:D3158)</f>
        <v>0</v>
      </c>
      <c r="F3158" s="112">
        <f t="shared" ref="F3158:F3161" si="457">SUMIF(A3158:B3158,"*consolidação*",C3158:D3158)</f>
        <v>49867140.289999999</v>
      </c>
      <c r="H3158" s="182" t="b">
        <f t="shared" ref="H3158:H3221" si="458">IF(I3158="00",C3158=E3158+F3158,TRUE)</f>
        <v>1</v>
      </c>
      <c r="I3158" s="182" t="str">
        <f t="shared" si="454"/>
        <v>00</v>
      </c>
    </row>
    <row r="3159" spans="1:9" ht="25.5">
      <c r="A3159" s="182" t="str">
        <f t="shared" si="455"/>
        <v>3.5.2.1.3.00.00 - Distribuição Constitucional ou Legal de Receitas – 
 Inter OFSS - União</v>
      </c>
      <c r="B3159" s="106" t="s">
        <v>2001</v>
      </c>
      <c r="C3159" s="110">
        <v>3353670.71</v>
      </c>
      <c r="D3159" s="182">
        <v>0</v>
      </c>
      <c r="E3159" s="112">
        <f t="shared" si="456"/>
        <v>3353670.71</v>
      </c>
      <c r="F3159" s="112">
        <f t="shared" si="457"/>
        <v>0</v>
      </c>
      <c r="H3159" s="182" t="b">
        <f t="shared" si="458"/>
        <v>1</v>
      </c>
      <c r="I3159" s="182" t="str">
        <f t="shared" si="454"/>
        <v>00</v>
      </c>
    </row>
    <row r="3160" spans="1:9" ht="25.5">
      <c r="A3160" s="182" t="str">
        <f t="shared" si="455"/>
        <v>3.5.2.1.4.00.00 - Distribuição Constitucional ou Legal de Receitas – 
 Inter OFSS - Estado</v>
      </c>
      <c r="B3160" s="108" t="s">
        <v>2002</v>
      </c>
      <c r="C3160" s="111">
        <v>0</v>
      </c>
      <c r="D3160" s="182">
        <v>0</v>
      </c>
      <c r="E3160" s="112">
        <f t="shared" si="456"/>
        <v>0</v>
      </c>
      <c r="F3160" s="112">
        <f t="shared" si="457"/>
        <v>0</v>
      </c>
      <c r="H3160" s="182" t="b">
        <f t="shared" si="458"/>
        <v>1</v>
      </c>
      <c r="I3160" s="182" t="str">
        <f t="shared" si="454"/>
        <v>00</v>
      </c>
    </row>
    <row r="3161" spans="1:9" ht="25.5">
      <c r="A3161" s="182" t="str">
        <f t="shared" si="455"/>
        <v>3.5.2.1.5.00.00 - Distribuição Constitucional ou Legal de Receitas – 
 Inter OFSS - Município</v>
      </c>
      <c r="B3161" s="106" t="s">
        <v>2003</v>
      </c>
      <c r="C3161" s="110">
        <v>127474775818.94</v>
      </c>
      <c r="D3161" s="182">
        <v>0</v>
      </c>
      <c r="E3161" s="112">
        <f t="shared" si="456"/>
        <v>127474775818.94</v>
      </c>
      <c r="F3161" s="112">
        <f t="shared" si="457"/>
        <v>0</v>
      </c>
      <c r="H3161" s="182" t="b">
        <f t="shared" si="458"/>
        <v>1</v>
      </c>
      <c r="I3161" s="182" t="str">
        <f t="shared" si="454"/>
        <v>00</v>
      </c>
    </row>
    <row r="3162" spans="1:9">
      <c r="A3162" s="182" t="str">
        <f t="shared" si="455"/>
        <v>3.5.2.2.0.00.00 - Transferências ao FUNDEB</v>
      </c>
      <c r="B3162" s="108" t="s">
        <v>2004</v>
      </c>
      <c r="C3162" s="111">
        <v>53018823471.669998</v>
      </c>
      <c r="D3162" s="182">
        <v>0</v>
      </c>
      <c r="E3162" s="112">
        <f>E3163</f>
        <v>53018823471.669998</v>
      </c>
      <c r="F3162" s="112">
        <f>F3163</f>
        <v>0</v>
      </c>
      <c r="G3162" s="182">
        <f>G3163</f>
        <v>0</v>
      </c>
      <c r="H3162" s="182" t="b">
        <f t="shared" si="458"/>
        <v>1</v>
      </c>
      <c r="I3162" s="182" t="str">
        <f t="shared" si="454"/>
        <v>00</v>
      </c>
    </row>
    <row r="3163" spans="1:9">
      <c r="A3163" s="182" t="str">
        <f t="shared" si="455"/>
        <v>3.5.2.2.4.00.00 - Transferências ao FUNDEB - Inter OFSS - Estado</v>
      </c>
      <c r="B3163" s="106" t="s">
        <v>2005</v>
      </c>
      <c r="C3163" s="110">
        <v>53018823471.669998</v>
      </c>
      <c r="D3163" s="182">
        <v>0</v>
      </c>
      <c r="E3163" s="112">
        <f t="shared" ref="E3163" si="459">SUMIF(A3163:B3163,"*intra*",C3163:D3163)+SUMIF(A3163:B3163,"*inter*",C3163:D3163)</f>
        <v>53018823471.669998</v>
      </c>
      <c r="F3163" s="112">
        <f t="shared" ref="F3163" si="460">SUMIF(A3163:B3163,"*consolidação*",C3163:D3163)</f>
        <v>0</v>
      </c>
      <c r="H3163" s="182" t="b">
        <f t="shared" si="458"/>
        <v>1</v>
      </c>
      <c r="I3163" s="182" t="str">
        <f t="shared" si="454"/>
        <v>00</v>
      </c>
    </row>
    <row r="3164" spans="1:9">
      <c r="A3164" s="182" t="str">
        <f t="shared" si="455"/>
        <v>3.5.2.3.0.00.00 - Transferências Voluntárias</v>
      </c>
      <c r="B3164" s="108" t="s">
        <v>2006</v>
      </c>
      <c r="C3164" s="111">
        <v>6518336765.2299995</v>
      </c>
      <c r="D3164" s="182">
        <v>0</v>
      </c>
      <c r="E3164" s="112">
        <f>E3167+E3168+E3165+E3166</f>
        <v>6411054653.2800007</v>
      </c>
      <c r="F3164" s="112">
        <f>F3167+F3168+F3165+F3166</f>
        <v>107282111.95</v>
      </c>
      <c r="G3164" s="182">
        <f>G3167+G3168+G3165+G3166</f>
        <v>0</v>
      </c>
      <c r="H3164" s="182" t="b">
        <f t="shared" si="458"/>
        <v>1</v>
      </c>
      <c r="I3164" s="182" t="str">
        <f t="shared" si="454"/>
        <v>00</v>
      </c>
    </row>
    <row r="3165" spans="1:9">
      <c r="A3165" s="182" t="str">
        <f t="shared" si="455"/>
        <v>3.5.2.3.1.00.00 - Transferências Voluntárias - Consolidação</v>
      </c>
      <c r="B3165" s="106" t="s">
        <v>2007</v>
      </c>
      <c r="C3165" s="110">
        <v>107282111.95</v>
      </c>
      <c r="D3165" s="182">
        <v>0</v>
      </c>
      <c r="E3165" s="112">
        <f t="shared" ref="E3165:E3168" si="461">SUMIF(A3165:B3165,"*intra*",C3165:D3165)+SUMIF(A3165:B3165,"*inter*",C3165:D3165)</f>
        <v>0</v>
      </c>
      <c r="F3165" s="112">
        <f t="shared" ref="F3165:F3168" si="462">SUMIF(A3165:B3165,"*consolidação*",C3165:D3165)</f>
        <v>107282111.95</v>
      </c>
      <c r="H3165" s="182" t="b">
        <f t="shared" si="458"/>
        <v>1</v>
      </c>
      <c r="I3165" s="182" t="str">
        <f t="shared" si="454"/>
        <v>00</v>
      </c>
    </row>
    <row r="3166" spans="1:9">
      <c r="A3166" s="182" t="str">
        <f t="shared" si="455"/>
        <v>3.5.2.3.3.00.00 - Transferências Voluntárias - Inter OFSS - União</v>
      </c>
      <c r="B3166" s="108" t="s">
        <v>2008</v>
      </c>
      <c r="C3166" s="111">
        <v>127217006.18000001</v>
      </c>
      <c r="D3166" s="182">
        <v>0</v>
      </c>
      <c r="E3166" s="112">
        <f t="shared" si="461"/>
        <v>127217006.18000001</v>
      </c>
      <c r="F3166" s="112">
        <f t="shared" si="462"/>
        <v>0</v>
      </c>
      <c r="H3166" s="182" t="b">
        <f t="shared" si="458"/>
        <v>1</v>
      </c>
      <c r="I3166" s="182" t="str">
        <f t="shared" si="454"/>
        <v>00</v>
      </c>
    </row>
    <row r="3167" spans="1:9">
      <c r="A3167" s="182" t="str">
        <f t="shared" si="455"/>
        <v>3.5.2.3.4.00.00 - Transferências Voluntárias - Inter OFSS - Estado</v>
      </c>
      <c r="B3167" s="106" t="s">
        <v>2009</v>
      </c>
      <c r="C3167" s="110">
        <v>385810075.63999999</v>
      </c>
      <c r="D3167" s="182">
        <v>0</v>
      </c>
      <c r="E3167" s="112">
        <f t="shared" si="461"/>
        <v>385810075.63999999</v>
      </c>
      <c r="F3167" s="112">
        <f t="shared" si="462"/>
        <v>0</v>
      </c>
      <c r="H3167" s="182" t="b">
        <f t="shared" si="458"/>
        <v>1</v>
      </c>
      <c r="I3167" s="182" t="str">
        <f t="shared" si="454"/>
        <v>00</v>
      </c>
    </row>
    <row r="3168" spans="1:9" ht="25.5">
      <c r="A3168" s="182" t="str">
        <f t="shared" si="455"/>
        <v>3.5.2.3.5.00.00 - Transferências Voluntárias - Inter OFSS - 
 Município</v>
      </c>
      <c r="B3168" s="108" t="s">
        <v>2010</v>
      </c>
      <c r="C3168" s="111">
        <v>5898027571.46</v>
      </c>
      <c r="D3168" s="182">
        <v>0</v>
      </c>
      <c r="E3168" s="112">
        <f t="shared" si="461"/>
        <v>5898027571.46</v>
      </c>
      <c r="F3168" s="112">
        <f t="shared" si="462"/>
        <v>0</v>
      </c>
      <c r="H3168" s="182" t="b">
        <f t="shared" si="458"/>
        <v>1</v>
      </c>
      <c r="I3168" s="182" t="str">
        <f t="shared" si="454"/>
        <v>00</v>
      </c>
    </row>
    <row r="3169" spans="1:9">
      <c r="A3169" s="182" t="str">
        <f t="shared" si="455"/>
        <v>3.5.2.4.0.00.00 - Outras Transferências</v>
      </c>
      <c r="B3169" s="106" t="s">
        <v>2011</v>
      </c>
      <c r="C3169" s="110">
        <v>12583963368.459999</v>
      </c>
      <c r="D3169" s="182">
        <v>0</v>
      </c>
      <c r="E3169" s="112">
        <f>E3173+E3171+E3172+E3170</f>
        <v>12468671990.18</v>
      </c>
      <c r="F3169" s="112">
        <f>F3173+F3171+F3172+F3170</f>
        <v>115291378.28</v>
      </c>
      <c r="G3169" s="182">
        <f>G3173+G3171+G3172+G3170</f>
        <v>0</v>
      </c>
      <c r="H3169" s="182" t="b">
        <f t="shared" si="458"/>
        <v>1</v>
      </c>
      <c r="I3169" s="182" t="str">
        <f t="shared" si="454"/>
        <v>00</v>
      </c>
    </row>
    <row r="3170" spans="1:9">
      <c r="A3170" s="182" t="str">
        <f t="shared" si="455"/>
        <v>3.5.2.4.1.00.00 - Outras Transferências - Consolidação</v>
      </c>
      <c r="B3170" s="108" t="s">
        <v>2012</v>
      </c>
      <c r="C3170" s="111">
        <v>115291378.28</v>
      </c>
      <c r="D3170" s="182">
        <v>0</v>
      </c>
      <c r="E3170" s="112">
        <f t="shared" ref="E3170:E3173" si="463">SUMIF(A3170:B3170,"*intra*",C3170:D3170)+SUMIF(A3170:B3170,"*inter*",C3170:D3170)</f>
        <v>0</v>
      </c>
      <c r="F3170" s="112">
        <f t="shared" ref="F3170:F3173" si="464">SUMIF(A3170:B3170,"*consolidação*",C3170:D3170)</f>
        <v>115291378.28</v>
      </c>
      <c r="H3170" s="182" t="b">
        <f t="shared" si="458"/>
        <v>1</v>
      </c>
      <c r="I3170" s="182" t="str">
        <f t="shared" si="454"/>
        <v>00</v>
      </c>
    </row>
    <row r="3171" spans="1:9">
      <c r="A3171" s="182" t="str">
        <f t="shared" si="455"/>
        <v>3.5.2.4.3.00.00 - Outras Transferências – Inter OFSS - União</v>
      </c>
      <c r="B3171" s="106" t="s">
        <v>2013</v>
      </c>
      <c r="C3171" s="110">
        <v>6494910857.0100002</v>
      </c>
      <c r="D3171" s="182">
        <v>0</v>
      </c>
      <c r="E3171" s="112">
        <f t="shared" si="463"/>
        <v>6494910857.0100002</v>
      </c>
      <c r="F3171" s="112">
        <f t="shared" si="464"/>
        <v>0</v>
      </c>
      <c r="H3171" s="182" t="b">
        <f t="shared" si="458"/>
        <v>1</v>
      </c>
      <c r="I3171" s="182" t="str">
        <f t="shared" si="454"/>
        <v>00</v>
      </c>
    </row>
    <row r="3172" spans="1:9">
      <c r="A3172" s="182" t="str">
        <f t="shared" si="455"/>
        <v>3.5.2.4.4.00.00 - Outras Transferências – Inter OFSS - Estado</v>
      </c>
      <c r="B3172" s="108" t="s">
        <v>2014</v>
      </c>
      <c r="C3172" s="111">
        <v>280000</v>
      </c>
      <c r="D3172" s="182">
        <v>0</v>
      </c>
      <c r="E3172" s="112">
        <f t="shared" si="463"/>
        <v>280000</v>
      </c>
      <c r="F3172" s="112">
        <f t="shared" si="464"/>
        <v>0</v>
      </c>
      <c r="H3172" s="182" t="b">
        <f t="shared" si="458"/>
        <v>1</v>
      </c>
      <c r="I3172" s="182" t="str">
        <f t="shared" si="454"/>
        <v>00</v>
      </c>
    </row>
    <row r="3173" spans="1:9">
      <c r="A3173" s="182" t="str">
        <f t="shared" si="455"/>
        <v>3.5.2.4.5.00.00 - Outras Transferências – Inter OFSS - Município</v>
      </c>
      <c r="B3173" s="106" t="s">
        <v>2015</v>
      </c>
      <c r="C3173" s="110">
        <v>5973481133.1700001</v>
      </c>
      <c r="D3173" s="182">
        <v>0</v>
      </c>
      <c r="E3173" s="112">
        <f t="shared" si="463"/>
        <v>5973481133.1700001</v>
      </c>
      <c r="F3173" s="112">
        <f t="shared" si="464"/>
        <v>0</v>
      </c>
      <c r="H3173" s="182" t="b">
        <f t="shared" si="458"/>
        <v>1</v>
      </c>
      <c r="I3173" s="182" t="str">
        <f t="shared" si="454"/>
        <v>00</v>
      </c>
    </row>
    <row r="3174" spans="1:9">
      <c r="A3174" s="182" t="str">
        <f t="shared" si="455"/>
        <v>3.5.3.0.0.00.00 - Transferências a Instituições Privadas</v>
      </c>
      <c r="B3174" s="108" t="s">
        <v>2016</v>
      </c>
      <c r="C3174" s="111">
        <v>14476722698.91</v>
      </c>
      <c r="D3174" s="182">
        <v>0</v>
      </c>
      <c r="E3174" s="112">
        <f>E3177+E3175</f>
        <v>0</v>
      </c>
      <c r="F3174" s="112">
        <f>F3177+F3175</f>
        <v>14476722698.91</v>
      </c>
      <c r="G3174" s="182">
        <f>G3177+G3175</f>
        <v>0</v>
      </c>
      <c r="H3174" s="182" t="b">
        <f t="shared" si="458"/>
        <v>1</v>
      </c>
      <c r="I3174" s="182" t="str">
        <f t="shared" si="454"/>
        <v>00</v>
      </c>
    </row>
    <row r="3175" spans="1:9" ht="25.5">
      <c r="A3175" s="182" t="str">
        <f t="shared" si="455"/>
        <v>3.5.3.1.0.00.00 - Transferências a Instituições Privadas sem Fins 
 Lucrativos</v>
      </c>
      <c r="B3175" s="106" t="s">
        <v>2017</v>
      </c>
      <c r="C3175" s="110">
        <v>14257087903.59</v>
      </c>
      <c r="D3175" s="182">
        <v>0</v>
      </c>
      <c r="E3175" s="112">
        <f>E3176</f>
        <v>0</v>
      </c>
      <c r="F3175" s="112">
        <f>F3176</f>
        <v>14257087903.59</v>
      </c>
      <c r="G3175" s="182">
        <f>G3176</f>
        <v>0</v>
      </c>
      <c r="H3175" s="182" t="b">
        <f t="shared" si="458"/>
        <v>1</v>
      </c>
      <c r="I3175" s="182" t="str">
        <f t="shared" si="454"/>
        <v>00</v>
      </c>
    </row>
    <row r="3176" spans="1:9" ht="25.5">
      <c r="A3176" s="182" t="str">
        <f t="shared" si="455"/>
        <v>3.5.3.1.1.00.00 - Transferências a Instituições Privadas sem Fins 
 Lucrativos - Consolidação</v>
      </c>
      <c r="B3176" s="108" t="s">
        <v>2018</v>
      </c>
      <c r="C3176" s="111">
        <v>14257087903.59</v>
      </c>
      <c r="D3176" s="182">
        <v>0</v>
      </c>
      <c r="E3176" s="112">
        <f t="shared" ref="E3176" si="465">SUMIF(A3176:B3176,"*intra*",C3176:D3176)+SUMIF(A3176:B3176,"*inter*",C3176:D3176)</f>
        <v>0</v>
      </c>
      <c r="F3176" s="112">
        <f t="shared" ref="F3176" si="466">SUMIF(A3176:B3176,"*consolidação*",C3176:D3176)</f>
        <v>14257087903.59</v>
      </c>
      <c r="H3176" s="182" t="b">
        <f t="shared" si="458"/>
        <v>1</v>
      </c>
      <c r="I3176" s="182" t="str">
        <f t="shared" si="454"/>
        <v>00</v>
      </c>
    </row>
    <row r="3177" spans="1:9" ht="25.5">
      <c r="A3177" s="182" t="str">
        <f t="shared" si="455"/>
        <v>3.5.3.2.0.00.00 - Transferências a Instituições Privadas com Fins 
 Lucrativos</v>
      </c>
      <c r="B3177" s="106" t="s">
        <v>2019</v>
      </c>
      <c r="C3177" s="110">
        <v>219634795.31999999</v>
      </c>
      <c r="D3177" s="182">
        <v>0</v>
      </c>
      <c r="E3177" s="112">
        <f>E3178</f>
        <v>0</v>
      </c>
      <c r="F3177" s="112">
        <f>F3178</f>
        <v>219634795.31999999</v>
      </c>
      <c r="G3177" s="182">
        <f>G3178</f>
        <v>0</v>
      </c>
      <c r="H3177" s="182" t="b">
        <f t="shared" si="458"/>
        <v>1</v>
      </c>
      <c r="I3177" s="182" t="str">
        <f t="shared" si="454"/>
        <v>00</v>
      </c>
    </row>
    <row r="3178" spans="1:9" ht="25.5">
      <c r="A3178" s="182" t="str">
        <f t="shared" si="455"/>
        <v>3.5.3.2.1.00.00 - Transferências a Instituições Privadas com Fins 
 Lucrativos - Consolidação</v>
      </c>
      <c r="B3178" s="108" t="s">
        <v>2020</v>
      </c>
      <c r="C3178" s="111">
        <v>219634795.31999999</v>
      </c>
      <c r="D3178" s="182">
        <v>0</v>
      </c>
      <c r="E3178" s="112">
        <f t="shared" ref="E3178" si="467">SUMIF(A3178:B3178,"*intra*",C3178:D3178)+SUMIF(A3178:B3178,"*inter*",C3178:D3178)</f>
        <v>0</v>
      </c>
      <c r="F3178" s="112">
        <f t="shared" ref="F3178" si="468">SUMIF(A3178:B3178,"*consolidação*",C3178:D3178)</f>
        <v>219634795.31999999</v>
      </c>
      <c r="H3178" s="182" t="b">
        <f t="shared" si="458"/>
        <v>1</v>
      </c>
      <c r="I3178" s="182" t="str">
        <f t="shared" si="454"/>
        <v>00</v>
      </c>
    </row>
    <row r="3179" spans="1:9">
      <c r="A3179" s="182" t="str">
        <f t="shared" si="455"/>
        <v>3.5.4.0.0.00.00 - Transferências a Instituições Multigovernamentais</v>
      </c>
      <c r="B3179" s="106" t="s">
        <v>2021</v>
      </c>
      <c r="C3179" s="110">
        <v>271827049.12</v>
      </c>
      <c r="D3179" s="182">
        <v>0</v>
      </c>
      <c r="E3179" s="112">
        <f>E3180</f>
        <v>0</v>
      </c>
      <c r="F3179" s="112">
        <f>F3180</f>
        <v>271827049.12</v>
      </c>
      <c r="G3179" s="182">
        <f>G3180</f>
        <v>0</v>
      </c>
      <c r="H3179" s="182" t="b">
        <f t="shared" si="458"/>
        <v>1</v>
      </c>
      <c r="I3179" s="182" t="str">
        <f t="shared" si="454"/>
        <v>00</v>
      </c>
    </row>
    <row r="3180" spans="1:9" ht="25.5">
      <c r="A3180" s="182" t="str">
        <f t="shared" si="455"/>
        <v>3.5.4.0.1.00.00 - Transferências a Instituições Multigovernamentais - 
 Consolidação</v>
      </c>
      <c r="B3180" s="108" t="s">
        <v>2022</v>
      </c>
      <c r="C3180" s="111">
        <v>271827049.12</v>
      </c>
      <c r="D3180" s="182">
        <v>0</v>
      </c>
      <c r="E3180" s="112">
        <f t="shared" ref="E3180" si="469">SUMIF(A3180:B3180,"*intra*",C3180:D3180)+SUMIF(A3180:B3180,"*inter*",C3180:D3180)</f>
        <v>0</v>
      </c>
      <c r="F3180" s="112">
        <f t="shared" ref="F3180" si="470">SUMIF(A3180:B3180,"*consolidação*",C3180:D3180)</f>
        <v>271827049.12</v>
      </c>
      <c r="H3180" s="182" t="b">
        <f t="shared" si="458"/>
        <v>1</v>
      </c>
      <c r="I3180" s="182" t="str">
        <f t="shared" si="454"/>
        <v>00</v>
      </c>
    </row>
    <row r="3181" spans="1:9">
      <c r="A3181" s="182" t="str">
        <f t="shared" si="455"/>
        <v>3.5.5.0.0.00.00 - Transferências a Consórcios Públicos</v>
      </c>
      <c r="B3181" s="106" t="s">
        <v>2023</v>
      </c>
      <c r="C3181" s="110">
        <v>112581254.81</v>
      </c>
      <c r="D3181" s="182">
        <v>0</v>
      </c>
      <c r="E3181" s="112">
        <f>E3182</f>
        <v>0</v>
      </c>
      <c r="F3181" s="112">
        <f>F3182</f>
        <v>112581254.81</v>
      </c>
      <c r="G3181" s="182">
        <f>G3182</f>
        <v>0</v>
      </c>
      <c r="H3181" s="182" t="b">
        <f t="shared" si="458"/>
        <v>1</v>
      </c>
      <c r="I3181" s="182" t="str">
        <f t="shared" si="454"/>
        <v>00</v>
      </c>
    </row>
    <row r="3182" spans="1:9">
      <c r="A3182" s="182" t="str">
        <f t="shared" si="455"/>
        <v>3.5.5.0.1.00.00 - Transferências a Consórcios Públicos - Consolidação</v>
      </c>
      <c r="B3182" s="108" t="s">
        <v>2024</v>
      </c>
      <c r="C3182" s="111">
        <v>112581254.81</v>
      </c>
      <c r="D3182" s="182">
        <v>0</v>
      </c>
      <c r="E3182" s="112">
        <f t="shared" ref="E3182" si="471">SUMIF(A3182:B3182,"*intra*",C3182:D3182)+SUMIF(A3182:B3182,"*inter*",C3182:D3182)</f>
        <v>0</v>
      </c>
      <c r="F3182" s="112">
        <f t="shared" ref="F3182" si="472">SUMIF(A3182:B3182,"*consolidação*",C3182:D3182)</f>
        <v>112581254.81</v>
      </c>
      <c r="H3182" s="182" t="b">
        <f t="shared" si="458"/>
        <v>1</v>
      </c>
      <c r="I3182" s="182" t="str">
        <f t="shared" si="454"/>
        <v>00</v>
      </c>
    </row>
    <row r="3183" spans="1:9">
      <c r="A3183" s="182" t="str">
        <f t="shared" si="455"/>
        <v>3.5.6.0.0.00.00 - Transferências ao Exterior</v>
      </c>
      <c r="B3183" s="106" t="s">
        <v>2025</v>
      </c>
      <c r="C3183" s="110">
        <v>7592705.6399999997</v>
      </c>
      <c r="D3183" s="182">
        <v>0</v>
      </c>
      <c r="E3183" s="112">
        <f>E3184</f>
        <v>0</v>
      </c>
      <c r="F3183" s="112">
        <f>F3184</f>
        <v>7592705.6399999997</v>
      </c>
      <c r="G3183" s="182">
        <f>G3184</f>
        <v>0</v>
      </c>
      <c r="H3183" s="182" t="b">
        <f t="shared" si="458"/>
        <v>1</v>
      </c>
      <c r="I3183" s="182" t="str">
        <f t="shared" si="454"/>
        <v>00</v>
      </c>
    </row>
    <row r="3184" spans="1:9">
      <c r="A3184" s="182" t="str">
        <f t="shared" si="455"/>
        <v>3.5.6.0.1.00.00 - Transferências ao Exterior - Consolidação</v>
      </c>
      <c r="B3184" s="108" t="s">
        <v>2026</v>
      </c>
      <c r="C3184" s="111">
        <v>7592705.6399999997</v>
      </c>
      <c r="D3184" s="182">
        <v>0</v>
      </c>
      <c r="E3184" s="112">
        <f t="shared" ref="E3184" si="473">SUMIF(A3184:B3184,"*intra*",C3184:D3184)+SUMIF(A3184:B3184,"*inter*",C3184:D3184)</f>
        <v>0</v>
      </c>
      <c r="F3184" s="112">
        <f t="shared" ref="F3184" si="474">SUMIF(A3184:B3184,"*consolidação*",C3184:D3184)</f>
        <v>7592705.6399999997</v>
      </c>
      <c r="H3184" s="182" t="b">
        <f t="shared" si="458"/>
        <v>1</v>
      </c>
      <c r="I3184" s="182" t="str">
        <f t="shared" si="454"/>
        <v>00</v>
      </c>
    </row>
    <row r="3185" spans="1:9">
      <c r="A3185" s="182" t="str">
        <f t="shared" si="455"/>
        <v>3.5.7.0.0.00.00 - Execução Orçamentária Delegada</v>
      </c>
      <c r="B3185" s="106" t="s">
        <v>2027</v>
      </c>
      <c r="C3185" s="110">
        <v>204465702.66999999</v>
      </c>
      <c r="D3185" s="182">
        <v>0</v>
      </c>
      <c r="E3185" s="112">
        <f>E3190+E3186</f>
        <v>203664270.12</v>
      </c>
      <c r="F3185" s="112">
        <f>F3190+F3186</f>
        <v>801432.55</v>
      </c>
      <c r="G3185" s="182">
        <f>G3190+G3186</f>
        <v>0</v>
      </c>
      <c r="H3185" s="182" t="b">
        <f t="shared" si="458"/>
        <v>1</v>
      </c>
      <c r="I3185" s="182" t="str">
        <f t="shared" si="454"/>
        <v>00</v>
      </c>
    </row>
    <row r="3186" spans="1:9">
      <c r="A3186" s="182" t="str">
        <f t="shared" si="455"/>
        <v>3.5.7.1.0.00.00 - Execução Orçamentária Delegada a Entes</v>
      </c>
      <c r="B3186" s="108" t="s">
        <v>2028</v>
      </c>
      <c r="C3186" s="111">
        <v>203664270.12</v>
      </c>
      <c r="D3186" s="182">
        <v>0</v>
      </c>
      <c r="E3186" s="112">
        <f>E3188+E3189+E3187</f>
        <v>203664270.12</v>
      </c>
      <c r="F3186" s="112">
        <f>F3188+F3189+F3187</f>
        <v>0</v>
      </c>
      <c r="G3186" s="182">
        <f>G3188+G3189+G3187</f>
        <v>0</v>
      </c>
      <c r="H3186" s="182" t="b">
        <f t="shared" si="458"/>
        <v>1</v>
      </c>
      <c r="I3186" s="182" t="str">
        <f t="shared" si="454"/>
        <v>00</v>
      </c>
    </row>
    <row r="3187" spans="1:9" ht="25.5">
      <c r="A3187" s="182" t="str">
        <f t="shared" si="455"/>
        <v>3.5.7.1.3.00.00 - Execução Orçamentária Delegada a Entes – Inter 
 OFSS - União</v>
      </c>
      <c r="B3187" s="106" t="s">
        <v>2029</v>
      </c>
      <c r="C3187" s="110">
        <v>9802787.3399999999</v>
      </c>
      <c r="D3187" s="182">
        <v>0</v>
      </c>
      <c r="E3187" s="112">
        <f t="shared" ref="E3187:E3189" si="475">SUMIF(A3187:B3187,"*intra*",C3187:D3187)+SUMIF(A3187:B3187,"*inter*",C3187:D3187)</f>
        <v>9802787.3399999999</v>
      </c>
      <c r="F3187" s="112">
        <f t="shared" ref="F3187:F3189" si="476">SUMIF(A3187:B3187,"*consolidação*",C3187:D3187)</f>
        <v>0</v>
      </c>
      <c r="H3187" s="182" t="b">
        <f t="shared" si="458"/>
        <v>1</v>
      </c>
      <c r="I3187" s="182" t="str">
        <f t="shared" si="454"/>
        <v>00</v>
      </c>
    </row>
    <row r="3188" spans="1:9" ht="25.5">
      <c r="A3188" s="182" t="str">
        <f t="shared" si="455"/>
        <v>3.5.7.1.4.00.00 - Execução Orçamentária Delegada a Entes – Inter 
 OFSS - Estado</v>
      </c>
      <c r="B3188" s="108" t="s">
        <v>2030</v>
      </c>
      <c r="C3188" s="111">
        <v>1230000</v>
      </c>
      <c r="D3188" s="182">
        <v>0</v>
      </c>
      <c r="E3188" s="112">
        <f t="shared" si="475"/>
        <v>1230000</v>
      </c>
      <c r="F3188" s="112">
        <f t="shared" si="476"/>
        <v>0</v>
      </c>
      <c r="H3188" s="182" t="b">
        <f t="shared" si="458"/>
        <v>1</v>
      </c>
      <c r="I3188" s="182" t="str">
        <f t="shared" si="454"/>
        <v>00</v>
      </c>
    </row>
    <row r="3189" spans="1:9" ht="25.5">
      <c r="A3189" s="182" t="str">
        <f t="shared" si="455"/>
        <v>3.5.7.1.5.00.00 - Execução Orçamentária Delegada a Entes – Inter 
 OFSS - Município</v>
      </c>
      <c r="B3189" s="106" t="s">
        <v>2031</v>
      </c>
      <c r="C3189" s="110">
        <v>192631482.78</v>
      </c>
      <c r="D3189" s="182">
        <v>0</v>
      </c>
      <c r="E3189" s="112">
        <f t="shared" si="475"/>
        <v>192631482.78</v>
      </c>
      <c r="F3189" s="112">
        <f t="shared" si="476"/>
        <v>0</v>
      </c>
      <c r="H3189" s="182" t="b">
        <f t="shared" si="458"/>
        <v>1</v>
      </c>
      <c r="I3189" s="182" t="str">
        <f t="shared" si="454"/>
        <v>00</v>
      </c>
    </row>
    <row r="3190" spans="1:9">
      <c r="A3190" s="182" t="str">
        <f t="shared" si="455"/>
        <v>3.5.7.2.0.00.00 - Execução Orçamentária Delegada a Consórcios</v>
      </c>
      <c r="B3190" s="108" t="s">
        <v>2032</v>
      </c>
      <c r="C3190" s="111">
        <v>801432.55</v>
      </c>
      <c r="D3190" s="182">
        <v>0</v>
      </c>
      <c r="E3190" s="112">
        <f>E3191</f>
        <v>0</v>
      </c>
      <c r="F3190" s="112">
        <f>F3191</f>
        <v>801432.55</v>
      </c>
      <c r="G3190" s="182">
        <f>G3191</f>
        <v>0</v>
      </c>
      <c r="H3190" s="182" t="b">
        <f t="shared" si="458"/>
        <v>1</v>
      </c>
      <c r="I3190" s="182" t="str">
        <f t="shared" si="454"/>
        <v>00</v>
      </c>
    </row>
    <row r="3191" spans="1:9" ht="25.5">
      <c r="A3191" s="182" t="str">
        <f t="shared" si="455"/>
        <v>3.5.7.2.1.00.00 - Execução Orçamentária Delegada a Consórcios - 
 Consolidação</v>
      </c>
      <c r="B3191" s="106" t="s">
        <v>2033</v>
      </c>
      <c r="C3191" s="110">
        <v>801432.55</v>
      </c>
      <c r="D3191" s="182">
        <v>0</v>
      </c>
      <c r="E3191" s="112">
        <f t="shared" ref="E3191" si="477">SUMIF(A3191:B3191,"*intra*",C3191:D3191)+SUMIF(A3191:B3191,"*inter*",C3191:D3191)</f>
        <v>0</v>
      </c>
      <c r="F3191" s="112">
        <f t="shared" ref="F3191" si="478">SUMIF(A3191:B3191,"*consolidação*",C3191:D3191)</f>
        <v>801432.55</v>
      </c>
      <c r="H3191" s="182" t="b">
        <f t="shared" si="458"/>
        <v>1</v>
      </c>
      <c r="I3191" s="182" t="str">
        <f t="shared" si="454"/>
        <v>00</v>
      </c>
    </row>
    <row r="3192" spans="1:9">
      <c r="A3192" s="182" t="str">
        <f t="shared" si="455"/>
        <v>3.5.9.0.0.00.00 - Outras Transferências e Delegações Concedidas</v>
      </c>
      <c r="B3192" s="108" t="s">
        <v>2034</v>
      </c>
      <c r="C3192" s="111">
        <v>224445056.13999999</v>
      </c>
      <c r="D3192" s="182">
        <v>0</v>
      </c>
      <c r="E3192" s="112">
        <f>E3193</f>
        <v>0</v>
      </c>
      <c r="F3192" s="112">
        <f>F3193</f>
        <v>224445056.13999999</v>
      </c>
      <c r="G3192" s="182">
        <f>G3193</f>
        <v>0</v>
      </c>
      <c r="H3192" s="182" t="b">
        <f t="shared" si="458"/>
        <v>1</v>
      </c>
      <c r="I3192" s="182" t="str">
        <f t="shared" si="454"/>
        <v>00</v>
      </c>
    </row>
    <row r="3193" spans="1:9">
      <c r="A3193" s="182" t="str">
        <f t="shared" si="455"/>
        <v>3.5.9.0.1.00.00 - Outras Transferências Concedidas - Consolidação</v>
      </c>
      <c r="B3193" s="106" t="s">
        <v>2035</v>
      </c>
      <c r="C3193" s="110">
        <v>224445056.13999999</v>
      </c>
      <c r="D3193" s="182">
        <v>0</v>
      </c>
      <c r="E3193" s="112">
        <f t="shared" ref="E3193" si="479">SUMIF(A3193:B3193,"*intra*",C3193:D3193)+SUMIF(A3193:B3193,"*inter*",C3193:D3193)</f>
        <v>0</v>
      </c>
      <c r="F3193" s="112">
        <f t="shared" ref="F3193" si="480">SUMIF(A3193:B3193,"*consolidação*",C3193:D3193)</f>
        <v>224445056.13999999</v>
      </c>
      <c r="H3193" s="182" t="b">
        <f t="shared" si="458"/>
        <v>1</v>
      </c>
      <c r="I3193" s="182" t="str">
        <f t="shared" si="454"/>
        <v>00</v>
      </c>
    </row>
    <row r="3194" spans="1:9" ht="25.5">
      <c r="A3194" s="182" t="str">
        <f t="shared" si="455"/>
        <v>3.6.0.0.0.00.00 - Desvalorização e Perda de Ativos e Incorporação de 
 Passivos</v>
      </c>
      <c r="B3194" s="108" t="s">
        <v>2036</v>
      </c>
      <c r="C3194" s="111">
        <v>140857306692.32001</v>
      </c>
      <c r="D3194" s="182">
        <v>0</v>
      </c>
      <c r="E3194" s="112">
        <f>E3238+E3195+E3240+E3229+E3220</f>
        <v>4204948.21</v>
      </c>
      <c r="F3194" s="112">
        <f>F3238+F3195+F3240+F3229+F3220</f>
        <v>140853101744.11002</v>
      </c>
      <c r="G3194" s="182">
        <f>G3238+G3195+G3240+G3229+G3220</f>
        <v>0</v>
      </c>
      <c r="H3194" s="182" t="b">
        <f t="shared" si="458"/>
        <v>1</v>
      </c>
      <c r="I3194" s="182" t="str">
        <f t="shared" si="454"/>
        <v>00</v>
      </c>
    </row>
    <row r="3195" spans="1:9" ht="25.5">
      <c r="A3195" s="182" t="str">
        <f t="shared" si="455"/>
        <v>3.6.1.0.0.00.00 - Reavaliação, Redução a Valor Recuperável e Ajuste 
 para Perdas</v>
      </c>
      <c r="B3195" s="106" t="s">
        <v>2037</v>
      </c>
      <c r="C3195" s="110">
        <v>114443591236.03999</v>
      </c>
      <c r="D3195" s="182">
        <v>0</v>
      </c>
      <c r="E3195" s="112">
        <f>E3210+E3200+E3212+E3202+E3198+E3196+E3218+E3208</f>
        <v>4204948.21</v>
      </c>
      <c r="F3195" s="112">
        <f>F3210+F3200+F3212+F3202+F3198+F3196+F3218+F3208</f>
        <v>114439386287.83002</v>
      </c>
      <c r="G3195" s="182">
        <f>G3210+G3200+G3212+G3202+G3198+G3196+G3218+G3208</f>
        <v>0</v>
      </c>
      <c r="H3195" s="182" t="b">
        <f t="shared" si="458"/>
        <v>1</v>
      </c>
      <c r="I3195" s="182" t="str">
        <f t="shared" si="454"/>
        <v>00</v>
      </c>
    </row>
    <row r="3196" spans="1:9">
      <c r="A3196" s="182" t="str">
        <f t="shared" si="455"/>
        <v>3.6.1.1.0.00.00 - Reavaliação de Imobilizado</v>
      </c>
      <c r="B3196" s="108" t="s">
        <v>2038</v>
      </c>
      <c r="C3196" s="111">
        <v>371738652.17000002</v>
      </c>
      <c r="D3196" s="182">
        <v>0</v>
      </c>
      <c r="E3196" s="112">
        <f>E3197</f>
        <v>0</v>
      </c>
      <c r="F3196" s="112">
        <f>F3197</f>
        <v>371738652.17000002</v>
      </c>
      <c r="G3196" s="182">
        <f>G3197</f>
        <v>0</v>
      </c>
      <c r="H3196" s="182" t="b">
        <f t="shared" si="458"/>
        <v>1</v>
      </c>
      <c r="I3196" s="182" t="str">
        <f t="shared" si="454"/>
        <v>00</v>
      </c>
    </row>
    <row r="3197" spans="1:9">
      <c r="A3197" s="182" t="str">
        <f t="shared" si="455"/>
        <v>3.6.1.1.1.00.00 - Reavaliação de Imobilizado - Consolidação</v>
      </c>
      <c r="B3197" s="106" t="s">
        <v>2039</v>
      </c>
      <c r="C3197" s="110">
        <v>371738652.17000002</v>
      </c>
      <c r="D3197" s="182">
        <v>0</v>
      </c>
      <c r="E3197" s="112">
        <f t="shared" ref="E3197" si="481">SUMIF(A3197:B3197,"*intra*",C3197:D3197)+SUMIF(A3197:B3197,"*inter*",C3197:D3197)</f>
        <v>0</v>
      </c>
      <c r="F3197" s="112">
        <f t="shared" ref="F3197" si="482">SUMIF(A3197:B3197,"*consolidação*",C3197:D3197)</f>
        <v>371738652.17000002</v>
      </c>
      <c r="H3197" s="182" t="b">
        <f t="shared" si="458"/>
        <v>1</v>
      </c>
      <c r="I3197" s="182" t="str">
        <f t="shared" si="454"/>
        <v>00</v>
      </c>
    </row>
    <row r="3198" spans="1:9">
      <c r="A3198" s="182" t="str">
        <f t="shared" si="455"/>
        <v>3.6.1.2.0.00.00 - Reavaliação de Intangíveis</v>
      </c>
      <c r="B3198" s="108" t="s">
        <v>2040</v>
      </c>
      <c r="C3198" s="111">
        <v>3801970.58</v>
      </c>
      <c r="D3198" s="182">
        <v>0</v>
      </c>
      <c r="E3198" s="112">
        <f>E3199</f>
        <v>0</v>
      </c>
      <c r="F3198" s="112">
        <f>F3199</f>
        <v>3801970.58</v>
      </c>
      <c r="G3198" s="182">
        <f>G3199</f>
        <v>0</v>
      </c>
      <c r="H3198" s="182" t="b">
        <f t="shared" si="458"/>
        <v>1</v>
      </c>
      <c r="I3198" s="182" t="str">
        <f t="shared" si="454"/>
        <v>00</v>
      </c>
    </row>
    <row r="3199" spans="1:9">
      <c r="A3199" s="182" t="str">
        <f t="shared" si="455"/>
        <v>3.6.1.2.1.00.00 - Reavaliação de Intangíveis - Consolidação</v>
      </c>
      <c r="B3199" s="106" t="s">
        <v>2041</v>
      </c>
      <c r="C3199" s="110">
        <v>3801970.58</v>
      </c>
      <c r="D3199" s="182">
        <v>0</v>
      </c>
      <c r="E3199" s="112">
        <f t="shared" ref="E3199" si="483">SUMIF(A3199:B3199,"*intra*",C3199:D3199)+SUMIF(A3199:B3199,"*inter*",C3199:D3199)</f>
        <v>0</v>
      </c>
      <c r="F3199" s="112">
        <f t="shared" ref="F3199" si="484">SUMIF(A3199:B3199,"*consolidação*",C3199:D3199)</f>
        <v>3801970.58</v>
      </c>
      <c r="H3199" s="182" t="b">
        <f t="shared" si="458"/>
        <v>1</v>
      </c>
      <c r="I3199" s="182" t="str">
        <f t="shared" si="454"/>
        <v>00</v>
      </c>
    </row>
    <row r="3200" spans="1:9">
      <c r="A3200" s="182" t="str">
        <f t="shared" si="455"/>
        <v>3.6.1.3.0.00.00 - Reavaliação de Outros Ativos</v>
      </c>
      <c r="B3200" s="108" t="s">
        <v>2042</v>
      </c>
      <c r="C3200" s="111">
        <v>6212024.8200000003</v>
      </c>
      <c r="D3200" s="182">
        <v>0</v>
      </c>
      <c r="E3200" s="112">
        <f>E3201</f>
        <v>0</v>
      </c>
      <c r="F3200" s="112">
        <f>F3201</f>
        <v>6212024.8200000003</v>
      </c>
      <c r="G3200" s="182">
        <f>G3201</f>
        <v>0</v>
      </c>
      <c r="H3200" s="182" t="b">
        <f t="shared" si="458"/>
        <v>1</v>
      </c>
      <c r="I3200" s="182" t="str">
        <f t="shared" si="454"/>
        <v>00</v>
      </c>
    </row>
    <row r="3201" spans="1:9">
      <c r="A3201" s="182" t="str">
        <f t="shared" si="455"/>
        <v>3.6.1.3.1.00.00 - Reavaliação de Outros Ativos - Consolidação</v>
      </c>
      <c r="B3201" s="106" t="s">
        <v>2043</v>
      </c>
      <c r="C3201" s="110">
        <v>6212024.8200000003</v>
      </c>
      <c r="D3201" s="182">
        <v>0</v>
      </c>
      <c r="E3201" s="112">
        <f t="shared" ref="E3201" si="485">SUMIF(A3201:B3201,"*intra*",C3201:D3201)+SUMIF(A3201:B3201,"*inter*",C3201:D3201)</f>
        <v>0</v>
      </c>
      <c r="F3201" s="112">
        <f t="shared" ref="F3201" si="486">SUMIF(A3201:B3201,"*consolidação*",C3201:D3201)</f>
        <v>6212024.8200000003</v>
      </c>
      <c r="H3201" s="182" t="b">
        <f t="shared" si="458"/>
        <v>1</v>
      </c>
      <c r="I3201" s="182" t="str">
        <f t="shared" si="454"/>
        <v>00</v>
      </c>
    </row>
    <row r="3202" spans="1:9">
      <c r="A3202" s="182" t="str">
        <f t="shared" si="455"/>
        <v>3.6.1.4.0.00.00 - Redução a Valor Recuperável de Investimentos</v>
      </c>
      <c r="B3202" s="108" t="s">
        <v>2044</v>
      </c>
      <c r="C3202" s="111">
        <v>131492928.03</v>
      </c>
      <c r="D3202" s="182">
        <v>0</v>
      </c>
      <c r="E3202" s="112">
        <f>E3206+E3204+E3207+E3205+E3203</f>
        <v>0</v>
      </c>
      <c r="F3202" s="112">
        <f>F3206+F3204+F3207+F3205+F3203</f>
        <v>131492928.03</v>
      </c>
      <c r="G3202" s="182">
        <f>G3206+G3204+G3207+G3205+G3203</f>
        <v>0</v>
      </c>
      <c r="H3202" s="182" t="b">
        <f t="shared" si="458"/>
        <v>1</v>
      </c>
      <c r="I3202" s="182" t="str">
        <f t="shared" si="454"/>
        <v>00</v>
      </c>
    </row>
    <row r="3203" spans="1:9" ht="25.5">
      <c r="A3203" s="182" t="str">
        <f t="shared" si="455"/>
        <v>3.6.1.4.1.00.00 - Redução a Valor Recuperável de Investimentos - 
 Consolidação</v>
      </c>
      <c r="B3203" s="106" t="s">
        <v>2045</v>
      </c>
      <c r="C3203" s="110">
        <v>131492928.03</v>
      </c>
      <c r="D3203" s="182">
        <v>0</v>
      </c>
      <c r="E3203" s="112">
        <f t="shared" ref="E3203:E3207" si="487">SUMIF(A3203:B3203,"*intra*",C3203:D3203)+SUMIF(A3203:B3203,"*inter*",C3203:D3203)</f>
        <v>0</v>
      </c>
      <c r="F3203" s="112">
        <f t="shared" ref="F3203:F3207" si="488">SUMIF(A3203:B3203,"*consolidação*",C3203:D3203)</f>
        <v>131492928.03</v>
      </c>
      <c r="H3203" s="182" t="b">
        <f t="shared" si="458"/>
        <v>1</v>
      </c>
      <c r="I3203" s="182" t="str">
        <f t="shared" si="454"/>
        <v>00</v>
      </c>
    </row>
    <row r="3204" spans="1:9" ht="25.5">
      <c r="A3204" s="182" t="str">
        <f t="shared" si="455"/>
        <v>3.6.1.4.2.00.00 - Redução a Valor Recuperável de Investimentos - 
 Intra OFSS</v>
      </c>
      <c r="B3204" s="108" t="s">
        <v>2046</v>
      </c>
      <c r="C3204" s="111">
        <v>0</v>
      </c>
      <c r="D3204" s="182">
        <v>0</v>
      </c>
      <c r="E3204" s="112">
        <f t="shared" si="487"/>
        <v>0</v>
      </c>
      <c r="F3204" s="112">
        <f t="shared" si="488"/>
        <v>0</v>
      </c>
      <c r="H3204" s="182" t="b">
        <f t="shared" si="458"/>
        <v>1</v>
      </c>
      <c r="I3204" s="182" t="str">
        <f t="shared" si="454"/>
        <v>00</v>
      </c>
    </row>
    <row r="3205" spans="1:9" ht="25.5">
      <c r="A3205" s="182" t="str">
        <f t="shared" si="455"/>
        <v>3.6.1.4.3.00.00 - Redução a Valor Recuperável de Investimentos - 
 Inter OFSS - União</v>
      </c>
      <c r="B3205" s="106" t="s">
        <v>2047</v>
      </c>
      <c r="C3205" s="110">
        <v>0</v>
      </c>
      <c r="D3205" s="182">
        <v>0</v>
      </c>
      <c r="E3205" s="112">
        <f t="shared" si="487"/>
        <v>0</v>
      </c>
      <c r="F3205" s="112">
        <f t="shared" si="488"/>
        <v>0</v>
      </c>
      <c r="H3205" s="182" t="b">
        <f t="shared" si="458"/>
        <v>1</v>
      </c>
      <c r="I3205" s="182" t="str">
        <f t="shared" si="454"/>
        <v>00</v>
      </c>
    </row>
    <row r="3206" spans="1:9" ht="25.5">
      <c r="A3206" s="182" t="str">
        <f t="shared" si="455"/>
        <v>3.6.1.4.4.00.00 - Redução a Valor Recuperável de Investimentos - 
 Inter OFSS - Estado</v>
      </c>
      <c r="B3206" s="108" t="s">
        <v>2048</v>
      </c>
      <c r="C3206" s="111">
        <v>0</v>
      </c>
      <c r="D3206" s="182">
        <v>0</v>
      </c>
      <c r="E3206" s="112">
        <f t="shared" si="487"/>
        <v>0</v>
      </c>
      <c r="F3206" s="112">
        <f t="shared" si="488"/>
        <v>0</v>
      </c>
      <c r="H3206" s="182" t="b">
        <f t="shared" si="458"/>
        <v>1</v>
      </c>
      <c r="I3206" s="182" t="str">
        <f t="shared" si="454"/>
        <v>00</v>
      </c>
    </row>
    <row r="3207" spans="1:9" ht="25.5">
      <c r="A3207" s="182" t="str">
        <f t="shared" si="455"/>
        <v>3.6.1.4.5.00.00 - Redução a Valor Recuperável de Investimentos - 
 Inter OFSS - Município</v>
      </c>
      <c r="B3207" s="106" t="s">
        <v>2049</v>
      </c>
      <c r="C3207" s="110">
        <v>0</v>
      </c>
      <c r="D3207" s="182">
        <v>0</v>
      </c>
      <c r="E3207" s="112">
        <f t="shared" si="487"/>
        <v>0</v>
      </c>
      <c r="F3207" s="112">
        <f t="shared" si="488"/>
        <v>0</v>
      </c>
      <c r="H3207" s="182" t="b">
        <f t="shared" si="458"/>
        <v>1</v>
      </c>
      <c r="I3207" s="182" t="str">
        <f t="shared" si="454"/>
        <v>00</v>
      </c>
    </row>
    <row r="3208" spans="1:9">
      <c r="A3208" s="182" t="str">
        <f t="shared" si="455"/>
        <v>3.6.1.5.0.00.00 - Redução a Valor Recuperável de Imobilizado</v>
      </c>
      <c r="B3208" s="108" t="s">
        <v>2050</v>
      </c>
      <c r="C3208" s="111">
        <v>4426205362.4899998</v>
      </c>
      <c r="D3208" s="182">
        <v>0</v>
      </c>
      <c r="E3208" s="112">
        <f>E3209</f>
        <v>0</v>
      </c>
      <c r="F3208" s="112">
        <f>F3209</f>
        <v>4426205362.4899998</v>
      </c>
      <c r="G3208" s="182">
        <f>G3209</f>
        <v>0</v>
      </c>
      <c r="H3208" s="182" t="b">
        <f t="shared" si="458"/>
        <v>1</v>
      </c>
      <c r="I3208" s="182" t="str">
        <f t="shared" si="454"/>
        <v>00</v>
      </c>
    </row>
    <row r="3209" spans="1:9" ht="25.5">
      <c r="A3209" s="182" t="str">
        <f t="shared" si="455"/>
        <v>3.6.1.5.1.00.00 - Redução a Valor Recuperável de Imobilizado - 
 Consolidação</v>
      </c>
      <c r="B3209" s="106" t="s">
        <v>2051</v>
      </c>
      <c r="C3209" s="110">
        <v>4426205362.4899998</v>
      </c>
      <c r="D3209" s="182">
        <v>0</v>
      </c>
      <c r="E3209" s="112">
        <f t="shared" ref="E3209" si="489">SUMIF(A3209:B3209,"*intra*",C3209:D3209)+SUMIF(A3209:B3209,"*inter*",C3209:D3209)</f>
        <v>0</v>
      </c>
      <c r="F3209" s="112">
        <f t="shared" ref="F3209" si="490">SUMIF(A3209:B3209,"*consolidação*",C3209:D3209)</f>
        <v>4426205362.4899998</v>
      </c>
      <c r="H3209" s="182" t="b">
        <f t="shared" si="458"/>
        <v>1</v>
      </c>
      <c r="I3209" s="182" t="str">
        <f t="shared" si="454"/>
        <v>00</v>
      </c>
    </row>
    <row r="3210" spans="1:9">
      <c r="A3210" s="182" t="str">
        <f t="shared" si="455"/>
        <v>3.6.1.6.0.00.00 - Redução a Valor Recuperável de Intangíveis</v>
      </c>
      <c r="B3210" s="108" t="s">
        <v>2052</v>
      </c>
      <c r="C3210" s="111">
        <v>2491251.64</v>
      </c>
      <c r="D3210" s="182">
        <v>0</v>
      </c>
      <c r="E3210" s="112">
        <f>E3211</f>
        <v>0</v>
      </c>
      <c r="F3210" s="112">
        <f>F3211</f>
        <v>2491251.64</v>
      </c>
      <c r="G3210" s="182">
        <f>G3211</f>
        <v>0</v>
      </c>
      <c r="H3210" s="182" t="b">
        <f t="shared" si="458"/>
        <v>1</v>
      </c>
      <c r="I3210" s="182" t="str">
        <f t="shared" si="454"/>
        <v>00</v>
      </c>
    </row>
    <row r="3211" spans="1:9" ht="25.5">
      <c r="A3211" s="182" t="str">
        <f t="shared" si="455"/>
        <v>3.6.1.6.1.00.00 - Redução a Valor Recuperável de Intangíveis - 
 Consolidação</v>
      </c>
      <c r="B3211" s="106" t="s">
        <v>2053</v>
      </c>
      <c r="C3211" s="110">
        <v>2491251.64</v>
      </c>
      <c r="D3211" s="182">
        <v>0</v>
      </c>
      <c r="E3211" s="112">
        <f t="shared" ref="E3211" si="491">SUMIF(A3211:B3211,"*intra*",C3211:D3211)+SUMIF(A3211:B3211,"*inter*",C3211:D3211)</f>
        <v>0</v>
      </c>
      <c r="F3211" s="112">
        <f t="shared" ref="F3211" si="492">SUMIF(A3211:B3211,"*consolidação*",C3211:D3211)</f>
        <v>2491251.64</v>
      </c>
      <c r="H3211" s="182" t="b">
        <f t="shared" si="458"/>
        <v>1</v>
      </c>
      <c r="I3211" s="182" t="str">
        <f t="shared" si="454"/>
        <v>00</v>
      </c>
    </row>
    <row r="3212" spans="1:9" ht="25.5">
      <c r="A3212" s="182" t="str">
        <f t="shared" si="455"/>
        <v>3.6.1.7.0.00.00 - Variação Patrimonial Diminutiva com Ajuste de 
 Perdas de Créditos e de Investimentos e Aplicações Temporários</v>
      </c>
      <c r="B3212" s="108" t="s">
        <v>2054</v>
      </c>
      <c r="C3212" s="111">
        <v>109496729832.60001</v>
      </c>
      <c r="D3212" s="182">
        <v>0</v>
      </c>
      <c r="E3212" s="112">
        <f>E3214+E3216+E3213+E3217+E3215</f>
        <v>4204948.21</v>
      </c>
      <c r="F3212" s="112">
        <f>F3214+F3216+F3213+F3217+F3215</f>
        <v>109492524884.39</v>
      </c>
      <c r="G3212" s="182">
        <f>G3214+G3216+G3213+G3217+G3215</f>
        <v>0</v>
      </c>
      <c r="H3212" s="182" t="b">
        <f t="shared" si="458"/>
        <v>1</v>
      </c>
      <c r="I3212" s="182" t="str">
        <f t="shared" si="454"/>
        <v>00</v>
      </c>
    </row>
    <row r="3213" spans="1:9" ht="38.25">
      <c r="A3213" s="182" t="str">
        <f t="shared" si="455"/>
        <v>3.6.1.7.1.00.00 - Variação Patrimonial Diminutiva com Ajuste de 
 Perdas de Créditos e de Investimentos e Aplicações Temporários - 
 Consolidação</v>
      </c>
      <c r="B3213" s="106" t="s">
        <v>2055</v>
      </c>
      <c r="C3213" s="110">
        <v>109492524884.39</v>
      </c>
      <c r="D3213" s="182">
        <v>0</v>
      </c>
      <c r="E3213" s="112">
        <f t="shared" ref="E3213:E3217" si="493">SUMIF(A3213:B3213,"*intra*",C3213:D3213)+SUMIF(A3213:B3213,"*inter*",C3213:D3213)</f>
        <v>0</v>
      </c>
      <c r="F3213" s="112">
        <f t="shared" ref="F3213:F3217" si="494">SUMIF(A3213:B3213,"*consolidação*",C3213:D3213)</f>
        <v>109492524884.39</v>
      </c>
      <c r="H3213" s="182" t="b">
        <f t="shared" si="458"/>
        <v>1</v>
      </c>
      <c r="I3213" s="182" t="str">
        <f t="shared" si="454"/>
        <v>00</v>
      </c>
    </row>
    <row r="3214" spans="1:9" ht="38.25">
      <c r="A3214" s="182" t="str">
        <f t="shared" si="455"/>
        <v>3.6.1.7.2.00.00 - Variação Patrimonial Diminutiva com Ajuste de 
 Perdas de Créditos e de Investimentos e Aplicações Temporários- 
 Intra OFSS</v>
      </c>
      <c r="B3214" s="108" t="s">
        <v>2056</v>
      </c>
      <c r="C3214" s="111">
        <v>2099539.34</v>
      </c>
      <c r="D3214" s="182">
        <v>0</v>
      </c>
      <c r="E3214" s="112">
        <f t="shared" si="493"/>
        <v>2099539.34</v>
      </c>
      <c r="F3214" s="112">
        <f t="shared" si="494"/>
        <v>0</v>
      </c>
      <c r="H3214" s="182" t="b">
        <f t="shared" si="458"/>
        <v>1</v>
      </c>
      <c r="I3214" s="182" t="str">
        <f t="shared" si="454"/>
        <v>00</v>
      </c>
    </row>
    <row r="3215" spans="1:9" ht="38.25">
      <c r="A3215" s="182" t="str">
        <f t="shared" si="455"/>
        <v>3.6.1.7.3.00.00 - Variação Patrimonial Diminutiva com Ajuste de 
 Perdas de Créditos e de Investimentos e Aplicações Temporários- 
 Inter OFSS - União</v>
      </c>
      <c r="B3215" s="106" t="s">
        <v>2057</v>
      </c>
      <c r="C3215" s="110">
        <v>0</v>
      </c>
      <c r="D3215" s="182">
        <v>0</v>
      </c>
      <c r="E3215" s="112">
        <f t="shared" si="493"/>
        <v>0</v>
      </c>
      <c r="F3215" s="112">
        <f t="shared" si="494"/>
        <v>0</v>
      </c>
      <c r="H3215" s="182" t="b">
        <f t="shared" si="458"/>
        <v>1</v>
      </c>
      <c r="I3215" s="182" t="str">
        <f t="shared" si="454"/>
        <v>00</v>
      </c>
    </row>
    <row r="3216" spans="1:9" ht="38.25">
      <c r="A3216" s="182" t="str">
        <f t="shared" si="455"/>
        <v>3.6.1.7.4.00.00 - Variação Patrimonial Diminutiva com Ajuste de 
 Perdas de Créditos e de Investimentos e Aplicações Temporários- 
 Inter OFSS - Estado</v>
      </c>
      <c r="B3216" s="108" t="s">
        <v>2058</v>
      </c>
      <c r="C3216" s="111">
        <v>0</v>
      </c>
      <c r="D3216" s="182">
        <v>0</v>
      </c>
      <c r="E3216" s="112">
        <f t="shared" si="493"/>
        <v>0</v>
      </c>
      <c r="F3216" s="112">
        <f t="shared" si="494"/>
        <v>0</v>
      </c>
      <c r="H3216" s="182" t="b">
        <f t="shared" si="458"/>
        <v>1</v>
      </c>
      <c r="I3216" s="182" t="str">
        <f t="shared" si="454"/>
        <v>00</v>
      </c>
    </row>
    <row r="3217" spans="1:9" ht="38.25">
      <c r="A3217" s="182" t="str">
        <f t="shared" si="455"/>
        <v>3.6.1.7.5.00.00 - Variação Patrimonial Diminutiva com Ajuste de 
 Perdas de Créditos e de Investimentos e Aplicações Temporários- 
 Inter OFSS - Município</v>
      </c>
      <c r="B3217" s="106" t="s">
        <v>2059</v>
      </c>
      <c r="C3217" s="110">
        <v>2105408.87</v>
      </c>
      <c r="D3217" s="182">
        <v>0</v>
      </c>
      <c r="E3217" s="112">
        <f t="shared" si="493"/>
        <v>2105408.87</v>
      </c>
      <c r="F3217" s="112">
        <f t="shared" si="494"/>
        <v>0</v>
      </c>
      <c r="H3217" s="182" t="b">
        <f t="shared" si="458"/>
        <v>1</v>
      </c>
      <c r="I3217" s="182" t="str">
        <f t="shared" si="454"/>
        <v>00</v>
      </c>
    </row>
    <row r="3218" spans="1:9" ht="25.5">
      <c r="A3218" s="182" t="str">
        <f t="shared" si="455"/>
        <v>3.6.1.8.0.00.00 - Variação Patrimonial Diminutiva com Ajuste de 
 Perdas de Estoques</v>
      </c>
      <c r="B3218" s="108" t="s">
        <v>2060</v>
      </c>
      <c r="C3218" s="111">
        <v>4919213.71</v>
      </c>
      <c r="D3218" s="182">
        <v>0</v>
      </c>
      <c r="E3218" s="112">
        <f>E3219</f>
        <v>0</v>
      </c>
      <c r="F3218" s="112">
        <f>F3219</f>
        <v>4919213.71</v>
      </c>
      <c r="G3218" s="182">
        <f>G3219</f>
        <v>0</v>
      </c>
      <c r="H3218" s="182" t="b">
        <f t="shared" si="458"/>
        <v>1</v>
      </c>
      <c r="I3218" s="182" t="str">
        <f t="shared" si="454"/>
        <v>00</v>
      </c>
    </row>
    <row r="3219" spans="1:9" ht="25.5">
      <c r="A3219" s="182" t="str">
        <f t="shared" si="455"/>
        <v>3.6.1.8.1.00.00 - Variação Patrimonial Diminutiva com Ajuste de 
 Perdas de Estoques - Consolidação</v>
      </c>
      <c r="B3219" s="106" t="s">
        <v>2061</v>
      </c>
      <c r="C3219" s="110">
        <v>4919213.71</v>
      </c>
      <c r="D3219" s="182">
        <v>0</v>
      </c>
      <c r="E3219" s="112">
        <f t="shared" ref="E3219" si="495">SUMIF(A3219:B3219,"*intra*",C3219:D3219)+SUMIF(A3219:B3219,"*inter*",C3219:D3219)</f>
        <v>0</v>
      </c>
      <c r="F3219" s="112">
        <f t="shared" ref="F3219" si="496">SUMIF(A3219:B3219,"*consolidação*",C3219:D3219)</f>
        <v>4919213.71</v>
      </c>
      <c r="H3219" s="182" t="b">
        <f t="shared" si="458"/>
        <v>1</v>
      </c>
      <c r="I3219" s="182" t="str">
        <f t="shared" si="454"/>
        <v>00</v>
      </c>
    </row>
    <row r="3220" spans="1:9">
      <c r="A3220" s="182" t="str">
        <f t="shared" si="455"/>
        <v>3.6.2.0.0.00.00 - Perdas com Alienação</v>
      </c>
      <c r="B3220" s="108" t="s">
        <v>2062</v>
      </c>
      <c r="C3220" s="111">
        <v>174714769.00999999</v>
      </c>
      <c r="D3220" s="182">
        <v>0</v>
      </c>
      <c r="E3220" s="112">
        <f>E3221+E3223+E3225+E3227</f>
        <v>0</v>
      </c>
      <c r="F3220" s="112">
        <f>F3221+F3223+F3225+F3227</f>
        <v>174714769.00999999</v>
      </c>
      <c r="G3220" s="182">
        <f>G3221+G3223+G3225+G3227</f>
        <v>0</v>
      </c>
      <c r="H3220" s="182" t="b">
        <f t="shared" si="458"/>
        <v>1</v>
      </c>
      <c r="I3220" s="182" t="str">
        <f t="shared" si="454"/>
        <v>00</v>
      </c>
    </row>
    <row r="3221" spans="1:9">
      <c r="A3221" s="182" t="str">
        <f t="shared" si="455"/>
        <v>3.6.2.1.0.00.00 - Perdas com Alienação de Investimentos</v>
      </c>
      <c r="B3221" s="106" t="s">
        <v>2063</v>
      </c>
      <c r="C3221" s="110">
        <v>0</v>
      </c>
      <c r="D3221" s="182">
        <v>0</v>
      </c>
      <c r="E3221" s="112">
        <f>E3222</f>
        <v>0</v>
      </c>
      <c r="F3221" s="112">
        <f>F3222</f>
        <v>0</v>
      </c>
      <c r="G3221" s="182">
        <f>G3222</f>
        <v>0</v>
      </c>
      <c r="H3221" s="182" t="b">
        <f t="shared" si="458"/>
        <v>1</v>
      </c>
      <c r="I3221" s="182" t="str">
        <f t="shared" ref="I3221:I3284" si="497">MID(A3221,11,2)</f>
        <v>00</v>
      </c>
    </row>
    <row r="3222" spans="1:9" ht="25.5">
      <c r="A3222" s="182" t="str">
        <f t="shared" ref="A3222:A3285" si="498">TRIM(B3222)</f>
        <v>3.6.2.1.1.00.00 - Perdas com Alienação de Investimentos - 
 Consolidação</v>
      </c>
      <c r="B3222" s="108" t="s">
        <v>2064</v>
      </c>
      <c r="C3222" s="111">
        <v>0</v>
      </c>
      <c r="D3222" s="182">
        <v>0</v>
      </c>
      <c r="E3222" s="112">
        <f t="shared" ref="E3222" si="499">SUMIF(A3222:B3222,"*intra*",C3222:D3222)+SUMIF(A3222:B3222,"*inter*",C3222:D3222)</f>
        <v>0</v>
      </c>
      <c r="F3222" s="112">
        <f t="shared" ref="F3222" si="500">SUMIF(A3222:B3222,"*consolidação*",C3222:D3222)</f>
        <v>0</v>
      </c>
      <c r="H3222" s="182" t="b">
        <f t="shared" ref="H3222:H3285" si="501">IF(I3222="00",C3222=E3222+F3222,TRUE)</f>
        <v>1</v>
      </c>
      <c r="I3222" s="182" t="str">
        <f t="shared" si="497"/>
        <v>00</v>
      </c>
    </row>
    <row r="3223" spans="1:9">
      <c r="A3223" s="182" t="str">
        <f t="shared" si="498"/>
        <v>3.6.2.2.0.00.00 - Perdas com Alienação de Imobilizado</v>
      </c>
      <c r="B3223" s="106" t="s">
        <v>2065</v>
      </c>
      <c r="C3223" s="110">
        <v>153876188.72</v>
      </c>
      <c r="D3223" s="182">
        <v>0</v>
      </c>
      <c r="E3223" s="112">
        <f>E3224</f>
        <v>0</v>
      </c>
      <c r="F3223" s="112">
        <f>F3224</f>
        <v>153876188.72</v>
      </c>
      <c r="G3223" s="182">
        <f>G3224</f>
        <v>0</v>
      </c>
      <c r="H3223" s="182" t="b">
        <f t="shared" si="501"/>
        <v>1</v>
      </c>
      <c r="I3223" s="182" t="str">
        <f t="shared" si="497"/>
        <v>00</v>
      </c>
    </row>
    <row r="3224" spans="1:9">
      <c r="A3224" s="182" t="str">
        <f t="shared" si="498"/>
        <v>3.6.2.2.1.00.00 - Perdas com Alienação de Imobilizado - Consolidação</v>
      </c>
      <c r="B3224" s="108" t="s">
        <v>2066</v>
      </c>
      <c r="C3224" s="111">
        <v>153876188.72</v>
      </c>
      <c r="D3224" s="182">
        <v>0</v>
      </c>
      <c r="E3224" s="112">
        <f t="shared" ref="E3224" si="502">SUMIF(A3224:B3224,"*intra*",C3224:D3224)+SUMIF(A3224:B3224,"*inter*",C3224:D3224)</f>
        <v>0</v>
      </c>
      <c r="F3224" s="112">
        <f t="shared" ref="F3224" si="503">SUMIF(A3224:B3224,"*consolidação*",C3224:D3224)</f>
        <v>153876188.72</v>
      </c>
      <c r="H3224" s="182" t="b">
        <f t="shared" si="501"/>
        <v>1</v>
      </c>
      <c r="I3224" s="182" t="str">
        <f t="shared" si="497"/>
        <v>00</v>
      </c>
    </row>
    <row r="3225" spans="1:9">
      <c r="A3225" s="182" t="str">
        <f t="shared" si="498"/>
        <v>3.6.2.3.0.00.00 - Perdas com Alienação de Intangíveis</v>
      </c>
      <c r="B3225" s="106" t="s">
        <v>2067</v>
      </c>
      <c r="C3225" s="110">
        <v>24017.200000000001</v>
      </c>
      <c r="D3225" s="182">
        <v>0</v>
      </c>
      <c r="E3225" s="112">
        <f>E3226</f>
        <v>0</v>
      </c>
      <c r="F3225" s="112">
        <f>F3226</f>
        <v>24017.200000000001</v>
      </c>
      <c r="G3225" s="182">
        <f>G3226</f>
        <v>0</v>
      </c>
      <c r="H3225" s="182" t="b">
        <f t="shared" si="501"/>
        <v>1</v>
      </c>
      <c r="I3225" s="182" t="str">
        <f t="shared" si="497"/>
        <v>00</v>
      </c>
    </row>
    <row r="3226" spans="1:9">
      <c r="A3226" s="182" t="str">
        <f t="shared" si="498"/>
        <v>3.6.2.3.1.00.00 - Perdas com Alienação de Intangíveis - Consolidação</v>
      </c>
      <c r="B3226" s="108" t="s">
        <v>2068</v>
      </c>
      <c r="C3226" s="111">
        <v>24017.200000000001</v>
      </c>
      <c r="D3226" s="182">
        <v>0</v>
      </c>
      <c r="E3226" s="112">
        <f t="shared" ref="E3226" si="504">SUMIF(A3226:B3226,"*intra*",C3226:D3226)+SUMIF(A3226:B3226,"*inter*",C3226:D3226)</f>
        <v>0</v>
      </c>
      <c r="F3226" s="112">
        <f t="shared" ref="F3226" si="505">SUMIF(A3226:B3226,"*consolidação*",C3226:D3226)</f>
        <v>24017.200000000001</v>
      </c>
      <c r="H3226" s="182" t="b">
        <f t="shared" si="501"/>
        <v>1</v>
      </c>
      <c r="I3226" s="182" t="str">
        <f t="shared" si="497"/>
        <v>00</v>
      </c>
    </row>
    <row r="3227" spans="1:9">
      <c r="A3227" s="182" t="str">
        <f t="shared" si="498"/>
        <v>3.6.2.9.0.00.00 - Perdas com Alienação de Demais Ativos</v>
      </c>
      <c r="B3227" s="106" t="s">
        <v>2069</v>
      </c>
      <c r="C3227" s="110">
        <v>20814563.09</v>
      </c>
      <c r="D3227" s="182">
        <v>0</v>
      </c>
      <c r="E3227" s="112">
        <f>E3228</f>
        <v>0</v>
      </c>
      <c r="F3227" s="112">
        <f>F3228</f>
        <v>20814563.09</v>
      </c>
      <c r="G3227" s="182">
        <f>G3228</f>
        <v>0</v>
      </c>
      <c r="H3227" s="182" t="b">
        <f t="shared" si="501"/>
        <v>1</v>
      </c>
      <c r="I3227" s="182" t="str">
        <f t="shared" si="497"/>
        <v>00</v>
      </c>
    </row>
    <row r="3228" spans="1:9" ht="25.5">
      <c r="A3228" s="182" t="str">
        <f t="shared" si="498"/>
        <v>3.6.2.9.1.00.00 - Perdas com Alienação de Demais Ativos - 
 Consolidação</v>
      </c>
      <c r="B3228" s="108" t="s">
        <v>2070</v>
      </c>
      <c r="C3228" s="111">
        <v>20814563.09</v>
      </c>
      <c r="D3228" s="182">
        <v>0</v>
      </c>
      <c r="E3228" s="112">
        <f t="shared" ref="E3228" si="506">SUMIF(A3228:B3228,"*intra*",C3228:D3228)+SUMIF(A3228:B3228,"*inter*",C3228:D3228)</f>
        <v>0</v>
      </c>
      <c r="F3228" s="112">
        <f t="shared" ref="F3228" si="507">SUMIF(A3228:B3228,"*consolidação*",C3228:D3228)</f>
        <v>20814563.09</v>
      </c>
      <c r="H3228" s="182" t="b">
        <f t="shared" si="501"/>
        <v>1</v>
      </c>
      <c r="I3228" s="182" t="str">
        <f t="shared" si="497"/>
        <v>00</v>
      </c>
    </row>
    <row r="3229" spans="1:9">
      <c r="A3229" s="182" t="str">
        <f t="shared" si="498"/>
        <v>3.6.3.0.0.00.00 - Perdas Involuntárias</v>
      </c>
      <c r="B3229" s="106" t="s">
        <v>2071</v>
      </c>
      <c r="C3229" s="110">
        <v>6012356309.1099997</v>
      </c>
      <c r="D3229" s="182">
        <v>0</v>
      </c>
      <c r="E3229" s="112">
        <f>E3230+E3236+E3234+E3232</f>
        <v>0</v>
      </c>
      <c r="F3229" s="112">
        <f>F3230+F3236+F3234+F3232</f>
        <v>6012356309.1099997</v>
      </c>
      <c r="G3229" s="182">
        <f>G3230+G3236+G3234+G3232</f>
        <v>0</v>
      </c>
      <c r="H3229" s="182" t="b">
        <f t="shared" si="501"/>
        <v>1</v>
      </c>
      <c r="I3229" s="182" t="str">
        <f t="shared" si="497"/>
        <v>00</v>
      </c>
    </row>
    <row r="3230" spans="1:9">
      <c r="A3230" s="182" t="str">
        <f t="shared" si="498"/>
        <v>3.6.3.1.0.00.00 - Perdas Involuntárias com Imobilizado</v>
      </c>
      <c r="B3230" s="108" t="s">
        <v>2072</v>
      </c>
      <c r="C3230" s="111">
        <v>3963541721.3400002</v>
      </c>
      <c r="D3230" s="182">
        <v>0</v>
      </c>
      <c r="E3230" s="112">
        <f>E3231</f>
        <v>0</v>
      </c>
      <c r="F3230" s="112">
        <f>F3231</f>
        <v>3963541721.3400002</v>
      </c>
      <c r="G3230" s="182">
        <f>G3231</f>
        <v>0</v>
      </c>
      <c r="H3230" s="182" t="b">
        <f t="shared" si="501"/>
        <v>1</v>
      </c>
      <c r="I3230" s="182" t="str">
        <f t="shared" si="497"/>
        <v>00</v>
      </c>
    </row>
    <row r="3231" spans="1:9" ht="25.5">
      <c r="A3231" s="182" t="str">
        <f t="shared" si="498"/>
        <v>3.6.3.1.1.00.00 - Perdas Involuntárias com Imobilizado - 
 Consolidação</v>
      </c>
      <c r="B3231" s="106" t="s">
        <v>2073</v>
      </c>
      <c r="C3231" s="110">
        <v>3963541721.3400002</v>
      </c>
      <c r="D3231" s="182">
        <v>0</v>
      </c>
      <c r="E3231" s="112">
        <f t="shared" ref="E3231" si="508">SUMIF(A3231:B3231,"*intra*",C3231:D3231)+SUMIF(A3231:B3231,"*inter*",C3231:D3231)</f>
        <v>0</v>
      </c>
      <c r="F3231" s="112">
        <f t="shared" ref="F3231" si="509">SUMIF(A3231:B3231,"*consolidação*",C3231:D3231)</f>
        <v>3963541721.3400002</v>
      </c>
      <c r="H3231" s="182" t="b">
        <f t="shared" si="501"/>
        <v>1</v>
      </c>
      <c r="I3231" s="182" t="str">
        <f t="shared" si="497"/>
        <v>00</v>
      </c>
    </row>
    <row r="3232" spans="1:9">
      <c r="A3232" s="182" t="str">
        <f t="shared" si="498"/>
        <v>3.6.3.2.0.00.00 - Perdas Involuntárias com Intangíveis</v>
      </c>
      <c r="B3232" s="108" t="s">
        <v>2074</v>
      </c>
      <c r="C3232" s="111">
        <v>0</v>
      </c>
      <c r="D3232" s="182">
        <v>0</v>
      </c>
      <c r="E3232" s="112">
        <f>E3233</f>
        <v>0</v>
      </c>
      <c r="F3232" s="112">
        <f>F3233</f>
        <v>0</v>
      </c>
      <c r="G3232" s="182">
        <f>G3233</f>
        <v>0</v>
      </c>
      <c r="H3232" s="182" t="b">
        <f t="shared" si="501"/>
        <v>1</v>
      </c>
      <c r="I3232" s="182" t="str">
        <f t="shared" si="497"/>
        <v>00</v>
      </c>
    </row>
    <row r="3233" spans="1:9" ht="25.5">
      <c r="A3233" s="182" t="str">
        <f t="shared" si="498"/>
        <v>3.6.3.2.1.00.00 - Perdas Involuntárias com Intangíveis - 
 Consolidação</v>
      </c>
      <c r="B3233" s="106" t="s">
        <v>2075</v>
      </c>
      <c r="C3233" s="110">
        <v>0</v>
      </c>
      <c r="D3233" s="182">
        <v>0</v>
      </c>
      <c r="E3233" s="112">
        <f t="shared" ref="E3233" si="510">SUMIF(A3233:B3233,"*intra*",C3233:D3233)+SUMIF(A3233:B3233,"*inter*",C3233:D3233)</f>
        <v>0</v>
      </c>
      <c r="F3233" s="112">
        <f t="shared" ref="F3233" si="511">SUMIF(A3233:B3233,"*consolidação*",C3233:D3233)</f>
        <v>0</v>
      </c>
      <c r="H3233" s="182" t="b">
        <f t="shared" si="501"/>
        <v>1</v>
      </c>
      <c r="I3233" s="182" t="str">
        <f t="shared" si="497"/>
        <v>00</v>
      </c>
    </row>
    <row r="3234" spans="1:9">
      <c r="A3234" s="182" t="str">
        <f t="shared" si="498"/>
        <v>3.6.3.3.0.00.00 - Perdas Involuntárias com Estoques</v>
      </c>
      <c r="B3234" s="108" t="s">
        <v>2076</v>
      </c>
      <c r="C3234" s="111">
        <v>220000403.65000001</v>
      </c>
      <c r="D3234" s="182">
        <v>0</v>
      </c>
      <c r="E3234" s="112">
        <f>E3235</f>
        <v>0</v>
      </c>
      <c r="F3234" s="112">
        <f>F3235</f>
        <v>220000403.65000001</v>
      </c>
      <c r="G3234" s="182">
        <f>G3235</f>
        <v>0</v>
      </c>
      <c r="H3234" s="182" t="b">
        <f t="shared" si="501"/>
        <v>1</v>
      </c>
      <c r="I3234" s="182" t="str">
        <f t="shared" si="497"/>
        <v>00</v>
      </c>
    </row>
    <row r="3235" spans="1:9">
      <c r="A3235" s="182" t="str">
        <f t="shared" si="498"/>
        <v>3.6.3.3.1.00.00 - Perdas Involuntárias com Estoques - Consolidação</v>
      </c>
      <c r="B3235" s="106" t="s">
        <v>2077</v>
      </c>
      <c r="C3235" s="110">
        <v>220000403.65000001</v>
      </c>
      <c r="D3235" s="182">
        <v>0</v>
      </c>
      <c r="E3235" s="112">
        <f t="shared" ref="E3235" si="512">SUMIF(A3235:B3235,"*intra*",C3235:D3235)+SUMIF(A3235:B3235,"*inter*",C3235:D3235)</f>
        <v>0</v>
      </c>
      <c r="F3235" s="112">
        <f t="shared" ref="F3235" si="513">SUMIF(A3235:B3235,"*consolidação*",C3235:D3235)</f>
        <v>220000403.65000001</v>
      </c>
      <c r="H3235" s="182" t="b">
        <f t="shared" si="501"/>
        <v>1</v>
      </c>
      <c r="I3235" s="182" t="str">
        <f t="shared" si="497"/>
        <v>00</v>
      </c>
    </row>
    <row r="3236" spans="1:9">
      <c r="A3236" s="182" t="str">
        <f t="shared" si="498"/>
        <v>3.6.3.9.0.00.00 - Outras Perdas Involuntárias</v>
      </c>
      <c r="B3236" s="108" t="s">
        <v>2078</v>
      </c>
      <c r="C3236" s="111">
        <v>1828814184.1199999</v>
      </c>
      <c r="D3236" s="182">
        <v>0</v>
      </c>
      <c r="E3236" s="112">
        <f>E3237</f>
        <v>0</v>
      </c>
      <c r="F3236" s="112">
        <f>F3237</f>
        <v>1828814184.1199999</v>
      </c>
      <c r="G3236" s="182">
        <f>G3237</f>
        <v>0</v>
      </c>
      <c r="H3236" s="182" t="b">
        <f t="shared" si="501"/>
        <v>1</v>
      </c>
      <c r="I3236" s="182" t="str">
        <f t="shared" si="497"/>
        <v>00</v>
      </c>
    </row>
    <row r="3237" spans="1:9">
      <c r="A3237" s="182" t="str">
        <f t="shared" si="498"/>
        <v>3.6.3.9.1.00.00 - Outras Perdas Involuntárias - Consolidação</v>
      </c>
      <c r="B3237" s="106" t="s">
        <v>2079</v>
      </c>
      <c r="C3237" s="110">
        <v>1828814184.1199999</v>
      </c>
      <c r="D3237" s="182">
        <v>0</v>
      </c>
      <c r="E3237" s="112">
        <f t="shared" ref="E3237" si="514">SUMIF(A3237:B3237,"*intra*",C3237:D3237)+SUMIF(A3237:B3237,"*inter*",C3237:D3237)</f>
        <v>0</v>
      </c>
      <c r="F3237" s="112">
        <f t="shared" ref="F3237" si="515">SUMIF(A3237:B3237,"*consolidação*",C3237:D3237)</f>
        <v>1828814184.1199999</v>
      </c>
      <c r="H3237" s="182" t="b">
        <f t="shared" si="501"/>
        <v>1</v>
      </c>
      <c r="I3237" s="182" t="str">
        <f t="shared" si="497"/>
        <v>00</v>
      </c>
    </row>
    <row r="3238" spans="1:9">
      <c r="A3238" s="182" t="str">
        <f t="shared" si="498"/>
        <v>3.6.4.0.0.00.00 - Incorporação de Passivos</v>
      </c>
      <c r="B3238" s="108" t="s">
        <v>2080</v>
      </c>
      <c r="C3238" s="111">
        <v>3595930071.6900001</v>
      </c>
      <c r="D3238" s="182">
        <v>0</v>
      </c>
      <c r="E3238" s="112">
        <f>E3239</f>
        <v>0</v>
      </c>
      <c r="F3238" s="112">
        <f>F3239</f>
        <v>3595930071.6900001</v>
      </c>
      <c r="G3238" s="182">
        <f>G3239</f>
        <v>0</v>
      </c>
      <c r="H3238" s="182" t="b">
        <f t="shared" si="501"/>
        <v>1</v>
      </c>
      <c r="I3238" s="182" t="str">
        <f t="shared" si="497"/>
        <v>00</v>
      </c>
    </row>
    <row r="3239" spans="1:9">
      <c r="A3239" s="182" t="str">
        <f t="shared" si="498"/>
        <v>3.6.4.0.1.00.00 - Incorporação de Passivos - Consolidação</v>
      </c>
      <c r="B3239" s="106" t="s">
        <v>2081</v>
      </c>
      <c r="C3239" s="110">
        <v>3595930071.6900001</v>
      </c>
      <c r="D3239" s="182">
        <v>0</v>
      </c>
      <c r="E3239" s="112">
        <f t="shared" ref="E3239" si="516">SUMIF(A3239:B3239,"*intra*",C3239:D3239)+SUMIF(A3239:B3239,"*inter*",C3239:D3239)</f>
        <v>0</v>
      </c>
      <c r="F3239" s="112">
        <f t="shared" ref="F3239" si="517">SUMIF(A3239:B3239,"*consolidação*",C3239:D3239)</f>
        <v>3595930071.6900001</v>
      </c>
      <c r="H3239" s="182" t="b">
        <f t="shared" si="501"/>
        <v>1</v>
      </c>
      <c r="I3239" s="182" t="str">
        <f t="shared" si="497"/>
        <v>00</v>
      </c>
    </row>
    <row r="3240" spans="1:9">
      <c r="A3240" s="182" t="str">
        <f t="shared" si="498"/>
        <v>3.6.5.0.0.00.00 - Desincorporação de Ativos</v>
      </c>
      <c r="B3240" s="108" t="s">
        <v>2082</v>
      </c>
      <c r="C3240" s="111">
        <v>16630714306.469999</v>
      </c>
      <c r="D3240" s="182">
        <v>0</v>
      </c>
      <c r="E3240" s="112">
        <f>E3241</f>
        <v>0</v>
      </c>
      <c r="F3240" s="112">
        <f>F3241</f>
        <v>16630714306.469999</v>
      </c>
      <c r="G3240" s="182">
        <f>G3241</f>
        <v>0</v>
      </c>
      <c r="H3240" s="182" t="b">
        <f t="shared" si="501"/>
        <v>1</v>
      </c>
      <c r="I3240" s="182" t="str">
        <f t="shared" si="497"/>
        <v>00</v>
      </c>
    </row>
    <row r="3241" spans="1:9">
      <c r="A3241" s="182" t="str">
        <f t="shared" si="498"/>
        <v>3.6.5.0.1.00.00 - Desincorporação de Ativos - Consolidação</v>
      </c>
      <c r="B3241" s="106" t="s">
        <v>2083</v>
      </c>
      <c r="C3241" s="110">
        <v>16630714306.469999</v>
      </c>
      <c r="D3241" s="182">
        <v>0</v>
      </c>
      <c r="E3241" s="112">
        <f t="shared" ref="E3241" si="518">SUMIF(A3241:B3241,"*intra*",C3241:D3241)+SUMIF(A3241:B3241,"*inter*",C3241:D3241)</f>
        <v>0</v>
      </c>
      <c r="F3241" s="112">
        <f t="shared" ref="F3241" si="519">SUMIF(A3241:B3241,"*consolidação*",C3241:D3241)</f>
        <v>16630714306.469999</v>
      </c>
      <c r="H3241" s="182" t="b">
        <f t="shared" si="501"/>
        <v>1</v>
      </c>
      <c r="I3241" s="182" t="str">
        <f t="shared" si="497"/>
        <v>00</v>
      </c>
    </row>
    <row r="3242" spans="1:9">
      <c r="A3242" s="182" t="str">
        <f t="shared" si="498"/>
        <v>3.7.0.0.0.00.00 - Tributárias</v>
      </c>
      <c r="B3242" s="108" t="s">
        <v>2084</v>
      </c>
      <c r="C3242" s="111">
        <v>7871062754.6800003</v>
      </c>
      <c r="D3242" s="182">
        <v>0</v>
      </c>
      <c r="E3242" s="182">
        <f>E3250+E3243</f>
        <v>3939195039.75</v>
      </c>
      <c r="F3242" s="182">
        <f>F3250+F3243</f>
        <v>3931867714.9299998</v>
      </c>
      <c r="G3242" s="182">
        <f>G3250+G3243</f>
        <v>0</v>
      </c>
      <c r="H3242" s="182" t="b">
        <f t="shared" si="501"/>
        <v>1</v>
      </c>
      <c r="I3242" s="182" t="str">
        <f t="shared" si="497"/>
        <v>00</v>
      </c>
    </row>
    <row r="3243" spans="1:9">
      <c r="A3243" s="182" t="str">
        <f t="shared" si="498"/>
        <v>3.7.1.0.0.00.00 - Impostos, Taxas e Contribuições de Melhoria</v>
      </c>
      <c r="B3243" s="106" t="s">
        <v>2085</v>
      </c>
      <c r="C3243" s="110">
        <v>1695073276.4200001</v>
      </c>
      <c r="D3243" s="182">
        <v>0</v>
      </c>
      <c r="E3243" s="112">
        <f>E3248+E3246+E3244</f>
        <v>0</v>
      </c>
      <c r="F3243" s="112">
        <f>F3248+F3246+F3244</f>
        <v>1695073276.4200001</v>
      </c>
      <c r="G3243" s="182">
        <f>G3248+G3246+G3244</f>
        <v>0</v>
      </c>
      <c r="H3243" s="182" t="b">
        <f t="shared" si="501"/>
        <v>1</v>
      </c>
      <c r="I3243" s="182" t="str">
        <f t="shared" si="497"/>
        <v>00</v>
      </c>
    </row>
    <row r="3244" spans="1:9">
      <c r="A3244" s="182" t="str">
        <f t="shared" si="498"/>
        <v>3.7.1.1.0.00.00 - Impostos</v>
      </c>
      <c r="B3244" s="108" t="s">
        <v>2086</v>
      </c>
      <c r="C3244" s="111">
        <v>1658504217.1300001</v>
      </c>
      <c r="D3244" s="182">
        <v>0</v>
      </c>
      <c r="E3244" s="112">
        <f>E3245</f>
        <v>0</v>
      </c>
      <c r="F3244" s="112">
        <f>F3245</f>
        <v>1658504217.1300001</v>
      </c>
      <c r="G3244" s="182">
        <f>G3245</f>
        <v>0</v>
      </c>
      <c r="H3244" s="182" t="b">
        <f t="shared" si="501"/>
        <v>1</v>
      </c>
      <c r="I3244" s="182" t="str">
        <f t="shared" si="497"/>
        <v>00</v>
      </c>
    </row>
    <row r="3245" spans="1:9">
      <c r="A3245" s="182" t="str">
        <f t="shared" si="498"/>
        <v>3.7.1.1.1.00.00 - Impostos- Consolidação</v>
      </c>
      <c r="B3245" s="106" t="s">
        <v>2087</v>
      </c>
      <c r="C3245" s="110">
        <v>1658504217.1300001</v>
      </c>
      <c r="D3245" s="182">
        <v>0</v>
      </c>
      <c r="E3245" s="112">
        <f t="shared" ref="E3245" si="520">SUMIF(A3245:B3245,"*intra*",C3245:D3245)+SUMIF(A3245:B3245,"*inter*",C3245:D3245)</f>
        <v>0</v>
      </c>
      <c r="F3245" s="112">
        <f t="shared" ref="F3245" si="521">SUMIF(A3245:B3245,"*consolidação*",C3245:D3245)</f>
        <v>1658504217.1300001</v>
      </c>
      <c r="H3245" s="182" t="b">
        <f t="shared" si="501"/>
        <v>1</v>
      </c>
      <c r="I3245" s="182" t="str">
        <f t="shared" si="497"/>
        <v>00</v>
      </c>
    </row>
    <row r="3246" spans="1:9">
      <c r="A3246" s="182" t="str">
        <f t="shared" si="498"/>
        <v>3.7.1.2.0.00.00 - Taxas</v>
      </c>
      <c r="B3246" s="108" t="s">
        <v>2088</v>
      </c>
      <c r="C3246" s="111">
        <v>36569059.289999999</v>
      </c>
      <c r="D3246" s="182">
        <v>0</v>
      </c>
      <c r="E3246" s="112">
        <f>E3247</f>
        <v>0</v>
      </c>
      <c r="F3246" s="112">
        <f>F3247</f>
        <v>36569059.289999999</v>
      </c>
      <c r="G3246" s="182">
        <f>G3247</f>
        <v>0</v>
      </c>
      <c r="H3246" s="182" t="b">
        <f t="shared" si="501"/>
        <v>1</v>
      </c>
      <c r="I3246" s="182" t="str">
        <f t="shared" si="497"/>
        <v>00</v>
      </c>
    </row>
    <row r="3247" spans="1:9">
      <c r="A3247" s="182" t="str">
        <f t="shared" si="498"/>
        <v>3.7.1.2.1.00.00 - Taxas - Consolidação</v>
      </c>
      <c r="B3247" s="106" t="s">
        <v>2089</v>
      </c>
      <c r="C3247" s="110">
        <v>36569059.289999999</v>
      </c>
      <c r="D3247" s="182">
        <v>0</v>
      </c>
      <c r="E3247" s="112">
        <f t="shared" ref="E3247" si="522">SUMIF(A3247:B3247,"*intra*",C3247:D3247)+SUMIF(A3247:B3247,"*inter*",C3247:D3247)</f>
        <v>0</v>
      </c>
      <c r="F3247" s="112">
        <f t="shared" ref="F3247" si="523">SUMIF(A3247:B3247,"*consolidação*",C3247:D3247)</f>
        <v>36569059.289999999</v>
      </c>
      <c r="H3247" s="182" t="b">
        <f t="shared" si="501"/>
        <v>1</v>
      </c>
      <c r="I3247" s="182" t="str">
        <f t="shared" si="497"/>
        <v>00</v>
      </c>
    </row>
    <row r="3248" spans="1:9">
      <c r="A3248" s="182" t="str">
        <f t="shared" si="498"/>
        <v>3.7.1.3.0.00.00 - Contribuições de Melhoria</v>
      </c>
      <c r="B3248" s="108" t="s">
        <v>2090</v>
      </c>
      <c r="C3248" s="111">
        <v>0</v>
      </c>
      <c r="D3248" s="182">
        <v>0</v>
      </c>
      <c r="E3248" s="112">
        <f>E3249</f>
        <v>0</v>
      </c>
      <c r="F3248" s="112">
        <f>F3249</f>
        <v>0</v>
      </c>
      <c r="G3248" s="182">
        <f>G3249</f>
        <v>0</v>
      </c>
      <c r="H3248" s="182" t="b">
        <f t="shared" si="501"/>
        <v>1</v>
      </c>
      <c r="I3248" s="182" t="str">
        <f t="shared" si="497"/>
        <v>00</v>
      </c>
    </row>
    <row r="3249" spans="1:9">
      <c r="A3249" s="182" t="str">
        <f t="shared" si="498"/>
        <v>3.7.1.3.1.00.00 - Contribuições de Melhoria - Consolidação</v>
      </c>
      <c r="B3249" s="106" t="s">
        <v>2091</v>
      </c>
      <c r="C3249" s="110">
        <v>0</v>
      </c>
      <c r="D3249" s="182">
        <v>0</v>
      </c>
      <c r="E3249" s="112">
        <f t="shared" ref="E3249" si="524">SUMIF(A3249:B3249,"*intra*",C3249:D3249)+SUMIF(A3249:B3249,"*inter*",C3249:D3249)</f>
        <v>0</v>
      </c>
      <c r="F3249" s="112">
        <f t="shared" ref="F3249" si="525">SUMIF(A3249:B3249,"*consolidação*",C3249:D3249)</f>
        <v>0</v>
      </c>
      <c r="H3249" s="182" t="b">
        <f t="shared" si="501"/>
        <v>1</v>
      </c>
      <c r="I3249" s="182" t="str">
        <f t="shared" si="497"/>
        <v>00</v>
      </c>
    </row>
    <row r="3250" spans="1:9">
      <c r="A3250" s="182" t="str">
        <f t="shared" si="498"/>
        <v>3.7.2.0.0.00.00 - Contribuições</v>
      </c>
      <c r="B3250" s="108" t="s">
        <v>2092</v>
      </c>
      <c r="C3250" s="111">
        <v>6175989478.2600002</v>
      </c>
      <c r="D3250" s="182">
        <v>0</v>
      </c>
      <c r="E3250" s="112">
        <f>E3259+E3251+E3261+E3257</f>
        <v>3939195039.75</v>
      </c>
      <c r="F3250" s="112">
        <f>F3259+F3251+F3261+F3257</f>
        <v>2236794438.5099998</v>
      </c>
      <c r="G3250" s="182">
        <f>G3259+G3251+G3261+G3257</f>
        <v>0</v>
      </c>
      <c r="H3250" s="182" t="b">
        <f t="shared" si="501"/>
        <v>1</v>
      </c>
      <c r="I3250" s="182" t="str">
        <f t="shared" si="497"/>
        <v>00</v>
      </c>
    </row>
    <row r="3251" spans="1:9">
      <c r="A3251" s="182" t="str">
        <f t="shared" si="498"/>
        <v>3.7.2.1.0.00.00 - Contribuições Sociais</v>
      </c>
      <c r="B3251" s="106" t="s">
        <v>2093</v>
      </c>
      <c r="C3251" s="110">
        <v>6128541576.6000004</v>
      </c>
      <c r="D3251" s="182">
        <v>0</v>
      </c>
      <c r="E3251" s="112">
        <f>E3256+E3252+E3253+E3254+E3255</f>
        <v>3939195039.75</v>
      </c>
      <c r="F3251" s="112">
        <f>F3256+F3252+F3253+F3254+F3255</f>
        <v>2189346536.8499999</v>
      </c>
      <c r="G3251" s="182">
        <f>G3256+G3252+G3253+G3254+G3255</f>
        <v>0</v>
      </c>
      <c r="H3251" s="182" t="b">
        <f t="shared" si="501"/>
        <v>1</v>
      </c>
      <c r="I3251" s="182" t="str">
        <f t="shared" si="497"/>
        <v>00</v>
      </c>
    </row>
    <row r="3252" spans="1:9">
      <c r="A3252" s="182" t="str">
        <f t="shared" si="498"/>
        <v>3.7.2.1.1.00.00 - Contribuições Sociais - Consolidação</v>
      </c>
      <c r="B3252" s="108" t="s">
        <v>2094</v>
      </c>
      <c r="C3252" s="111">
        <v>2189346536.8499999</v>
      </c>
      <c r="D3252" s="182">
        <v>0</v>
      </c>
      <c r="E3252" s="112">
        <f t="shared" ref="E3252:E3256" si="526">SUMIF(A3252:B3252,"*intra*",C3252:D3252)+SUMIF(A3252:B3252,"*inter*",C3252:D3252)</f>
        <v>0</v>
      </c>
      <c r="F3252" s="112">
        <f t="shared" ref="F3252:F3256" si="527">SUMIF(A3252:B3252,"*consolidação*",C3252:D3252)</f>
        <v>2189346536.8499999</v>
      </c>
      <c r="H3252" s="182" t="b">
        <f t="shared" si="501"/>
        <v>1</v>
      </c>
      <c r="I3252" s="182" t="str">
        <f t="shared" si="497"/>
        <v>00</v>
      </c>
    </row>
    <row r="3253" spans="1:9">
      <c r="A3253" s="182" t="str">
        <f t="shared" si="498"/>
        <v>3.7.2.1.2.00.00 - Contribuições Sociais - Intra OFSS</v>
      </c>
      <c r="B3253" s="106" t="s">
        <v>2095</v>
      </c>
      <c r="C3253" s="110">
        <v>841374647.50999999</v>
      </c>
      <c r="D3253" s="182">
        <v>0</v>
      </c>
      <c r="E3253" s="112">
        <f t="shared" si="526"/>
        <v>841374647.50999999</v>
      </c>
      <c r="F3253" s="112">
        <f t="shared" si="527"/>
        <v>0</v>
      </c>
      <c r="H3253" s="182" t="b">
        <f t="shared" si="501"/>
        <v>1</v>
      </c>
      <c r="I3253" s="182" t="str">
        <f t="shared" si="497"/>
        <v>00</v>
      </c>
    </row>
    <row r="3254" spans="1:9">
      <c r="A3254" s="182" t="str">
        <f t="shared" si="498"/>
        <v>3.7.2.1.3.00.00 - Contribuições Sociais - Inter OFSS - União</v>
      </c>
      <c r="B3254" s="108" t="s">
        <v>2096</v>
      </c>
      <c r="C3254" s="111">
        <v>3096243602.0599999</v>
      </c>
      <c r="D3254" s="182">
        <v>0</v>
      </c>
      <c r="E3254" s="112">
        <f t="shared" si="526"/>
        <v>3096243602.0599999</v>
      </c>
      <c r="F3254" s="112">
        <f t="shared" si="527"/>
        <v>0</v>
      </c>
      <c r="H3254" s="182" t="b">
        <f t="shared" si="501"/>
        <v>1</v>
      </c>
      <c r="I3254" s="182" t="str">
        <f t="shared" si="497"/>
        <v>00</v>
      </c>
    </row>
    <row r="3255" spans="1:9">
      <c r="A3255" s="182" t="str">
        <f t="shared" si="498"/>
        <v>3.7.2.1.4.00.00 - Contribuições Sociais - Inter OFSS - Estado</v>
      </c>
      <c r="B3255" s="106" t="s">
        <v>2097</v>
      </c>
      <c r="C3255" s="110">
        <v>73577.16</v>
      </c>
      <c r="D3255" s="182">
        <v>0</v>
      </c>
      <c r="E3255" s="112">
        <f t="shared" si="526"/>
        <v>73577.16</v>
      </c>
      <c r="F3255" s="112">
        <f t="shared" si="527"/>
        <v>0</v>
      </c>
      <c r="H3255" s="182" t="b">
        <f t="shared" si="501"/>
        <v>1</v>
      </c>
      <c r="I3255" s="182" t="str">
        <f t="shared" si="497"/>
        <v>00</v>
      </c>
    </row>
    <row r="3256" spans="1:9">
      <c r="A3256" s="182" t="str">
        <f t="shared" si="498"/>
        <v>3.7.2.1.5.00.00 - Contribuições Sociais - Inter OFSS - Município</v>
      </c>
      <c r="B3256" s="108" t="s">
        <v>2098</v>
      </c>
      <c r="C3256" s="111">
        <v>1503213.02</v>
      </c>
      <c r="D3256" s="182">
        <v>0</v>
      </c>
      <c r="E3256" s="112">
        <f t="shared" si="526"/>
        <v>1503213.02</v>
      </c>
      <c r="F3256" s="112">
        <f t="shared" si="527"/>
        <v>0</v>
      </c>
      <c r="H3256" s="182" t="b">
        <f t="shared" si="501"/>
        <v>1</v>
      </c>
      <c r="I3256" s="182" t="str">
        <f t="shared" si="497"/>
        <v>00</v>
      </c>
    </row>
    <row r="3257" spans="1:9">
      <c r="A3257" s="182" t="str">
        <f t="shared" si="498"/>
        <v>3.7.2.2.0.00.00 - Contribuições de Intervenção no Domínio Econômico</v>
      </c>
      <c r="B3257" s="106" t="s">
        <v>2099</v>
      </c>
      <c r="C3257" s="110">
        <v>2107.2800000000002</v>
      </c>
      <c r="D3257" s="182">
        <v>0</v>
      </c>
      <c r="E3257" s="112">
        <f>E3258</f>
        <v>0</v>
      </c>
      <c r="F3257" s="112">
        <f>F3258</f>
        <v>2107.2800000000002</v>
      </c>
      <c r="G3257" s="182">
        <f>G3258</f>
        <v>0</v>
      </c>
      <c r="H3257" s="182" t="b">
        <f t="shared" si="501"/>
        <v>1</v>
      </c>
      <c r="I3257" s="182" t="str">
        <f t="shared" si="497"/>
        <v>00</v>
      </c>
    </row>
    <row r="3258" spans="1:9" ht="25.5">
      <c r="A3258" s="182" t="str">
        <f t="shared" si="498"/>
        <v>3.7.2.2.1.00.00 - Contribuições de Intervenção no Domínio Econômico 
 - Consolidação</v>
      </c>
      <c r="B3258" s="108" t="s">
        <v>2100</v>
      </c>
      <c r="C3258" s="111">
        <v>2107.2800000000002</v>
      </c>
      <c r="D3258" s="182">
        <v>0</v>
      </c>
      <c r="E3258" s="112"/>
      <c r="F3258" s="112">
        <f t="shared" ref="F3258" si="528">SUMIF(A3258:B3258,"*consolidação*",C3258:D3258)</f>
        <v>2107.2800000000002</v>
      </c>
      <c r="H3258" s="182" t="b">
        <f t="shared" si="501"/>
        <v>1</v>
      </c>
      <c r="I3258" s="182" t="str">
        <f t="shared" si="497"/>
        <v>00</v>
      </c>
    </row>
    <row r="3259" spans="1:9" ht="25.5">
      <c r="A3259" s="182" t="str">
        <f t="shared" si="498"/>
        <v>3.7.2.3.0.00.00 - Contribuição para o Custeio do Serviço de 
 Iluminação Pública - Cosip</v>
      </c>
      <c r="B3259" s="106" t="s">
        <v>2101</v>
      </c>
      <c r="C3259" s="110">
        <v>641.39</v>
      </c>
      <c r="D3259" s="182">
        <v>0</v>
      </c>
      <c r="E3259" s="112">
        <f>E3260</f>
        <v>0</v>
      </c>
      <c r="F3259" s="112">
        <f>F3260</f>
        <v>641.39</v>
      </c>
      <c r="G3259" s="182">
        <f>G3260</f>
        <v>0</v>
      </c>
      <c r="H3259" s="182" t="b">
        <f t="shared" si="501"/>
        <v>1</v>
      </c>
      <c r="I3259" s="182" t="str">
        <f t="shared" si="497"/>
        <v>00</v>
      </c>
    </row>
    <row r="3260" spans="1:9" ht="25.5">
      <c r="A3260" s="182" t="str">
        <f t="shared" si="498"/>
        <v>3.7.2.3.1.00.00 - Contribuição para o Custeio do Serviço de 
 Iluminação Pública - Cosip - Consolidação</v>
      </c>
      <c r="B3260" s="108" t="s">
        <v>2102</v>
      </c>
      <c r="C3260" s="111">
        <v>641.39</v>
      </c>
      <c r="D3260" s="182">
        <v>0</v>
      </c>
      <c r="E3260" s="112">
        <f t="shared" ref="E3260" si="529">SUMIF(A3260:B3260,"*intra*",C3260:D3260)+SUMIF(A3260:B3260,"*inter*",C3260:D3260)</f>
        <v>0</v>
      </c>
      <c r="F3260" s="112">
        <f t="shared" ref="F3260" si="530">SUMIF(A3260:B3260,"*consolidação*",C3260:D3260)</f>
        <v>641.39</v>
      </c>
      <c r="H3260" s="182" t="b">
        <f t="shared" si="501"/>
        <v>1</v>
      </c>
      <c r="I3260" s="182" t="str">
        <f t="shared" si="497"/>
        <v>00</v>
      </c>
    </row>
    <row r="3261" spans="1:9">
      <c r="A3261" s="182" t="str">
        <f t="shared" si="498"/>
        <v>3.7.2.9.0.00.00 - Outras Contribuições</v>
      </c>
      <c r="B3261" s="106" t="s">
        <v>2103</v>
      </c>
      <c r="C3261" s="110">
        <v>47445152.990000002</v>
      </c>
      <c r="D3261" s="182">
        <v>0</v>
      </c>
      <c r="E3261" s="112">
        <f>E3262</f>
        <v>0</v>
      </c>
      <c r="F3261" s="112">
        <f>F3262</f>
        <v>47445152.990000002</v>
      </c>
      <c r="G3261" s="182">
        <f>G3262</f>
        <v>0</v>
      </c>
      <c r="H3261" s="182" t="b">
        <f t="shared" si="501"/>
        <v>1</v>
      </c>
      <c r="I3261" s="182" t="str">
        <f t="shared" si="497"/>
        <v>00</v>
      </c>
    </row>
    <row r="3262" spans="1:9">
      <c r="A3262" s="182" t="str">
        <f t="shared" si="498"/>
        <v>3.7.2.9.1.00.00 - Outras Contribuições - Consolidação</v>
      </c>
      <c r="B3262" s="108" t="s">
        <v>2104</v>
      </c>
      <c r="C3262" s="111">
        <v>47445152.990000002</v>
      </c>
      <c r="D3262" s="182">
        <v>0</v>
      </c>
      <c r="E3262" s="112">
        <f t="shared" ref="E3262" si="531">SUMIF(A3262:B3262,"*intra*",C3262:D3262)+SUMIF(A3262:B3262,"*inter*",C3262:D3262)</f>
        <v>0</v>
      </c>
      <c r="F3262" s="112">
        <f t="shared" ref="F3262" si="532">SUMIF(A3262:B3262,"*consolidação*",C3262:D3262)</f>
        <v>47445152.990000002</v>
      </c>
      <c r="H3262" s="182" t="b">
        <f t="shared" si="501"/>
        <v>1</v>
      </c>
      <c r="I3262" s="182" t="str">
        <f t="shared" si="497"/>
        <v>00</v>
      </c>
    </row>
    <row r="3263" spans="1:9" ht="25.5">
      <c r="A3263" s="182" t="str">
        <f t="shared" si="498"/>
        <v>3.8.0.0.0.00.00 - Custo das Mercadorias Vendidas, dos Produtos Vendidos 
 e dos Serviços Prestados</v>
      </c>
      <c r="B3263" s="106" t="s">
        <v>2105</v>
      </c>
      <c r="C3263" s="110">
        <v>18147612.329999998</v>
      </c>
      <c r="D3263" s="182">
        <v>0</v>
      </c>
      <c r="E3263" s="112">
        <f>E3264+E3270+E3276</f>
        <v>15252093.02</v>
      </c>
      <c r="F3263" s="112">
        <f>F3264+F3270+F3276</f>
        <v>2895519.31</v>
      </c>
      <c r="G3263" s="182">
        <f>G3264+G3270+G3276</f>
        <v>0</v>
      </c>
      <c r="H3263" s="182" t="b">
        <f t="shared" si="501"/>
        <v>1</v>
      </c>
      <c r="I3263" s="182" t="str">
        <f t="shared" si="497"/>
        <v>00</v>
      </c>
    </row>
    <row r="3264" spans="1:9">
      <c r="A3264" s="182" t="str">
        <f t="shared" si="498"/>
        <v>3.8.1.0.0.00.00 - Custo de Mercadorias Vendidas</v>
      </c>
      <c r="B3264" s="108" t="s">
        <v>2106</v>
      </c>
      <c r="C3264" s="111">
        <v>16472095.23</v>
      </c>
      <c r="D3264" s="182">
        <v>0</v>
      </c>
      <c r="E3264" s="112">
        <f>E3269+E3268+E3266+E3265+E3267</f>
        <v>15252093.02</v>
      </c>
      <c r="F3264" s="112">
        <f>F3269+F3268+F3266+F3265+F3267</f>
        <v>1220002.21</v>
      </c>
      <c r="G3264" s="182">
        <f>G3269+G3268+G3266+G3265+G3267</f>
        <v>0</v>
      </c>
      <c r="H3264" s="182" t="b">
        <f t="shared" si="501"/>
        <v>1</v>
      </c>
      <c r="I3264" s="182" t="str">
        <f t="shared" si="497"/>
        <v>00</v>
      </c>
    </row>
    <row r="3265" spans="1:9">
      <c r="A3265" s="182" t="str">
        <f t="shared" si="498"/>
        <v>3.8.1.0.1.00.00 - Custo de Mercadorias Vendidas - Consolidação</v>
      </c>
      <c r="B3265" s="106" t="s">
        <v>2107</v>
      </c>
      <c r="C3265" s="110">
        <v>1220002.21</v>
      </c>
      <c r="D3265" s="182">
        <v>0</v>
      </c>
      <c r="E3265" s="112">
        <f t="shared" ref="E3265:E3269" si="533">SUMIF(A3265:B3265,"*intra*",C3265:D3265)+SUMIF(A3265:B3265,"*inter*",C3265:D3265)</f>
        <v>0</v>
      </c>
      <c r="F3265" s="112">
        <f t="shared" ref="F3265:F3269" si="534">SUMIF(A3265:B3265,"*consolidação*",C3265:D3265)</f>
        <v>1220002.21</v>
      </c>
      <c r="H3265" s="182" t="b">
        <f t="shared" si="501"/>
        <v>1</v>
      </c>
      <c r="I3265" s="182" t="str">
        <f t="shared" si="497"/>
        <v>00</v>
      </c>
    </row>
    <row r="3266" spans="1:9">
      <c r="A3266" s="182" t="str">
        <f t="shared" si="498"/>
        <v>3.8.1.0.2.00.00 - Custo de Mercadorias Vendidas - Intra OFSS</v>
      </c>
      <c r="B3266" s="108" t="s">
        <v>2108</v>
      </c>
      <c r="C3266" s="111">
        <v>0</v>
      </c>
      <c r="D3266" s="182">
        <v>0</v>
      </c>
      <c r="E3266" s="112">
        <f t="shared" si="533"/>
        <v>0</v>
      </c>
      <c r="F3266" s="112">
        <f t="shared" si="534"/>
        <v>0</v>
      </c>
      <c r="H3266" s="182" t="b">
        <f t="shared" si="501"/>
        <v>1</v>
      </c>
      <c r="I3266" s="182" t="str">
        <f t="shared" si="497"/>
        <v>00</v>
      </c>
    </row>
    <row r="3267" spans="1:9">
      <c r="A3267" s="182" t="str">
        <f t="shared" si="498"/>
        <v>3.8.1.0.3.00.00 - Custo de Mercadorias Vendidas - Inter OFSS - União</v>
      </c>
      <c r="B3267" s="106" t="s">
        <v>2109</v>
      </c>
      <c r="C3267" s="110">
        <v>0</v>
      </c>
      <c r="D3267" s="182">
        <v>0</v>
      </c>
      <c r="E3267" s="112">
        <f t="shared" si="533"/>
        <v>0</v>
      </c>
      <c r="F3267" s="112">
        <f t="shared" si="534"/>
        <v>0</v>
      </c>
      <c r="H3267" s="182" t="b">
        <f t="shared" si="501"/>
        <v>1</v>
      </c>
      <c r="I3267" s="182" t="str">
        <f t="shared" si="497"/>
        <v>00</v>
      </c>
    </row>
    <row r="3268" spans="1:9">
      <c r="A3268" s="182" t="str">
        <f t="shared" si="498"/>
        <v>3.8.1.0.4.00.00 - Custo de Mercadorias Vendidas - Inter OFSS - Estado</v>
      </c>
      <c r="B3268" s="108" t="s">
        <v>2110</v>
      </c>
      <c r="C3268" s="111">
        <v>15252093.02</v>
      </c>
      <c r="D3268" s="182">
        <v>0</v>
      </c>
      <c r="E3268" s="112">
        <f t="shared" si="533"/>
        <v>15252093.02</v>
      </c>
      <c r="F3268" s="112">
        <f t="shared" si="534"/>
        <v>0</v>
      </c>
      <c r="H3268" s="182" t="b">
        <f t="shared" si="501"/>
        <v>1</v>
      </c>
      <c r="I3268" s="182" t="str">
        <f t="shared" si="497"/>
        <v>00</v>
      </c>
    </row>
    <row r="3269" spans="1:9" ht="25.5">
      <c r="A3269" s="182" t="str">
        <f t="shared" si="498"/>
        <v>3.8.1.0.5.00.00 - Custo de Mercadorias Vendidas - Inter OFSS - 
 Município</v>
      </c>
      <c r="B3269" s="106" t="s">
        <v>2111</v>
      </c>
      <c r="C3269" s="110">
        <v>0</v>
      </c>
      <c r="D3269" s="182">
        <v>0</v>
      </c>
      <c r="E3269" s="112">
        <f t="shared" si="533"/>
        <v>0</v>
      </c>
      <c r="F3269" s="112">
        <f t="shared" si="534"/>
        <v>0</v>
      </c>
      <c r="H3269" s="182" t="b">
        <f t="shared" si="501"/>
        <v>1</v>
      </c>
      <c r="I3269" s="182" t="str">
        <f t="shared" si="497"/>
        <v>00</v>
      </c>
    </row>
    <row r="3270" spans="1:9">
      <c r="A3270" s="182" t="str">
        <f t="shared" si="498"/>
        <v>3.8.2.0.0.00.00 - Custos dos Produtos Vendidos</v>
      </c>
      <c r="B3270" s="108" t="s">
        <v>2112</v>
      </c>
      <c r="C3270" s="111">
        <v>1675517.1</v>
      </c>
      <c r="D3270" s="182">
        <v>0</v>
      </c>
      <c r="E3270" s="112">
        <f>E3273+E3275+E3274+E3271+E3272</f>
        <v>0</v>
      </c>
      <c r="F3270" s="112">
        <f>F3273+F3275+F3274+F3271+F3272</f>
        <v>1675517.1</v>
      </c>
      <c r="G3270" s="182">
        <f>G3273+G3275+G3274+G3271+G3272</f>
        <v>0</v>
      </c>
      <c r="H3270" s="182" t="b">
        <f t="shared" si="501"/>
        <v>1</v>
      </c>
      <c r="I3270" s="182" t="str">
        <f t="shared" si="497"/>
        <v>00</v>
      </c>
    </row>
    <row r="3271" spans="1:9">
      <c r="A3271" s="182" t="str">
        <f t="shared" si="498"/>
        <v>3.8.2.0.1.00.00 - Custos dos Produtos Vendidos - Consolidação</v>
      </c>
      <c r="B3271" s="106" t="s">
        <v>2113</v>
      </c>
      <c r="C3271" s="110">
        <v>1675517.1</v>
      </c>
      <c r="D3271" s="182">
        <v>0</v>
      </c>
      <c r="E3271" s="112">
        <f t="shared" ref="E3271:E3275" si="535">SUMIF(A3271:B3271,"*intra*",C3271:D3271)+SUMIF(A3271:B3271,"*inter*",C3271:D3271)</f>
        <v>0</v>
      </c>
      <c r="F3271" s="112">
        <f t="shared" ref="F3271:F3275" si="536">SUMIF(A3271:B3271,"*consolidação*",C3271:D3271)</f>
        <v>1675517.1</v>
      </c>
      <c r="H3271" s="182" t="b">
        <f t="shared" si="501"/>
        <v>1</v>
      </c>
      <c r="I3271" s="182" t="str">
        <f t="shared" si="497"/>
        <v>00</v>
      </c>
    </row>
    <row r="3272" spans="1:9">
      <c r="A3272" s="182" t="str">
        <f t="shared" si="498"/>
        <v>3.8.2.0.2.00.00 - Custos dos Produtos Vendidos - Intra OFSS</v>
      </c>
      <c r="B3272" s="108" t="s">
        <v>2114</v>
      </c>
      <c r="C3272" s="111">
        <v>0</v>
      </c>
      <c r="D3272" s="182">
        <v>0</v>
      </c>
      <c r="E3272" s="112">
        <f t="shared" si="535"/>
        <v>0</v>
      </c>
      <c r="F3272" s="112">
        <f t="shared" si="536"/>
        <v>0</v>
      </c>
      <c r="H3272" s="182" t="b">
        <f t="shared" si="501"/>
        <v>1</v>
      </c>
      <c r="I3272" s="182" t="str">
        <f t="shared" si="497"/>
        <v>00</v>
      </c>
    </row>
    <row r="3273" spans="1:9">
      <c r="A3273" s="182" t="str">
        <f t="shared" si="498"/>
        <v>3.8.2.0.3.00.00 - Custos dos Produtos Vendidos - Inter OFSS - União</v>
      </c>
      <c r="B3273" s="106" t="s">
        <v>2115</v>
      </c>
      <c r="C3273" s="110">
        <v>0</v>
      </c>
      <c r="D3273" s="182">
        <v>0</v>
      </c>
      <c r="E3273" s="112">
        <f t="shared" si="535"/>
        <v>0</v>
      </c>
      <c r="F3273" s="112">
        <f t="shared" si="536"/>
        <v>0</v>
      </c>
      <c r="H3273" s="182" t="b">
        <f t="shared" si="501"/>
        <v>1</v>
      </c>
      <c r="I3273" s="182" t="str">
        <f t="shared" si="497"/>
        <v>00</v>
      </c>
    </row>
    <row r="3274" spans="1:9">
      <c r="A3274" s="182" t="str">
        <f t="shared" si="498"/>
        <v>3.8.2.0.4.00.00 - Custos dos Produtos Vendidos - Inter OFSS - Estado</v>
      </c>
      <c r="B3274" s="108" t="s">
        <v>2116</v>
      </c>
      <c r="C3274" s="111">
        <v>0</v>
      </c>
      <c r="D3274" s="182">
        <v>0</v>
      </c>
      <c r="E3274" s="112">
        <f t="shared" si="535"/>
        <v>0</v>
      </c>
      <c r="F3274" s="112">
        <f t="shared" si="536"/>
        <v>0</v>
      </c>
      <c r="H3274" s="182" t="b">
        <f t="shared" si="501"/>
        <v>1</v>
      </c>
      <c r="I3274" s="182" t="str">
        <f t="shared" si="497"/>
        <v>00</v>
      </c>
    </row>
    <row r="3275" spans="1:9">
      <c r="A3275" s="182" t="str">
        <f t="shared" si="498"/>
        <v>3.8.2.0.5.00.00 - Custos dos Produtos Vendidos - Inter Município</v>
      </c>
      <c r="B3275" s="119" t="s">
        <v>2521</v>
      </c>
      <c r="C3275" s="110">
        <v>0</v>
      </c>
      <c r="D3275" s="182">
        <v>0</v>
      </c>
      <c r="E3275" s="112">
        <f t="shared" si="535"/>
        <v>0</v>
      </c>
      <c r="F3275" s="112">
        <f t="shared" si="536"/>
        <v>0</v>
      </c>
      <c r="H3275" s="182" t="b">
        <f t="shared" si="501"/>
        <v>1</v>
      </c>
      <c r="I3275" s="182" t="str">
        <f t="shared" si="497"/>
        <v>00</v>
      </c>
    </row>
    <row r="3276" spans="1:9">
      <c r="A3276" s="182" t="str">
        <f t="shared" si="498"/>
        <v>3.8.3.0.0.00.00 - Custo dos Serviços Prestados</v>
      </c>
      <c r="B3276" s="108" t="s">
        <v>2117</v>
      </c>
      <c r="C3276" s="111">
        <v>0</v>
      </c>
      <c r="D3276" s="182">
        <v>0</v>
      </c>
      <c r="E3276" s="112">
        <f>E3277+E3280+E3281+E3279+E3278</f>
        <v>0</v>
      </c>
      <c r="F3276" s="112">
        <f>F3277+F3280+F3281+F3279+F3278</f>
        <v>0</v>
      </c>
      <c r="G3276" s="182">
        <f>G3277+G3280+G3281+G3279+G3278</f>
        <v>0</v>
      </c>
      <c r="H3276" s="182" t="b">
        <f t="shared" si="501"/>
        <v>1</v>
      </c>
      <c r="I3276" s="182" t="str">
        <f t="shared" si="497"/>
        <v>00</v>
      </c>
    </row>
    <row r="3277" spans="1:9">
      <c r="A3277" s="182" t="str">
        <f t="shared" si="498"/>
        <v>3.8.3.0.1.00.00 - Custo dos Serviços Prestados - Consolidação</v>
      </c>
      <c r="B3277" s="106" t="s">
        <v>2118</v>
      </c>
      <c r="C3277" s="110">
        <v>0</v>
      </c>
      <c r="D3277" s="182">
        <v>0</v>
      </c>
      <c r="E3277" s="112">
        <f t="shared" ref="E3277:E3281" si="537">SUMIF(A3277:B3277,"*intra*",C3277:D3277)+SUMIF(A3277:B3277,"*inter*",C3277:D3277)</f>
        <v>0</v>
      </c>
      <c r="F3277" s="112">
        <f t="shared" ref="F3277:F3281" si="538">SUMIF(A3277:B3277,"*consolidação*",C3277:D3277)</f>
        <v>0</v>
      </c>
      <c r="H3277" s="182" t="b">
        <f t="shared" si="501"/>
        <v>1</v>
      </c>
      <c r="I3277" s="182" t="str">
        <f t="shared" si="497"/>
        <v>00</v>
      </c>
    </row>
    <row r="3278" spans="1:9">
      <c r="A3278" s="182" t="str">
        <f t="shared" si="498"/>
        <v>3.8.3.0.2.00.00 - Custo dos Serviços Prestados - Intra OFSS</v>
      </c>
      <c r="B3278" s="108" t="s">
        <v>2119</v>
      </c>
      <c r="C3278" s="111">
        <v>0</v>
      </c>
      <c r="D3278" s="182">
        <v>0</v>
      </c>
      <c r="E3278" s="112">
        <f t="shared" si="537"/>
        <v>0</v>
      </c>
      <c r="F3278" s="112">
        <f t="shared" si="538"/>
        <v>0</v>
      </c>
      <c r="H3278" s="182" t="b">
        <f t="shared" si="501"/>
        <v>1</v>
      </c>
      <c r="I3278" s="182" t="str">
        <f t="shared" si="497"/>
        <v>00</v>
      </c>
    </row>
    <row r="3279" spans="1:9">
      <c r="A3279" s="182" t="str">
        <f t="shared" si="498"/>
        <v>3.8.3.0.3.00.00 - Custo dos Serviços Prestados - Inter OFSS - União</v>
      </c>
      <c r="B3279" s="106" t="s">
        <v>2120</v>
      </c>
      <c r="C3279" s="110">
        <v>0</v>
      </c>
      <c r="D3279" s="182">
        <v>0</v>
      </c>
      <c r="E3279" s="112">
        <f t="shared" si="537"/>
        <v>0</v>
      </c>
      <c r="F3279" s="112">
        <f t="shared" si="538"/>
        <v>0</v>
      </c>
      <c r="H3279" s="182" t="b">
        <f t="shared" si="501"/>
        <v>1</v>
      </c>
      <c r="I3279" s="182" t="str">
        <f t="shared" si="497"/>
        <v>00</v>
      </c>
    </row>
    <row r="3280" spans="1:9">
      <c r="A3280" s="182" t="str">
        <f t="shared" si="498"/>
        <v>3.8.3.0.4.00.00 - Custo dos Serviços Prestados - Inter OFSS - Estado</v>
      </c>
      <c r="B3280" s="108" t="s">
        <v>2121</v>
      </c>
      <c r="C3280" s="111">
        <v>0</v>
      </c>
      <c r="D3280" s="182">
        <v>0</v>
      </c>
      <c r="E3280" s="112">
        <f t="shared" si="537"/>
        <v>0</v>
      </c>
      <c r="F3280" s="112">
        <f t="shared" si="538"/>
        <v>0</v>
      </c>
      <c r="H3280" s="182" t="b">
        <f t="shared" si="501"/>
        <v>1</v>
      </c>
      <c r="I3280" s="182" t="str">
        <f t="shared" si="497"/>
        <v>00</v>
      </c>
    </row>
    <row r="3281" spans="1:9" ht="25.5">
      <c r="A3281" s="182" t="str">
        <f t="shared" si="498"/>
        <v>3.8.3.0.5.00.00 - Custo dos Serviços Prestados - Inter OFSS - 
 Município</v>
      </c>
      <c r="B3281" s="106" t="s">
        <v>2122</v>
      </c>
      <c r="C3281" s="110">
        <v>0</v>
      </c>
      <c r="D3281" s="182">
        <v>0</v>
      </c>
      <c r="E3281" s="112">
        <f t="shared" si="537"/>
        <v>0</v>
      </c>
      <c r="F3281" s="112">
        <f t="shared" si="538"/>
        <v>0</v>
      </c>
      <c r="H3281" s="182" t="b">
        <f t="shared" si="501"/>
        <v>1</v>
      </c>
      <c r="I3281" s="182" t="str">
        <f t="shared" si="497"/>
        <v>00</v>
      </c>
    </row>
    <row r="3282" spans="1:9">
      <c r="A3282" s="182" t="str">
        <f t="shared" si="498"/>
        <v>3.9.0.0.0.00.00 - Outras Variações Patrimoniais Diminutivas</v>
      </c>
      <c r="B3282" s="108" t="s">
        <v>2123</v>
      </c>
      <c r="C3282" s="111">
        <v>1027628942723.41</v>
      </c>
      <c r="D3282" s="182">
        <v>0</v>
      </c>
      <c r="E3282" s="112">
        <f>E3314+E3327+E3338+E3296+E3325+E3355+E3283+E3303</f>
        <v>67661533.319999993</v>
      </c>
      <c r="F3282" s="112">
        <f>F3314+F3327+F3338+F3296+F3325+F3355+F3283+F3303</f>
        <v>1027561281190.09</v>
      </c>
      <c r="G3282" s="182">
        <f>G3314+G3327+G3338+G3296+G3325+G3355+G3283+G3303</f>
        <v>0</v>
      </c>
      <c r="H3282" s="182" t="b">
        <f t="shared" si="501"/>
        <v>1</v>
      </c>
      <c r="I3282" s="182" t="str">
        <f t="shared" si="497"/>
        <v>00</v>
      </c>
    </row>
    <row r="3283" spans="1:9">
      <c r="A3283" s="182" t="str">
        <f t="shared" si="498"/>
        <v>3.9.1.0.0.00.00 - Premiações</v>
      </c>
      <c r="B3283" s="106" t="s">
        <v>2124</v>
      </c>
      <c r="C3283" s="110">
        <v>216471282.94</v>
      </c>
      <c r="D3283" s="182">
        <v>0</v>
      </c>
      <c r="E3283" s="112">
        <f>E3290+E3288+E3284+E3286+E3292+E3294</f>
        <v>0</v>
      </c>
      <c r="F3283" s="112">
        <f>F3290+F3288+F3284+F3286+F3292+F3294</f>
        <v>216471282.94</v>
      </c>
      <c r="G3283" s="182">
        <f>G3290+G3288+G3284+G3286+G3292+G3294</f>
        <v>0</v>
      </c>
      <c r="H3283" s="182" t="b">
        <f t="shared" si="501"/>
        <v>1</v>
      </c>
      <c r="I3283" s="182" t="str">
        <f t="shared" si="497"/>
        <v>00</v>
      </c>
    </row>
    <row r="3284" spans="1:9">
      <c r="A3284" s="182" t="str">
        <f t="shared" si="498"/>
        <v>3.9.1.1.0.00.00 - Premiações Culturais</v>
      </c>
      <c r="B3284" s="108" t="s">
        <v>2125</v>
      </c>
      <c r="C3284" s="111">
        <v>24826020.460000001</v>
      </c>
      <c r="D3284" s="182">
        <v>0</v>
      </c>
      <c r="E3284" s="112">
        <f>E3285</f>
        <v>0</v>
      </c>
      <c r="F3284" s="112">
        <f>F3285</f>
        <v>24826020.460000001</v>
      </c>
      <c r="G3284" s="182">
        <f>G3285</f>
        <v>0</v>
      </c>
      <c r="H3284" s="182" t="b">
        <f t="shared" si="501"/>
        <v>1</v>
      </c>
      <c r="I3284" s="182" t="str">
        <f t="shared" si="497"/>
        <v>00</v>
      </c>
    </row>
    <row r="3285" spans="1:9">
      <c r="A3285" s="182" t="str">
        <f t="shared" si="498"/>
        <v>3.9.1.1.1.00.00 - Premiações Culturais - Consolidação</v>
      </c>
      <c r="B3285" s="106" t="s">
        <v>2126</v>
      </c>
      <c r="C3285" s="110">
        <v>24826020.460000001</v>
      </c>
      <c r="D3285" s="182">
        <v>0</v>
      </c>
      <c r="E3285" s="112">
        <f t="shared" ref="E3285" si="539">SUMIF(A3285:B3285,"*intra*",C3285:D3285)+SUMIF(A3285:B3285,"*inter*",C3285:D3285)</f>
        <v>0</v>
      </c>
      <c r="F3285" s="112">
        <f t="shared" ref="F3285" si="540">SUMIF(A3285:B3285,"*consolidação*",C3285:D3285)</f>
        <v>24826020.460000001</v>
      </c>
      <c r="H3285" s="182" t="b">
        <f t="shared" si="501"/>
        <v>1</v>
      </c>
      <c r="I3285" s="182" t="str">
        <f t="shared" ref="I3285:I3348" si="541">MID(A3285,11,2)</f>
        <v>00</v>
      </c>
    </row>
    <row r="3286" spans="1:9">
      <c r="A3286" s="182" t="str">
        <f t="shared" ref="A3286:A3349" si="542">TRIM(B3286)</f>
        <v>3.9.1.2.0.00.00 - Premiações Artísticas</v>
      </c>
      <c r="B3286" s="108" t="s">
        <v>2127</v>
      </c>
      <c r="C3286" s="111">
        <v>1897491.4</v>
      </c>
      <c r="D3286" s="182">
        <v>0</v>
      </c>
      <c r="E3286" s="112">
        <f>E3287</f>
        <v>0</v>
      </c>
      <c r="F3286" s="112">
        <f>F3287</f>
        <v>1897491.4</v>
      </c>
      <c r="G3286" s="182">
        <f>G3287</f>
        <v>0</v>
      </c>
      <c r="H3286" s="182" t="b">
        <f t="shared" ref="H3286:H3349" si="543">IF(I3286="00",C3286=E3286+F3286,TRUE)</f>
        <v>1</v>
      </c>
      <c r="I3286" s="182" t="str">
        <f t="shared" si="541"/>
        <v>00</v>
      </c>
    </row>
    <row r="3287" spans="1:9">
      <c r="A3287" s="182" t="str">
        <f t="shared" si="542"/>
        <v>3.9.1.2.1.00.00 - Premiações Artísticas - Consolidação</v>
      </c>
      <c r="B3287" s="106" t="s">
        <v>2128</v>
      </c>
      <c r="C3287" s="110">
        <v>1897491.4</v>
      </c>
      <c r="D3287" s="182">
        <v>0</v>
      </c>
      <c r="E3287" s="112">
        <f t="shared" ref="E3287" si="544">SUMIF(A3287:B3287,"*intra*",C3287:D3287)+SUMIF(A3287:B3287,"*inter*",C3287:D3287)</f>
        <v>0</v>
      </c>
      <c r="F3287" s="112">
        <f t="shared" ref="F3287" si="545">SUMIF(A3287:B3287,"*consolidação*",C3287:D3287)</f>
        <v>1897491.4</v>
      </c>
      <c r="H3287" s="182" t="b">
        <f t="shared" si="543"/>
        <v>1</v>
      </c>
      <c r="I3287" s="182" t="str">
        <f t="shared" si="541"/>
        <v>00</v>
      </c>
    </row>
    <row r="3288" spans="1:9">
      <c r="A3288" s="182" t="str">
        <f t="shared" si="542"/>
        <v>3.9.1.3.0.00.00 - Premiações Cientificas</v>
      </c>
      <c r="B3288" s="108" t="s">
        <v>2129</v>
      </c>
      <c r="C3288" s="111">
        <v>2200128.62</v>
      </c>
      <c r="D3288" s="182">
        <v>0</v>
      </c>
      <c r="E3288" s="112">
        <f>E3289</f>
        <v>0</v>
      </c>
      <c r="F3288" s="112">
        <f>F3289</f>
        <v>2200128.62</v>
      </c>
      <c r="G3288" s="182">
        <f>G3289</f>
        <v>0</v>
      </c>
      <c r="H3288" s="182" t="b">
        <f t="shared" si="543"/>
        <v>1</v>
      </c>
      <c r="I3288" s="182" t="str">
        <f t="shared" si="541"/>
        <v>00</v>
      </c>
    </row>
    <row r="3289" spans="1:9">
      <c r="A3289" s="182" t="str">
        <f t="shared" si="542"/>
        <v>3.9.1.3.1.00.00 - Premiações Cientificas - Consolidação</v>
      </c>
      <c r="B3289" s="106" t="s">
        <v>2130</v>
      </c>
      <c r="C3289" s="110">
        <v>2200128.62</v>
      </c>
      <c r="D3289" s="182">
        <v>0</v>
      </c>
      <c r="E3289" s="112">
        <f t="shared" ref="E3289" si="546">SUMIF(A3289:B3289,"*intra*",C3289:D3289)+SUMIF(A3289:B3289,"*inter*",C3289:D3289)</f>
        <v>0</v>
      </c>
      <c r="F3289" s="112">
        <f t="shared" ref="F3289" si="547">SUMIF(A3289:B3289,"*consolidação*",C3289:D3289)</f>
        <v>2200128.62</v>
      </c>
      <c r="H3289" s="182" t="b">
        <f t="shared" si="543"/>
        <v>1</v>
      </c>
      <c r="I3289" s="182" t="str">
        <f t="shared" si="541"/>
        <v>00</v>
      </c>
    </row>
    <row r="3290" spans="1:9">
      <c r="A3290" s="182" t="str">
        <f t="shared" si="542"/>
        <v>3.9.1.4.0.00.00 - Premiações Desportivas</v>
      </c>
      <c r="B3290" s="108" t="s">
        <v>2131</v>
      </c>
      <c r="C3290" s="111">
        <v>6564269.6299999999</v>
      </c>
      <c r="D3290" s="182">
        <v>0</v>
      </c>
      <c r="E3290" s="112">
        <f>E3291</f>
        <v>0</v>
      </c>
      <c r="F3290" s="112">
        <f>F3291</f>
        <v>6564269.6299999999</v>
      </c>
      <c r="G3290" s="182">
        <f>G3291</f>
        <v>0</v>
      </c>
      <c r="H3290" s="182" t="b">
        <f t="shared" si="543"/>
        <v>1</v>
      </c>
      <c r="I3290" s="182" t="str">
        <f t="shared" si="541"/>
        <v>00</v>
      </c>
    </row>
    <row r="3291" spans="1:9">
      <c r="A3291" s="182" t="str">
        <f t="shared" si="542"/>
        <v>3.9.1.4.1.00.00 - Premiações Desportivas - Consolidação</v>
      </c>
      <c r="B3291" s="106" t="s">
        <v>2132</v>
      </c>
      <c r="C3291" s="110">
        <v>6564269.6299999999</v>
      </c>
      <c r="D3291" s="182">
        <v>0</v>
      </c>
      <c r="E3291" s="112">
        <f t="shared" ref="E3291" si="548">SUMIF(A3291:B3291,"*intra*",C3291:D3291)+SUMIF(A3291:B3291,"*inter*",C3291:D3291)</f>
        <v>0</v>
      </c>
      <c r="F3291" s="112">
        <f t="shared" ref="F3291" si="549">SUMIF(A3291:B3291,"*consolidação*",C3291:D3291)</f>
        <v>6564269.6299999999</v>
      </c>
      <c r="H3291" s="182" t="b">
        <f t="shared" si="543"/>
        <v>1</v>
      </c>
      <c r="I3291" s="182" t="str">
        <f t="shared" si="541"/>
        <v>00</v>
      </c>
    </row>
    <row r="3292" spans="1:9">
      <c r="A3292" s="182" t="str">
        <f t="shared" si="542"/>
        <v>3.9.1.5.0.00.00 - Ordens Honorificas</v>
      </c>
      <c r="B3292" s="108" t="s">
        <v>2133</v>
      </c>
      <c r="C3292" s="111">
        <v>688040.12</v>
      </c>
      <c r="D3292" s="182">
        <v>0</v>
      </c>
      <c r="E3292" s="112">
        <f>E3293</f>
        <v>0</v>
      </c>
      <c r="F3292" s="112">
        <f>F3293</f>
        <v>688040.12</v>
      </c>
      <c r="G3292" s="182">
        <f>G3293</f>
        <v>0</v>
      </c>
      <c r="H3292" s="182" t="b">
        <f t="shared" si="543"/>
        <v>1</v>
      </c>
      <c r="I3292" s="182" t="str">
        <f t="shared" si="541"/>
        <v>00</v>
      </c>
    </row>
    <row r="3293" spans="1:9">
      <c r="A3293" s="182" t="str">
        <f t="shared" si="542"/>
        <v>3.9.1.5.1.00.00 - Ordens Honorificas - Consolidação</v>
      </c>
      <c r="B3293" s="106" t="s">
        <v>2134</v>
      </c>
      <c r="C3293" s="110">
        <v>688040.12</v>
      </c>
      <c r="D3293" s="182">
        <v>0</v>
      </c>
      <c r="E3293" s="112">
        <f t="shared" ref="E3293" si="550">SUMIF(A3293:B3293,"*intra*",C3293:D3293)+SUMIF(A3293:B3293,"*inter*",C3293:D3293)</f>
        <v>0</v>
      </c>
      <c r="F3293" s="112">
        <f t="shared" ref="F3293" si="551">SUMIF(A3293:B3293,"*consolidação*",C3293:D3293)</f>
        <v>688040.12</v>
      </c>
      <c r="H3293" s="182" t="b">
        <f t="shared" si="543"/>
        <v>1</v>
      </c>
      <c r="I3293" s="182" t="str">
        <f t="shared" si="541"/>
        <v>00</v>
      </c>
    </row>
    <row r="3294" spans="1:9">
      <c r="A3294" s="182" t="str">
        <f t="shared" si="542"/>
        <v>3.9.1.9.0.00.00 - Outras Premiações</v>
      </c>
      <c r="B3294" s="108" t="s">
        <v>2135</v>
      </c>
      <c r="C3294" s="111">
        <v>180295332.71000001</v>
      </c>
      <c r="D3294" s="182">
        <v>0</v>
      </c>
      <c r="E3294" s="112">
        <f>E3295</f>
        <v>0</v>
      </c>
      <c r="F3294" s="112">
        <f>F3295</f>
        <v>180295332.71000001</v>
      </c>
      <c r="G3294" s="182">
        <f>G3295</f>
        <v>0</v>
      </c>
      <c r="H3294" s="182" t="b">
        <f t="shared" si="543"/>
        <v>1</v>
      </c>
      <c r="I3294" s="182" t="str">
        <f t="shared" si="541"/>
        <v>00</v>
      </c>
    </row>
    <row r="3295" spans="1:9">
      <c r="A3295" s="182" t="str">
        <f t="shared" si="542"/>
        <v>3.9.1.9.1.00.00 - Outras Premiações - Consolidação</v>
      </c>
      <c r="B3295" s="106" t="s">
        <v>2136</v>
      </c>
      <c r="C3295" s="110">
        <v>180295332.71000001</v>
      </c>
      <c r="D3295" s="182">
        <v>0</v>
      </c>
      <c r="E3295" s="112">
        <f t="shared" ref="E3295" si="552">SUMIF(A3295:B3295,"*intra*",C3295:D3295)+SUMIF(A3295:B3295,"*inter*",C3295:D3295)</f>
        <v>0</v>
      </c>
      <c r="F3295" s="112">
        <f t="shared" ref="F3295" si="553">SUMIF(A3295:B3295,"*consolidação*",C3295:D3295)</f>
        <v>180295332.71000001</v>
      </c>
      <c r="H3295" s="182" t="b">
        <f t="shared" si="543"/>
        <v>1</v>
      </c>
      <c r="I3295" s="182" t="str">
        <f t="shared" si="541"/>
        <v>00</v>
      </c>
    </row>
    <row r="3296" spans="1:9">
      <c r="A3296" s="182" t="str">
        <f t="shared" si="542"/>
        <v>3.9.2.0.0.00.00 - Resultado Negativo de Participações</v>
      </c>
      <c r="B3296" s="108" t="s">
        <v>2137</v>
      </c>
      <c r="C3296" s="111">
        <v>1928890214.27</v>
      </c>
      <c r="D3296" s="182">
        <v>0</v>
      </c>
      <c r="E3296" s="112">
        <f>E3297</f>
        <v>59259084.439999998</v>
      </c>
      <c r="F3296" s="112">
        <f>F3297</f>
        <v>1869631129.8299999</v>
      </c>
      <c r="G3296" s="182">
        <f>G3297</f>
        <v>0</v>
      </c>
      <c r="H3296" s="182" t="b">
        <f t="shared" si="543"/>
        <v>1</v>
      </c>
      <c r="I3296" s="182" t="str">
        <f t="shared" si="541"/>
        <v>00</v>
      </c>
    </row>
    <row r="3297" spans="1:9">
      <c r="A3297" s="182" t="str">
        <f t="shared" si="542"/>
        <v>3.9.2.1.0.00.00 - Resultado Negativo de Equivalência Patrimonial</v>
      </c>
      <c r="B3297" s="106" t="s">
        <v>2138</v>
      </c>
      <c r="C3297" s="110">
        <v>1928890214.27</v>
      </c>
      <c r="D3297" s="182">
        <v>0</v>
      </c>
      <c r="E3297" s="112">
        <f>E3298+E3299+E3302+E3300+E3301</f>
        <v>59259084.439999998</v>
      </c>
      <c r="F3297" s="112">
        <f>F3298+F3299+F3302+F3300+F3301</f>
        <v>1869631129.8299999</v>
      </c>
      <c r="G3297" s="182">
        <f>G3298+G3299+G3302+G3300+G3301</f>
        <v>0</v>
      </c>
      <c r="H3297" s="182" t="b">
        <f t="shared" si="543"/>
        <v>1</v>
      </c>
      <c r="I3297" s="182" t="str">
        <f t="shared" si="541"/>
        <v>00</v>
      </c>
    </row>
    <row r="3298" spans="1:9" ht="25.5">
      <c r="A3298" s="182" t="str">
        <f t="shared" si="542"/>
        <v>3.9.2.1.1.00.00 - Resultado Negativo de Equivalência Patrimonial - 
 Consolidação</v>
      </c>
      <c r="B3298" s="108" t="s">
        <v>2139</v>
      </c>
      <c r="C3298" s="111">
        <v>1869631129.8299999</v>
      </c>
      <c r="D3298" s="182">
        <v>0</v>
      </c>
      <c r="E3298" s="112">
        <f t="shared" ref="E3298:E3302" si="554">SUMIF(A3298:B3298,"*intra*",C3298:D3298)+SUMIF(A3298:B3298,"*inter*",C3298:D3298)</f>
        <v>0</v>
      </c>
      <c r="F3298" s="112">
        <f t="shared" ref="F3298:F3302" si="555">SUMIF(A3298:B3298,"*consolidação*",C3298:D3298)</f>
        <v>1869631129.8299999</v>
      </c>
      <c r="H3298" s="182" t="b">
        <f t="shared" si="543"/>
        <v>1</v>
      </c>
      <c r="I3298" s="182" t="str">
        <f t="shared" si="541"/>
        <v>00</v>
      </c>
    </row>
    <row r="3299" spans="1:9" ht="25.5">
      <c r="A3299" s="182" t="str">
        <f t="shared" si="542"/>
        <v>3.9.2.1.2.00.00 - Resultado Negativo de Equivalência Patrimonial - 
 Intra OFSS</v>
      </c>
      <c r="B3299" s="106" t="s">
        <v>2140</v>
      </c>
      <c r="C3299" s="110">
        <v>59259084.439999998</v>
      </c>
      <c r="D3299" s="182">
        <v>0</v>
      </c>
      <c r="E3299" s="112">
        <f t="shared" si="554"/>
        <v>59259084.439999998</v>
      </c>
      <c r="F3299" s="112">
        <f t="shared" si="555"/>
        <v>0</v>
      </c>
      <c r="H3299" s="182" t="b">
        <f t="shared" si="543"/>
        <v>1</v>
      </c>
      <c r="I3299" s="182" t="str">
        <f t="shared" si="541"/>
        <v>00</v>
      </c>
    </row>
    <row r="3300" spans="1:9" ht="25.5">
      <c r="A3300" s="182" t="str">
        <f t="shared" si="542"/>
        <v>3.9.2.1.3.00.00 - Resultado Negativo de Equivalência Patrimonial - 
 Inter OFSS - União</v>
      </c>
      <c r="B3300" s="108" t="s">
        <v>2141</v>
      </c>
      <c r="C3300" s="111">
        <v>0</v>
      </c>
      <c r="D3300" s="182">
        <v>0</v>
      </c>
      <c r="E3300" s="112">
        <f t="shared" si="554"/>
        <v>0</v>
      </c>
      <c r="F3300" s="112">
        <f t="shared" si="555"/>
        <v>0</v>
      </c>
      <c r="H3300" s="182" t="b">
        <f t="shared" si="543"/>
        <v>1</v>
      </c>
      <c r="I3300" s="182" t="str">
        <f t="shared" si="541"/>
        <v>00</v>
      </c>
    </row>
    <row r="3301" spans="1:9" ht="25.5">
      <c r="A3301" s="182" t="str">
        <f t="shared" si="542"/>
        <v>3.9.2.1.4.00.00 - Resultado Negativo de Equivalência Patrimonial - 
 Inter OFSS - Estado</v>
      </c>
      <c r="B3301" s="106" t="s">
        <v>2142</v>
      </c>
      <c r="C3301" s="110">
        <v>0</v>
      </c>
      <c r="D3301" s="182">
        <v>0</v>
      </c>
      <c r="E3301" s="112">
        <f t="shared" si="554"/>
        <v>0</v>
      </c>
      <c r="F3301" s="112">
        <f t="shared" si="555"/>
        <v>0</v>
      </c>
      <c r="H3301" s="182" t="b">
        <f t="shared" si="543"/>
        <v>1</v>
      </c>
      <c r="I3301" s="182" t="str">
        <f t="shared" si="541"/>
        <v>00</v>
      </c>
    </row>
    <row r="3302" spans="1:9" ht="25.5">
      <c r="A3302" s="182" t="str">
        <f t="shared" si="542"/>
        <v>3.9.2.1.5.00.00 - Resultado Negativo de Equivalência Patrimonial - 
 Inter OFSS - Município</v>
      </c>
      <c r="B3302" s="108" t="s">
        <v>2143</v>
      </c>
      <c r="C3302" s="111">
        <v>0</v>
      </c>
      <c r="D3302" s="182">
        <v>0</v>
      </c>
      <c r="E3302" s="112">
        <f t="shared" si="554"/>
        <v>0</v>
      </c>
      <c r="F3302" s="112">
        <f t="shared" si="555"/>
        <v>0</v>
      </c>
      <c r="H3302" s="182" t="b">
        <f t="shared" si="543"/>
        <v>1</v>
      </c>
      <c r="I3302" s="182" t="str">
        <f t="shared" si="541"/>
        <v>00</v>
      </c>
    </row>
    <row r="3303" spans="1:9">
      <c r="A3303" s="182" t="str">
        <f t="shared" si="542"/>
        <v>3.9.3.0.0.00.00 - Operações da Autoridade Monetária</v>
      </c>
      <c r="B3303" s="106" t="s">
        <v>2144</v>
      </c>
      <c r="C3303" s="110">
        <v>0</v>
      </c>
      <c r="D3303" s="182">
        <v>0</v>
      </c>
      <c r="E3303" s="112">
        <f>E3304+E3310+E3308+E3306+E3312</f>
        <v>0</v>
      </c>
      <c r="F3303" s="112">
        <f>F3304+F3310+F3308+F3306+F3312</f>
        <v>0</v>
      </c>
      <c r="G3303" s="182">
        <f>G3304+G3310+G3308+G3306+G3312</f>
        <v>0</v>
      </c>
      <c r="H3303" s="182" t="b">
        <f t="shared" si="543"/>
        <v>1</v>
      </c>
      <c r="I3303" s="182" t="str">
        <f t="shared" si="541"/>
        <v>00</v>
      </c>
    </row>
    <row r="3304" spans="1:9">
      <c r="A3304" s="182" t="str">
        <f t="shared" si="542"/>
        <v>3.9.3.1.0.00.00 - Juros</v>
      </c>
      <c r="B3304" s="108" t="s">
        <v>2145</v>
      </c>
      <c r="C3304" s="111">
        <v>0</v>
      </c>
      <c r="D3304" s="182">
        <v>0</v>
      </c>
      <c r="E3304" s="112">
        <f>E3305</f>
        <v>0</v>
      </c>
      <c r="F3304" s="112">
        <f>F3305</f>
        <v>0</v>
      </c>
      <c r="H3304" s="182" t="b">
        <f t="shared" si="543"/>
        <v>1</v>
      </c>
      <c r="I3304" s="182" t="str">
        <f t="shared" si="541"/>
        <v>00</v>
      </c>
    </row>
    <row r="3305" spans="1:9">
      <c r="A3305" s="182" t="str">
        <f t="shared" si="542"/>
        <v>3.9.3.1.1.00.00 - Juros - Consolidação</v>
      </c>
      <c r="B3305" s="106" t="s">
        <v>2146</v>
      </c>
      <c r="C3305" s="110">
        <v>0</v>
      </c>
      <c r="D3305" s="182">
        <v>0</v>
      </c>
      <c r="E3305" s="112">
        <f t="shared" ref="E3305" si="556">SUMIF(A3305:B3305,"*intra*",C3305:D3305)+SUMIF(A3305:B3305,"*inter*",C3305:D3305)</f>
        <v>0</v>
      </c>
      <c r="F3305" s="112">
        <f t="shared" ref="F3305" si="557">SUMIF(A3305:B3305,"*consolidação*",C3305:D3305)</f>
        <v>0</v>
      </c>
      <c r="H3305" s="182" t="b">
        <f t="shared" si="543"/>
        <v>1</v>
      </c>
      <c r="I3305" s="182" t="str">
        <f t="shared" si="541"/>
        <v>00</v>
      </c>
    </row>
    <row r="3306" spans="1:9">
      <c r="A3306" s="182" t="str">
        <f t="shared" si="542"/>
        <v>3.9.3.2.0.00.00 - Posição de Negociação</v>
      </c>
      <c r="B3306" s="108" t="s">
        <v>2147</v>
      </c>
      <c r="C3306" s="111">
        <v>0</v>
      </c>
      <c r="D3306" s="182">
        <v>0</v>
      </c>
      <c r="E3306" s="112">
        <f>E3307</f>
        <v>0</v>
      </c>
      <c r="F3306" s="112">
        <f>F3307</f>
        <v>0</v>
      </c>
      <c r="G3306" s="182">
        <f>G3307</f>
        <v>0</v>
      </c>
      <c r="H3306" s="182" t="b">
        <f t="shared" si="543"/>
        <v>1</v>
      </c>
      <c r="I3306" s="182" t="str">
        <f t="shared" si="541"/>
        <v>00</v>
      </c>
    </row>
    <row r="3307" spans="1:9">
      <c r="A3307" s="182" t="str">
        <f t="shared" si="542"/>
        <v>3.9.3.2.1.00.00 - Posição de Negociação - Consolidação</v>
      </c>
      <c r="B3307" s="106" t="s">
        <v>2148</v>
      </c>
      <c r="C3307" s="110">
        <v>0</v>
      </c>
      <c r="D3307" s="182">
        <v>0</v>
      </c>
      <c r="E3307" s="112">
        <f t="shared" ref="E3307" si="558">SUMIF(A3307:B3307,"*intra*",C3307:D3307)+SUMIF(A3307:B3307,"*inter*",C3307:D3307)</f>
        <v>0</v>
      </c>
      <c r="F3307" s="112">
        <f t="shared" ref="F3307" si="559">SUMIF(A3307:B3307,"*consolidação*",C3307:D3307)</f>
        <v>0</v>
      </c>
      <c r="H3307" s="182" t="b">
        <f t="shared" si="543"/>
        <v>1</v>
      </c>
      <c r="I3307" s="182" t="str">
        <f t="shared" si="541"/>
        <v>00</v>
      </c>
    </row>
    <row r="3308" spans="1:9">
      <c r="A3308" s="182" t="str">
        <f t="shared" si="542"/>
        <v>3.9.3.3.0.00.00 - Posição de Investimentos</v>
      </c>
      <c r="B3308" s="108" t="s">
        <v>2149</v>
      </c>
      <c r="C3308" s="111">
        <v>0</v>
      </c>
      <c r="D3308" s="182">
        <v>0</v>
      </c>
      <c r="E3308" s="112">
        <f>E3309</f>
        <v>0</v>
      </c>
      <c r="F3308" s="112">
        <f>F3309</f>
        <v>0</v>
      </c>
      <c r="G3308" s="182">
        <f>G3309</f>
        <v>0</v>
      </c>
      <c r="H3308" s="182" t="b">
        <f t="shared" si="543"/>
        <v>1</v>
      </c>
      <c r="I3308" s="182" t="str">
        <f t="shared" si="541"/>
        <v>00</v>
      </c>
    </row>
    <row r="3309" spans="1:9">
      <c r="A3309" s="182" t="str">
        <f t="shared" si="542"/>
        <v>3.9.3.3.1.00.00 - Posição de Investimentos - Consolidação</v>
      </c>
      <c r="B3309" s="106" t="s">
        <v>2150</v>
      </c>
      <c r="C3309" s="110">
        <v>0</v>
      </c>
      <c r="D3309" s="182">
        <v>0</v>
      </c>
      <c r="E3309" s="112">
        <f t="shared" ref="E3309" si="560">SUMIF(A3309:B3309,"*intra*",C3309:D3309)+SUMIF(A3309:B3309,"*inter*",C3309:D3309)</f>
        <v>0</v>
      </c>
      <c r="F3309" s="112">
        <f t="shared" ref="F3309" si="561">SUMIF(A3309:B3309,"*consolidação*",C3309:D3309)</f>
        <v>0</v>
      </c>
      <c r="H3309" s="182" t="b">
        <f t="shared" si="543"/>
        <v>1</v>
      </c>
      <c r="I3309" s="182" t="str">
        <f t="shared" si="541"/>
        <v>00</v>
      </c>
    </row>
    <row r="3310" spans="1:9">
      <c r="A3310" s="182" t="str">
        <f t="shared" si="542"/>
        <v>3.9.3.4.0.00.00 - Correção Cambial</v>
      </c>
      <c r="B3310" s="108" t="s">
        <v>2151</v>
      </c>
      <c r="C3310" s="111">
        <v>0</v>
      </c>
      <c r="D3310" s="182">
        <v>0</v>
      </c>
      <c r="E3310" s="112">
        <f>E3311</f>
        <v>0</v>
      </c>
      <c r="F3310" s="112">
        <f>F3311</f>
        <v>0</v>
      </c>
      <c r="G3310" s="182">
        <f>G3311</f>
        <v>0</v>
      </c>
      <c r="H3310" s="182" t="b">
        <f t="shared" si="543"/>
        <v>1</v>
      </c>
      <c r="I3310" s="182" t="str">
        <f t="shared" si="541"/>
        <v>00</v>
      </c>
    </row>
    <row r="3311" spans="1:9">
      <c r="A3311" s="182" t="str">
        <f t="shared" si="542"/>
        <v>3.9.3.4.1.00.00 - Correção Cambial - Consolidação</v>
      </c>
      <c r="B3311" s="106" t="s">
        <v>2152</v>
      </c>
      <c r="C3311" s="110">
        <v>0</v>
      </c>
      <c r="D3311" s="182">
        <v>0</v>
      </c>
      <c r="E3311" s="112">
        <f t="shared" ref="E3311" si="562">SUMIF(A3311:B3311,"*intra*",C3311:D3311)+SUMIF(A3311:B3311,"*inter*",C3311:D3311)</f>
        <v>0</v>
      </c>
      <c r="F3311" s="112">
        <f t="shared" ref="F3311" si="563">SUMIF(A3311:B3311,"*consolidação*",C3311:D3311)</f>
        <v>0</v>
      </c>
      <c r="H3311" s="182" t="b">
        <f t="shared" si="543"/>
        <v>1</v>
      </c>
      <c r="I3311" s="182" t="str">
        <f t="shared" si="541"/>
        <v>00</v>
      </c>
    </row>
    <row r="3312" spans="1:9">
      <c r="A3312" s="182" t="str">
        <f t="shared" si="542"/>
        <v>3.9.3.9.0.00.00 - Outras VPD de Operações da Autoridade Monetária</v>
      </c>
      <c r="B3312" s="108" t="s">
        <v>2153</v>
      </c>
      <c r="C3312" s="111">
        <v>0</v>
      </c>
      <c r="D3312" s="182">
        <v>0</v>
      </c>
      <c r="E3312" s="112">
        <f>E3313</f>
        <v>0</v>
      </c>
      <c r="F3312" s="112">
        <f>F3313</f>
        <v>0</v>
      </c>
      <c r="G3312" s="182">
        <f>G3313</f>
        <v>0</v>
      </c>
      <c r="H3312" s="182" t="b">
        <f t="shared" si="543"/>
        <v>1</v>
      </c>
      <c r="I3312" s="182" t="str">
        <f t="shared" si="541"/>
        <v>00</v>
      </c>
    </row>
    <row r="3313" spans="1:9" ht="25.5">
      <c r="A3313" s="182" t="str">
        <f t="shared" si="542"/>
        <v>3.9.3.9.1.00.00 - Outras VPD de Operações da Autoridade Monetária - 
 Consolidação</v>
      </c>
      <c r="B3313" s="106" t="s">
        <v>2154</v>
      </c>
      <c r="C3313" s="110">
        <v>0</v>
      </c>
      <c r="D3313" s="182">
        <v>0</v>
      </c>
      <c r="E3313" s="112">
        <f t="shared" ref="E3313" si="564">SUMIF(A3313:B3313,"*intra*",C3313:D3313)+SUMIF(A3313:B3313,"*inter*",C3313:D3313)</f>
        <v>0</v>
      </c>
      <c r="F3313" s="112">
        <f t="shared" ref="F3313" si="565">SUMIF(A3313:B3313,"*consolidação*",C3313:D3313)</f>
        <v>0</v>
      </c>
      <c r="H3313" s="182" t="b">
        <f t="shared" si="543"/>
        <v>1</v>
      </c>
      <c r="I3313" s="182" t="str">
        <f t="shared" si="541"/>
        <v>00</v>
      </c>
    </row>
    <row r="3314" spans="1:9">
      <c r="A3314" s="182" t="str">
        <f t="shared" si="542"/>
        <v>3.9.4.0.0.00.00 - Incentivos</v>
      </c>
      <c r="B3314" s="108" t="s">
        <v>2155</v>
      </c>
      <c r="C3314" s="111">
        <v>2248963529.8499999</v>
      </c>
      <c r="D3314" s="182">
        <v>0</v>
      </c>
      <c r="E3314" s="112">
        <f>E3321+E3323+E3315+E3317+E3319</f>
        <v>0</v>
      </c>
      <c r="F3314" s="112">
        <f>F3321+F3323+F3315+F3317+F3319</f>
        <v>2248963529.8500004</v>
      </c>
      <c r="G3314" s="182">
        <f>G3321+G3323+G3315+G3317+G3319</f>
        <v>0</v>
      </c>
      <c r="H3314" s="182" t="b">
        <f t="shared" si="543"/>
        <v>1</v>
      </c>
      <c r="I3314" s="182" t="str">
        <f t="shared" si="541"/>
        <v>00</v>
      </c>
    </row>
    <row r="3315" spans="1:9">
      <c r="A3315" s="182" t="str">
        <f t="shared" si="542"/>
        <v>3.9.4.1.0.00.00 - Incentivos a Educação</v>
      </c>
      <c r="B3315" s="106" t="s">
        <v>2156</v>
      </c>
      <c r="C3315" s="110">
        <v>829224636.86000001</v>
      </c>
      <c r="D3315" s="182">
        <v>0</v>
      </c>
      <c r="E3315" s="112">
        <f>E3316</f>
        <v>0</v>
      </c>
      <c r="F3315" s="112">
        <f>F3316</f>
        <v>829224636.86000001</v>
      </c>
      <c r="G3315" s="182">
        <f>G3316</f>
        <v>0</v>
      </c>
      <c r="H3315" s="182" t="b">
        <f t="shared" si="543"/>
        <v>1</v>
      </c>
      <c r="I3315" s="182" t="str">
        <f t="shared" si="541"/>
        <v>00</v>
      </c>
    </row>
    <row r="3316" spans="1:9">
      <c r="A3316" s="182" t="str">
        <f t="shared" si="542"/>
        <v>3.9.4.1.1.00.00 - Incentivos a Educação - Consolidação</v>
      </c>
      <c r="B3316" s="108" t="s">
        <v>2157</v>
      </c>
      <c r="C3316" s="111">
        <v>829224636.86000001</v>
      </c>
      <c r="D3316" s="182">
        <v>0</v>
      </c>
      <c r="E3316" s="112">
        <f t="shared" ref="E3316" si="566">SUMIF(A3316:B3316,"*intra*",C3316:D3316)+SUMIF(A3316:B3316,"*inter*",C3316:D3316)</f>
        <v>0</v>
      </c>
      <c r="F3316" s="112">
        <f t="shared" ref="F3316" si="567">SUMIF(A3316:B3316,"*consolidação*",C3316:D3316)</f>
        <v>829224636.86000001</v>
      </c>
      <c r="H3316" s="182" t="b">
        <f t="shared" si="543"/>
        <v>1</v>
      </c>
      <c r="I3316" s="182" t="str">
        <f t="shared" si="541"/>
        <v>00</v>
      </c>
    </row>
    <row r="3317" spans="1:9">
      <c r="A3317" s="182" t="str">
        <f t="shared" si="542"/>
        <v>3.9.4.2.0.00.00 - Incentivos a Ciência</v>
      </c>
      <c r="B3317" s="106" t="s">
        <v>2158</v>
      </c>
      <c r="C3317" s="110">
        <v>1244768674.6600001</v>
      </c>
      <c r="D3317" s="182">
        <v>0</v>
      </c>
      <c r="E3317" s="112">
        <f>E3318</f>
        <v>0</v>
      </c>
      <c r="F3317" s="112">
        <f>F3318</f>
        <v>1244768674.6600001</v>
      </c>
      <c r="G3317" s="182">
        <f>G3318</f>
        <v>0</v>
      </c>
      <c r="H3317" s="182" t="b">
        <f t="shared" si="543"/>
        <v>1</v>
      </c>
      <c r="I3317" s="182" t="str">
        <f t="shared" si="541"/>
        <v>00</v>
      </c>
    </row>
    <row r="3318" spans="1:9">
      <c r="A3318" s="182" t="str">
        <f t="shared" si="542"/>
        <v>3.9.4.2.1.00.00 - Incentivos a Ciência - Consolidação</v>
      </c>
      <c r="B3318" s="108" t="s">
        <v>2159</v>
      </c>
      <c r="C3318" s="111">
        <v>1244768674.6600001</v>
      </c>
      <c r="D3318" s="182">
        <v>0</v>
      </c>
      <c r="E3318" s="112">
        <f t="shared" ref="E3318" si="568">SUMIF(A3318:B3318,"*intra*",C3318:D3318)+SUMIF(A3318:B3318,"*inter*",C3318:D3318)</f>
        <v>0</v>
      </c>
      <c r="F3318" s="112">
        <f t="shared" ref="F3318" si="569">SUMIF(A3318:B3318,"*consolidação*",C3318:D3318)</f>
        <v>1244768674.6600001</v>
      </c>
      <c r="H3318" s="182" t="b">
        <f t="shared" si="543"/>
        <v>1</v>
      </c>
      <c r="I3318" s="182" t="str">
        <f t="shared" si="541"/>
        <v>00</v>
      </c>
    </row>
    <row r="3319" spans="1:9">
      <c r="A3319" s="182" t="str">
        <f t="shared" si="542"/>
        <v>3.9.4.3.0.00.00 - Incentivos a Cultura</v>
      </c>
      <c r="B3319" s="106" t="s">
        <v>2160</v>
      </c>
      <c r="C3319" s="110">
        <v>195000</v>
      </c>
      <c r="D3319" s="182">
        <v>0</v>
      </c>
      <c r="E3319" s="112">
        <f>E3320</f>
        <v>0</v>
      </c>
      <c r="F3319" s="112">
        <f>F3320</f>
        <v>195000</v>
      </c>
      <c r="G3319" s="182">
        <f>G3320</f>
        <v>0</v>
      </c>
      <c r="H3319" s="182" t="b">
        <f t="shared" si="543"/>
        <v>1</v>
      </c>
      <c r="I3319" s="182" t="str">
        <f t="shared" si="541"/>
        <v>00</v>
      </c>
    </row>
    <row r="3320" spans="1:9">
      <c r="A3320" s="182" t="str">
        <f t="shared" si="542"/>
        <v>3.9.4.3.1.00.00 - Incentivos a Cultura - Consolidação</v>
      </c>
      <c r="B3320" s="108" t="s">
        <v>2161</v>
      </c>
      <c r="C3320" s="111">
        <v>195000</v>
      </c>
      <c r="D3320" s="182">
        <v>0</v>
      </c>
      <c r="E3320" s="112">
        <f t="shared" ref="E3320" si="570">SUMIF(A3320:B3320,"*intra*",C3320:D3320)+SUMIF(A3320:B3320,"*inter*",C3320:D3320)</f>
        <v>0</v>
      </c>
      <c r="F3320" s="112">
        <f t="shared" ref="F3320" si="571">SUMIF(A3320:B3320,"*consolidação*",C3320:D3320)</f>
        <v>195000</v>
      </c>
      <c r="H3320" s="182" t="b">
        <f t="shared" si="543"/>
        <v>1</v>
      </c>
      <c r="I3320" s="182" t="str">
        <f t="shared" si="541"/>
        <v>00</v>
      </c>
    </row>
    <row r="3321" spans="1:9">
      <c r="A3321" s="182" t="str">
        <f t="shared" si="542"/>
        <v>3.9.4.4.0.00.00 - Incentivos ao Esporte</v>
      </c>
      <c r="B3321" s="106" t="s">
        <v>2162</v>
      </c>
      <c r="C3321" s="110">
        <v>3928315.4</v>
      </c>
      <c r="D3321" s="182">
        <v>0</v>
      </c>
      <c r="E3321" s="112">
        <f>E3322</f>
        <v>0</v>
      </c>
      <c r="F3321" s="112">
        <f>F3322</f>
        <v>3928315.4</v>
      </c>
      <c r="G3321" s="182">
        <f>G3322</f>
        <v>0</v>
      </c>
      <c r="H3321" s="182" t="b">
        <f t="shared" si="543"/>
        <v>1</v>
      </c>
      <c r="I3321" s="182" t="str">
        <f t="shared" si="541"/>
        <v>00</v>
      </c>
    </row>
    <row r="3322" spans="1:9">
      <c r="A3322" s="182" t="str">
        <f t="shared" si="542"/>
        <v>3.9.4.4.1.00.00 - Incentivos ao Esporte - Consolidação</v>
      </c>
      <c r="B3322" s="108" t="s">
        <v>2163</v>
      </c>
      <c r="C3322" s="111">
        <v>3928315.4</v>
      </c>
      <c r="D3322" s="182">
        <v>0</v>
      </c>
      <c r="E3322" s="112">
        <f t="shared" ref="E3322" si="572">SUMIF(A3322:B3322,"*intra*",C3322:D3322)+SUMIF(A3322:B3322,"*inter*",C3322:D3322)</f>
        <v>0</v>
      </c>
      <c r="F3322" s="112">
        <f t="shared" ref="F3322" si="573">SUMIF(A3322:B3322,"*consolidação*",C3322:D3322)</f>
        <v>3928315.4</v>
      </c>
      <c r="H3322" s="182" t="b">
        <f t="shared" si="543"/>
        <v>1</v>
      </c>
      <c r="I3322" s="182" t="str">
        <f t="shared" si="541"/>
        <v>00</v>
      </c>
    </row>
    <row r="3323" spans="1:9">
      <c r="A3323" s="182" t="str">
        <f t="shared" si="542"/>
        <v>3.9.4.9.0.00.00 - Outros Incentivos</v>
      </c>
      <c r="B3323" s="106" t="s">
        <v>2164</v>
      </c>
      <c r="C3323" s="110">
        <v>170846902.93000001</v>
      </c>
      <c r="D3323" s="182">
        <v>0</v>
      </c>
      <c r="E3323" s="112">
        <f>E3324</f>
        <v>0</v>
      </c>
      <c r="F3323" s="112">
        <f>F3324</f>
        <v>170846902.93000001</v>
      </c>
      <c r="G3323" s="182">
        <f>G3324</f>
        <v>0</v>
      </c>
      <c r="H3323" s="182" t="b">
        <f t="shared" si="543"/>
        <v>1</v>
      </c>
      <c r="I3323" s="182" t="str">
        <f t="shared" si="541"/>
        <v>00</v>
      </c>
    </row>
    <row r="3324" spans="1:9">
      <c r="A3324" s="182" t="str">
        <f t="shared" si="542"/>
        <v>3.9.4.9.1.00.00 - Outros Incentivos - Consolidação</v>
      </c>
      <c r="B3324" s="108" t="s">
        <v>2165</v>
      </c>
      <c r="C3324" s="111">
        <v>170846902.93000001</v>
      </c>
      <c r="D3324" s="182">
        <v>0</v>
      </c>
      <c r="E3324" s="112">
        <f t="shared" ref="E3324" si="574">SUMIF(A3324:B3324,"*intra*",C3324:D3324)+SUMIF(A3324:B3324,"*inter*",C3324:D3324)</f>
        <v>0</v>
      </c>
      <c r="F3324" s="112">
        <f t="shared" ref="F3324" si="575">SUMIF(A3324:B3324,"*consolidação*",C3324:D3324)</f>
        <v>170846902.93000001</v>
      </c>
      <c r="H3324" s="182" t="b">
        <f t="shared" si="543"/>
        <v>1</v>
      </c>
      <c r="I3324" s="182" t="str">
        <f t="shared" si="541"/>
        <v>00</v>
      </c>
    </row>
    <row r="3325" spans="1:9">
      <c r="A3325" s="182" t="str">
        <f t="shared" si="542"/>
        <v>3.9.5.0.0.00.00 - Subvenções Econômicas</v>
      </c>
      <c r="B3325" s="106" t="s">
        <v>2166</v>
      </c>
      <c r="C3325" s="110">
        <v>538663775.30999994</v>
      </c>
      <c r="D3325" s="182">
        <v>0</v>
      </c>
      <c r="E3325" s="112">
        <f>E3326</f>
        <v>0</v>
      </c>
      <c r="F3325" s="112">
        <f>F3326</f>
        <v>538663775.30999994</v>
      </c>
      <c r="G3325" s="182">
        <f>G3326</f>
        <v>0</v>
      </c>
      <c r="H3325" s="182" t="b">
        <f t="shared" si="543"/>
        <v>1</v>
      </c>
      <c r="I3325" s="182" t="str">
        <f t="shared" si="541"/>
        <v>00</v>
      </c>
    </row>
    <row r="3326" spans="1:9">
      <c r="A3326" s="182" t="str">
        <f t="shared" si="542"/>
        <v>3.9.5.0.1.00.00 - Subvenções Econômicas - Consolidação</v>
      </c>
      <c r="B3326" s="108" t="s">
        <v>2167</v>
      </c>
      <c r="C3326" s="111">
        <v>538663775.30999994</v>
      </c>
      <c r="D3326" s="182">
        <v>0</v>
      </c>
      <c r="E3326" s="112">
        <f t="shared" ref="E3326" si="576">SUMIF(A3326:B3326,"*intra*",C3326:D3326)+SUMIF(A3326:B3326,"*inter*",C3326:D3326)</f>
        <v>0</v>
      </c>
      <c r="F3326" s="112">
        <f t="shared" ref="F3326" si="577">SUMIF(A3326:B3326,"*consolidação*",C3326:D3326)</f>
        <v>538663775.30999994</v>
      </c>
      <c r="H3326" s="182" t="b">
        <f t="shared" si="543"/>
        <v>1</v>
      </c>
      <c r="I3326" s="182" t="str">
        <f t="shared" si="541"/>
        <v>00</v>
      </c>
    </row>
    <row r="3327" spans="1:9">
      <c r="A3327" s="182" t="str">
        <f t="shared" si="542"/>
        <v>3.9.6.0.0.00.00 - Participações e Contribuições</v>
      </c>
      <c r="B3327" s="106" t="s">
        <v>2168</v>
      </c>
      <c r="C3327" s="110">
        <v>0</v>
      </c>
      <c r="D3327" s="182">
        <v>0</v>
      </c>
      <c r="E3327" s="112">
        <f>E3328+E3330+E3332+E3334+E3336</f>
        <v>0</v>
      </c>
      <c r="F3327" s="112">
        <f>F3328+F3330+F3332+F3334+F3336</f>
        <v>0</v>
      </c>
      <c r="G3327" s="182">
        <f>G3328+G3330+G3332+G3334+G3336</f>
        <v>0</v>
      </c>
      <c r="H3327" s="182" t="b">
        <f t="shared" si="543"/>
        <v>1</v>
      </c>
      <c r="I3327" s="182" t="str">
        <f t="shared" si="541"/>
        <v>00</v>
      </c>
    </row>
    <row r="3328" spans="1:9">
      <c r="A3328" s="182" t="str">
        <f t="shared" si="542"/>
        <v>3.9.6.1.0.00.00 - Participações de Debêntures</v>
      </c>
      <c r="B3328" s="108" t="s">
        <v>2169</v>
      </c>
      <c r="C3328" s="111">
        <v>0</v>
      </c>
      <c r="D3328" s="182">
        <v>0</v>
      </c>
      <c r="E3328" s="112">
        <f>E3329</f>
        <v>0</v>
      </c>
      <c r="F3328" s="112">
        <f>F3329</f>
        <v>0</v>
      </c>
      <c r="G3328" s="182">
        <f>G3329</f>
        <v>0</v>
      </c>
      <c r="H3328" s="182" t="b">
        <f t="shared" si="543"/>
        <v>1</v>
      </c>
      <c r="I3328" s="182" t="str">
        <f t="shared" si="541"/>
        <v>00</v>
      </c>
    </row>
    <row r="3329" spans="1:9">
      <c r="A3329" s="182" t="str">
        <f t="shared" si="542"/>
        <v>3.9.6.1.1.00.00 - Participações de Debêntures - Consolidação</v>
      </c>
      <c r="B3329" s="106" t="s">
        <v>2170</v>
      </c>
      <c r="C3329" s="110">
        <v>0</v>
      </c>
      <c r="D3329" s="182">
        <v>0</v>
      </c>
      <c r="E3329" s="112">
        <f t="shared" ref="E3329" si="578">SUMIF(A3329:B3329,"*intra*",C3329:D3329)+SUMIF(A3329:B3329,"*inter*",C3329:D3329)</f>
        <v>0</v>
      </c>
      <c r="F3329" s="112">
        <f t="shared" ref="F3329" si="579">SUMIF(A3329:B3329,"*consolidação*",C3329:D3329)</f>
        <v>0</v>
      </c>
      <c r="H3329" s="182" t="b">
        <f t="shared" si="543"/>
        <v>1</v>
      </c>
      <c r="I3329" s="182" t="str">
        <f t="shared" si="541"/>
        <v>00</v>
      </c>
    </row>
    <row r="3330" spans="1:9">
      <c r="A3330" s="182" t="str">
        <f t="shared" si="542"/>
        <v>3.9.6.2.0.00.00 - Participações de Empregados</v>
      </c>
      <c r="B3330" s="108" t="s">
        <v>2171</v>
      </c>
      <c r="C3330" s="111">
        <v>0</v>
      </c>
      <c r="D3330" s="182">
        <v>0</v>
      </c>
      <c r="E3330" s="112">
        <f>E3331</f>
        <v>0</v>
      </c>
      <c r="F3330" s="112">
        <f>F3331</f>
        <v>0</v>
      </c>
      <c r="G3330" s="182">
        <f>G3331</f>
        <v>0</v>
      </c>
      <c r="H3330" s="182" t="b">
        <f t="shared" si="543"/>
        <v>1</v>
      </c>
      <c r="I3330" s="182" t="str">
        <f t="shared" si="541"/>
        <v>00</v>
      </c>
    </row>
    <row r="3331" spans="1:9">
      <c r="A3331" s="182" t="str">
        <f t="shared" si="542"/>
        <v>3.9.6.2.1.00.00 - Participações de Empregados - Consolidação</v>
      </c>
      <c r="B3331" s="106" t="s">
        <v>2172</v>
      </c>
      <c r="C3331" s="110">
        <v>0</v>
      </c>
      <c r="D3331" s="182">
        <v>0</v>
      </c>
      <c r="E3331" s="112">
        <f t="shared" ref="E3331" si="580">SUMIF(A3331:B3331,"*intra*",C3331:D3331)+SUMIF(A3331:B3331,"*inter*",C3331:D3331)</f>
        <v>0</v>
      </c>
      <c r="F3331" s="112">
        <f t="shared" ref="F3331" si="581">SUMIF(A3331:B3331,"*consolidação*",C3331:D3331)</f>
        <v>0</v>
      </c>
      <c r="H3331" s="182" t="b">
        <f t="shared" si="543"/>
        <v>1</v>
      </c>
      <c r="I3331" s="182" t="str">
        <f t="shared" si="541"/>
        <v>00</v>
      </c>
    </row>
    <row r="3332" spans="1:9">
      <c r="A3332" s="182" t="str">
        <f t="shared" si="542"/>
        <v>3.9.6.3.0.00.00 - Participações de Administradores</v>
      </c>
      <c r="B3332" s="108" t="s">
        <v>2173</v>
      </c>
      <c r="C3332" s="111">
        <v>0</v>
      </c>
      <c r="D3332" s="182">
        <v>0</v>
      </c>
      <c r="E3332" s="112">
        <f>E3333</f>
        <v>0</v>
      </c>
      <c r="F3332" s="112">
        <f>F3333</f>
        <v>0</v>
      </c>
      <c r="G3332" s="182">
        <f>G3333</f>
        <v>0</v>
      </c>
      <c r="H3332" s="182" t="b">
        <f t="shared" si="543"/>
        <v>1</v>
      </c>
      <c r="I3332" s="182" t="str">
        <f t="shared" si="541"/>
        <v>00</v>
      </c>
    </row>
    <row r="3333" spans="1:9">
      <c r="A3333" s="182" t="str">
        <f t="shared" si="542"/>
        <v>3.9.6.3.1.00.00 - Participações de Administradores - Consolidação</v>
      </c>
      <c r="B3333" s="106" t="s">
        <v>2174</v>
      </c>
      <c r="C3333" s="110">
        <v>0</v>
      </c>
      <c r="D3333" s="182">
        <v>0</v>
      </c>
      <c r="E3333" s="112">
        <f t="shared" ref="E3333" si="582">SUMIF(A3333:B3333,"*intra*",C3333:D3333)+SUMIF(A3333:B3333,"*inter*",C3333:D3333)</f>
        <v>0</v>
      </c>
      <c r="F3333" s="112">
        <f t="shared" ref="F3333" si="583">SUMIF(A3333:B3333,"*consolidação*",C3333:D3333)</f>
        <v>0</v>
      </c>
      <c r="H3333" s="182" t="b">
        <f t="shared" si="543"/>
        <v>1</v>
      </c>
      <c r="I3333" s="182" t="str">
        <f t="shared" si="541"/>
        <v>00</v>
      </c>
    </row>
    <row r="3334" spans="1:9">
      <c r="A3334" s="182" t="str">
        <f t="shared" si="542"/>
        <v>3.9.6.4.0.00.00 - Participações de Partes Beneficiarias</v>
      </c>
      <c r="B3334" s="108" t="s">
        <v>2175</v>
      </c>
      <c r="C3334" s="111">
        <v>0</v>
      </c>
      <c r="D3334" s="182">
        <v>0</v>
      </c>
      <c r="E3334" s="112">
        <f>E3335</f>
        <v>0</v>
      </c>
      <c r="F3334" s="112">
        <f>F3335</f>
        <v>0</v>
      </c>
      <c r="G3334" s="182">
        <f>G3335</f>
        <v>0</v>
      </c>
      <c r="H3334" s="182" t="b">
        <f t="shared" si="543"/>
        <v>1</v>
      </c>
      <c r="I3334" s="182" t="str">
        <f t="shared" si="541"/>
        <v>00</v>
      </c>
    </row>
    <row r="3335" spans="1:9" ht="25.5">
      <c r="A3335" s="182" t="str">
        <f t="shared" si="542"/>
        <v>3.9.6.4.1.00.00 - Participações de Partes Beneficiarias - 
 Consolidação</v>
      </c>
      <c r="B3335" s="106" t="s">
        <v>2176</v>
      </c>
      <c r="C3335" s="110">
        <v>0</v>
      </c>
      <c r="D3335" s="182">
        <v>0</v>
      </c>
      <c r="E3335" s="112">
        <f t="shared" ref="E3335" si="584">SUMIF(A3335:B3335,"*intra*",C3335:D3335)+SUMIF(A3335:B3335,"*inter*",C3335:D3335)</f>
        <v>0</v>
      </c>
      <c r="F3335" s="112">
        <f t="shared" ref="F3335" si="585">SUMIF(A3335:B3335,"*consolidação*",C3335:D3335)</f>
        <v>0</v>
      </c>
      <c r="H3335" s="182" t="b">
        <f t="shared" si="543"/>
        <v>1</v>
      </c>
      <c r="I3335" s="182" t="str">
        <f t="shared" si="541"/>
        <v>00</v>
      </c>
    </row>
    <row r="3336" spans="1:9" ht="25.5">
      <c r="A3336" s="182" t="str">
        <f t="shared" si="542"/>
        <v>3.9.6.5.0.00.00 - Participações de Instituições ou Fundos de 
 Assistência ou Previdência de Empregados</v>
      </c>
      <c r="B3336" s="108" t="s">
        <v>2177</v>
      </c>
      <c r="C3336" s="111">
        <v>0</v>
      </c>
      <c r="D3336" s="182">
        <v>0</v>
      </c>
      <c r="E3336" s="112">
        <f>E3337</f>
        <v>0</v>
      </c>
      <c r="F3336" s="112">
        <f>F3337</f>
        <v>0</v>
      </c>
      <c r="G3336" s="182">
        <f>G3337</f>
        <v>0</v>
      </c>
      <c r="H3336" s="182" t="b">
        <f t="shared" si="543"/>
        <v>1</v>
      </c>
      <c r="I3336" s="182" t="str">
        <f t="shared" si="541"/>
        <v>00</v>
      </c>
    </row>
    <row r="3337" spans="1:9" ht="25.5">
      <c r="A3337" s="182" t="str">
        <f t="shared" si="542"/>
        <v>3.9.6.5.1.00.00 - Participações de Instituições ou Fundos de 
 Assistência ou Previdência de Empregados - Consolidação</v>
      </c>
      <c r="B3337" s="106" t="s">
        <v>2178</v>
      </c>
      <c r="C3337" s="110">
        <v>0</v>
      </c>
      <c r="D3337" s="182">
        <v>0</v>
      </c>
      <c r="E3337" s="112">
        <f t="shared" ref="E3337" si="586">SUMIF(A3337:B3337,"*intra*",C3337:D3337)+SUMIF(A3337:B3337,"*inter*",C3337:D3337)</f>
        <v>0</v>
      </c>
      <c r="F3337" s="112">
        <f t="shared" ref="F3337" si="587">SUMIF(A3337:B3337,"*consolidação*",C3337:D3337)</f>
        <v>0</v>
      </c>
      <c r="H3337" s="182" t="b">
        <f t="shared" si="543"/>
        <v>1</v>
      </c>
      <c r="I3337" s="182" t="str">
        <f t="shared" si="541"/>
        <v>00</v>
      </c>
    </row>
    <row r="3338" spans="1:9">
      <c r="A3338" s="182" t="str">
        <f t="shared" si="542"/>
        <v>3.9.7.0.0.00.00 - VPD de Constituição de Provisões</v>
      </c>
      <c r="B3338" s="108" t="s">
        <v>2179</v>
      </c>
      <c r="C3338" s="111">
        <v>667245802813.85999</v>
      </c>
      <c r="D3338" s="182">
        <v>0</v>
      </c>
      <c r="E3338" s="112">
        <f>E3353+E3347+E3343+E3345+E3341+E3351+E3339</f>
        <v>0</v>
      </c>
      <c r="F3338" s="112">
        <f>F3353+F3347+F3343+F3345+F3341+F3351+F3339</f>
        <v>667245802813.85999</v>
      </c>
      <c r="G3338" s="182">
        <f>G3353+G3347+G3343+G3345+G3341+G3351+G3339</f>
        <v>0</v>
      </c>
      <c r="H3338" s="182" t="b">
        <f t="shared" si="543"/>
        <v>1</v>
      </c>
      <c r="I3338" s="182" t="str">
        <f t="shared" si="541"/>
        <v>00</v>
      </c>
    </row>
    <row r="3339" spans="1:9">
      <c r="A3339" s="182" t="str">
        <f t="shared" si="542"/>
        <v>3.9.7.1.0.00.00 - VPD de Provisão para Riscos Trabalhistas</v>
      </c>
      <c r="B3339" s="106" t="s">
        <v>2180</v>
      </c>
      <c r="C3339" s="110">
        <v>17481707701.150002</v>
      </c>
      <c r="D3339" s="182">
        <v>0</v>
      </c>
      <c r="E3339" s="112">
        <f>E3340</f>
        <v>0</v>
      </c>
      <c r="F3339" s="112">
        <f>F3340</f>
        <v>17481707701.150002</v>
      </c>
      <c r="G3339" s="182">
        <f>G3340</f>
        <v>0</v>
      </c>
      <c r="H3339" s="182" t="b">
        <f t="shared" si="543"/>
        <v>1</v>
      </c>
      <c r="I3339" s="182" t="str">
        <f t="shared" si="541"/>
        <v>00</v>
      </c>
    </row>
    <row r="3340" spans="1:9" ht="25.5">
      <c r="A3340" s="182" t="str">
        <f t="shared" si="542"/>
        <v>3.9.7.1.1.00.00 - VPD de Provisão para Riscos Trabalhistas - 
 Consolidação</v>
      </c>
      <c r="B3340" s="108" t="s">
        <v>2181</v>
      </c>
      <c r="C3340" s="111">
        <v>17481707701.150002</v>
      </c>
      <c r="D3340" s="182">
        <v>0</v>
      </c>
      <c r="E3340" s="112">
        <f t="shared" ref="E3340" si="588">SUMIF(A3340:B3340,"*intra*",C3340:D3340)+SUMIF(A3340:B3340,"*inter*",C3340:D3340)</f>
        <v>0</v>
      </c>
      <c r="F3340" s="112">
        <f t="shared" ref="F3340" si="589">SUMIF(A3340:B3340,"*consolidação*",C3340:D3340)</f>
        <v>17481707701.150002</v>
      </c>
      <c r="H3340" s="182" t="b">
        <f t="shared" si="543"/>
        <v>1</v>
      </c>
      <c r="I3340" s="182" t="str">
        <f t="shared" si="541"/>
        <v>00</v>
      </c>
    </row>
    <row r="3341" spans="1:9" ht="25.5">
      <c r="A3341" s="182" t="str">
        <f t="shared" si="542"/>
        <v>3.9.7.2.0.00.00 - VPD de Provisões Matemáticas Previdenciárias a 
 Longo Prazo</v>
      </c>
      <c r="B3341" s="106" t="s">
        <v>2182</v>
      </c>
      <c r="C3341" s="110">
        <v>643429631871.09998</v>
      </c>
      <c r="D3341" s="182">
        <v>0</v>
      </c>
      <c r="E3341" s="112">
        <f>E3342</f>
        <v>0</v>
      </c>
      <c r="F3341" s="112">
        <f>F3342</f>
        <v>643429631871.09998</v>
      </c>
      <c r="G3341" s="182">
        <f>G3342</f>
        <v>0</v>
      </c>
      <c r="H3341" s="182" t="b">
        <f t="shared" si="543"/>
        <v>1</v>
      </c>
      <c r="I3341" s="182" t="str">
        <f t="shared" si="541"/>
        <v>00</v>
      </c>
    </row>
    <row r="3342" spans="1:9" ht="25.5">
      <c r="A3342" s="182" t="str">
        <f t="shared" si="542"/>
        <v>3.9.7.2.1.00.00 - VPD de Provisões Matemáticas Previdenciárias a 
 Longo Prazo - Consolidação</v>
      </c>
      <c r="B3342" s="108" t="s">
        <v>2183</v>
      </c>
      <c r="C3342" s="111">
        <v>643429631871.09998</v>
      </c>
      <c r="D3342" s="182">
        <v>0</v>
      </c>
      <c r="E3342" s="112">
        <f t="shared" ref="E3342" si="590">SUMIF(A3342:B3342,"*intra*",C3342:D3342)+SUMIF(A3342:B3342,"*inter*",C3342:D3342)</f>
        <v>0</v>
      </c>
      <c r="F3342" s="112">
        <f t="shared" ref="F3342" si="591">SUMIF(A3342:B3342,"*consolidação*",C3342:D3342)</f>
        <v>643429631871.09998</v>
      </c>
      <c r="H3342" s="182" t="b">
        <f t="shared" si="543"/>
        <v>1</v>
      </c>
      <c r="I3342" s="182" t="str">
        <f t="shared" si="541"/>
        <v>00</v>
      </c>
    </row>
    <row r="3343" spans="1:9">
      <c r="A3343" s="182" t="str">
        <f t="shared" si="542"/>
        <v>3.9.7.3.0.00.00 - VPD de Provisões para Riscos Fiscais</v>
      </c>
      <c r="B3343" s="106" t="s">
        <v>2184</v>
      </c>
      <c r="C3343" s="110">
        <v>1074309.74</v>
      </c>
      <c r="D3343" s="182">
        <v>0</v>
      </c>
      <c r="E3343" s="112">
        <f>E3344</f>
        <v>0</v>
      </c>
      <c r="F3343" s="112">
        <f>F3344</f>
        <v>1074309.74</v>
      </c>
      <c r="G3343" s="182">
        <f>G3344</f>
        <v>0</v>
      </c>
      <c r="H3343" s="182" t="b">
        <f t="shared" si="543"/>
        <v>1</v>
      </c>
      <c r="I3343" s="182" t="str">
        <f t="shared" si="541"/>
        <v>00</v>
      </c>
    </row>
    <row r="3344" spans="1:9" ht="25.5">
      <c r="A3344" s="182" t="str">
        <f t="shared" si="542"/>
        <v>3.9.7.3.1.00.00 - VPD de Provisões para Riscos Fiscais – 
 Consolidação</v>
      </c>
      <c r="B3344" s="108" t="s">
        <v>2185</v>
      </c>
      <c r="C3344" s="111">
        <v>1074309.74</v>
      </c>
      <c r="D3344" s="182">
        <v>0</v>
      </c>
      <c r="E3344" s="112">
        <f t="shared" ref="E3344" si="592">SUMIF(A3344:B3344,"*intra*",C3344:D3344)+SUMIF(A3344:B3344,"*inter*",C3344:D3344)</f>
        <v>0</v>
      </c>
      <c r="F3344" s="112">
        <f t="shared" ref="F3344" si="593">SUMIF(A3344:B3344,"*consolidação*",C3344:D3344)</f>
        <v>1074309.74</v>
      </c>
      <c r="H3344" s="182" t="b">
        <f t="shared" si="543"/>
        <v>1</v>
      </c>
      <c r="I3344" s="182" t="str">
        <f t="shared" si="541"/>
        <v>00</v>
      </c>
    </row>
    <row r="3345" spans="1:9">
      <c r="A3345" s="182" t="str">
        <f t="shared" si="542"/>
        <v>3.9.7.4.0.00.00 - VPD de Provisão para Riscos Cíveis</v>
      </c>
      <c r="B3345" s="106" t="s">
        <v>2186</v>
      </c>
      <c r="C3345" s="110">
        <v>1419028361.9200001</v>
      </c>
      <c r="D3345" s="182">
        <v>0</v>
      </c>
      <c r="E3345" s="112">
        <f>E3346</f>
        <v>0</v>
      </c>
      <c r="F3345" s="112">
        <f>F3346</f>
        <v>1419028361.9200001</v>
      </c>
      <c r="G3345" s="182">
        <f>G3346</f>
        <v>0</v>
      </c>
      <c r="H3345" s="182" t="b">
        <f t="shared" si="543"/>
        <v>1</v>
      </c>
      <c r="I3345" s="182" t="str">
        <f t="shared" si="541"/>
        <v>00</v>
      </c>
    </row>
    <row r="3346" spans="1:9">
      <c r="A3346" s="182" t="str">
        <f t="shared" si="542"/>
        <v>3.9.7.4.1.00.00 - VPD de Provisão para Riscos Cíveis – Consolidação</v>
      </c>
      <c r="B3346" s="108" t="s">
        <v>2187</v>
      </c>
      <c r="C3346" s="111">
        <v>1419028361.9200001</v>
      </c>
      <c r="D3346" s="182">
        <v>0</v>
      </c>
      <c r="E3346" s="112">
        <f t="shared" ref="E3346" si="594">SUMIF(A3346:B3346,"*intra*",C3346:D3346)+SUMIF(A3346:B3346,"*inter*",C3346:D3346)</f>
        <v>0</v>
      </c>
      <c r="F3346" s="112">
        <f t="shared" ref="F3346" si="595">SUMIF(A3346:B3346,"*consolidação*",C3346:D3346)</f>
        <v>1419028361.9200001</v>
      </c>
      <c r="H3346" s="182" t="b">
        <f t="shared" si="543"/>
        <v>1</v>
      </c>
      <c r="I3346" s="182" t="str">
        <f t="shared" si="541"/>
        <v>00</v>
      </c>
    </row>
    <row r="3347" spans="1:9">
      <c r="A3347" s="182" t="str">
        <f t="shared" si="542"/>
        <v>3.9.7.5.0.00.00 - VPD de Provisão para Repartição de Créditos</v>
      </c>
      <c r="B3347" s="106" t="s">
        <v>2188</v>
      </c>
      <c r="C3347" s="110">
        <v>0</v>
      </c>
      <c r="D3347" s="182">
        <v>0</v>
      </c>
      <c r="E3347" s="112">
        <f>E3350+E3348+E3349</f>
        <v>0</v>
      </c>
      <c r="F3347" s="112">
        <f>F3350+F3348+F3349</f>
        <v>0</v>
      </c>
      <c r="G3347" s="182">
        <f>G3350+G3348+G3349</f>
        <v>0</v>
      </c>
      <c r="H3347" s="182" t="b">
        <f t="shared" si="543"/>
        <v>1</v>
      </c>
      <c r="I3347" s="182" t="str">
        <f t="shared" si="541"/>
        <v>00</v>
      </c>
    </row>
    <row r="3348" spans="1:9" ht="25.5">
      <c r="A3348" s="182" t="str">
        <f t="shared" si="542"/>
        <v>3.9.7.5.3.00.00 - VPD de Provisão para Repartição de Créditos - 
 Inter OFSS União</v>
      </c>
      <c r="B3348" s="108" t="s">
        <v>2189</v>
      </c>
      <c r="C3348" s="111">
        <v>0</v>
      </c>
      <c r="D3348" s="182">
        <v>0</v>
      </c>
      <c r="E3348" s="112">
        <f t="shared" ref="E3348:E3350" si="596">SUMIF(A3348:B3348,"*intra*",C3348:D3348)+SUMIF(A3348:B3348,"*inter*",C3348:D3348)</f>
        <v>0</v>
      </c>
      <c r="F3348" s="112">
        <f t="shared" ref="F3348:F3350" si="597">SUMIF(A3348:B3348,"*consolidação*",C3348:D3348)</f>
        <v>0</v>
      </c>
      <c r="H3348" s="182" t="b">
        <f t="shared" si="543"/>
        <v>1</v>
      </c>
      <c r="I3348" s="182" t="str">
        <f t="shared" si="541"/>
        <v>00</v>
      </c>
    </row>
    <row r="3349" spans="1:9" ht="25.5">
      <c r="A3349" s="182" t="str">
        <f t="shared" si="542"/>
        <v>3.9.7.5.4.00.00 - VPD de Provisão para Repartição de Créditos - 
 Inter OFSS Estados</v>
      </c>
      <c r="B3349" s="106" t="s">
        <v>2190</v>
      </c>
      <c r="C3349" s="110">
        <v>0</v>
      </c>
      <c r="D3349" s="182">
        <v>0</v>
      </c>
      <c r="E3349" s="112">
        <f t="shared" si="596"/>
        <v>0</v>
      </c>
      <c r="F3349" s="112">
        <f t="shared" si="597"/>
        <v>0</v>
      </c>
      <c r="H3349" s="182" t="b">
        <f t="shared" si="543"/>
        <v>1</v>
      </c>
      <c r="I3349" s="182" t="str">
        <f t="shared" ref="I3349:I3412" si="598">MID(A3349,11,2)</f>
        <v>00</v>
      </c>
    </row>
    <row r="3350" spans="1:9" ht="25.5">
      <c r="A3350" s="182" t="str">
        <f t="shared" ref="A3350:A3381" si="599">TRIM(B3350)</f>
        <v>3.9.7.5.5.00.00 - VPD de Provisão para Repartição de Créditos - 
 Inter OFSS - Município</v>
      </c>
      <c r="B3350" s="108" t="s">
        <v>2191</v>
      </c>
      <c r="C3350" s="111">
        <v>0</v>
      </c>
      <c r="D3350" s="182">
        <v>0</v>
      </c>
      <c r="E3350" s="112">
        <f t="shared" si="596"/>
        <v>0</v>
      </c>
      <c r="F3350" s="112">
        <f t="shared" si="597"/>
        <v>0</v>
      </c>
      <c r="H3350" s="182" t="b">
        <f t="shared" ref="H3350:H3413" si="600">IF(I3350="00",C3350=E3350+F3350,TRUE)</f>
        <v>1</v>
      </c>
      <c r="I3350" s="182" t="str">
        <f t="shared" si="598"/>
        <v>00</v>
      </c>
    </row>
    <row r="3351" spans="1:9" ht="25.5">
      <c r="A3351" s="182" t="str">
        <f t="shared" si="599"/>
        <v>3.9.7.6.0.00.00 - VPD de Provisão para Riscos Decorrentes de 
 Contratos de PPP</v>
      </c>
      <c r="B3351" s="106" t="s">
        <v>2192</v>
      </c>
      <c r="C3351" s="110">
        <v>0</v>
      </c>
      <c r="D3351" s="182">
        <v>0</v>
      </c>
      <c r="E3351" s="112">
        <f>E3352</f>
        <v>0</v>
      </c>
      <c r="F3351" s="112">
        <f>F3352</f>
        <v>0</v>
      </c>
      <c r="G3351" s="182">
        <f>G3352</f>
        <v>0</v>
      </c>
      <c r="H3351" s="182" t="b">
        <f t="shared" si="600"/>
        <v>1</v>
      </c>
      <c r="I3351" s="182" t="str">
        <f t="shared" si="598"/>
        <v>00</v>
      </c>
    </row>
    <row r="3352" spans="1:9" ht="25.5">
      <c r="A3352" s="182" t="str">
        <f t="shared" si="599"/>
        <v>3.9.7.6.1.00.00 - VPD de Provisão para Riscos Decorrentes de 
 Contratos de PPP - Consolidação</v>
      </c>
      <c r="B3352" s="108" t="s">
        <v>2193</v>
      </c>
      <c r="C3352" s="111">
        <v>0</v>
      </c>
      <c r="D3352" s="182">
        <v>0</v>
      </c>
      <c r="E3352" s="112">
        <f t="shared" ref="E3352" si="601">SUMIF(A3352:B3352,"*intra*",C3352:D3352)+SUMIF(A3352:B3352,"*inter*",C3352:D3352)</f>
        <v>0</v>
      </c>
      <c r="F3352" s="112">
        <f t="shared" ref="F3352" si="602">SUMIF(A3352:B3352,"*consolidação*",C3352:D3352)</f>
        <v>0</v>
      </c>
      <c r="H3352" s="182" t="b">
        <f t="shared" si="600"/>
        <v>1</v>
      </c>
      <c r="I3352" s="182" t="str">
        <f t="shared" si="598"/>
        <v>00</v>
      </c>
    </row>
    <row r="3353" spans="1:9">
      <c r="A3353" s="182" t="str">
        <f t="shared" si="599"/>
        <v>3.9.7.9.0.00.00 - VPD de Outras Provisões</v>
      </c>
      <c r="B3353" s="106" t="s">
        <v>2194</v>
      </c>
      <c r="C3353" s="110">
        <v>4914360569.9499998</v>
      </c>
      <c r="D3353" s="182">
        <v>0</v>
      </c>
      <c r="E3353" s="112">
        <f>E3354</f>
        <v>0</v>
      </c>
      <c r="F3353" s="112">
        <f>F3354</f>
        <v>4914360569.9499998</v>
      </c>
      <c r="G3353" s="182">
        <f>G3354</f>
        <v>0</v>
      </c>
      <c r="H3353" s="182" t="b">
        <f t="shared" si="600"/>
        <v>1</v>
      </c>
      <c r="I3353" s="182" t="str">
        <f t="shared" si="598"/>
        <v>00</v>
      </c>
    </row>
    <row r="3354" spans="1:9">
      <c r="A3354" s="182" t="str">
        <f t="shared" si="599"/>
        <v>3.9.7.9.1.00.00 - VPD de Outras Provisões - Consolidação</v>
      </c>
      <c r="B3354" s="108" t="s">
        <v>2195</v>
      </c>
      <c r="C3354" s="111">
        <v>4914360569.9499998</v>
      </c>
      <c r="D3354" s="182">
        <v>0</v>
      </c>
      <c r="E3354" s="112">
        <f t="shared" ref="E3354" si="603">SUMIF(A3354:B3354,"*intra*",C3354:D3354)+SUMIF(A3354:B3354,"*inter*",C3354:D3354)</f>
        <v>0</v>
      </c>
      <c r="F3354" s="112">
        <f t="shared" ref="F3354" si="604">SUMIF(A3354:B3354,"*consolidação*",C3354:D3354)</f>
        <v>4914360569.9499998</v>
      </c>
      <c r="H3354" s="182" t="b">
        <f t="shared" si="600"/>
        <v>1</v>
      </c>
      <c r="I3354" s="182" t="str">
        <f t="shared" si="598"/>
        <v>00</v>
      </c>
    </row>
    <row r="3355" spans="1:9">
      <c r="A3355" s="182" t="str">
        <f t="shared" si="599"/>
        <v>3.9.9.0.0.00.00 - Diversas Variações Patrimoniais Diminutivas</v>
      </c>
      <c r="B3355" s="106" t="s">
        <v>2196</v>
      </c>
      <c r="C3355" s="110">
        <v>355450151107.17999</v>
      </c>
      <c r="D3355" s="182">
        <v>0</v>
      </c>
      <c r="E3355" s="112">
        <f>E3365+E3361+E3380+E3367+E3356+E3375+E3373+E3377</f>
        <v>8402448.879999999</v>
      </c>
      <c r="F3355" s="112">
        <f>F3365+F3361+F3380+F3367+F3356+F3375+F3373+F3377</f>
        <v>355441748658.30005</v>
      </c>
      <c r="G3355" s="182">
        <f>G3365+G3361+G3380+G3367+G3356+G3375+G3373+G3377</f>
        <v>0</v>
      </c>
      <c r="H3355" s="182" t="b">
        <f t="shared" si="600"/>
        <v>1</v>
      </c>
      <c r="I3355" s="182" t="str">
        <f t="shared" si="598"/>
        <v>00</v>
      </c>
    </row>
    <row r="3356" spans="1:9">
      <c r="A3356" s="182" t="str">
        <f t="shared" si="599"/>
        <v>3.9.9.1.0.00.00 - Compensação Financeira entre RGPS/RPPS</v>
      </c>
      <c r="B3356" s="108" t="s">
        <v>2197</v>
      </c>
      <c r="C3356" s="111">
        <v>6517199.2199999997</v>
      </c>
      <c r="D3356" s="182">
        <v>0</v>
      </c>
      <c r="E3356" s="112">
        <f>E3358+E3357+E3359+E3360</f>
        <v>6517199.2199999997</v>
      </c>
      <c r="F3356" s="112">
        <f>F3358+F3357+F3359+F3360</f>
        <v>0</v>
      </c>
      <c r="G3356" s="182">
        <f>G3358+G3357+G3359+G3360</f>
        <v>0</v>
      </c>
      <c r="H3356" s="182" t="b">
        <f t="shared" si="600"/>
        <v>1</v>
      </c>
      <c r="I3356" s="182" t="str">
        <f t="shared" si="598"/>
        <v>00</v>
      </c>
    </row>
    <row r="3357" spans="1:9" ht="25.5">
      <c r="A3357" s="182" t="str">
        <f t="shared" si="599"/>
        <v>3.9.9.1.2.00.00 - Compensação Financeira entre RGPS/RPPS - Intra 
 OFSS</v>
      </c>
      <c r="B3357" s="106" t="s">
        <v>2198</v>
      </c>
      <c r="C3357" s="110">
        <v>0</v>
      </c>
      <c r="D3357" s="182">
        <v>0</v>
      </c>
      <c r="E3357" s="112">
        <f t="shared" ref="E3357:E3360" si="605">SUMIF(A3357:B3357,"*intra*",C3357:D3357)+SUMIF(A3357:B3357,"*inter*",C3357:D3357)</f>
        <v>0</v>
      </c>
      <c r="F3357" s="112">
        <f t="shared" ref="F3357:F3360" si="606">SUMIF(A3357:B3357,"*consolidação*",C3357:D3357)</f>
        <v>0</v>
      </c>
      <c r="H3357" s="182" t="b">
        <f t="shared" si="600"/>
        <v>1</v>
      </c>
      <c r="I3357" s="182" t="str">
        <f t="shared" si="598"/>
        <v>00</v>
      </c>
    </row>
    <row r="3358" spans="1:9" ht="25.5">
      <c r="A3358" s="182" t="str">
        <f t="shared" si="599"/>
        <v>3.9.9.1.3.00.00 - Compensação Financeira entre RGPS/RPPS - Inter 
 OFSS - União</v>
      </c>
      <c r="B3358" s="108" t="s">
        <v>2199</v>
      </c>
      <c r="C3358" s="111">
        <v>6517199.2199999997</v>
      </c>
      <c r="D3358" s="182">
        <v>0</v>
      </c>
      <c r="E3358" s="112">
        <f t="shared" si="605"/>
        <v>6517199.2199999997</v>
      </c>
      <c r="F3358" s="112">
        <f t="shared" si="606"/>
        <v>0</v>
      </c>
      <c r="H3358" s="182" t="b">
        <f t="shared" si="600"/>
        <v>1</v>
      </c>
      <c r="I3358" s="182" t="str">
        <f t="shared" si="598"/>
        <v>00</v>
      </c>
    </row>
    <row r="3359" spans="1:9" ht="25.5">
      <c r="A3359" s="182" t="str">
        <f t="shared" si="599"/>
        <v>3.9.9.1.4.00.00 - Compensação Financeira entre RGPS/RPPS - Inter 
 OFSS - Estado</v>
      </c>
      <c r="B3359" s="106" t="s">
        <v>2200</v>
      </c>
      <c r="C3359" s="110">
        <v>0</v>
      </c>
      <c r="D3359" s="182">
        <v>0</v>
      </c>
      <c r="E3359" s="112">
        <f t="shared" si="605"/>
        <v>0</v>
      </c>
      <c r="F3359" s="112">
        <f t="shared" si="606"/>
        <v>0</v>
      </c>
      <c r="H3359" s="182" t="b">
        <f t="shared" si="600"/>
        <v>1</v>
      </c>
      <c r="I3359" s="182" t="str">
        <f t="shared" si="598"/>
        <v>00</v>
      </c>
    </row>
    <row r="3360" spans="1:9" ht="25.5">
      <c r="A3360" s="182" t="str">
        <f t="shared" si="599"/>
        <v>3.9.9.1.5.00.00 - Compensação Financeira entre RGPS/RPPS - Inter 
 OFSS - Município</v>
      </c>
      <c r="B3360" s="108" t="s">
        <v>2201</v>
      </c>
      <c r="C3360" s="111">
        <v>0</v>
      </c>
      <c r="D3360" s="182">
        <v>0</v>
      </c>
      <c r="E3360" s="112">
        <f t="shared" si="605"/>
        <v>0</v>
      </c>
      <c r="F3360" s="112">
        <f t="shared" si="606"/>
        <v>0</v>
      </c>
      <c r="H3360" s="182" t="b">
        <f t="shared" si="600"/>
        <v>1</v>
      </c>
      <c r="I3360" s="182" t="str">
        <f t="shared" si="598"/>
        <v>00</v>
      </c>
    </row>
    <row r="3361" spans="1:9">
      <c r="A3361" s="182" t="str">
        <f t="shared" si="599"/>
        <v>3.9.9.2.0.00.00 - Compensação Financeira entre Regimes Próprios</v>
      </c>
      <c r="B3361" s="106" t="s">
        <v>2202</v>
      </c>
      <c r="C3361" s="110">
        <v>1885249.66</v>
      </c>
      <c r="D3361" s="182">
        <v>0</v>
      </c>
      <c r="E3361" s="112">
        <f>E3363+E3362+E3364</f>
        <v>1885249.66</v>
      </c>
      <c r="F3361" s="112">
        <f>F3363+F3362+F3364</f>
        <v>0</v>
      </c>
      <c r="G3361" s="182">
        <f>G3363+G3362+G3364</f>
        <v>0</v>
      </c>
      <c r="H3361" s="182" t="b">
        <f t="shared" si="600"/>
        <v>1</v>
      </c>
      <c r="I3361" s="182" t="str">
        <f t="shared" si="598"/>
        <v>00</v>
      </c>
    </row>
    <row r="3362" spans="1:9" ht="25.5">
      <c r="A3362" s="182" t="str">
        <f t="shared" si="599"/>
        <v>3.9.9.2.3.00.00 - Compensação Financeira entre Regimes Próprios - 
 Inter OFSS - União</v>
      </c>
      <c r="B3362" s="108" t="s">
        <v>2203</v>
      </c>
      <c r="C3362" s="111">
        <v>1885249.66</v>
      </c>
      <c r="D3362" s="182">
        <v>0</v>
      </c>
      <c r="E3362" s="112">
        <f t="shared" ref="E3362:E3364" si="607">SUMIF(A3362:B3362,"*intra*",C3362:D3362)+SUMIF(A3362:B3362,"*inter*",C3362:D3362)</f>
        <v>1885249.66</v>
      </c>
      <c r="F3362" s="112">
        <f t="shared" ref="F3362:F3364" si="608">SUMIF(A3362:B3362,"*consolidação*",C3362:D3362)</f>
        <v>0</v>
      </c>
      <c r="H3362" s="182" t="b">
        <f t="shared" si="600"/>
        <v>1</v>
      </c>
      <c r="I3362" s="182" t="str">
        <f t="shared" si="598"/>
        <v>00</v>
      </c>
    </row>
    <row r="3363" spans="1:9" ht="25.5">
      <c r="A3363" s="182" t="str">
        <f t="shared" si="599"/>
        <v>3.9.9.2.4.00.00 - Compensação Financeira entre Regimes Próprios - 
 Inter OFSS - Estado</v>
      </c>
      <c r="B3363" s="106" t="s">
        <v>2204</v>
      </c>
      <c r="C3363" s="110">
        <v>0</v>
      </c>
      <c r="D3363" s="182">
        <v>0</v>
      </c>
      <c r="E3363" s="112">
        <f t="shared" si="607"/>
        <v>0</v>
      </c>
      <c r="F3363" s="112">
        <f t="shared" si="608"/>
        <v>0</v>
      </c>
      <c r="H3363" s="182" t="b">
        <f t="shared" si="600"/>
        <v>1</v>
      </c>
      <c r="I3363" s="182" t="str">
        <f t="shared" si="598"/>
        <v>00</v>
      </c>
    </row>
    <row r="3364" spans="1:9" ht="25.5">
      <c r="A3364" s="182" t="str">
        <f t="shared" si="599"/>
        <v>3.9.9.2.5.00.00 - Compensação Financeira entre Regimes Próprios - 
 Inter OFSS - Município</v>
      </c>
      <c r="B3364" s="108" t="s">
        <v>2205</v>
      </c>
      <c r="C3364" s="111">
        <v>0</v>
      </c>
      <c r="D3364" s="182">
        <v>0</v>
      </c>
      <c r="E3364" s="112">
        <f t="shared" si="607"/>
        <v>0</v>
      </c>
      <c r="F3364" s="112">
        <f t="shared" si="608"/>
        <v>0</v>
      </c>
      <c r="H3364" s="182" t="b">
        <f t="shared" si="600"/>
        <v>1</v>
      </c>
      <c r="I3364" s="182" t="str">
        <f t="shared" si="598"/>
        <v>00</v>
      </c>
    </row>
    <row r="3365" spans="1:9">
      <c r="A3365" s="182" t="str">
        <f t="shared" si="599"/>
        <v>3.9.9.3.0.00.00 - Variação Patrimonial Diminutiva com Bonificações</v>
      </c>
      <c r="B3365" s="106" t="s">
        <v>2206</v>
      </c>
      <c r="C3365" s="110">
        <v>18965.25</v>
      </c>
      <c r="D3365" s="182">
        <v>0</v>
      </c>
      <c r="E3365" s="112">
        <f>E3366</f>
        <v>0</v>
      </c>
      <c r="F3365" s="112">
        <f>F3366</f>
        <v>18965.25</v>
      </c>
      <c r="G3365" s="182">
        <f>G3366</f>
        <v>0</v>
      </c>
      <c r="H3365" s="182" t="b">
        <f t="shared" si="600"/>
        <v>1</v>
      </c>
      <c r="I3365" s="182" t="str">
        <f t="shared" si="598"/>
        <v>00</v>
      </c>
    </row>
    <row r="3366" spans="1:9" ht="25.5">
      <c r="A3366" s="182" t="str">
        <f t="shared" si="599"/>
        <v>3.9.9.3.1.00.00 - Variação Patrimonial Diminutiva com Bonificações - 
 Consolidação</v>
      </c>
      <c r="B3366" s="108" t="s">
        <v>2207</v>
      </c>
      <c r="C3366" s="111">
        <v>18965.25</v>
      </c>
      <c r="D3366" s="182">
        <v>0</v>
      </c>
      <c r="E3366" s="112">
        <f t="shared" ref="E3366" si="609">SUMIF(A3366:B3366,"*intra*",C3366:D3366)+SUMIF(A3366:B3366,"*inter*",C3366:D3366)</f>
        <v>0</v>
      </c>
      <c r="F3366" s="112">
        <f t="shared" ref="F3366" si="610">SUMIF(A3366:B3366,"*consolidação*",C3366:D3366)</f>
        <v>18965.25</v>
      </c>
      <c r="H3366" s="182" t="b">
        <f t="shared" si="600"/>
        <v>1</v>
      </c>
      <c r="I3366" s="182" t="str">
        <f t="shared" si="598"/>
        <v>00</v>
      </c>
    </row>
    <row r="3367" spans="1:9">
      <c r="A3367" s="182" t="str">
        <f t="shared" si="599"/>
        <v>3.9.9.4.0.00.00 - Amortização de Ágio em Investimentos</v>
      </c>
      <c r="B3367" s="106" t="s">
        <v>2208</v>
      </c>
      <c r="C3367" s="110">
        <v>0</v>
      </c>
      <c r="D3367" s="182">
        <v>0</v>
      </c>
      <c r="E3367" s="112">
        <f>E3370+E3372+E3369+E3368+E3371</f>
        <v>0</v>
      </c>
      <c r="F3367" s="112">
        <f>F3370+F3372+F3369+F3368+F3371</f>
        <v>0</v>
      </c>
      <c r="G3367" s="182">
        <f>G3370+G3372+G3369+G3368+G3371</f>
        <v>0</v>
      </c>
      <c r="H3367" s="182" t="b">
        <f t="shared" si="600"/>
        <v>1</v>
      </c>
      <c r="I3367" s="182" t="str">
        <f t="shared" si="598"/>
        <v>00</v>
      </c>
    </row>
    <row r="3368" spans="1:9" ht="25.5">
      <c r="A3368" s="182" t="str">
        <f t="shared" si="599"/>
        <v>3.9.9.4.1.00.00 - Amortização de Ágio em Investimentos - 
 Consolidação</v>
      </c>
      <c r="B3368" s="108" t="s">
        <v>2209</v>
      </c>
      <c r="C3368" s="111">
        <v>0</v>
      </c>
      <c r="D3368" s="182">
        <v>0</v>
      </c>
      <c r="E3368" s="112">
        <f t="shared" ref="E3368:E3372" si="611">SUMIF(A3368:B3368,"*intra*",C3368:D3368)+SUMIF(A3368:B3368,"*inter*",C3368:D3368)</f>
        <v>0</v>
      </c>
      <c r="F3368" s="112">
        <f t="shared" ref="F3368:F3372" si="612">SUMIF(A3368:B3368,"*consolidação*",C3368:D3368)</f>
        <v>0</v>
      </c>
      <c r="H3368" s="182" t="b">
        <f t="shared" si="600"/>
        <v>1</v>
      </c>
      <c r="I3368" s="182" t="str">
        <f t="shared" si="598"/>
        <v>00</v>
      </c>
    </row>
    <row r="3369" spans="1:9">
      <c r="A3369" s="182" t="str">
        <f t="shared" si="599"/>
        <v>3.9.9.4.2.00.00 - Amortização de Ágio em Investimentos - Intra OFSS</v>
      </c>
      <c r="B3369" s="106" t="s">
        <v>2210</v>
      </c>
      <c r="C3369" s="110">
        <v>0</v>
      </c>
      <c r="D3369" s="182">
        <v>0</v>
      </c>
      <c r="E3369" s="112">
        <f t="shared" si="611"/>
        <v>0</v>
      </c>
      <c r="F3369" s="112">
        <f t="shared" si="612"/>
        <v>0</v>
      </c>
      <c r="H3369" s="182" t="b">
        <f t="shared" si="600"/>
        <v>1</v>
      </c>
      <c r="I3369" s="182" t="str">
        <f t="shared" si="598"/>
        <v>00</v>
      </c>
    </row>
    <row r="3370" spans="1:9" ht="25.5">
      <c r="A3370" s="182" t="str">
        <f t="shared" si="599"/>
        <v>3.9.9.4.3.00.00 - Amortização de Ágio em Investimentos - Inter OFSS 
 - União</v>
      </c>
      <c r="B3370" s="108" t="s">
        <v>2211</v>
      </c>
      <c r="C3370" s="111">
        <v>0</v>
      </c>
      <c r="D3370" s="182">
        <v>0</v>
      </c>
      <c r="E3370" s="112">
        <f t="shared" si="611"/>
        <v>0</v>
      </c>
      <c r="F3370" s="112">
        <f t="shared" si="612"/>
        <v>0</v>
      </c>
      <c r="H3370" s="182" t="b">
        <f t="shared" si="600"/>
        <v>1</v>
      </c>
      <c r="I3370" s="182" t="str">
        <f t="shared" si="598"/>
        <v>00</v>
      </c>
    </row>
    <row r="3371" spans="1:9" ht="25.5">
      <c r="A3371" s="182" t="str">
        <f t="shared" si="599"/>
        <v>3.9.9.4.4.00.00 - Amortização de Ágio em Investimentos - Inter OFSS 
 - Estado</v>
      </c>
      <c r="B3371" s="106" t="s">
        <v>2212</v>
      </c>
      <c r="C3371" s="110">
        <v>0</v>
      </c>
      <c r="D3371" s="182">
        <v>0</v>
      </c>
      <c r="E3371" s="112">
        <f t="shared" si="611"/>
        <v>0</v>
      </c>
      <c r="F3371" s="112">
        <f t="shared" si="612"/>
        <v>0</v>
      </c>
      <c r="H3371" s="182" t="b">
        <f t="shared" si="600"/>
        <v>1</v>
      </c>
      <c r="I3371" s="182" t="str">
        <f t="shared" si="598"/>
        <v>00</v>
      </c>
    </row>
    <row r="3372" spans="1:9" ht="25.5">
      <c r="A3372" s="182" t="str">
        <f t="shared" si="599"/>
        <v>3.9.9.4.5.00.00 - Amortização de Ágio em Investimentos - Inter OFSS 
 - Município</v>
      </c>
      <c r="B3372" s="108" t="s">
        <v>2213</v>
      </c>
      <c r="C3372" s="111">
        <v>0</v>
      </c>
      <c r="D3372" s="182">
        <v>0</v>
      </c>
      <c r="E3372" s="112">
        <f t="shared" si="611"/>
        <v>0</v>
      </c>
      <c r="F3372" s="112">
        <f t="shared" si="612"/>
        <v>0</v>
      </c>
      <c r="H3372" s="182" t="b">
        <f t="shared" si="600"/>
        <v>1</v>
      </c>
      <c r="I3372" s="182" t="str">
        <f t="shared" si="598"/>
        <v>00</v>
      </c>
    </row>
    <row r="3373" spans="1:9">
      <c r="A3373" s="182" t="str">
        <f t="shared" si="599"/>
        <v>3.9.9.5.0.00.00 - Multas Administrativas</v>
      </c>
      <c r="B3373" s="106" t="s">
        <v>2214</v>
      </c>
      <c r="C3373" s="110">
        <v>496133.32</v>
      </c>
      <c r="D3373" s="182">
        <v>0</v>
      </c>
      <c r="E3373" s="112">
        <f>E3374</f>
        <v>0</v>
      </c>
      <c r="F3373" s="112">
        <f>F3374</f>
        <v>496133.32</v>
      </c>
      <c r="G3373" s="182">
        <f>G3374</f>
        <v>0</v>
      </c>
      <c r="H3373" s="182" t="b">
        <f t="shared" si="600"/>
        <v>1</v>
      </c>
      <c r="I3373" s="182" t="str">
        <f t="shared" si="598"/>
        <v>00</v>
      </c>
    </row>
    <row r="3374" spans="1:9">
      <c r="A3374" s="182" t="str">
        <f t="shared" si="599"/>
        <v>3.9.9.5.1.00.00 - Multas Administrativas - Consolidação</v>
      </c>
      <c r="B3374" s="108" t="s">
        <v>2215</v>
      </c>
      <c r="C3374" s="111">
        <v>496133.32</v>
      </c>
      <c r="D3374" s="182">
        <v>0</v>
      </c>
      <c r="E3374" s="112">
        <f t="shared" ref="E3374" si="613">SUMIF(A3374:B3374,"*intra*",C3374:D3374)+SUMIF(A3374:B3374,"*inter*",C3374:D3374)</f>
        <v>0</v>
      </c>
      <c r="F3374" s="112">
        <f t="shared" ref="F3374" si="614">SUMIF(A3374:B3374,"*consolidação*",C3374:D3374)</f>
        <v>496133.32</v>
      </c>
      <c r="H3374" s="182" t="b">
        <f t="shared" si="600"/>
        <v>1</v>
      </c>
      <c r="I3374" s="182" t="str">
        <f t="shared" si="598"/>
        <v>00</v>
      </c>
    </row>
    <row r="3375" spans="1:9">
      <c r="A3375" s="182" t="str">
        <f t="shared" si="599"/>
        <v>3.9.9.6.0.00.00 - Indenizações e Restituições</v>
      </c>
      <c r="B3375" s="106" t="s">
        <v>2216</v>
      </c>
      <c r="C3375" s="110">
        <v>8607324267.1399994</v>
      </c>
      <c r="D3375" s="182">
        <v>0</v>
      </c>
      <c r="E3375" s="112">
        <f>E3376</f>
        <v>0</v>
      </c>
      <c r="F3375" s="112">
        <f>F3376</f>
        <v>8607324267.1399994</v>
      </c>
      <c r="G3375" s="182">
        <f>G3376</f>
        <v>0</v>
      </c>
      <c r="H3375" s="182" t="b">
        <f t="shared" si="600"/>
        <v>1</v>
      </c>
      <c r="I3375" s="182" t="str">
        <f t="shared" si="598"/>
        <v>00</v>
      </c>
    </row>
    <row r="3376" spans="1:9">
      <c r="A3376" s="182" t="str">
        <f t="shared" si="599"/>
        <v>3.9.9.6.1.00.00 - Indenizações e Restituições - Consolidação</v>
      </c>
      <c r="B3376" s="108" t="s">
        <v>2217</v>
      </c>
      <c r="C3376" s="111">
        <v>8607324267.1399994</v>
      </c>
      <c r="D3376" s="182">
        <v>0</v>
      </c>
      <c r="E3376" s="112">
        <f t="shared" ref="E3376" si="615">SUMIF(A3376:B3376,"*intra*",C3376:D3376)+SUMIF(A3376:B3376,"*inter*",C3376:D3376)</f>
        <v>0</v>
      </c>
      <c r="F3376" s="112">
        <f t="shared" ref="F3376" si="616">SUMIF(A3376:B3376,"*consolidação*",C3376:D3376)</f>
        <v>8607324267.1399994</v>
      </c>
      <c r="H3376" s="182" t="b">
        <f t="shared" si="600"/>
        <v>1</v>
      </c>
      <c r="I3376" s="182" t="str">
        <f t="shared" si="598"/>
        <v>00</v>
      </c>
    </row>
    <row r="3377" spans="1:9">
      <c r="A3377" s="182" t="str">
        <f t="shared" si="599"/>
        <v>3.9.9.7.0.00.00 - Compensações ao RGPS</v>
      </c>
      <c r="B3377" s="106" t="s">
        <v>2218</v>
      </c>
      <c r="C3377" s="110">
        <v>0</v>
      </c>
      <c r="D3377" s="182">
        <v>0</v>
      </c>
      <c r="E3377" s="112">
        <f>E3378+E3379</f>
        <v>0</v>
      </c>
      <c r="F3377" s="112">
        <f>F3378+F3379</f>
        <v>0</v>
      </c>
      <c r="G3377" s="182">
        <f>G3378+G3379</f>
        <v>0</v>
      </c>
      <c r="H3377" s="182" t="b">
        <f t="shared" si="600"/>
        <v>1</v>
      </c>
      <c r="I3377" s="182" t="str">
        <f t="shared" si="598"/>
        <v>00</v>
      </c>
    </row>
    <row r="3378" spans="1:9">
      <c r="A3378" s="182" t="str">
        <f t="shared" si="599"/>
        <v>3.9.9.7.1.00.00 - Compensações ao RGPS - Consolidação</v>
      </c>
      <c r="B3378" s="108" t="s">
        <v>2219</v>
      </c>
      <c r="C3378" s="111">
        <v>0</v>
      </c>
      <c r="D3378" s="182">
        <v>0</v>
      </c>
      <c r="E3378" s="112">
        <f t="shared" ref="E3378:E3379" si="617">SUMIF(A3378:B3378,"*intra*",C3378:D3378)+SUMIF(A3378:B3378,"*inter*",C3378:D3378)</f>
        <v>0</v>
      </c>
      <c r="F3378" s="112">
        <f t="shared" ref="F3378:F3379" si="618">SUMIF(A3378:B3378,"*consolidação*",C3378:D3378)</f>
        <v>0</v>
      </c>
      <c r="H3378" s="182" t="b">
        <f t="shared" si="600"/>
        <v>1</v>
      </c>
      <c r="I3378" s="182" t="str">
        <f t="shared" si="598"/>
        <v>00</v>
      </c>
    </row>
    <row r="3379" spans="1:9">
      <c r="A3379" s="182" t="str">
        <f t="shared" si="599"/>
        <v>3.9.9.7.3.00.00 - Compensações ao RGPS - Inter OFSS - União</v>
      </c>
      <c r="B3379" s="106" t="s">
        <v>2220</v>
      </c>
      <c r="C3379" s="110">
        <v>0</v>
      </c>
      <c r="D3379" s="182">
        <v>0</v>
      </c>
      <c r="E3379" s="112">
        <f t="shared" si="617"/>
        <v>0</v>
      </c>
      <c r="F3379" s="112">
        <f t="shared" si="618"/>
        <v>0</v>
      </c>
      <c r="H3379" s="182" t="b">
        <f t="shared" si="600"/>
        <v>1</v>
      </c>
      <c r="I3379" s="182" t="str">
        <f t="shared" si="598"/>
        <v>00</v>
      </c>
    </row>
    <row r="3380" spans="1:9" ht="25.5">
      <c r="A3380" s="182" t="str">
        <f t="shared" si="599"/>
        <v>3.9.9.9.0.00.00 - Variações Patrimoniais Diminutivas Decorrentes de 
 Fatos Geradores Diversos</v>
      </c>
      <c r="B3380" s="108" t="s">
        <v>2221</v>
      </c>
      <c r="C3380" s="111">
        <v>346833909292.59003</v>
      </c>
      <c r="D3380" s="182">
        <v>0</v>
      </c>
      <c r="E3380" s="112">
        <f>E3381</f>
        <v>0</v>
      </c>
      <c r="F3380" s="112">
        <f>F3381</f>
        <v>346833909292.59003</v>
      </c>
      <c r="G3380" s="182">
        <f>G3381</f>
        <v>0</v>
      </c>
      <c r="H3380" s="182" t="b">
        <f t="shared" si="600"/>
        <v>1</v>
      </c>
      <c r="I3380" s="182" t="str">
        <f t="shared" si="598"/>
        <v>00</v>
      </c>
    </row>
    <row r="3381" spans="1:9" ht="25.5">
      <c r="A3381" s="182" t="str">
        <f t="shared" si="599"/>
        <v>3.9.9.9.1.00.00 - Variações Patrimoniais Diminutivas Decorrentes de 
 Fatos Geradores Diversos - Consolidação</v>
      </c>
      <c r="B3381" s="106" t="s">
        <v>2222</v>
      </c>
      <c r="C3381" s="110">
        <v>346833909292.59003</v>
      </c>
      <c r="D3381" s="182">
        <v>0</v>
      </c>
      <c r="E3381" s="112">
        <f t="shared" ref="E3381:E3383" si="619">SUMIF(A3381:B3381,"*intra*",C3381:D3381)+SUMIF(A3381:B3381,"*inter*",C3381:D3381)</f>
        <v>0</v>
      </c>
      <c r="F3381" s="112">
        <f t="shared" ref="F3381:F3383" si="620">SUMIF(A3381:B3381,"*consolidação*",C3381:D3381)</f>
        <v>346833909292.59003</v>
      </c>
      <c r="H3381" s="182" t="b">
        <f t="shared" si="600"/>
        <v>1</v>
      </c>
      <c r="I3381" s="182" t="str">
        <f t="shared" si="598"/>
        <v>00</v>
      </c>
    </row>
    <row r="3382" spans="1:9">
      <c r="A3382" s="182">
        <v>1</v>
      </c>
      <c r="B3382" s="108" t="s">
        <v>2223</v>
      </c>
      <c r="C3382" s="109"/>
      <c r="D3382" s="182">
        <v>0</v>
      </c>
      <c r="E3382" s="112">
        <f t="shared" si="619"/>
        <v>0</v>
      </c>
      <c r="F3382" s="112">
        <f t="shared" si="620"/>
        <v>0</v>
      </c>
      <c r="H3382" s="182" t="b">
        <f t="shared" si="600"/>
        <v>1</v>
      </c>
      <c r="I3382" s="182" t="str">
        <f t="shared" si="598"/>
        <v/>
      </c>
    </row>
    <row r="3383" spans="1:9">
      <c r="A3383" s="182">
        <v>1</v>
      </c>
      <c r="B3383" s="106" t="s">
        <v>2224</v>
      </c>
      <c r="C3383" s="107"/>
      <c r="D3383" s="182">
        <v>0</v>
      </c>
      <c r="E3383" s="112">
        <f t="shared" si="619"/>
        <v>0</v>
      </c>
      <c r="F3383" s="112">
        <f t="shared" si="620"/>
        <v>0</v>
      </c>
      <c r="H3383" s="182" t="b">
        <f t="shared" si="600"/>
        <v>1</v>
      </c>
      <c r="I3383" s="182" t="str">
        <f t="shared" si="598"/>
        <v/>
      </c>
    </row>
    <row r="3384" spans="1:9">
      <c r="A3384" s="182" t="str">
        <f t="shared" ref="A3384:A3449" si="621">TRIM(B3384)</f>
        <v>4.0.0.0.0.00.00 - Variação Patrimonial Aumentativa</v>
      </c>
      <c r="B3384" s="108" t="s">
        <v>2225</v>
      </c>
      <c r="C3384" s="111">
        <v>2836043238819.02</v>
      </c>
      <c r="D3384" s="182">
        <v>0</v>
      </c>
      <c r="E3384" s="182">
        <f>E3413+E3385+E3581+E3451+E3529+E3467+E3622</f>
        <v>1028680512085.0999</v>
      </c>
      <c r="F3384" s="182">
        <f>F3413+F3385+F3581+F3451+F3529+F3467+F3622</f>
        <v>1807362726733.9199</v>
      </c>
      <c r="G3384" s="182">
        <f>G3413+G3385+G3581+G3451+G3529+G3467+G3622</f>
        <v>0</v>
      </c>
      <c r="H3384" s="182" t="b">
        <f t="shared" si="600"/>
        <v>1</v>
      </c>
      <c r="I3384" s="182" t="str">
        <f t="shared" si="598"/>
        <v>00</v>
      </c>
    </row>
    <row r="3385" spans="1:9">
      <c r="A3385" s="182" t="str">
        <f t="shared" si="621"/>
        <v>4.1.0.0.0.00.00 - Impostos, Taxas e Contribuições de Melhoria</v>
      </c>
      <c r="B3385" s="106" t="s">
        <v>2226</v>
      </c>
      <c r="C3385" s="110">
        <v>592286979972.90002</v>
      </c>
      <c r="D3385" s="182">
        <v>0</v>
      </c>
      <c r="E3385" s="182">
        <f>E3397+E3386+E3402</f>
        <v>0</v>
      </c>
      <c r="F3385" s="182">
        <f>F3397+F3386+F3402</f>
        <v>592286979972.8999</v>
      </c>
      <c r="G3385" s="182">
        <f>G3397+G3386+G3402</f>
        <v>0</v>
      </c>
      <c r="H3385" s="182" t="b">
        <f t="shared" si="600"/>
        <v>1</v>
      </c>
      <c r="I3385" s="182" t="str">
        <f t="shared" si="598"/>
        <v>00</v>
      </c>
    </row>
    <row r="3386" spans="1:9">
      <c r="A3386" s="182" t="str">
        <f t="shared" si="621"/>
        <v>4.1.1.0.0.00.00 - Impostos</v>
      </c>
      <c r="B3386" s="108" t="s">
        <v>2227</v>
      </c>
      <c r="C3386" s="111">
        <v>561013521043.94995</v>
      </c>
      <c r="D3386" s="182">
        <v>0</v>
      </c>
      <c r="E3386" s="112">
        <f>E3393+E3389+E3391+E3395+E3387</f>
        <v>0</v>
      </c>
      <c r="F3386" s="112">
        <f>F3393+F3389+F3391+F3395+F3387</f>
        <v>561013521043.94995</v>
      </c>
      <c r="G3386" s="182">
        <f>G3393+G3389+G3391+G3395+G3387</f>
        <v>0</v>
      </c>
      <c r="H3386" s="182" t="b">
        <f t="shared" si="600"/>
        <v>1</v>
      </c>
      <c r="I3386" s="182" t="str">
        <f t="shared" si="598"/>
        <v>00</v>
      </c>
    </row>
    <row r="3387" spans="1:9">
      <c r="A3387" s="182" t="str">
        <f t="shared" si="621"/>
        <v>4.1.1.1.0.00.00 - Impostos sobre Comercio Exterior</v>
      </c>
      <c r="B3387" s="106" t="s">
        <v>2228</v>
      </c>
      <c r="C3387" s="110">
        <v>0</v>
      </c>
      <c r="D3387" s="182">
        <v>0</v>
      </c>
      <c r="E3387" s="112">
        <f>E3388</f>
        <v>0</v>
      </c>
      <c r="F3387" s="112">
        <f>F3388</f>
        <v>0</v>
      </c>
      <c r="G3387" s="182">
        <f>G3388</f>
        <v>0</v>
      </c>
      <c r="H3387" s="182" t="b">
        <f t="shared" si="600"/>
        <v>1</v>
      </c>
      <c r="I3387" s="182" t="str">
        <f t="shared" si="598"/>
        <v>00</v>
      </c>
    </row>
    <row r="3388" spans="1:9">
      <c r="A3388" s="182" t="str">
        <f t="shared" si="621"/>
        <v>4.1.1.1.1.00.00 - Impostos sobre Comercio Exterior - Consolidação</v>
      </c>
      <c r="B3388" s="108" t="s">
        <v>2229</v>
      </c>
      <c r="C3388" s="111">
        <v>0</v>
      </c>
      <c r="D3388" s="182">
        <v>0</v>
      </c>
      <c r="E3388" s="112">
        <f t="shared" ref="E3388" si="622">SUMIF(A3388:B3388,"*intra*",C3388:D3388)+SUMIF(A3388:B3388,"*inter*",C3388:D3388)</f>
        <v>0</v>
      </c>
      <c r="F3388" s="112">
        <f t="shared" ref="F3388" si="623">SUMIF(A3388:B3388,"*consolidação*",C3388:D3388)</f>
        <v>0</v>
      </c>
      <c r="H3388" s="182" t="b">
        <f t="shared" si="600"/>
        <v>1</v>
      </c>
      <c r="I3388" s="182" t="str">
        <f t="shared" si="598"/>
        <v>00</v>
      </c>
    </row>
    <row r="3389" spans="1:9">
      <c r="A3389" s="182" t="str">
        <f t="shared" si="621"/>
        <v>4.1.1.2.0.00.00 - Impostos sobre Patrimônio e a Renda</v>
      </c>
      <c r="B3389" s="106" t="s">
        <v>2230</v>
      </c>
      <c r="C3389" s="110">
        <v>81330744570.050003</v>
      </c>
      <c r="D3389" s="182">
        <v>0</v>
      </c>
      <c r="E3389" s="112">
        <f>E3390</f>
        <v>0</v>
      </c>
      <c r="F3389" s="112">
        <f>F3390</f>
        <v>81330744570.050003</v>
      </c>
      <c r="G3389" s="182">
        <f>G3390</f>
        <v>0</v>
      </c>
      <c r="H3389" s="182" t="b">
        <f t="shared" si="600"/>
        <v>1</v>
      </c>
      <c r="I3389" s="182" t="str">
        <f t="shared" si="598"/>
        <v>00</v>
      </c>
    </row>
    <row r="3390" spans="1:9">
      <c r="A3390" s="182" t="str">
        <f t="shared" si="621"/>
        <v>4.1.1.2.1.00.00 - Impostos sobre Patrimônio e a Renda - Consolidação</v>
      </c>
      <c r="B3390" s="108" t="s">
        <v>2231</v>
      </c>
      <c r="C3390" s="111">
        <v>81330744570.050003</v>
      </c>
      <c r="D3390" s="182">
        <v>0</v>
      </c>
      <c r="E3390" s="112">
        <f t="shared" ref="E3390" si="624">SUMIF(A3390:B3390,"*intra*",C3390:D3390)+SUMIF(A3390:B3390,"*inter*",C3390:D3390)</f>
        <v>0</v>
      </c>
      <c r="F3390" s="112">
        <f t="shared" ref="F3390" si="625">SUMIF(A3390:B3390,"*consolidação*",C3390:D3390)</f>
        <v>81330744570.050003</v>
      </c>
      <c r="H3390" s="182" t="b">
        <f t="shared" si="600"/>
        <v>1</v>
      </c>
      <c r="I3390" s="182" t="str">
        <f t="shared" si="598"/>
        <v>00</v>
      </c>
    </row>
    <row r="3391" spans="1:9">
      <c r="A3391" s="182" t="str">
        <f t="shared" si="621"/>
        <v>4.1.1.3.0.00.00 - Impostos sobre a Produção e a Circulação</v>
      </c>
      <c r="B3391" s="106" t="s">
        <v>2232</v>
      </c>
      <c r="C3391" s="110">
        <v>476292060331.33002</v>
      </c>
      <c r="D3391" s="182">
        <v>0</v>
      </c>
      <c r="E3391" s="112">
        <f>E3392</f>
        <v>0</v>
      </c>
      <c r="F3391" s="112">
        <f>F3392</f>
        <v>476292060331.33002</v>
      </c>
      <c r="G3391" s="182">
        <f>G3392</f>
        <v>0</v>
      </c>
      <c r="H3391" s="182" t="b">
        <f t="shared" si="600"/>
        <v>1</v>
      </c>
      <c r="I3391" s="182" t="str">
        <f t="shared" si="598"/>
        <v>00</v>
      </c>
    </row>
    <row r="3392" spans="1:9" ht="25.5">
      <c r="A3392" s="182" t="str">
        <f t="shared" si="621"/>
        <v>4.1.1.3.1.00.00 - Impostos sobre a Produção e a Circulação - 
 Consolidação</v>
      </c>
      <c r="B3392" s="108" t="s">
        <v>2233</v>
      </c>
      <c r="C3392" s="111">
        <v>476292060331.33002</v>
      </c>
      <c r="D3392" s="182">
        <v>0</v>
      </c>
      <c r="E3392" s="112">
        <f t="shared" ref="E3392" si="626">SUMIF(A3392:B3392,"*intra*",C3392:D3392)+SUMIF(A3392:B3392,"*inter*",C3392:D3392)</f>
        <v>0</v>
      </c>
      <c r="F3392" s="112">
        <f t="shared" ref="F3392" si="627">SUMIF(A3392:B3392,"*consolidação*",C3392:D3392)</f>
        <v>476292060331.33002</v>
      </c>
      <c r="H3392" s="182" t="b">
        <f t="shared" si="600"/>
        <v>1</v>
      </c>
      <c r="I3392" s="182" t="str">
        <f t="shared" si="598"/>
        <v>00</v>
      </c>
    </row>
    <row r="3393" spans="1:9">
      <c r="A3393" s="182" t="str">
        <f t="shared" si="621"/>
        <v>4.1.1.4.0.00.00 - Impostos Extraordinários</v>
      </c>
      <c r="B3393" s="106" t="s">
        <v>2234</v>
      </c>
      <c r="C3393" s="110">
        <v>0</v>
      </c>
      <c r="D3393" s="182">
        <v>0</v>
      </c>
      <c r="E3393" s="112">
        <f>E3394</f>
        <v>0</v>
      </c>
      <c r="F3393" s="112">
        <f>F3394</f>
        <v>0</v>
      </c>
      <c r="G3393" s="182">
        <f>G3394</f>
        <v>0</v>
      </c>
      <c r="H3393" s="182" t="b">
        <f t="shared" si="600"/>
        <v>1</v>
      </c>
      <c r="I3393" s="182" t="str">
        <f t="shared" si="598"/>
        <v>00</v>
      </c>
    </row>
    <row r="3394" spans="1:9">
      <c r="A3394" s="182" t="str">
        <f t="shared" si="621"/>
        <v>4.1.1.4.1.00.00 - Impostos Extraordinários - Consolidação</v>
      </c>
      <c r="B3394" s="108" t="s">
        <v>2235</v>
      </c>
      <c r="C3394" s="111">
        <v>0</v>
      </c>
      <c r="D3394" s="182">
        <v>0</v>
      </c>
      <c r="E3394" s="112">
        <f t="shared" ref="E3394" si="628">SUMIF(A3394:B3394,"*intra*",C3394:D3394)+SUMIF(A3394:B3394,"*inter*",C3394:D3394)</f>
        <v>0</v>
      </c>
      <c r="F3394" s="112">
        <f t="shared" ref="F3394" si="629">SUMIF(A3394:B3394,"*consolidação*",C3394:D3394)</f>
        <v>0</v>
      </c>
      <c r="H3394" s="182" t="b">
        <f t="shared" si="600"/>
        <v>1</v>
      </c>
      <c r="I3394" s="182" t="str">
        <f t="shared" si="598"/>
        <v>00</v>
      </c>
    </row>
    <row r="3395" spans="1:9">
      <c r="A3395" s="182" t="str">
        <f t="shared" si="621"/>
        <v>4.1.1.9.0.00.00 - Outros Impostos</v>
      </c>
      <c r="B3395" s="106" t="s">
        <v>2236</v>
      </c>
      <c r="C3395" s="110">
        <v>3390716142.5700002</v>
      </c>
      <c r="D3395" s="182">
        <v>0</v>
      </c>
      <c r="E3395" s="112">
        <f>E3396</f>
        <v>0</v>
      </c>
      <c r="F3395" s="112">
        <f>F3396</f>
        <v>3390716142.5700002</v>
      </c>
      <c r="G3395" s="182">
        <f>G3396</f>
        <v>0</v>
      </c>
      <c r="H3395" s="182" t="b">
        <f t="shared" si="600"/>
        <v>1</v>
      </c>
      <c r="I3395" s="182" t="str">
        <f t="shared" si="598"/>
        <v>00</v>
      </c>
    </row>
    <row r="3396" spans="1:9">
      <c r="A3396" s="182" t="str">
        <f t="shared" si="621"/>
        <v>4.1.1.9.1.00.00 - Outros Impostos - Consolidação</v>
      </c>
      <c r="B3396" s="108" t="s">
        <v>2237</v>
      </c>
      <c r="C3396" s="111">
        <v>3390716142.5700002</v>
      </c>
      <c r="D3396" s="182">
        <v>0</v>
      </c>
      <c r="E3396" s="112">
        <f t="shared" ref="E3396" si="630">SUMIF(A3396:B3396,"*intra*",C3396:D3396)+SUMIF(A3396:B3396,"*inter*",C3396:D3396)</f>
        <v>0</v>
      </c>
      <c r="F3396" s="112">
        <f t="shared" ref="F3396" si="631">SUMIF(A3396:B3396,"*consolidação*",C3396:D3396)</f>
        <v>3390716142.5700002</v>
      </c>
      <c r="H3396" s="182" t="b">
        <f t="shared" si="600"/>
        <v>1</v>
      </c>
      <c r="I3396" s="182" t="str">
        <f t="shared" si="598"/>
        <v>00</v>
      </c>
    </row>
    <row r="3397" spans="1:9">
      <c r="A3397" s="182" t="str">
        <f t="shared" si="621"/>
        <v>4.1.2.0.0.00.00 - Taxas</v>
      </c>
      <c r="B3397" s="106" t="s">
        <v>2238</v>
      </c>
      <c r="C3397" s="110">
        <v>31273458755.259998</v>
      </c>
      <c r="D3397" s="182">
        <v>0</v>
      </c>
      <c r="E3397" s="112">
        <f>E3400+E3398</f>
        <v>0</v>
      </c>
      <c r="F3397" s="112">
        <f>F3400+F3398</f>
        <v>31273458755.260002</v>
      </c>
      <c r="G3397" s="182">
        <f>G3400+G3398</f>
        <v>0</v>
      </c>
      <c r="H3397" s="182" t="b">
        <f t="shared" si="600"/>
        <v>1</v>
      </c>
      <c r="I3397" s="182" t="str">
        <f t="shared" si="598"/>
        <v>00</v>
      </c>
    </row>
    <row r="3398" spans="1:9">
      <c r="A3398" s="182" t="str">
        <f t="shared" si="621"/>
        <v>4.1.2.1.0.00.00 - Taxas pelo Exercício do Poder de Policia</v>
      </c>
      <c r="B3398" s="108" t="s">
        <v>2239</v>
      </c>
      <c r="C3398" s="111">
        <v>14201304343.32</v>
      </c>
      <c r="D3398" s="182">
        <v>0</v>
      </c>
      <c r="E3398" s="112">
        <f>E3399</f>
        <v>0</v>
      </c>
      <c r="F3398" s="112">
        <f>F3399</f>
        <v>14201304343.32</v>
      </c>
      <c r="G3398" s="182">
        <f>G3399</f>
        <v>0</v>
      </c>
      <c r="H3398" s="182" t="b">
        <f t="shared" si="600"/>
        <v>1</v>
      </c>
      <c r="I3398" s="182" t="str">
        <f t="shared" si="598"/>
        <v>00</v>
      </c>
    </row>
    <row r="3399" spans="1:9" ht="25.5">
      <c r="A3399" s="182" t="str">
        <f t="shared" si="621"/>
        <v>4.1.2.1.1.00.00 - Taxas pelo Exercício do Poder de Polícia - 
 Consolidação</v>
      </c>
      <c r="B3399" s="106" t="s">
        <v>2240</v>
      </c>
      <c r="C3399" s="110">
        <v>14201304343.32</v>
      </c>
      <c r="D3399" s="182">
        <v>0</v>
      </c>
      <c r="E3399" s="112">
        <f t="shared" ref="E3399" si="632">SUMIF(A3399:B3399,"*intra*",C3399:D3399)+SUMIF(A3399:B3399,"*inter*",C3399:D3399)</f>
        <v>0</v>
      </c>
      <c r="F3399" s="112">
        <f t="shared" ref="F3399" si="633">SUMIF(A3399:B3399,"*consolidação*",C3399:D3399)</f>
        <v>14201304343.32</v>
      </c>
      <c r="H3399" s="182" t="b">
        <f t="shared" si="600"/>
        <v>1</v>
      </c>
      <c r="I3399" s="182" t="str">
        <f t="shared" si="598"/>
        <v>00</v>
      </c>
    </row>
    <row r="3400" spans="1:9">
      <c r="A3400" s="182" t="str">
        <f t="shared" si="621"/>
        <v>4.1.2.2.0.00.00 - Taxas Pela Prestação de Serviços</v>
      </c>
      <c r="B3400" s="108" t="s">
        <v>2241</v>
      </c>
      <c r="C3400" s="111">
        <v>17072154411.940001</v>
      </c>
      <c r="D3400" s="182">
        <v>0</v>
      </c>
      <c r="E3400" s="112">
        <f>E3401</f>
        <v>0</v>
      </c>
      <c r="F3400" s="112">
        <f>F3401</f>
        <v>17072154411.940001</v>
      </c>
      <c r="G3400" s="182">
        <f>G3401</f>
        <v>0</v>
      </c>
      <c r="H3400" s="182" t="b">
        <f t="shared" si="600"/>
        <v>1</v>
      </c>
      <c r="I3400" s="182" t="str">
        <f t="shared" si="598"/>
        <v>00</v>
      </c>
    </row>
    <row r="3401" spans="1:9">
      <c r="A3401" s="182" t="str">
        <f t="shared" si="621"/>
        <v>4.1.2.2.1.00.00 - Taxas Pela Prestação de Serviços - Consolidação</v>
      </c>
      <c r="B3401" s="106" t="s">
        <v>2242</v>
      </c>
      <c r="C3401" s="110">
        <v>17072154411.940001</v>
      </c>
      <c r="D3401" s="182">
        <v>0</v>
      </c>
      <c r="E3401" s="112">
        <f t="shared" ref="E3401" si="634">SUMIF(A3401:B3401,"*intra*",C3401:D3401)+SUMIF(A3401:B3401,"*inter*",C3401:D3401)</f>
        <v>0</v>
      </c>
      <c r="F3401" s="112">
        <f t="shared" ref="F3401" si="635">SUMIF(A3401:B3401,"*consolidação*",C3401:D3401)</f>
        <v>17072154411.940001</v>
      </c>
      <c r="H3401" s="182" t="b">
        <f t="shared" si="600"/>
        <v>1</v>
      </c>
      <c r="I3401" s="182" t="str">
        <f t="shared" si="598"/>
        <v>00</v>
      </c>
    </row>
    <row r="3402" spans="1:9">
      <c r="A3402" s="182" t="str">
        <f t="shared" si="621"/>
        <v>4.1.3.0.0.00.00 - Contribuições de Melhoria</v>
      </c>
      <c r="B3402" s="108" t="s">
        <v>2243</v>
      </c>
      <c r="C3402" s="111">
        <v>173.69</v>
      </c>
      <c r="D3402" s="182">
        <v>0</v>
      </c>
      <c r="E3402" s="112">
        <f>E3407+E3405+E3409+E3411+E3403</f>
        <v>0</v>
      </c>
      <c r="F3402" s="112">
        <f>F3407+F3405+F3409+F3411+F3403</f>
        <v>173.69</v>
      </c>
      <c r="G3402" s="182">
        <f>G3407+G3405+G3409+G3411+G3403</f>
        <v>0</v>
      </c>
      <c r="H3402" s="182" t="b">
        <f t="shared" si="600"/>
        <v>1</v>
      </c>
      <c r="I3402" s="182" t="str">
        <f t="shared" si="598"/>
        <v>00</v>
      </c>
    </row>
    <row r="3403" spans="1:9" ht="25.5">
      <c r="A3403" s="182" t="str">
        <f t="shared" si="621"/>
        <v>4.1.3.1.0.00.00 - Contribuição de Melhoria Pela Expansão da Rede de 
 Água Potável e Esgoto Sanitário</v>
      </c>
      <c r="B3403" s="106" t="s">
        <v>2244</v>
      </c>
      <c r="C3403" s="110">
        <v>0</v>
      </c>
      <c r="D3403" s="182">
        <v>0</v>
      </c>
      <c r="E3403" s="112">
        <f>E3404</f>
        <v>0</v>
      </c>
      <c r="F3403" s="112">
        <f>F3404</f>
        <v>0</v>
      </c>
      <c r="G3403" s="182">
        <f>G3404</f>
        <v>0</v>
      </c>
      <c r="H3403" s="182" t="b">
        <f t="shared" si="600"/>
        <v>1</v>
      </c>
      <c r="I3403" s="182" t="str">
        <f t="shared" si="598"/>
        <v>00</v>
      </c>
    </row>
    <row r="3404" spans="1:9" ht="25.5">
      <c r="A3404" s="182" t="str">
        <f t="shared" si="621"/>
        <v>4.1.3.1.1.00.00 - Contribuição de Melhoria Pela Expansão da Rede de 
 Água Potável e Esgoto Sanitário - Consolidação</v>
      </c>
      <c r="B3404" s="108" t="s">
        <v>2245</v>
      </c>
      <c r="C3404" s="111">
        <v>0</v>
      </c>
      <c r="D3404" s="182">
        <v>0</v>
      </c>
      <c r="E3404" s="112">
        <f t="shared" ref="E3404" si="636">SUMIF(A3404:B3404,"*intra*",C3404:D3404)+SUMIF(A3404:B3404,"*inter*",C3404:D3404)</f>
        <v>0</v>
      </c>
      <c r="F3404" s="112">
        <f t="shared" ref="F3404" si="637">SUMIF(A3404:B3404,"*consolidação*",C3404:D3404)</f>
        <v>0</v>
      </c>
      <c r="H3404" s="182" t="b">
        <f t="shared" si="600"/>
        <v>1</v>
      </c>
      <c r="I3404" s="182" t="str">
        <f t="shared" si="598"/>
        <v>00</v>
      </c>
    </row>
    <row r="3405" spans="1:9" ht="25.5">
      <c r="A3405" s="182" t="str">
        <f t="shared" si="621"/>
        <v>4.1.3.2.0.00.00 - Contribuição de Melhoria Pela Expansão da Rede de 
 Iluminação Pública na Cidade</v>
      </c>
      <c r="B3405" s="106" t="s">
        <v>2246</v>
      </c>
      <c r="C3405" s="110">
        <v>0</v>
      </c>
      <c r="D3405" s="182">
        <v>0</v>
      </c>
      <c r="E3405" s="112">
        <f>E3406</f>
        <v>0</v>
      </c>
      <c r="F3405" s="112">
        <f>F3406</f>
        <v>0</v>
      </c>
      <c r="G3405" s="182">
        <f>G3406</f>
        <v>0</v>
      </c>
      <c r="H3405" s="182" t="b">
        <f t="shared" si="600"/>
        <v>1</v>
      </c>
      <c r="I3405" s="182" t="str">
        <f t="shared" si="598"/>
        <v>00</v>
      </c>
    </row>
    <row r="3406" spans="1:9" ht="25.5">
      <c r="A3406" s="182" t="str">
        <f t="shared" si="621"/>
        <v>4.1.3.2.1.00.00 - Contribuição de Melhoria Pela Expansão da Rede de 
 Iluminação Pública na Cidade - Consolidação</v>
      </c>
      <c r="B3406" s="108" t="s">
        <v>2247</v>
      </c>
      <c r="C3406" s="111">
        <v>0</v>
      </c>
      <c r="D3406" s="182">
        <v>0</v>
      </c>
      <c r="E3406" s="112">
        <f t="shared" ref="E3406" si="638">SUMIF(A3406:B3406,"*intra*",C3406:D3406)+SUMIF(A3406:B3406,"*inter*",C3406:D3406)</f>
        <v>0</v>
      </c>
      <c r="F3406" s="112">
        <f t="shared" ref="F3406" si="639">SUMIF(A3406:B3406,"*consolidação*",C3406:D3406)</f>
        <v>0</v>
      </c>
      <c r="H3406" s="182" t="b">
        <f t="shared" si="600"/>
        <v>1</v>
      </c>
      <c r="I3406" s="182" t="str">
        <f t="shared" si="598"/>
        <v>00</v>
      </c>
    </row>
    <row r="3407" spans="1:9" ht="25.5">
      <c r="A3407" s="182" t="str">
        <f t="shared" si="621"/>
        <v>4.1.3.3.0.00.00 - Contribuição de Melhoria Pela Expansão de Rede de 
 Iluminação Pública Rural</v>
      </c>
      <c r="B3407" s="106" t="s">
        <v>2248</v>
      </c>
      <c r="C3407" s="110">
        <v>0</v>
      </c>
      <c r="D3407" s="182">
        <v>0</v>
      </c>
      <c r="E3407" s="112">
        <f>E3408</f>
        <v>0</v>
      </c>
      <c r="F3407" s="112">
        <f>F3408</f>
        <v>0</v>
      </c>
      <c r="G3407" s="182">
        <f>G3408</f>
        <v>0</v>
      </c>
      <c r="H3407" s="182" t="b">
        <f t="shared" si="600"/>
        <v>1</v>
      </c>
      <c r="I3407" s="182" t="str">
        <f t="shared" si="598"/>
        <v>00</v>
      </c>
    </row>
    <row r="3408" spans="1:9" ht="25.5">
      <c r="A3408" s="182" t="str">
        <f t="shared" si="621"/>
        <v>4.1.3.3.1.00.00 - Contribuição de Melhoria Pela Expansão de Rede de 
 Iluminação Pública Rural - Consolidação</v>
      </c>
      <c r="B3408" s="108" t="s">
        <v>2249</v>
      </c>
      <c r="C3408" s="111">
        <v>0</v>
      </c>
      <c r="D3408" s="182">
        <v>0</v>
      </c>
      <c r="E3408" s="112">
        <f t="shared" ref="E3408" si="640">SUMIF(A3408:B3408,"*intra*",C3408:D3408)+SUMIF(A3408:B3408,"*inter*",C3408:D3408)</f>
        <v>0</v>
      </c>
      <c r="F3408" s="112">
        <f t="shared" ref="F3408" si="641">SUMIF(A3408:B3408,"*consolidação*",C3408:D3408)</f>
        <v>0</v>
      </c>
      <c r="H3408" s="182" t="b">
        <f t="shared" si="600"/>
        <v>1</v>
      </c>
      <c r="I3408" s="182" t="str">
        <f t="shared" si="598"/>
        <v>00</v>
      </c>
    </row>
    <row r="3409" spans="1:9" ht="25.5">
      <c r="A3409" s="182" t="str">
        <f t="shared" si="621"/>
        <v>4.1.3.4.0.00.00 - Contribuição de Melhoria Pela Pavimentação e Obras 
 Complementares</v>
      </c>
      <c r="B3409" s="106" t="s">
        <v>2250</v>
      </c>
      <c r="C3409" s="110">
        <v>0</v>
      </c>
      <c r="D3409" s="182">
        <v>0</v>
      </c>
      <c r="E3409" s="112">
        <f>E3410</f>
        <v>0</v>
      </c>
      <c r="F3409" s="112">
        <f>F3410</f>
        <v>0</v>
      </c>
      <c r="G3409" s="182">
        <f>G3410</f>
        <v>0</v>
      </c>
      <c r="H3409" s="182" t="b">
        <f t="shared" si="600"/>
        <v>1</v>
      </c>
      <c r="I3409" s="182" t="str">
        <f t="shared" si="598"/>
        <v>00</v>
      </c>
    </row>
    <row r="3410" spans="1:9" ht="25.5">
      <c r="A3410" s="182" t="str">
        <f t="shared" si="621"/>
        <v>4.1.3.4.1.00.00 - Contribuição de Melhoria Pela Pavimentação e Obras 
 Complementares - Consolidação</v>
      </c>
      <c r="B3410" s="108" t="s">
        <v>2251</v>
      </c>
      <c r="C3410" s="111">
        <v>0</v>
      </c>
      <c r="D3410" s="182">
        <v>0</v>
      </c>
      <c r="E3410" s="112">
        <f t="shared" ref="E3410" si="642">SUMIF(A3410:B3410,"*intra*",C3410:D3410)+SUMIF(A3410:B3410,"*inter*",C3410:D3410)</f>
        <v>0</v>
      </c>
      <c r="F3410" s="112">
        <f t="shared" ref="F3410" si="643">SUMIF(A3410:B3410,"*consolidação*",C3410:D3410)</f>
        <v>0</v>
      </c>
      <c r="H3410" s="182" t="b">
        <f t="shared" si="600"/>
        <v>1</v>
      </c>
      <c r="I3410" s="182" t="str">
        <f t="shared" si="598"/>
        <v>00</v>
      </c>
    </row>
    <row r="3411" spans="1:9">
      <c r="A3411" s="182" t="str">
        <f t="shared" si="621"/>
        <v>4.1.3.9.0.00.00 - Outras Contribuições de Melhoria</v>
      </c>
      <c r="B3411" s="106" t="s">
        <v>2252</v>
      </c>
      <c r="C3411" s="110">
        <v>173.69</v>
      </c>
      <c r="D3411" s="182">
        <v>0</v>
      </c>
      <c r="E3411" s="112">
        <f>E3412</f>
        <v>0</v>
      </c>
      <c r="F3411" s="112">
        <f>F3412</f>
        <v>173.69</v>
      </c>
      <c r="G3411" s="182">
        <f>G3412</f>
        <v>0</v>
      </c>
      <c r="H3411" s="182" t="b">
        <f t="shared" si="600"/>
        <v>1</v>
      </c>
      <c r="I3411" s="182" t="str">
        <f t="shared" si="598"/>
        <v>00</v>
      </c>
    </row>
    <row r="3412" spans="1:9">
      <c r="A3412" s="182" t="str">
        <f t="shared" si="621"/>
        <v>4.1.3.9.1.00.00 - Outras Contribuições de Melhoria - Consolidação</v>
      </c>
      <c r="B3412" s="108" t="s">
        <v>2253</v>
      </c>
      <c r="C3412" s="111">
        <v>173.69</v>
      </c>
      <c r="D3412" s="182">
        <v>0</v>
      </c>
      <c r="E3412" s="112">
        <f t="shared" ref="E3412" si="644">SUMIF(A3412:B3412,"*intra*",C3412:D3412)+SUMIF(A3412:B3412,"*inter*",C3412:D3412)</f>
        <v>0</v>
      </c>
      <c r="F3412" s="112">
        <f t="shared" ref="F3412" si="645">SUMIF(A3412:B3412,"*consolidação*",C3412:D3412)</f>
        <v>173.69</v>
      </c>
      <c r="H3412" s="182" t="b">
        <f t="shared" si="600"/>
        <v>1</v>
      </c>
      <c r="I3412" s="182" t="str">
        <f t="shared" si="598"/>
        <v>00</v>
      </c>
    </row>
    <row r="3413" spans="1:9">
      <c r="A3413" s="182" t="str">
        <f t="shared" si="621"/>
        <v>4.2.0.0.0.00.00 - Contribuições</v>
      </c>
      <c r="B3413" s="106" t="s">
        <v>2254</v>
      </c>
      <c r="C3413" s="110">
        <v>73365792365.720001</v>
      </c>
      <c r="D3413" s="182">
        <v>0</v>
      </c>
      <c r="E3413" s="112">
        <f>E3447+E3445+E3449+E3414</f>
        <v>35842285254.989998</v>
      </c>
      <c r="F3413" s="112">
        <f>F3447+F3445+F3449+F3414</f>
        <v>37523507110.730003</v>
      </c>
      <c r="G3413" s="182">
        <f>G3447+G3445+G3449+G3414</f>
        <v>0</v>
      </c>
      <c r="H3413" s="182" t="b">
        <f t="shared" si="600"/>
        <v>1</v>
      </c>
      <c r="I3413" s="182" t="str">
        <f t="shared" ref="I3413:I3478" si="646">MID(A3413,11,2)</f>
        <v>00</v>
      </c>
    </row>
    <row r="3414" spans="1:9">
      <c r="A3414" s="182" t="str">
        <f t="shared" si="621"/>
        <v>4.2.1.0.0.00.00 - Contribuições Sociais</v>
      </c>
      <c r="B3414" s="108" t="s">
        <v>2255</v>
      </c>
      <c r="C3414" s="111">
        <v>71608525436.110001</v>
      </c>
      <c r="D3414" s="182">
        <v>0</v>
      </c>
      <c r="E3414" s="112">
        <f>E3435+E3433+E3443+E3427+E3439+E3437+E3415</f>
        <v>35842285254.989998</v>
      </c>
      <c r="F3414" s="112">
        <f>F3435+F3433+F3443+F3427+F3439+F3437+F3415</f>
        <v>35766240181.120003</v>
      </c>
      <c r="G3414" s="182">
        <f>G3435+G3433+G3443+G3427+G3439+G3437+G3415</f>
        <v>0</v>
      </c>
      <c r="H3414" s="182" t="b">
        <f t="shared" ref="H3414:H3479" si="647">IF(I3414="00",C3414=E3414+F3414,TRUE)</f>
        <v>1</v>
      </c>
      <c r="I3414" s="182" t="str">
        <f t="shared" si="646"/>
        <v>00</v>
      </c>
    </row>
    <row r="3415" spans="1:9">
      <c r="A3415" s="182" t="str">
        <f t="shared" si="621"/>
        <v>4.2.1.1.0.00.00 - Contribuições Sociais - RPPS</v>
      </c>
      <c r="B3415" s="106" t="s">
        <v>2256</v>
      </c>
      <c r="C3415" s="110">
        <v>58271783888.800003</v>
      </c>
      <c r="D3415" s="182">
        <v>0</v>
      </c>
      <c r="E3415" s="112">
        <f>E3425+E3426+E3424+E3416+E3423</f>
        <v>35842285254.989998</v>
      </c>
      <c r="F3415" s="112">
        <f>F3425+F3426+F3424+F3416+F3423</f>
        <v>22429498633.810001</v>
      </c>
      <c r="G3415" s="182">
        <f>G3425+G3426+G3424+G3416+G3423</f>
        <v>0</v>
      </c>
      <c r="H3415" s="182" t="b">
        <f t="shared" si="647"/>
        <v>1</v>
      </c>
      <c r="I3415" s="182" t="str">
        <f t="shared" si="646"/>
        <v>00</v>
      </c>
    </row>
    <row r="3416" spans="1:9">
      <c r="A3416" s="182" t="str">
        <f t="shared" si="621"/>
        <v>4.2.1.1.1.00.00 - Contribuições Sociais - RPPS - Consolidação</v>
      </c>
      <c r="B3416" s="108" t="s">
        <v>2257</v>
      </c>
      <c r="C3416" s="111">
        <v>22429498633.810001</v>
      </c>
      <c r="D3416" s="182">
        <v>0</v>
      </c>
      <c r="E3416" s="294">
        <f t="shared" ref="E3416:E3426" si="648">SUMIF(A3416:B3416,"*intra*",C3416:D3416)+SUMIF(A3416:B3416,"*inter*",C3416:D3416)</f>
        <v>0</v>
      </c>
      <c r="F3416" s="294">
        <f t="shared" ref="F3416:F3426" si="649">SUMIF(A3416:B3416,"*consolidação*",C3416:D3416)</f>
        <v>22429498633.810001</v>
      </c>
      <c r="G3416" s="293">
        <f>-G3421+G3419+G3418+G3417+G3420+G3422</f>
        <v>0</v>
      </c>
      <c r="H3416" s="293" t="b">
        <f t="shared" si="647"/>
        <v>1</v>
      </c>
      <c r="I3416" s="293" t="str">
        <f t="shared" si="646"/>
        <v>00</v>
      </c>
    </row>
    <row r="3417" spans="1:9">
      <c r="A3417" s="182" t="str">
        <f t="shared" si="621"/>
        <v>4.2.1.1.1.01.00 - Contribuições Patronais ao RPPS</v>
      </c>
      <c r="B3417" s="106" t="s">
        <v>2258</v>
      </c>
      <c r="C3417" s="110">
        <v>1993164835.5599999</v>
      </c>
      <c r="D3417" s="182">
        <v>0</v>
      </c>
      <c r="E3417" s="294">
        <f t="shared" si="648"/>
        <v>0</v>
      </c>
      <c r="F3417" s="294">
        <f t="shared" si="649"/>
        <v>0</v>
      </c>
      <c r="G3417" s="293"/>
      <c r="H3417" s="293" t="b">
        <f t="shared" si="647"/>
        <v>1</v>
      </c>
      <c r="I3417" s="293" t="str">
        <f t="shared" si="646"/>
        <v>01</v>
      </c>
    </row>
    <row r="3418" spans="1:9">
      <c r="A3418" s="182" t="str">
        <f t="shared" si="621"/>
        <v>4.2.1.1.1.02.00 - Contribuição do Segurado ao RPPS</v>
      </c>
      <c r="B3418" s="108" t="s">
        <v>2259</v>
      </c>
      <c r="C3418" s="111">
        <v>17680849505.139999</v>
      </c>
      <c r="D3418" s="182">
        <v>0</v>
      </c>
      <c r="E3418" s="294">
        <f t="shared" si="648"/>
        <v>0</v>
      </c>
      <c r="F3418" s="294">
        <f t="shared" si="649"/>
        <v>0</v>
      </c>
      <c r="G3418" s="293"/>
      <c r="H3418" s="293" t="b">
        <f t="shared" si="647"/>
        <v>1</v>
      </c>
      <c r="I3418" s="293" t="str">
        <f t="shared" si="646"/>
        <v>02</v>
      </c>
    </row>
    <row r="3419" spans="1:9" ht="25.5">
      <c r="A3419" s="182" t="str">
        <f t="shared" si="621"/>
        <v>4.2.1.1.1.03.00 - Contribuição Previdenciária para Amortização do 
 Déficit Atuarial</v>
      </c>
      <c r="B3419" s="106" t="s">
        <v>2260</v>
      </c>
      <c r="C3419" s="110">
        <v>281256141.95999998</v>
      </c>
      <c r="D3419" s="182">
        <v>0</v>
      </c>
      <c r="E3419" s="294">
        <f t="shared" si="648"/>
        <v>0</v>
      </c>
      <c r="F3419" s="294">
        <f t="shared" si="649"/>
        <v>0</v>
      </c>
      <c r="G3419" s="293"/>
      <c r="H3419" s="293" t="b">
        <f t="shared" si="647"/>
        <v>1</v>
      </c>
      <c r="I3419" s="293" t="str">
        <f t="shared" si="646"/>
        <v>03</v>
      </c>
    </row>
    <row r="3420" spans="1:9">
      <c r="A3420" s="182" t="str">
        <f t="shared" si="621"/>
        <v>4.2.1.1.1.04.00 - Contribuições para Custeio das Pensões Militares</v>
      </c>
      <c r="B3420" s="108" t="s">
        <v>2261</v>
      </c>
      <c r="C3420" s="111">
        <v>1135706945.45</v>
      </c>
      <c r="D3420" s="182">
        <v>0</v>
      </c>
      <c r="E3420" s="294">
        <f t="shared" si="648"/>
        <v>0</v>
      </c>
      <c r="F3420" s="294">
        <f t="shared" si="649"/>
        <v>0</v>
      </c>
      <c r="G3420" s="293"/>
      <c r="H3420" s="293" t="b">
        <f t="shared" si="647"/>
        <v>1</v>
      </c>
      <c r="I3420" s="293" t="str">
        <f t="shared" si="646"/>
        <v>04</v>
      </c>
    </row>
    <row r="3421" spans="1:9">
      <c r="A3421" s="182" t="str">
        <f t="shared" si="621"/>
        <v>4.2.1.1.1.97.00 - (-) Deduções</v>
      </c>
      <c r="B3421" s="106" t="s">
        <v>2262</v>
      </c>
      <c r="C3421" s="110">
        <v>37143157.299999997</v>
      </c>
      <c r="D3421" s="182">
        <v>0</v>
      </c>
      <c r="E3421" s="294">
        <f t="shared" si="648"/>
        <v>0</v>
      </c>
      <c r="F3421" s="294">
        <f t="shared" si="649"/>
        <v>0</v>
      </c>
      <c r="G3421" s="293"/>
      <c r="H3421" s="293" t="b">
        <f t="shared" si="647"/>
        <v>1</v>
      </c>
      <c r="I3421" s="293" t="str">
        <f t="shared" si="646"/>
        <v>97</v>
      </c>
    </row>
    <row r="3422" spans="1:9">
      <c r="A3422" s="182" t="str">
        <f t="shared" si="621"/>
        <v>4.2.1.1.1.99.00 - Outras Contribuições Sociais - RPPS</v>
      </c>
      <c r="B3422" s="108" t="s">
        <v>2263</v>
      </c>
      <c r="C3422" s="111">
        <v>1375664363</v>
      </c>
      <c r="D3422" s="182">
        <v>0</v>
      </c>
      <c r="E3422" s="294">
        <f t="shared" si="648"/>
        <v>0</v>
      </c>
      <c r="F3422" s="294">
        <f t="shared" si="649"/>
        <v>0</v>
      </c>
      <c r="G3422" s="293"/>
      <c r="H3422" s="293" t="b">
        <f t="shared" si="647"/>
        <v>1</v>
      </c>
      <c r="I3422" s="293" t="str">
        <f t="shared" si="646"/>
        <v>99</v>
      </c>
    </row>
    <row r="3423" spans="1:9">
      <c r="A3423" s="182" t="str">
        <f t="shared" si="621"/>
        <v>4.2.1.1.2.00.00 - Contribuições Sociais - RPPS - Intra OFSS</v>
      </c>
      <c r="B3423" s="106" t="s">
        <v>2264</v>
      </c>
      <c r="C3423" s="110">
        <v>34221063914.290001</v>
      </c>
      <c r="D3423" s="182">
        <v>0</v>
      </c>
      <c r="E3423" s="112">
        <f t="shared" si="648"/>
        <v>34221063914.290001</v>
      </c>
      <c r="F3423" s="112">
        <f t="shared" si="649"/>
        <v>0</v>
      </c>
      <c r="H3423" s="182" t="b">
        <f t="shared" si="647"/>
        <v>1</v>
      </c>
      <c r="I3423" s="182" t="str">
        <f t="shared" si="646"/>
        <v>00</v>
      </c>
    </row>
    <row r="3424" spans="1:9">
      <c r="A3424" s="182" t="str">
        <f t="shared" si="621"/>
        <v>4.2.1.1.3.00.00 - Contribuições Sociais - RPPS - Inter OFSS – União</v>
      </c>
      <c r="B3424" s="108" t="s">
        <v>2265</v>
      </c>
      <c r="C3424" s="111">
        <v>1339918589.1600001</v>
      </c>
      <c r="D3424" s="182">
        <v>0</v>
      </c>
      <c r="E3424" s="112">
        <f t="shared" si="648"/>
        <v>1339918589.1600001</v>
      </c>
      <c r="F3424" s="112">
        <f t="shared" si="649"/>
        <v>0</v>
      </c>
      <c r="H3424" s="182" t="b">
        <f t="shared" si="647"/>
        <v>1</v>
      </c>
      <c r="I3424" s="182" t="str">
        <f t="shared" si="646"/>
        <v>00</v>
      </c>
    </row>
    <row r="3425" spans="1:9">
      <c r="A3425" s="182" t="str">
        <f t="shared" si="621"/>
        <v>4.2.1.1.4.00.00 - Contribuições Sociais - RPPS - Inter OFSS - Estado</v>
      </c>
      <c r="B3425" s="106" t="s">
        <v>2266</v>
      </c>
      <c r="C3425" s="110">
        <v>281262568.74000001</v>
      </c>
      <c r="D3425" s="182">
        <v>0</v>
      </c>
      <c r="E3425" s="112">
        <f t="shared" si="648"/>
        <v>281262568.74000001</v>
      </c>
      <c r="F3425" s="112">
        <f t="shared" si="649"/>
        <v>0</v>
      </c>
      <c r="H3425" s="182" t="b">
        <f t="shared" si="647"/>
        <v>1</v>
      </c>
      <c r="I3425" s="182" t="str">
        <f t="shared" si="646"/>
        <v>00</v>
      </c>
    </row>
    <row r="3426" spans="1:9" ht="25.5">
      <c r="A3426" s="182" t="str">
        <f t="shared" si="621"/>
        <v>4.2.1.1.5.00.00 - Contribuições Sociais - RPPS - Inter OFSS - 
 Município</v>
      </c>
      <c r="B3426" s="108" t="s">
        <v>2267</v>
      </c>
      <c r="C3426" s="111">
        <v>40182.800000000003</v>
      </c>
      <c r="D3426" s="182">
        <v>0</v>
      </c>
      <c r="E3426" s="112">
        <f t="shared" si="648"/>
        <v>40182.800000000003</v>
      </c>
      <c r="F3426" s="112">
        <f t="shared" si="649"/>
        <v>0</v>
      </c>
      <c r="H3426" s="182" t="b">
        <f t="shared" si="647"/>
        <v>1</v>
      </c>
      <c r="I3426" s="182" t="str">
        <f t="shared" si="646"/>
        <v>00</v>
      </c>
    </row>
    <row r="3427" spans="1:9">
      <c r="A3427" s="182" t="str">
        <f t="shared" si="621"/>
        <v>4.2.1.2.0.00.00 - Contribuições Sociais - RGPS</v>
      </c>
      <c r="B3427" s="106" t="s">
        <v>2268</v>
      </c>
      <c r="C3427" s="110">
        <v>0</v>
      </c>
      <c r="D3427" s="182">
        <v>0</v>
      </c>
      <c r="E3427" s="112">
        <f>E3430+E3431+E3428+E3429+E3432</f>
        <v>0</v>
      </c>
      <c r="F3427" s="112">
        <f>F3430+F3431+F3428+F3429+F3432</f>
        <v>0</v>
      </c>
      <c r="G3427" s="182">
        <f>G3430+G3431+G3428+G3429+G3432</f>
        <v>0</v>
      </c>
      <c r="H3427" s="182" t="b">
        <f t="shared" si="647"/>
        <v>1</v>
      </c>
      <c r="I3427" s="182" t="str">
        <f t="shared" si="646"/>
        <v>00</v>
      </c>
    </row>
    <row r="3428" spans="1:9">
      <c r="A3428" s="182" t="str">
        <f t="shared" si="621"/>
        <v>4.2.1.2.1.00.00 - Contribuições Sociais - RGPS - Consolidação</v>
      </c>
      <c r="B3428" s="108" t="s">
        <v>2269</v>
      </c>
      <c r="C3428" s="111">
        <v>0</v>
      </c>
      <c r="D3428" s="182">
        <v>0</v>
      </c>
      <c r="E3428" s="112">
        <f t="shared" ref="E3428:E3432" si="650">SUMIF(A3428:B3428,"*intra*",C3428:D3428)+SUMIF(A3428:B3428,"*inter*",C3428:D3428)</f>
        <v>0</v>
      </c>
      <c r="F3428" s="112">
        <f t="shared" ref="F3428:F3432" si="651">SUMIF(A3428:B3428,"*consolidação*",C3428:D3428)</f>
        <v>0</v>
      </c>
      <c r="H3428" s="182" t="b">
        <f t="shared" si="647"/>
        <v>1</v>
      </c>
      <c r="I3428" s="182" t="str">
        <f t="shared" si="646"/>
        <v>00</v>
      </c>
    </row>
    <row r="3429" spans="1:9">
      <c r="A3429" s="182" t="str">
        <f t="shared" si="621"/>
        <v>4.2.1.2.2.00.00 - Contribuições Sociais - RGPS - Intra OFSS</v>
      </c>
      <c r="B3429" s="106" t="s">
        <v>2270</v>
      </c>
      <c r="C3429" s="110">
        <v>0</v>
      </c>
      <c r="D3429" s="182">
        <v>0</v>
      </c>
      <c r="E3429" s="112">
        <f t="shared" si="650"/>
        <v>0</v>
      </c>
      <c r="F3429" s="112">
        <f t="shared" si="651"/>
        <v>0</v>
      </c>
      <c r="H3429" s="182" t="b">
        <f t="shared" si="647"/>
        <v>1</v>
      </c>
      <c r="I3429" s="182" t="str">
        <f t="shared" si="646"/>
        <v>00</v>
      </c>
    </row>
    <row r="3430" spans="1:9">
      <c r="A3430" s="182" t="str">
        <f t="shared" si="621"/>
        <v>4.2.1.2.3.00.00 - Contribuições Sociais - RGPS - Inter OFSS - União</v>
      </c>
      <c r="B3430" s="108" t="s">
        <v>2271</v>
      </c>
      <c r="C3430" s="111">
        <v>0</v>
      </c>
      <c r="D3430" s="182">
        <v>0</v>
      </c>
      <c r="E3430" s="112">
        <f t="shared" si="650"/>
        <v>0</v>
      </c>
      <c r="F3430" s="112">
        <f t="shared" si="651"/>
        <v>0</v>
      </c>
      <c r="H3430" s="182" t="b">
        <f t="shared" si="647"/>
        <v>1</v>
      </c>
      <c r="I3430" s="182" t="str">
        <f t="shared" si="646"/>
        <v>00</v>
      </c>
    </row>
    <row r="3431" spans="1:9">
      <c r="A3431" s="182" t="str">
        <f t="shared" si="621"/>
        <v>4.2.1.2.4.00.00 - Contribuições Sociais - RGPS - Inter OFSS - Estado</v>
      </c>
      <c r="B3431" s="106" t="s">
        <v>2272</v>
      </c>
      <c r="C3431" s="110">
        <v>0</v>
      </c>
      <c r="D3431" s="182">
        <v>0</v>
      </c>
      <c r="E3431" s="112">
        <f t="shared" si="650"/>
        <v>0</v>
      </c>
      <c r="F3431" s="112">
        <f t="shared" si="651"/>
        <v>0</v>
      </c>
      <c r="H3431" s="182" t="b">
        <f t="shared" si="647"/>
        <v>1</v>
      </c>
      <c r="I3431" s="182" t="str">
        <f t="shared" si="646"/>
        <v>00</v>
      </c>
    </row>
    <row r="3432" spans="1:9" ht="25.5">
      <c r="A3432" s="182" t="str">
        <f t="shared" si="621"/>
        <v>4.2.1.2.5.00.00 - Contribuições Sociais - RGPS - Inter OFSS - 
 Município</v>
      </c>
      <c r="B3432" s="108" t="s">
        <v>2273</v>
      </c>
      <c r="C3432" s="111">
        <v>0</v>
      </c>
      <c r="D3432" s="182">
        <v>0</v>
      </c>
      <c r="E3432" s="112">
        <f t="shared" si="650"/>
        <v>0</v>
      </c>
      <c r="F3432" s="112">
        <f t="shared" si="651"/>
        <v>0</v>
      </c>
      <c r="H3432" s="182" t="b">
        <f t="shared" si="647"/>
        <v>1</v>
      </c>
      <c r="I3432" s="182" t="str">
        <f t="shared" si="646"/>
        <v>00</v>
      </c>
    </row>
    <row r="3433" spans="1:9">
      <c r="A3433" s="182" t="str">
        <f t="shared" si="621"/>
        <v>4.2.1.3.0.00.00 - Contribuição sobre a Receita ou o Faturamento</v>
      </c>
      <c r="B3433" s="106" t="s">
        <v>2274</v>
      </c>
      <c r="C3433" s="110">
        <v>0</v>
      </c>
      <c r="D3433" s="182">
        <v>0</v>
      </c>
      <c r="E3433" s="112">
        <f>E3434</f>
        <v>0</v>
      </c>
      <c r="F3433" s="112">
        <f>F3434</f>
        <v>0</v>
      </c>
      <c r="G3433" s="182">
        <f>G3434</f>
        <v>0</v>
      </c>
      <c r="H3433" s="182" t="b">
        <f t="shared" si="647"/>
        <v>1</v>
      </c>
      <c r="I3433" s="182" t="str">
        <f t="shared" si="646"/>
        <v>00</v>
      </c>
    </row>
    <row r="3434" spans="1:9" ht="25.5">
      <c r="A3434" s="182" t="str">
        <f t="shared" si="621"/>
        <v>4.2.1.3.1.00.00 - Contribuição sobre a Receita ou o Faturamento - 
 Consolidação</v>
      </c>
      <c r="B3434" s="108" t="s">
        <v>2275</v>
      </c>
      <c r="C3434" s="111">
        <v>0</v>
      </c>
      <c r="D3434" s="182">
        <v>0</v>
      </c>
      <c r="E3434" s="112">
        <f t="shared" ref="E3434" si="652">SUMIF(A3434:B3434,"*intra*",C3434:D3434)+SUMIF(A3434:B3434,"*inter*",C3434:D3434)</f>
        <v>0</v>
      </c>
      <c r="F3434" s="112">
        <f t="shared" ref="F3434" si="653">SUMIF(A3434:B3434,"*consolidação*",C3434:D3434)</f>
        <v>0</v>
      </c>
      <c r="H3434" s="182" t="b">
        <f t="shared" si="647"/>
        <v>1</v>
      </c>
      <c r="I3434" s="182" t="str">
        <f t="shared" si="646"/>
        <v>00</v>
      </c>
    </row>
    <row r="3435" spans="1:9">
      <c r="A3435" s="182" t="str">
        <f t="shared" si="621"/>
        <v>4.2.1.4.0.00.00 - Contribuição sobre o Lucro</v>
      </c>
      <c r="B3435" s="106" t="s">
        <v>2276</v>
      </c>
      <c r="C3435" s="110">
        <v>0</v>
      </c>
      <c r="D3435" s="182">
        <v>0</v>
      </c>
      <c r="E3435" s="112">
        <f>E3436</f>
        <v>0</v>
      </c>
      <c r="F3435" s="112">
        <f>F3436</f>
        <v>0</v>
      </c>
      <c r="G3435" s="182">
        <f>G3436</f>
        <v>0</v>
      </c>
      <c r="H3435" s="182" t="b">
        <f t="shared" si="647"/>
        <v>1</v>
      </c>
      <c r="I3435" s="182" t="str">
        <f t="shared" si="646"/>
        <v>00</v>
      </c>
    </row>
    <row r="3436" spans="1:9">
      <c r="A3436" s="182" t="str">
        <f t="shared" si="621"/>
        <v>4.2.1.4.1.00.00 - Contribuição sobre o Lucro - Consolidação</v>
      </c>
      <c r="B3436" s="108" t="s">
        <v>2277</v>
      </c>
      <c r="C3436" s="111">
        <v>0</v>
      </c>
      <c r="D3436" s="182">
        <v>0</v>
      </c>
      <c r="E3436" s="112">
        <f t="shared" ref="E3436" si="654">SUMIF(A3436:B3436,"*intra*",C3436:D3436)+SUMIF(A3436:B3436,"*inter*",C3436:D3436)</f>
        <v>0</v>
      </c>
      <c r="F3436" s="112">
        <f t="shared" ref="F3436" si="655">SUMIF(A3436:B3436,"*consolidação*",C3436:D3436)</f>
        <v>0</v>
      </c>
      <c r="H3436" s="182" t="b">
        <f t="shared" si="647"/>
        <v>1</v>
      </c>
      <c r="I3436" s="182" t="str">
        <f t="shared" si="646"/>
        <v>00</v>
      </c>
    </row>
    <row r="3437" spans="1:9" ht="25.5">
      <c r="A3437" s="182" t="str">
        <f t="shared" si="621"/>
        <v>4.2.1.5.0.00.00 - Contribuição sobre Receita de Concurso de 
 Prognostico</v>
      </c>
      <c r="B3437" s="106" t="s">
        <v>2278</v>
      </c>
      <c r="C3437" s="110">
        <v>2940208.37</v>
      </c>
      <c r="D3437" s="182">
        <v>0</v>
      </c>
      <c r="E3437" s="112">
        <f>E3438</f>
        <v>0</v>
      </c>
      <c r="F3437" s="112">
        <f>F3438</f>
        <v>2940208.37</v>
      </c>
      <c r="G3437" s="182">
        <f>G3438</f>
        <v>0</v>
      </c>
      <c r="H3437" s="182" t="b">
        <f t="shared" si="647"/>
        <v>1</v>
      </c>
      <c r="I3437" s="182" t="str">
        <f t="shared" si="646"/>
        <v>00</v>
      </c>
    </row>
    <row r="3438" spans="1:9" ht="25.5">
      <c r="A3438" s="182" t="str">
        <f t="shared" si="621"/>
        <v>4.2.1.5.1.00.00 - Contribuição sobre Receita de Concurso de 
 Prognostico - Consolidação</v>
      </c>
      <c r="B3438" s="108" t="s">
        <v>2279</v>
      </c>
      <c r="C3438" s="111">
        <v>2940208.37</v>
      </c>
      <c r="D3438" s="182">
        <v>0</v>
      </c>
      <c r="E3438" s="112">
        <f t="shared" ref="E3438" si="656">SUMIF(A3438:B3438,"*intra*",C3438:D3438)+SUMIF(A3438:B3438,"*inter*",C3438:D3438)</f>
        <v>0</v>
      </c>
      <c r="F3438" s="112">
        <f t="shared" ref="F3438" si="657">SUMIF(A3438:B3438,"*consolidação*",C3438:D3438)</f>
        <v>2940208.37</v>
      </c>
      <c r="H3438" s="182" t="b">
        <f t="shared" si="647"/>
        <v>1</v>
      </c>
      <c r="I3438" s="182" t="str">
        <f t="shared" si="646"/>
        <v>00</v>
      </c>
    </row>
    <row r="3439" spans="1:9" ht="25.5">
      <c r="A3439" s="182" t="str">
        <f t="shared" si="621"/>
        <v>4.2.1.6.0.00.00 - Contribuição do Importador de Bens ou Serviços do 
 Exterior</v>
      </c>
      <c r="B3439" s="106" t="s">
        <v>2280</v>
      </c>
      <c r="C3439" s="110">
        <v>0</v>
      </c>
      <c r="D3439" s="182">
        <v>0</v>
      </c>
      <c r="E3439" s="112">
        <f>E3440</f>
        <v>0</v>
      </c>
      <c r="F3439" s="112">
        <f>F3440</f>
        <v>0</v>
      </c>
      <c r="G3439" s="182">
        <f>G3440</f>
        <v>0</v>
      </c>
      <c r="H3439" s="182" t="b">
        <f t="shared" si="647"/>
        <v>1</v>
      </c>
      <c r="I3439" s="182" t="str">
        <f t="shared" si="646"/>
        <v>00</v>
      </c>
    </row>
    <row r="3440" spans="1:9" ht="25.5">
      <c r="A3440" s="182" t="str">
        <f t="shared" si="621"/>
        <v>4.2.1.6.1.00.00 - Contribuição do Importador de Bens ou Serviços do 
 Exterior - Consolidação</v>
      </c>
      <c r="B3440" s="108" t="s">
        <v>2281</v>
      </c>
      <c r="C3440" s="111">
        <v>0</v>
      </c>
      <c r="D3440" s="182">
        <v>0</v>
      </c>
      <c r="E3440" s="112">
        <f t="shared" ref="E3440" si="658">SUMIF(A3440:B3440,"*intra*",C3440:D3440)+SUMIF(A3440:B3440,"*inter*",C3440:D3440)</f>
        <v>0</v>
      </c>
      <c r="F3440" s="112">
        <f t="shared" ref="F3440" si="659">SUMIF(A3440:B3440,"*consolidação*",C3440:D3440)</f>
        <v>0</v>
      </c>
      <c r="H3440" s="182" t="b">
        <f t="shared" si="647"/>
        <v>1</v>
      </c>
      <c r="I3440" s="182" t="str">
        <f t="shared" si="646"/>
        <v>00</v>
      </c>
    </row>
    <row r="3441" spans="1:9" s="252" customFormat="1" ht="25.5">
      <c r="A3441" s="252" t="s">
        <v>4032</v>
      </c>
      <c r="B3441" s="254" t="s">
        <v>4032</v>
      </c>
      <c r="C3441" s="110">
        <v>0</v>
      </c>
      <c r="D3441" s="252">
        <v>0</v>
      </c>
      <c r="E3441" s="112">
        <f>E3442</f>
        <v>0</v>
      </c>
      <c r="F3441" s="112">
        <f>F3442</f>
        <v>0</v>
      </c>
      <c r="H3441" s="252" t="b">
        <f t="shared" ref="H3441:H3442" si="660">IF(I3441="00",C3441=E3441+F3441,TRUE)</f>
        <v>1</v>
      </c>
      <c r="I3441" s="252" t="str">
        <f t="shared" ref="I3441:I3442" si="661">MID(A3441,11,2)</f>
        <v>00</v>
      </c>
    </row>
    <row r="3442" spans="1:9" s="252" customFormat="1" ht="25.5">
      <c r="A3442" s="252" t="s">
        <v>4033</v>
      </c>
      <c r="B3442" s="255" t="s">
        <v>4033</v>
      </c>
      <c r="C3442" s="111">
        <v>0</v>
      </c>
      <c r="D3442" s="252">
        <v>0</v>
      </c>
      <c r="E3442" s="112">
        <f t="shared" ref="E3442" si="662">SUMIF(A3442:B3442,"*intra*",C3442:D3442)+SUMIF(A3442:B3442,"*inter*",C3442:D3442)</f>
        <v>0</v>
      </c>
      <c r="F3442" s="112">
        <f t="shared" ref="F3442" si="663">SUMIF(A3442:B3442,"*consolidação*",C3442:D3442)</f>
        <v>0</v>
      </c>
      <c r="H3442" s="252" t="b">
        <f t="shared" si="660"/>
        <v>1</v>
      </c>
      <c r="I3442" s="252" t="str">
        <f t="shared" si="661"/>
        <v>00</v>
      </c>
    </row>
    <row r="3443" spans="1:9">
      <c r="A3443" s="182" t="str">
        <f t="shared" si="621"/>
        <v>4.2.1.9.0.00.00 - Outras Contribuições Sociais</v>
      </c>
      <c r="B3443" s="106" t="s">
        <v>2282</v>
      </c>
      <c r="C3443" s="110">
        <v>13333801338.940001</v>
      </c>
      <c r="D3443" s="182">
        <v>0</v>
      </c>
      <c r="E3443" s="112">
        <f>E3444</f>
        <v>0</v>
      </c>
      <c r="F3443" s="112">
        <f>F3444</f>
        <v>13333801338.940001</v>
      </c>
      <c r="G3443" s="182">
        <f>G3444</f>
        <v>0</v>
      </c>
      <c r="H3443" s="182" t="b">
        <f t="shared" si="647"/>
        <v>1</v>
      </c>
      <c r="I3443" s="182" t="str">
        <f t="shared" si="646"/>
        <v>00</v>
      </c>
    </row>
    <row r="3444" spans="1:9">
      <c r="A3444" s="182" t="str">
        <f t="shared" si="621"/>
        <v>4.2.1.9.1.00.00 - Outras Contribuições Sociais - Consolidação</v>
      </c>
      <c r="B3444" s="108" t="s">
        <v>2283</v>
      </c>
      <c r="C3444" s="111">
        <v>13333801338.940001</v>
      </c>
      <c r="D3444" s="182">
        <v>0</v>
      </c>
      <c r="E3444" s="112">
        <f t="shared" ref="E3444" si="664">SUMIF(A3444:B3444,"*intra*",C3444:D3444)+SUMIF(A3444:B3444,"*inter*",C3444:D3444)</f>
        <v>0</v>
      </c>
      <c r="F3444" s="112">
        <f t="shared" ref="F3444" si="665">SUMIF(A3444:B3444,"*consolidação*",C3444:D3444)</f>
        <v>13333801338.940001</v>
      </c>
      <c r="H3444" s="182" t="b">
        <f t="shared" si="647"/>
        <v>1</v>
      </c>
      <c r="I3444" s="182" t="str">
        <f t="shared" si="646"/>
        <v>00</v>
      </c>
    </row>
    <row r="3445" spans="1:9">
      <c r="A3445" s="182" t="str">
        <f t="shared" si="621"/>
        <v>4.2.2.0.0.00.00 - Contribuições de Intervenção no Domínio Econômico</v>
      </c>
      <c r="B3445" s="106" t="s">
        <v>2284</v>
      </c>
      <c r="C3445" s="110">
        <v>1462981918.3800001</v>
      </c>
      <c r="D3445" s="182">
        <v>0</v>
      </c>
      <c r="E3445" s="112">
        <f>E3446</f>
        <v>0</v>
      </c>
      <c r="F3445" s="112">
        <f>F3446</f>
        <v>1462981918.3800001</v>
      </c>
      <c r="G3445" s="182">
        <f>G3446</f>
        <v>0</v>
      </c>
      <c r="H3445" s="182" t="b">
        <f t="shared" si="647"/>
        <v>1</v>
      </c>
      <c r="I3445" s="182" t="str">
        <f t="shared" si="646"/>
        <v>00</v>
      </c>
    </row>
    <row r="3446" spans="1:9" ht="25.5">
      <c r="A3446" s="182" t="str">
        <f t="shared" si="621"/>
        <v>4.2.2.0.1.00.00 - Contribuições de Intervenção no Domínio Econômico - 
 Consolidação</v>
      </c>
      <c r="B3446" s="108" t="s">
        <v>2285</v>
      </c>
      <c r="C3446" s="111">
        <v>1462981918.3800001</v>
      </c>
      <c r="D3446" s="182">
        <v>0</v>
      </c>
      <c r="E3446" s="112"/>
      <c r="F3446" s="112">
        <f t="shared" ref="F3446" si="666">SUMIF(A3446:B3446,"*consolidação*",C3446:D3446)</f>
        <v>1462981918.3800001</v>
      </c>
      <c r="H3446" s="182" t="b">
        <f t="shared" si="647"/>
        <v>1</v>
      </c>
      <c r="I3446" s="182" t="str">
        <f t="shared" si="646"/>
        <v>00</v>
      </c>
    </row>
    <row r="3447" spans="1:9">
      <c r="A3447" s="182" t="str">
        <f t="shared" si="621"/>
        <v>4.2.3.0.0.00.00 - Contribuição de Iluminação Pública</v>
      </c>
      <c r="B3447" s="106" t="s">
        <v>2286</v>
      </c>
      <c r="C3447" s="110">
        <v>294285011.23000002</v>
      </c>
      <c r="D3447" s="182">
        <v>0</v>
      </c>
      <c r="E3447" s="112">
        <f>E3448</f>
        <v>0</v>
      </c>
      <c r="F3447" s="112">
        <f>F3448</f>
        <v>294285011.23000002</v>
      </c>
      <c r="G3447" s="182">
        <f>G3448</f>
        <v>0</v>
      </c>
      <c r="H3447" s="182" t="b">
        <f t="shared" si="647"/>
        <v>1</v>
      </c>
      <c r="I3447" s="182" t="str">
        <f t="shared" si="646"/>
        <v>00</v>
      </c>
    </row>
    <row r="3448" spans="1:9">
      <c r="A3448" s="182" t="str">
        <f t="shared" si="621"/>
        <v>4.2.3.0.1.00.00 - Contribuição de Iluminação Pública - Consolidação</v>
      </c>
      <c r="B3448" s="108" t="s">
        <v>2287</v>
      </c>
      <c r="C3448" s="111">
        <v>294285011.23000002</v>
      </c>
      <c r="D3448" s="182">
        <v>0</v>
      </c>
      <c r="E3448" s="112">
        <f t="shared" ref="E3448" si="667">SUMIF(A3448:B3448,"*intra*",C3448:D3448)+SUMIF(A3448:B3448,"*inter*",C3448:D3448)</f>
        <v>0</v>
      </c>
      <c r="F3448" s="112">
        <f t="shared" ref="F3448" si="668">SUMIF(A3448:B3448,"*consolidação*",C3448:D3448)</f>
        <v>294285011.23000002</v>
      </c>
      <c r="H3448" s="182" t="b">
        <f t="shared" si="647"/>
        <v>1</v>
      </c>
      <c r="I3448" s="182" t="str">
        <f t="shared" si="646"/>
        <v>00</v>
      </c>
    </row>
    <row r="3449" spans="1:9" ht="25.5">
      <c r="A3449" s="182" t="str">
        <f t="shared" si="621"/>
        <v>4.2.4.0.0.00.00 - Contribuições de Interesse das Categorias 
 Profissionais</v>
      </c>
      <c r="B3449" s="106" t="s">
        <v>2288</v>
      </c>
      <c r="C3449" s="110">
        <v>0</v>
      </c>
      <c r="D3449" s="182">
        <v>0</v>
      </c>
      <c r="E3449" s="112">
        <f>E3450</f>
        <v>0</v>
      </c>
      <c r="F3449" s="112">
        <f>F3450</f>
        <v>0</v>
      </c>
      <c r="G3449" s="182">
        <f>G3450</f>
        <v>0</v>
      </c>
      <c r="H3449" s="182" t="b">
        <f t="shared" si="647"/>
        <v>1</v>
      </c>
      <c r="I3449" s="182" t="str">
        <f t="shared" si="646"/>
        <v>00</v>
      </c>
    </row>
    <row r="3450" spans="1:9" ht="25.5">
      <c r="A3450" s="182" t="str">
        <f t="shared" ref="A3450:A3513" si="669">TRIM(B3450)</f>
        <v>4.2.4.0.1.00.00 - Contribuições de Interesse das Categorias 
 Profissionais - Consolidação</v>
      </c>
      <c r="B3450" s="108" t="s">
        <v>2289</v>
      </c>
      <c r="C3450" s="111">
        <v>0</v>
      </c>
      <c r="D3450" s="182">
        <v>0</v>
      </c>
      <c r="E3450" s="112"/>
      <c r="F3450" s="112">
        <f t="shared" ref="F3450" si="670">SUMIF(A3450:B3450,"*consolidação*",C3450:D3450)</f>
        <v>0</v>
      </c>
      <c r="H3450" s="182" t="b">
        <f t="shared" si="647"/>
        <v>1</v>
      </c>
      <c r="I3450" s="182" t="str">
        <f t="shared" si="646"/>
        <v>00</v>
      </c>
    </row>
    <row r="3451" spans="1:9">
      <c r="A3451" s="182" t="str">
        <f t="shared" si="669"/>
        <v>4.3.0.0.0.00.00 - Exploração e Venda de Bens, Serviços e Direitos</v>
      </c>
      <c r="B3451" s="106" t="s">
        <v>2290</v>
      </c>
      <c r="C3451" s="110">
        <v>23793871848.009998</v>
      </c>
      <c r="D3451" s="182">
        <v>0</v>
      </c>
      <c r="E3451" s="182">
        <f>E3457+E3452+E3462</f>
        <v>0</v>
      </c>
      <c r="F3451" s="182">
        <f>F3457+F3452+F3462</f>
        <v>23793871848.010002</v>
      </c>
      <c r="G3451" s="182">
        <f>G3457+G3452+G3462</f>
        <v>0</v>
      </c>
      <c r="H3451" s="182" t="b">
        <f t="shared" si="647"/>
        <v>1</v>
      </c>
      <c r="I3451" s="182" t="str">
        <f t="shared" si="646"/>
        <v>00</v>
      </c>
    </row>
    <row r="3452" spans="1:9">
      <c r="A3452" s="182" t="str">
        <f t="shared" si="669"/>
        <v>4.3.1.0.0.00.00 - Venda de Mercadorias</v>
      </c>
      <c r="B3452" s="108" t="s">
        <v>2291</v>
      </c>
      <c r="C3452" s="111">
        <v>3434547509.3699999</v>
      </c>
      <c r="D3452" s="182">
        <v>0</v>
      </c>
      <c r="E3452" s="182">
        <f>-E3455+E3453</f>
        <v>0</v>
      </c>
      <c r="F3452" s="182">
        <f>-F3455+F3453</f>
        <v>3434547509.3699999</v>
      </c>
      <c r="G3452" s="182">
        <f>-G3455+G3453</f>
        <v>0</v>
      </c>
      <c r="H3452" s="182" t="b">
        <f t="shared" si="647"/>
        <v>1</v>
      </c>
      <c r="I3452" s="182" t="str">
        <f t="shared" si="646"/>
        <v>00</v>
      </c>
    </row>
    <row r="3453" spans="1:9">
      <c r="A3453" s="182" t="str">
        <f t="shared" si="669"/>
        <v>4.3.1.1.0.00.00 - Venda Bruta de Mercadorias</v>
      </c>
      <c r="B3453" s="106" t="s">
        <v>2292</v>
      </c>
      <c r="C3453" s="110">
        <v>3435085282.6799998</v>
      </c>
      <c r="D3453" s="182">
        <v>0</v>
      </c>
      <c r="E3453" s="112">
        <f>E3454</f>
        <v>0</v>
      </c>
      <c r="F3453" s="112">
        <f>F3454</f>
        <v>3435085282.6799998</v>
      </c>
      <c r="G3453" s="182">
        <f>G3454</f>
        <v>0</v>
      </c>
      <c r="H3453" s="182" t="b">
        <f t="shared" si="647"/>
        <v>1</v>
      </c>
      <c r="I3453" s="182" t="str">
        <f t="shared" si="646"/>
        <v>00</v>
      </c>
    </row>
    <row r="3454" spans="1:9">
      <c r="A3454" s="182" t="str">
        <f t="shared" si="669"/>
        <v>4.3.1.1.1.00.00 - Venda Bruta de Mercadorias - Consolidação</v>
      </c>
      <c r="B3454" s="108" t="s">
        <v>2293</v>
      </c>
      <c r="C3454" s="111">
        <v>3435085282.6799998</v>
      </c>
      <c r="D3454" s="182">
        <v>0</v>
      </c>
      <c r="E3454" s="112">
        <f t="shared" ref="E3454" si="671">SUMIF(A3454:B3454,"*intra*",C3454:D3454)+SUMIF(A3454:B3454,"*inter*",C3454:D3454)</f>
        <v>0</v>
      </c>
      <c r="F3454" s="112">
        <f t="shared" ref="F3454" si="672">SUMIF(A3454:B3454,"*consolidação*",C3454:D3454)</f>
        <v>3435085282.6799998</v>
      </c>
      <c r="H3454" s="182" t="b">
        <f t="shared" si="647"/>
        <v>1</v>
      </c>
      <c r="I3454" s="182" t="str">
        <f t="shared" si="646"/>
        <v>00</v>
      </c>
    </row>
    <row r="3455" spans="1:9">
      <c r="A3455" s="182" t="str">
        <f t="shared" si="669"/>
        <v>4.3.1.9.0.00.00 - (-) Deduções da Venda Bruta de Mercadorias</v>
      </c>
      <c r="B3455" s="106" t="s">
        <v>2294</v>
      </c>
      <c r="C3455" s="110">
        <v>537773.31000000006</v>
      </c>
      <c r="D3455" s="182">
        <v>0</v>
      </c>
      <c r="E3455" s="112">
        <f>E3456</f>
        <v>0</v>
      </c>
      <c r="F3455" s="112">
        <f>F3456</f>
        <v>537773.31000000006</v>
      </c>
      <c r="G3455" s="182">
        <f>G3456</f>
        <v>0</v>
      </c>
      <c r="H3455" s="182" t="b">
        <f t="shared" si="647"/>
        <v>1</v>
      </c>
      <c r="I3455" s="182" t="str">
        <f t="shared" si="646"/>
        <v>00</v>
      </c>
    </row>
    <row r="3456" spans="1:9" ht="25.5">
      <c r="A3456" s="182" t="str">
        <f t="shared" si="669"/>
        <v>4.3.1.9.1.00.00 - (-) Deduções da Venda Bruta de Mercadorias - 
 Consolidação</v>
      </c>
      <c r="B3456" s="108" t="s">
        <v>2295</v>
      </c>
      <c r="C3456" s="111">
        <v>537773.31000000006</v>
      </c>
      <c r="D3456" s="182">
        <v>0</v>
      </c>
      <c r="E3456" s="112">
        <f t="shared" ref="E3456" si="673">SUMIF(A3456:B3456,"*intra*",C3456:D3456)+SUMIF(A3456:B3456,"*inter*",C3456:D3456)</f>
        <v>0</v>
      </c>
      <c r="F3456" s="112">
        <f t="shared" ref="F3456" si="674">SUMIF(A3456:B3456,"*consolidação*",C3456:D3456)</f>
        <v>537773.31000000006</v>
      </c>
      <c r="H3456" s="182" t="b">
        <f t="shared" si="647"/>
        <v>1</v>
      </c>
      <c r="I3456" s="182" t="str">
        <f t="shared" si="646"/>
        <v>00</v>
      </c>
    </row>
    <row r="3457" spans="1:9">
      <c r="A3457" s="182" t="str">
        <f t="shared" si="669"/>
        <v>4.3.2.0.0.00.00 - Venda de Produtos</v>
      </c>
      <c r="B3457" s="106" t="s">
        <v>2296</v>
      </c>
      <c r="C3457" s="110">
        <v>357145282.55000001</v>
      </c>
      <c r="D3457" s="182">
        <v>0</v>
      </c>
      <c r="E3457" s="182">
        <f>-E3460+E3458</f>
        <v>0</v>
      </c>
      <c r="F3457" s="182">
        <f>-F3460+F3458</f>
        <v>357145282.55000001</v>
      </c>
      <c r="G3457" s="182">
        <f>-G3460+G3458</f>
        <v>0</v>
      </c>
      <c r="H3457" s="182" t="b">
        <f t="shared" si="647"/>
        <v>1</v>
      </c>
      <c r="I3457" s="182" t="str">
        <f t="shared" si="646"/>
        <v>00</v>
      </c>
    </row>
    <row r="3458" spans="1:9">
      <c r="A3458" s="182" t="str">
        <f t="shared" si="669"/>
        <v>4.3.2.1.0.00.00 - Venda Bruta de Produtos</v>
      </c>
      <c r="B3458" s="108" t="s">
        <v>2297</v>
      </c>
      <c r="C3458" s="111">
        <v>359275821.00999999</v>
      </c>
      <c r="D3458" s="182">
        <v>0</v>
      </c>
      <c r="E3458" s="112">
        <f>E3459</f>
        <v>0</v>
      </c>
      <c r="F3458" s="112">
        <f>F3459</f>
        <v>359275821.00999999</v>
      </c>
      <c r="G3458" s="182">
        <f>G3459</f>
        <v>0</v>
      </c>
      <c r="H3458" s="182" t="b">
        <f t="shared" si="647"/>
        <v>1</v>
      </c>
      <c r="I3458" s="182" t="str">
        <f t="shared" si="646"/>
        <v>00</v>
      </c>
    </row>
    <row r="3459" spans="1:9">
      <c r="A3459" s="182" t="str">
        <f t="shared" si="669"/>
        <v>4.3.2.1.1.00.00 - Venda Bruta de Produtos - Consolidação</v>
      </c>
      <c r="B3459" s="106" t="s">
        <v>2298</v>
      </c>
      <c r="C3459" s="110">
        <v>359275821.00999999</v>
      </c>
      <c r="D3459" s="182">
        <v>0</v>
      </c>
      <c r="E3459" s="112">
        <f t="shared" ref="E3459" si="675">SUMIF(A3459:B3459,"*intra*",C3459:D3459)+SUMIF(A3459:B3459,"*inter*",C3459:D3459)</f>
        <v>0</v>
      </c>
      <c r="F3459" s="112">
        <f t="shared" ref="F3459" si="676">SUMIF(A3459:B3459,"*consolidação*",C3459:D3459)</f>
        <v>359275821.00999999</v>
      </c>
      <c r="H3459" s="182" t="b">
        <f t="shared" si="647"/>
        <v>1</v>
      </c>
      <c r="I3459" s="182" t="str">
        <f t="shared" si="646"/>
        <v>00</v>
      </c>
    </row>
    <row r="3460" spans="1:9">
      <c r="A3460" s="182" t="str">
        <f t="shared" si="669"/>
        <v>4.3.2.9.0.00.00 - (-) Deduções de Venda Bruta de Produtos</v>
      </c>
      <c r="B3460" s="108" t="s">
        <v>2299</v>
      </c>
      <c r="C3460" s="111">
        <v>2130538.46</v>
      </c>
      <c r="D3460" s="182">
        <v>0</v>
      </c>
      <c r="E3460" s="112">
        <f>E3461</f>
        <v>0</v>
      </c>
      <c r="F3460" s="112">
        <f>F3461</f>
        <v>2130538.46</v>
      </c>
      <c r="G3460" s="182">
        <f>G3461</f>
        <v>0</v>
      </c>
      <c r="H3460" s="182" t="b">
        <f t="shared" si="647"/>
        <v>1</v>
      </c>
      <c r="I3460" s="182" t="str">
        <f t="shared" si="646"/>
        <v>00</v>
      </c>
    </row>
    <row r="3461" spans="1:9" ht="25.5">
      <c r="A3461" s="182" t="str">
        <f t="shared" si="669"/>
        <v>4.3.2.9.1.00.00 - (-) Deduções da Venda Bruta de Produtos - 
 Consolidação</v>
      </c>
      <c r="B3461" s="106" t="s">
        <v>2300</v>
      </c>
      <c r="C3461" s="110">
        <v>2130538.46</v>
      </c>
      <c r="D3461" s="182">
        <v>0</v>
      </c>
      <c r="E3461" s="112">
        <f t="shared" ref="E3461" si="677">SUMIF(A3461:B3461,"*intra*",C3461:D3461)+SUMIF(A3461:B3461,"*inter*",C3461:D3461)</f>
        <v>0</v>
      </c>
      <c r="F3461" s="112">
        <f t="shared" ref="F3461" si="678">SUMIF(A3461:B3461,"*consolidação*",C3461:D3461)</f>
        <v>2130538.46</v>
      </c>
      <c r="H3461" s="182" t="b">
        <f t="shared" si="647"/>
        <v>1</v>
      </c>
      <c r="I3461" s="182" t="str">
        <f t="shared" si="646"/>
        <v>00</v>
      </c>
    </row>
    <row r="3462" spans="1:9" ht="25.5">
      <c r="A3462" s="182" t="str">
        <f t="shared" si="669"/>
        <v>4.3.3.0.0.00.00 - Exploração de Bens e Direitos e Prestação de 
 Serviços</v>
      </c>
      <c r="B3462" s="108" t="s">
        <v>2301</v>
      </c>
      <c r="C3462" s="111">
        <v>20002179056.09</v>
      </c>
      <c r="D3462" s="182">
        <v>0</v>
      </c>
      <c r="E3462" s="182">
        <f>-E3465+E3463</f>
        <v>0</v>
      </c>
      <c r="F3462" s="182">
        <f>-F3465+F3463</f>
        <v>20002179056.09</v>
      </c>
      <c r="G3462" s="182">
        <f>-G3465+G3463</f>
        <v>0</v>
      </c>
      <c r="H3462" s="182" t="b">
        <f t="shared" si="647"/>
        <v>1</v>
      </c>
      <c r="I3462" s="182" t="str">
        <f t="shared" si="646"/>
        <v>00</v>
      </c>
    </row>
    <row r="3463" spans="1:9" ht="25.5">
      <c r="A3463" s="182" t="str">
        <f t="shared" si="669"/>
        <v>4.3.3.1.0.00.00 - Valor Bruto de Exploração de Bens e Direitos e 
 Prestação de Serviços</v>
      </c>
      <c r="B3463" s="106" t="s">
        <v>2302</v>
      </c>
      <c r="C3463" s="110">
        <v>20026530627.889999</v>
      </c>
      <c r="D3463" s="182">
        <v>0</v>
      </c>
      <c r="E3463" s="112">
        <f>E3464</f>
        <v>0</v>
      </c>
      <c r="F3463" s="112">
        <f>F3464</f>
        <v>20026530627.889999</v>
      </c>
      <c r="G3463" s="182">
        <f>G3464</f>
        <v>0</v>
      </c>
      <c r="H3463" s="182" t="b">
        <f t="shared" si="647"/>
        <v>1</v>
      </c>
      <c r="I3463" s="182" t="str">
        <f t="shared" si="646"/>
        <v>00</v>
      </c>
    </row>
    <row r="3464" spans="1:9" ht="25.5">
      <c r="A3464" s="182" t="str">
        <f t="shared" si="669"/>
        <v>4.3.3.1.1.00.00 - Valor Bruto de Exploração de Bens, Direitos e 
 Prestação de Serviços - Consolidação</v>
      </c>
      <c r="B3464" s="108" t="s">
        <v>2303</v>
      </c>
      <c r="C3464" s="111">
        <v>20026530627.889999</v>
      </c>
      <c r="D3464" s="182">
        <v>0</v>
      </c>
      <c r="E3464" s="112">
        <f t="shared" ref="E3464" si="679">SUMIF(A3464:B3464,"*intra*",C3464:D3464)+SUMIF(A3464:B3464,"*inter*",C3464:D3464)</f>
        <v>0</v>
      </c>
      <c r="F3464" s="112">
        <f t="shared" ref="F3464" si="680">SUMIF(A3464:B3464,"*consolidação*",C3464:D3464)</f>
        <v>20026530627.889999</v>
      </c>
      <c r="H3464" s="182" t="b">
        <f t="shared" si="647"/>
        <v>1</v>
      </c>
      <c r="I3464" s="182" t="str">
        <f t="shared" si="646"/>
        <v>00</v>
      </c>
    </row>
    <row r="3465" spans="1:9" ht="25.5">
      <c r="A3465" s="182" t="str">
        <f t="shared" si="669"/>
        <v>4.3.3.9.0.00.00 - (-) Deduções do Valor Bruto de Exploração de Bens, 
 Direitos e Prestação de Serviços</v>
      </c>
      <c r="B3465" s="106" t="s">
        <v>2304</v>
      </c>
      <c r="C3465" s="110">
        <v>24351571.800000001</v>
      </c>
      <c r="D3465" s="182">
        <v>0</v>
      </c>
      <c r="E3465" s="112">
        <f>E3466</f>
        <v>0</v>
      </c>
      <c r="F3465" s="112">
        <f>F3466</f>
        <v>24351571.800000001</v>
      </c>
      <c r="G3465" s="182">
        <f>G3466</f>
        <v>0</v>
      </c>
      <c r="H3465" s="182" t="b">
        <f t="shared" si="647"/>
        <v>1</v>
      </c>
      <c r="I3465" s="182" t="str">
        <f t="shared" si="646"/>
        <v>00</v>
      </c>
    </row>
    <row r="3466" spans="1:9" ht="25.5">
      <c r="A3466" s="182" t="str">
        <f t="shared" si="669"/>
        <v>4.3.3.9.1.00.00 - (-) Deduções do Valor Bruto de Exploração de Bens, 
 Direitos e Prestação de Serviços - Consolidação</v>
      </c>
      <c r="B3466" s="108" t="s">
        <v>2305</v>
      </c>
      <c r="C3466" s="111">
        <v>24351571.800000001</v>
      </c>
      <c r="D3466" s="182">
        <v>0</v>
      </c>
      <c r="E3466" s="112">
        <f t="shared" ref="E3466" si="681">SUMIF(A3466:B3466,"*intra*",C3466:D3466)+SUMIF(A3466:B3466,"*inter*",C3466:D3466)</f>
        <v>0</v>
      </c>
      <c r="F3466" s="112">
        <f t="shared" ref="F3466" si="682">SUMIF(A3466:B3466,"*consolidação*",C3466:D3466)</f>
        <v>24351571.800000001</v>
      </c>
      <c r="H3466" s="182" t="b">
        <f t="shared" si="647"/>
        <v>1</v>
      </c>
      <c r="I3466" s="182" t="str">
        <f t="shared" si="646"/>
        <v>00</v>
      </c>
    </row>
    <row r="3467" spans="1:9">
      <c r="A3467" s="182" t="str">
        <f t="shared" si="669"/>
        <v>4.4.0.0.0.00.00 - Variações Patrimoniais Aumentativas Financeiras</v>
      </c>
      <c r="B3467" s="106" t="s">
        <v>2306</v>
      </c>
      <c r="C3467" s="110">
        <v>77596902400.589996</v>
      </c>
      <c r="D3467" s="182">
        <v>0</v>
      </c>
      <c r="E3467" s="112">
        <f>E3483+E3517+E3468+E3497+E3527+E3519+E3524</f>
        <v>5373487907.4499998</v>
      </c>
      <c r="F3467" s="112">
        <f>F3483+F3517+F3468+F3497+F3527+F3519+F3524</f>
        <v>72223414493.140015</v>
      </c>
      <c r="G3467" s="182">
        <f>G3483+G3517+G3468+G3497+G3527+G3519+G3524</f>
        <v>0</v>
      </c>
      <c r="H3467" s="182" t="b">
        <f t="shared" si="647"/>
        <v>1</v>
      </c>
      <c r="I3467" s="182" t="str">
        <f t="shared" si="646"/>
        <v>00</v>
      </c>
    </row>
    <row r="3468" spans="1:9" ht="25.5">
      <c r="A3468" s="182" t="str">
        <f t="shared" si="669"/>
        <v>4.4.1.0.0.00.00 - Juros e Encargos de Empréstimos e Financiamentos 
 Concedidos</v>
      </c>
      <c r="B3468" s="108" t="s">
        <v>2307</v>
      </c>
      <c r="C3468" s="111">
        <v>1045895032.11</v>
      </c>
      <c r="D3468" s="182">
        <v>0</v>
      </c>
      <c r="E3468" s="112">
        <f>E3469+E3476+E3481+E3474</f>
        <v>0</v>
      </c>
      <c r="F3468" s="112">
        <f>F3469+F3476+F3481+F3474</f>
        <v>1045895032.11</v>
      </c>
      <c r="G3468" s="182">
        <f>G3469+G3476+G3481+G3474</f>
        <v>0</v>
      </c>
      <c r="H3468" s="182" t="b">
        <f t="shared" si="647"/>
        <v>1</v>
      </c>
      <c r="I3468" s="182" t="str">
        <f t="shared" si="646"/>
        <v>00</v>
      </c>
    </row>
    <row r="3469" spans="1:9">
      <c r="A3469" s="182" t="str">
        <f t="shared" si="669"/>
        <v>4.4.1.1.0.00.00 - Juros e Encargos de Empréstimos Internos Concedidos</v>
      </c>
      <c r="B3469" s="106" t="s">
        <v>2308</v>
      </c>
      <c r="C3469" s="110">
        <v>994475236.61000001</v>
      </c>
      <c r="D3469" s="182">
        <v>0</v>
      </c>
      <c r="E3469" s="112">
        <f>E3473+E3472+E3470+E3471</f>
        <v>0</v>
      </c>
      <c r="F3469" s="112">
        <f>F3473+F3472+F3470+F3471</f>
        <v>994475236.61000001</v>
      </c>
      <c r="G3469" s="182">
        <f>G3473+G3472+G3470+G3471</f>
        <v>0</v>
      </c>
      <c r="H3469" s="182" t="b">
        <f t="shared" si="647"/>
        <v>1</v>
      </c>
      <c r="I3469" s="182" t="str">
        <f t="shared" si="646"/>
        <v>00</v>
      </c>
    </row>
    <row r="3470" spans="1:9" ht="25.5">
      <c r="A3470" s="182" t="str">
        <f t="shared" si="669"/>
        <v>4.4.1.1.1.00.00 - Juros e Encargos de Empréstimos Internos 
 Concedidos - Consolidação</v>
      </c>
      <c r="B3470" s="108" t="s">
        <v>2309</v>
      </c>
      <c r="C3470" s="111">
        <v>994475236.61000001</v>
      </c>
      <c r="D3470" s="182">
        <v>0</v>
      </c>
      <c r="E3470" s="112"/>
      <c r="F3470" s="112">
        <f t="shared" ref="F3470:F3473" si="683">SUMIF(A3470:B3470,"*consolidação*",C3470:D3470)</f>
        <v>994475236.61000001</v>
      </c>
      <c r="H3470" s="182" t="b">
        <f t="shared" si="647"/>
        <v>1</v>
      </c>
      <c r="I3470" s="182" t="str">
        <f t="shared" si="646"/>
        <v>00</v>
      </c>
    </row>
    <row r="3471" spans="1:9" ht="25.5">
      <c r="A3471" s="182" t="str">
        <f t="shared" si="669"/>
        <v>4.4.1.1.3.00.00 - Juros e Encargos de Empréstimos Internos 
 Concedidos - Inter OFSS - União</v>
      </c>
      <c r="B3471" s="106" t="s">
        <v>2310</v>
      </c>
      <c r="C3471" s="110">
        <v>0</v>
      </c>
      <c r="D3471" s="182">
        <v>0</v>
      </c>
      <c r="E3471" s="112">
        <f t="shared" ref="E3471:E3473" si="684">SUMIF(A3471:B3471,"*intra*",C3471:D3471)+SUMIF(A3471:B3471,"*inter*",C3471:D3471)</f>
        <v>0</v>
      </c>
      <c r="F3471" s="112">
        <f t="shared" si="683"/>
        <v>0</v>
      </c>
      <c r="H3471" s="182" t="b">
        <f t="shared" si="647"/>
        <v>1</v>
      </c>
      <c r="I3471" s="182" t="str">
        <f t="shared" si="646"/>
        <v>00</v>
      </c>
    </row>
    <row r="3472" spans="1:9" ht="25.5">
      <c r="A3472" s="182" t="str">
        <f t="shared" si="669"/>
        <v>4.4.1.1.4.00.00 - Juros e Encargos de Empréstimos Internos 
 Concedidos- Inter OFSS - Estado</v>
      </c>
      <c r="B3472" s="108" t="s">
        <v>2311</v>
      </c>
      <c r="C3472" s="111">
        <v>0</v>
      </c>
      <c r="D3472" s="182">
        <v>0</v>
      </c>
      <c r="E3472" s="112">
        <f t="shared" si="684"/>
        <v>0</v>
      </c>
      <c r="F3472" s="112">
        <f t="shared" si="683"/>
        <v>0</v>
      </c>
      <c r="H3472" s="182" t="b">
        <f t="shared" si="647"/>
        <v>1</v>
      </c>
      <c r="I3472" s="182" t="str">
        <f t="shared" si="646"/>
        <v>00</v>
      </c>
    </row>
    <row r="3473" spans="1:9" ht="25.5">
      <c r="A3473" s="182" t="str">
        <f t="shared" si="669"/>
        <v>4.4.1.1.5.00.00 - Juros e Encargos de Empréstimos Internos 
 Concedidos - Inter OFSS - Município</v>
      </c>
      <c r="B3473" s="106" t="s">
        <v>2312</v>
      </c>
      <c r="C3473" s="110">
        <v>0</v>
      </c>
      <c r="D3473" s="182">
        <v>0</v>
      </c>
      <c r="E3473" s="112">
        <f t="shared" si="684"/>
        <v>0</v>
      </c>
      <c r="F3473" s="112">
        <f t="shared" si="683"/>
        <v>0</v>
      </c>
      <c r="H3473" s="182" t="b">
        <f t="shared" si="647"/>
        <v>1</v>
      </c>
      <c r="I3473" s="182" t="str">
        <f t="shared" si="646"/>
        <v>00</v>
      </c>
    </row>
    <row r="3474" spans="1:9" ht="25.5">
      <c r="A3474" s="182" t="str">
        <f t="shared" si="669"/>
        <v>4.4.1.2.0.00.00 - Juros e Encargos de Empréstimos Externos Concedidos</v>
      </c>
      <c r="B3474" s="108" t="s">
        <v>2313</v>
      </c>
      <c r="C3474" s="111">
        <v>0</v>
      </c>
      <c r="D3474" s="182">
        <v>0</v>
      </c>
      <c r="E3474" s="112">
        <f>E3475</f>
        <v>0</v>
      </c>
      <c r="F3474" s="112">
        <f>F3475</f>
        <v>0</v>
      </c>
      <c r="G3474" s="182">
        <f>G3475</f>
        <v>0</v>
      </c>
      <c r="H3474" s="182" t="b">
        <f t="shared" si="647"/>
        <v>1</v>
      </c>
      <c r="I3474" s="182" t="str">
        <f t="shared" si="646"/>
        <v>00</v>
      </c>
    </row>
    <row r="3475" spans="1:9" ht="25.5">
      <c r="A3475" s="182" t="str">
        <f t="shared" si="669"/>
        <v>4.4.1.2.1.00.00 - Juros e Encargos de Empréstimos Externos 
 Concedidos - Consolidação</v>
      </c>
      <c r="B3475" s="106" t="s">
        <v>2314</v>
      </c>
      <c r="C3475" s="110">
        <v>0</v>
      </c>
      <c r="D3475" s="182">
        <v>0</v>
      </c>
      <c r="E3475" s="112">
        <f t="shared" ref="E3475" si="685">SUMIF(A3475:B3475,"*intra*",C3475:D3475)+SUMIF(A3475:B3475,"*inter*",C3475:D3475)</f>
        <v>0</v>
      </c>
      <c r="F3475" s="112">
        <f t="shared" ref="F3475" si="686">SUMIF(A3475:B3475,"*consolidação*",C3475:D3475)</f>
        <v>0</v>
      </c>
      <c r="H3475" s="182" t="b">
        <f t="shared" si="647"/>
        <v>1</v>
      </c>
      <c r="I3475" s="182" t="str">
        <f t="shared" si="646"/>
        <v>00</v>
      </c>
    </row>
    <row r="3476" spans="1:9" ht="25.5">
      <c r="A3476" s="182" t="str">
        <f t="shared" si="669"/>
        <v>4.4.1.3.0.00.00 - Juros e Encargos de Financiamentos Internos 
 Concedidos</v>
      </c>
      <c r="B3476" s="108" t="s">
        <v>2315</v>
      </c>
      <c r="C3476" s="111">
        <v>51419795.5</v>
      </c>
      <c r="D3476" s="182">
        <v>0</v>
      </c>
      <c r="E3476" s="112">
        <f>E3480+E3479+E3478+E3477</f>
        <v>0</v>
      </c>
      <c r="F3476" s="112">
        <f>F3480+F3479+F3478+F3477</f>
        <v>51419795.5</v>
      </c>
      <c r="G3476" s="182">
        <f>G3480+G3479+G3478+G3477</f>
        <v>0</v>
      </c>
      <c r="H3476" s="182" t="b">
        <f t="shared" si="647"/>
        <v>1</v>
      </c>
      <c r="I3476" s="182" t="str">
        <f t="shared" si="646"/>
        <v>00</v>
      </c>
    </row>
    <row r="3477" spans="1:9" ht="25.5">
      <c r="A3477" s="182" t="str">
        <f t="shared" si="669"/>
        <v>4.4.1.3.1.00.00 - Juros e Encargos de Financiamentos Internos 
 Concedidos - Consolidação</v>
      </c>
      <c r="B3477" s="106" t="s">
        <v>2316</v>
      </c>
      <c r="C3477" s="110">
        <v>51419795.5</v>
      </c>
      <c r="D3477" s="182">
        <v>0</v>
      </c>
      <c r="E3477" s="112"/>
      <c r="F3477" s="112">
        <f t="shared" ref="F3477:F3480" si="687">SUMIF(A3477:B3477,"*consolidação*",C3477:D3477)</f>
        <v>51419795.5</v>
      </c>
      <c r="H3477" s="182" t="b">
        <f t="shared" si="647"/>
        <v>1</v>
      </c>
      <c r="I3477" s="182" t="str">
        <f t="shared" si="646"/>
        <v>00</v>
      </c>
    </row>
    <row r="3478" spans="1:9" ht="25.5">
      <c r="A3478" s="182" t="str">
        <f t="shared" si="669"/>
        <v>4.4.1.3.3.00.00 - Juros e Encargos de Financiamentos Internos 
 Concedidos - Inter OFSS - União</v>
      </c>
      <c r="B3478" s="108" t="s">
        <v>2317</v>
      </c>
      <c r="C3478" s="111">
        <v>0</v>
      </c>
      <c r="D3478" s="182">
        <v>0</v>
      </c>
      <c r="E3478" s="112">
        <f t="shared" ref="E3478:E3480" si="688">SUMIF(A3478:B3478,"*intra*",C3478:D3478)+SUMIF(A3478:B3478,"*inter*",C3478:D3478)</f>
        <v>0</v>
      </c>
      <c r="F3478" s="112">
        <f t="shared" si="687"/>
        <v>0</v>
      </c>
      <c r="H3478" s="182" t="b">
        <f t="shared" si="647"/>
        <v>1</v>
      </c>
      <c r="I3478" s="182" t="str">
        <f t="shared" si="646"/>
        <v>00</v>
      </c>
    </row>
    <row r="3479" spans="1:9" ht="25.5">
      <c r="A3479" s="182" t="str">
        <f t="shared" si="669"/>
        <v>4.4.1.3.4.00.00 - Juros e Encargos de Financiamentos Internos 
 Concedidos - Inter OFSS - Estado</v>
      </c>
      <c r="B3479" s="106" t="s">
        <v>2318</v>
      </c>
      <c r="C3479" s="110">
        <v>0</v>
      </c>
      <c r="D3479" s="182">
        <v>0</v>
      </c>
      <c r="E3479" s="112">
        <f t="shared" si="688"/>
        <v>0</v>
      </c>
      <c r="F3479" s="112">
        <f t="shared" si="687"/>
        <v>0</v>
      </c>
      <c r="H3479" s="182" t="b">
        <f t="shared" si="647"/>
        <v>1</v>
      </c>
      <c r="I3479" s="182" t="str">
        <f t="shared" ref="I3479:I3544" si="689">MID(A3479,11,2)</f>
        <v>00</v>
      </c>
    </row>
    <row r="3480" spans="1:9" ht="25.5">
      <c r="A3480" s="182" t="str">
        <f t="shared" si="669"/>
        <v>4.4.1.3.5.00.00 - Juros e Encargos de Financiamentos Internos 
 Concedidos - Inter OFSS - Município</v>
      </c>
      <c r="B3480" s="108" t="s">
        <v>2319</v>
      </c>
      <c r="C3480" s="111">
        <v>0</v>
      </c>
      <c r="D3480" s="182">
        <v>0</v>
      </c>
      <c r="E3480" s="112">
        <f t="shared" si="688"/>
        <v>0</v>
      </c>
      <c r="F3480" s="112">
        <f t="shared" si="687"/>
        <v>0</v>
      </c>
      <c r="H3480" s="182" t="b">
        <f t="shared" ref="H3480:H3545" si="690">IF(I3480="00",C3480=E3480+F3480,TRUE)</f>
        <v>1</v>
      </c>
      <c r="I3480" s="182" t="str">
        <f t="shared" si="689"/>
        <v>00</v>
      </c>
    </row>
    <row r="3481" spans="1:9" ht="25.5">
      <c r="A3481" s="182" t="str">
        <f t="shared" si="669"/>
        <v>4.4.1.4.0.00.00 - Juros e Encargos de Financiamentos Externos 
 Concedidos</v>
      </c>
      <c r="B3481" s="106" t="s">
        <v>2320</v>
      </c>
      <c r="C3481" s="110">
        <v>0</v>
      </c>
      <c r="D3481" s="182">
        <v>0</v>
      </c>
      <c r="E3481" s="112">
        <f>E3482</f>
        <v>0</v>
      </c>
      <c r="F3481" s="112">
        <f>F3482</f>
        <v>0</v>
      </c>
      <c r="G3481" s="182">
        <f>G3482</f>
        <v>0</v>
      </c>
      <c r="H3481" s="182" t="b">
        <f t="shared" si="690"/>
        <v>1</v>
      </c>
      <c r="I3481" s="182" t="str">
        <f t="shared" si="689"/>
        <v>00</v>
      </c>
    </row>
    <row r="3482" spans="1:9" ht="25.5">
      <c r="A3482" s="182" t="str">
        <f t="shared" si="669"/>
        <v>4.4.1.4.1.00.00 - Juros e Encargos de Financiamentos Externos 
 Concedidos - Consolidação</v>
      </c>
      <c r="B3482" s="108" t="s">
        <v>2321</v>
      </c>
      <c r="C3482" s="111">
        <v>0</v>
      </c>
      <c r="D3482" s="182">
        <v>0</v>
      </c>
      <c r="E3482" s="112">
        <f t="shared" ref="E3482" si="691">SUMIF(A3482:B3482,"*intra*",C3482:D3482)+SUMIF(A3482:B3482,"*inter*",C3482:D3482)</f>
        <v>0</v>
      </c>
      <c r="F3482" s="112">
        <f t="shared" ref="F3482" si="692">SUMIF(A3482:B3482,"*consolidação*",C3482:D3482)</f>
        <v>0</v>
      </c>
      <c r="H3482" s="182" t="b">
        <f t="shared" si="690"/>
        <v>1</v>
      </c>
      <c r="I3482" s="182" t="str">
        <f t="shared" si="689"/>
        <v>00</v>
      </c>
    </row>
    <row r="3483" spans="1:9">
      <c r="A3483" s="182" t="str">
        <f t="shared" si="669"/>
        <v>4.4.2.0.0.00.00 - Juros e Encargos de Mora</v>
      </c>
      <c r="B3483" s="106" t="s">
        <v>2322</v>
      </c>
      <c r="C3483" s="110">
        <v>14008575604.67</v>
      </c>
      <c r="D3483" s="182">
        <v>0</v>
      </c>
      <c r="E3483" s="112">
        <f>E3495+E3489+E3493+E3491+E3484</f>
        <v>0</v>
      </c>
      <c r="F3483" s="112">
        <f>F3495+F3489+F3493+F3491+F3484</f>
        <v>14008575604.669998</v>
      </c>
      <c r="G3483" s="182">
        <f>G3495+G3489+G3493+G3491+G3484</f>
        <v>0</v>
      </c>
      <c r="H3483" s="182" t="b">
        <f t="shared" si="690"/>
        <v>1</v>
      </c>
      <c r="I3483" s="182" t="str">
        <f t="shared" si="689"/>
        <v>00</v>
      </c>
    </row>
    <row r="3484" spans="1:9" ht="25.5">
      <c r="A3484" s="182" t="str">
        <f t="shared" si="669"/>
        <v>4.4.2.1.0.00.00 - Juros e Encargos de Mora sobre Empréstimos e 
 Financiamentos Internos Concedidos</v>
      </c>
      <c r="B3484" s="108" t="s">
        <v>2323</v>
      </c>
      <c r="C3484" s="111">
        <v>0</v>
      </c>
      <c r="D3484" s="182">
        <v>0</v>
      </c>
      <c r="E3484" s="112">
        <f>E3487+E3488+E3485+E3486</f>
        <v>0</v>
      </c>
      <c r="F3484" s="112">
        <f>F3487+F3488+F3485+F3486</f>
        <v>0</v>
      </c>
      <c r="G3484" s="182">
        <f>G3487+G3488+G3485+G3486</f>
        <v>0</v>
      </c>
      <c r="H3484" s="182" t="b">
        <f t="shared" si="690"/>
        <v>1</v>
      </c>
      <c r="I3484" s="182" t="str">
        <f t="shared" si="689"/>
        <v>00</v>
      </c>
    </row>
    <row r="3485" spans="1:9" ht="25.5">
      <c r="A3485" s="182" t="str">
        <f t="shared" si="669"/>
        <v>4.4.2.1.1.00.00 - Juros e Encargos de Mora sobre Empréstimos e 
 Financiamentos Internos Concedidos - Consolidação</v>
      </c>
      <c r="B3485" s="106" t="s">
        <v>2324</v>
      </c>
      <c r="C3485" s="110">
        <v>0</v>
      </c>
      <c r="D3485" s="182">
        <v>0</v>
      </c>
      <c r="E3485" s="112"/>
      <c r="F3485" s="112">
        <f t="shared" ref="F3485:F3488" si="693">SUMIF(A3485:B3485,"*consolidação*",C3485:D3485)</f>
        <v>0</v>
      </c>
      <c r="H3485" s="182" t="b">
        <f t="shared" si="690"/>
        <v>1</v>
      </c>
      <c r="I3485" s="182" t="str">
        <f t="shared" si="689"/>
        <v>00</v>
      </c>
    </row>
    <row r="3486" spans="1:9" ht="25.5">
      <c r="A3486" s="182" t="str">
        <f t="shared" si="669"/>
        <v>4.4.2.1.3.00.00 - Juros e Encargos de Mora sobre Empréstimos e 
 Financiamentos Internos Concedidos - Inter OFSS - União</v>
      </c>
      <c r="B3486" s="108" t="s">
        <v>2325</v>
      </c>
      <c r="C3486" s="111">
        <v>0</v>
      </c>
      <c r="D3486" s="182">
        <v>0</v>
      </c>
      <c r="E3486" s="112">
        <f t="shared" ref="E3486:E3488" si="694">SUMIF(A3486:B3486,"*intra*",C3486:D3486)+SUMIF(A3486:B3486,"*inter*",C3486:D3486)</f>
        <v>0</v>
      </c>
      <c r="F3486" s="112">
        <f t="shared" si="693"/>
        <v>0</v>
      </c>
      <c r="H3486" s="182" t="b">
        <f t="shared" si="690"/>
        <v>1</v>
      </c>
      <c r="I3486" s="182" t="str">
        <f t="shared" si="689"/>
        <v>00</v>
      </c>
    </row>
    <row r="3487" spans="1:9" ht="25.5">
      <c r="A3487" s="182" t="str">
        <f t="shared" si="669"/>
        <v>4.4.2.1.4.00.00 - Juros e Encargos de Mora sobre Empréstimos e 
 Financiamentos Internos Concedidos - Inter OFSS - Estado</v>
      </c>
      <c r="B3487" s="106" t="s">
        <v>2326</v>
      </c>
      <c r="C3487" s="110">
        <v>0</v>
      </c>
      <c r="D3487" s="182">
        <v>0</v>
      </c>
      <c r="E3487" s="112">
        <f t="shared" si="694"/>
        <v>0</v>
      </c>
      <c r="F3487" s="112">
        <f t="shared" si="693"/>
        <v>0</v>
      </c>
      <c r="H3487" s="182" t="b">
        <f t="shared" si="690"/>
        <v>1</v>
      </c>
      <c r="I3487" s="182" t="str">
        <f t="shared" si="689"/>
        <v>00</v>
      </c>
    </row>
    <row r="3488" spans="1:9" ht="25.5">
      <c r="A3488" s="182" t="str">
        <f t="shared" si="669"/>
        <v>4.4.2.1.5.00.00 - Juros e Encargos de Mora sobre Empréstimos e 
 Financiamentos Internos Concedidos - Inter OFSS - Município</v>
      </c>
      <c r="B3488" s="108" t="s">
        <v>2327</v>
      </c>
      <c r="C3488" s="111">
        <v>0</v>
      </c>
      <c r="D3488" s="182">
        <v>0</v>
      </c>
      <c r="E3488" s="112">
        <f t="shared" si="694"/>
        <v>0</v>
      </c>
      <c r="F3488" s="112">
        <f t="shared" si="693"/>
        <v>0</v>
      </c>
      <c r="H3488" s="182" t="b">
        <f t="shared" si="690"/>
        <v>1</v>
      </c>
      <c r="I3488" s="182" t="str">
        <f t="shared" si="689"/>
        <v>00</v>
      </c>
    </row>
    <row r="3489" spans="1:9" ht="25.5">
      <c r="A3489" s="182" t="str">
        <f t="shared" si="669"/>
        <v>4.4.2.2.0.00.00 - Juros e Encargos de Mora sobre Empréstimos e 
 Financiamentos Externos Concedidos</v>
      </c>
      <c r="B3489" s="106" t="s">
        <v>2328</v>
      </c>
      <c r="C3489" s="110">
        <v>0</v>
      </c>
      <c r="D3489" s="182">
        <v>0</v>
      </c>
      <c r="E3489" s="112">
        <f>E3490</f>
        <v>0</v>
      </c>
      <c r="F3489" s="112">
        <f>F3490</f>
        <v>0</v>
      </c>
      <c r="G3489" s="182">
        <f>G3490</f>
        <v>0</v>
      </c>
      <c r="H3489" s="182" t="b">
        <f t="shared" si="690"/>
        <v>1</v>
      </c>
      <c r="I3489" s="182" t="str">
        <f t="shared" si="689"/>
        <v>00</v>
      </c>
    </row>
    <row r="3490" spans="1:9" ht="25.5">
      <c r="A3490" s="182" t="str">
        <f t="shared" si="669"/>
        <v>4.4.2.2.1.00.00 - Juros e Encargos de Mora sobre Empréstimos e 
 Financiamentos Externos Concedidos - Consolidação</v>
      </c>
      <c r="B3490" s="108" t="s">
        <v>2329</v>
      </c>
      <c r="C3490" s="111">
        <v>0</v>
      </c>
      <c r="D3490" s="182">
        <v>0</v>
      </c>
      <c r="E3490" s="112">
        <f t="shared" ref="E3490" si="695">SUMIF(A3490:B3490,"*intra*",C3490:D3490)+SUMIF(A3490:B3490,"*inter*",C3490:D3490)</f>
        <v>0</v>
      </c>
      <c r="F3490" s="112">
        <f t="shared" ref="F3490" si="696">SUMIF(A3490:B3490,"*consolidação*",C3490:D3490)</f>
        <v>0</v>
      </c>
      <c r="H3490" s="182" t="b">
        <f t="shared" si="690"/>
        <v>1</v>
      </c>
      <c r="I3490" s="182" t="str">
        <f t="shared" si="689"/>
        <v>00</v>
      </c>
    </row>
    <row r="3491" spans="1:9" ht="25.5">
      <c r="A3491" s="182" t="str">
        <f t="shared" si="669"/>
        <v>4.4.2.3.0.00.00 - Juros e Encargos de Mora sobre Fornecimentos de 
 Bens e Serviços</v>
      </c>
      <c r="B3491" s="106" t="s">
        <v>2330</v>
      </c>
      <c r="C3491" s="110">
        <v>32499878.960000001</v>
      </c>
      <c r="D3491" s="182">
        <v>0</v>
      </c>
      <c r="E3491" s="112">
        <f>E3492</f>
        <v>0</v>
      </c>
      <c r="F3491" s="112">
        <f>F3492</f>
        <v>32499878.960000001</v>
      </c>
      <c r="G3491" s="182">
        <f>G3492</f>
        <v>0</v>
      </c>
      <c r="H3491" s="182" t="b">
        <f t="shared" si="690"/>
        <v>1</v>
      </c>
      <c r="I3491" s="182" t="str">
        <f t="shared" si="689"/>
        <v>00</v>
      </c>
    </row>
    <row r="3492" spans="1:9" ht="25.5">
      <c r="A3492" s="182" t="str">
        <f t="shared" si="669"/>
        <v>4.4.2.3.1.00.00 - Juros e Encargos de Mora sobre Fornecimentos de 
 Bens e Serviços - Consolidação</v>
      </c>
      <c r="B3492" s="108" t="s">
        <v>2331</v>
      </c>
      <c r="C3492" s="111">
        <v>32499878.960000001</v>
      </c>
      <c r="D3492" s="182">
        <v>0</v>
      </c>
      <c r="E3492" s="112">
        <f t="shared" ref="E3492" si="697">SUMIF(A3492:B3492,"*intra*",C3492:D3492)+SUMIF(A3492:B3492,"*inter*",C3492:D3492)</f>
        <v>0</v>
      </c>
      <c r="F3492" s="112">
        <f t="shared" ref="F3492" si="698">SUMIF(A3492:B3492,"*consolidação*",C3492:D3492)</f>
        <v>32499878.960000001</v>
      </c>
      <c r="H3492" s="182" t="b">
        <f t="shared" si="690"/>
        <v>1</v>
      </c>
      <c r="I3492" s="182" t="str">
        <f t="shared" si="689"/>
        <v>00</v>
      </c>
    </row>
    <row r="3493" spans="1:9">
      <c r="A3493" s="182" t="str">
        <f t="shared" si="669"/>
        <v>4.4.2.4.0.00.00 - Juros e Encargos de Mora sobre Créditos Tributários</v>
      </c>
      <c r="B3493" s="106" t="s">
        <v>2332</v>
      </c>
      <c r="C3493" s="110">
        <v>13056148764.57</v>
      </c>
      <c r="D3493" s="182">
        <v>0</v>
      </c>
      <c r="E3493" s="112">
        <f>E3494</f>
        <v>0</v>
      </c>
      <c r="F3493" s="112">
        <f>F3494</f>
        <v>13056148764.57</v>
      </c>
      <c r="G3493" s="182">
        <f>G3494</f>
        <v>0</v>
      </c>
      <c r="H3493" s="182" t="b">
        <f t="shared" si="690"/>
        <v>1</v>
      </c>
      <c r="I3493" s="182" t="str">
        <f t="shared" si="689"/>
        <v>00</v>
      </c>
    </row>
    <row r="3494" spans="1:9" ht="25.5">
      <c r="A3494" s="182" t="str">
        <f t="shared" si="669"/>
        <v>4.4.2.4.1.00.00 - Juros e Encargos de Mora sobre Créditos 
 Tributários - Consolidação</v>
      </c>
      <c r="B3494" s="108" t="s">
        <v>2333</v>
      </c>
      <c r="C3494" s="111">
        <v>13056148764.57</v>
      </c>
      <c r="D3494" s="182">
        <v>0</v>
      </c>
      <c r="E3494" s="112">
        <f t="shared" ref="E3494" si="699">SUMIF(A3494:B3494,"*intra*",C3494:D3494)+SUMIF(A3494:B3494,"*inter*",C3494:D3494)</f>
        <v>0</v>
      </c>
      <c r="F3494" s="112">
        <f t="shared" ref="F3494" si="700">SUMIF(A3494:B3494,"*consolidação*",C3494:D3494)</f>
        <v>13056148764.57</v>
      </c>
      <c r="H3494" s="182" t="b">
        <f t="shared" si="690"/>
        <v>1</v>
      </c>
      <c r="I3494" s="182" t="str">
        <f t="shared" si="689"/>
        <v>00</v>
      </c>
    </row>
    <row r="3495" spans="1:9">
      <c r="A3495" s="182" t="str">
        <f t="shared" si="669"/>
        <v>4.4.2.9.0.00.00 - Outros Juros e Encargos de Mora</v>
      </c>
      <c r="B3495" s="106" t="s">
        <v>2334</v>
      </c>
      <c r="C3495" s="110">
        <v>919926961.13999999</v>
      </c>
      <c r="D3495" s="182">
        <v>0</v>
      </c>
      <c r="E3495" s="112">
        <f>E3496</f>
        <v>0</v>
      </c>
      <c r="F3495" s="112">
        <f>F3496</f>
        <v>919926961.13999999</v>
      </c>
      <c r="G3495" s="182">
        <f>G3496</f>
        <v>0</v>
      </c>
      <c r="H3495" s="182" t="b">
        <f t="shared" si="690"/>
        <v>1</v>
      </c>
      <c r="I3495" s="182" t="str">
        <f t="shared" si="689"/>
        <v>00</v>
      </c>
    </row>
    <row r="3496" spans="1:9">
      <c r="A3496" s="182" t="str">
        <f t="shared" si="669"/>
        <v>4.4.2.9.1.00.00 - Outros Juros e Encargos de Mora - Consolidação</v>
      </c>
      <c r="B3496" s="108" t="s">
        <v>2335</v>
      </c>
      <c r="C3496" s="111">
        <v>919926961.13999999</v>
      </c>
      <c r="D3496" s="182">
        <v>0</v>
      </c>
      <c r="E3496" s="112">
        <f t="shared" ref="E3496" si="701">SUMIF(A3496:B3496,"*intra*",C3496:D3496)+SUMIF(A3496:B3496,"*inter*",C3496:D3496)</f>
        <v>0</v>
      </c>
      <c r="F3496" s="112">
        <f t="shared" ref="F3496" si="702">SUMIF(A3496:B3496,"*consolidação*",C3496:D3496)</f>
        <v>919926961.13999999</v>
      </c>
      <c r="H3496" s="182" t="b">
        <f t="shared" si="690"/>
        <v>1</v>
      </c>
      <c r="I3496" s="182" t="str">
        <f t="shared" si="689"/>
        <v>00</v>
      </c>
    </row>
    <row r="3497" spans="1:9">
      <c r="A3497" s="182" t="str">
        <f t="shared" si="669"/>
        <v>4.4.3.0.0.00.00 - Variações Monetárias e Cambiais</v>
      </c>
      <c r="B3497" s="106" t="s">
        <v>2336</v>
      </c>
      <c r="C3497" s="110">
        <v>48821328763.800003</v>
      </c>
      <c r="D3497" s="182">
        <v>0</v>
      </c>
      <c r="E3497" s="112">
        <f>E3503+E3512+E3498+E3510+E3505</f>
        <v>5373487907.4499998</v>
      </c>
      <c r="F3497" s="112">
        <f>F3503+F3512+F3498+F3510+F3505</f>
        <v>43447840856.350006</v>
      </c>
      <c r="G3497" s="182">
        <f>G3503+G3512+G3498+G3510+G3505</f>
        <v>0</v>
      </c>
      <c r="H3497" s="182" t="b">
        <f t="shared" si="690"/>
        <v>1</v>
      </c>
      <c r="I3497" s="182" t="str">
        <f t="shared" si="689"/>
        <v>00</v>
      </c>
    </row>
    <row r="3498" spans="1:9" ht="25.5">
      <c r="A3498" s="182" t="str">
        <f t="shared" si="669"/>
        <v>4.4.3.1.0.00.00 - Variações Monetárias e Cambiais de Empréstimos 
 Internos Concedidos</v>
      </c>
      <c r="B3498" s="108" t="s">
        <v>2337</v>
      </c>
      <c r="C3498" s="111">
        <v>6102594541.1700001</v>
      </c>
      <c r="D3498" s="182">
        <v>0</v>
      </c>
      <c r="E3498" s="112">
        <f>E3499+E3501+E3502+E3500</f>
        <v>2575820623.7399998</v>
      </c>
      <c r="F3498" s="112">
        <f>F3499+F3501+F3502+F3500</f>
        <v>3526773917.4299998</v>
      </c>
      <c r="G3498" s="182">
        <f>G3499+G3501+G3502+G3500</f>
        <v>0</v>
      </c>
      <c r="H3498" s="182" t="b">
        <f t="shared" si="690"/>
        <v>1</v>
      </c>
      <c r="I3498" s="182" t="str">
        <f t="shared" si="689"/>
        <v>00</v>
      </c>
    </row>
    <row r="3499" spans="1:9" ht="25.5">
      <c r="A3499" s="182" t="str">
        <f t="shared" si="669"/>
        <v>4.4.3.1.1.00.00 - Variações Monetárias e Cambiais de Empréstimos 
 Internos Concedidos - Consolidação</v>
      </c>
      <c r="B3499" s="106" t="s">
        <v>2338</v>
      </c>
      <c r="C3499" s="110">
        <v>3526773917.4299998</v>
      </c>
      <c r="D3499" s="182">
        <v>0</v>
      </c>
      <c r="E3499" s="112"/>
      <c r="F3499" s="112">
        <f t="shared" ref="F3499:F3502" si="703">SUMIF(A3499:B3499,"*consolidação*",C3499:D3499)</f>
        <v>3526773917.4299998</v>
      </c>
      <c r="H3499" s="182" t="b">
        <f t="shared" si="690"/>
        <v>1</v>
      </c>
      <c r="I3499" s="182" t="str">
        <f t="shared" si="689"/>
        <v>00</v>
      </c>
    </row>
    <row r="3500" spans="1:9" ht="25.5">
      <c r="A3500" s="182" t="str">
        <f t="shared" si="669"/>
        <v>4.4.3.1.3.00.00 - Variações Monetárias e Cambiais de Empréstimos 
 Internos Concedidos - Inter OFSS - União</v>
      </c>
      <c r="B3500" s="108" t="s">
        <v>2339</v>
      </c>
      <c r="C3500" s="111">
        <v>2575820623.7399998</v>
      </c>
      <c r="D3500" s="182">
        <v>0</v>
      </c>
      <c r="E3500" s="112">
        <f t="shared" ref="E3500:E3502" si="704">SUMIF(A3500:B3500,"*intra*",C3500:D3500)+SUMIF(A3500:B3500,"*inter*",C3500:D3500)</f>
        <v>2575820623.7399998</v>
      </c>
      <c r="F3500" s="112">
        <f t="shared" si="703"/>
        <v>0</v>
      </c>
      <c r="H3500" s="182" t="b">
        <f t="shared" si="690"/>
        <v>1</v>
      </c>
      <c r="I3500" s="182" t="str">
        <f t="shared" si="689"/>
        <v>00</v>
      </c>
    </row>
    <row r="3501" spans="1:9" ht="25.5">
      <c r="A3501" s="182" t="str">
        <f t="shared" si="669"/>
        <v>4.4.3.1.4.00.00 - Variações Monetárias e Cambiais de Empréstimos 
 Internos Concedidos - Inter OFSS - Estado</v>
      </c>
      <c r="B3501" s="106" t="s">
        <v>2340</v>
      </c>
      <c r="C3501" s="110">
        <v>0</v>
      </c>
      <c r="D3501" s="182">
        <v>0</v>
      </c>
      <c r="E3501" s="112">
        <f t="shared" si="704"/>
        <v>0</v>
      </c>
      <c r="F3501" s="112">
        <f t="shared" si="703"/>
        <v>0</v>
      </c>
      <c r="H3501" s="182" t="b">
        <f t="shared" si="690"/>
        <v>1</v>
      </c>
      <c r="I3501" s="182" t="str">
        <f t="shared" si="689"/>
        <v>00</v>
      </c>
    </row>
    <row r="3502" spans="1:9" ht="25.5">
      <c r="A3502" s="182" t="str">
        <f t="shared" si="669"/>
        <v>4.4.3.1.5.00.00 - Variações Monetárias e Cambiais de Empréstimos 
 Internos Concedidos - Inter OFSS - Município</v>
      </c>
      <c r="B3502" s="108" t="s">
        <v>2341</v>
      </c>
      <c r="C3502" s="111">
        <v>0</v>
      </c>
      <c r="D3502" s="182">
        <v>0</v>
      </c>
      <c r="E3502" s="112">
        <f t="shared" si="704"/>
        <v>0</v>
      </c>
      <c r="F3502" s="112">
        <f t="shared" si="703"/>
        <v>0</v>
      </c>
      <c r="H3502" s="182" t="b">
        <f t="shared" si="690"/>
        <v>1</v>
      </c>
      <c r="I3502" s="182" t="str">
        <f t="shared" si="689"/>
        <v>00</v>
      </c>
    </row>
    <row r="3503" spans="1:9" ht="25.5">
      <c r="A3503" s="182" t="str">
        <f t="shared" si="669"/>
        <v>4.4.3.2.0.00.00 - Variações Monetárias e Cambiais de Empréstimos 
 Externos Concedidos</v>
      </c>
      <c r="B3503" s="106" t="s">
        <v>2342</v>
      </c>
      <c r="C3503" s="110">
        <v>2268445145.0700002</v>
      </c>
      <c r="D3503" s="182">
        <v>0</v>
      </c>
      <c r="E3503" s="112">
        <f>E3504</f>
        <v>0</v>
      </c>
      <c r="F3503" s="112">
        <f>F3504</f>
        <v>2268445145.0700002</v>
      </c>
      <c r="G3503" s="182">
        <f>G3504</f>
        <v>0</v>
      </c>
      <c r="H3503" s="182" t="b">
        <f t="shared" si="690"/>
        <v>1</v>
      </c>
      <c r="I3503" s="182" t="str">
        <f t="shared" si="689"/>
        <v>00</v>
      </c>
    </row>
    <row r="3504" spans="1:9" ht="25.5">
      <c r="A3504" s="182" t="str">
        <f t="shared" si="669"/>
        <v>4.4.3.2.1.00.00 - Variações Monetárias e Cambiais de Empréstimos 
 Externos Concedidos - Consolidação</v>
      </c>
      <c r="B3504" s="108" t="s">
        <v>2343</v>
      </c>
      <c r="C3504" s="111">
        <v>2268445145.0700002</v>
      </c>
      <c r="D3504" s="182">
        <v>0</v>
      </c>
      <c r="E3504" s="112">
        <f t="shared" ref="E3504" si="705">SUMIF(A3504:B3504,"*intra*",C3504:D3504)+SUMIF(A3504:B3504,"*inter*",C3504:D3504)</f>
        <v>0</v>
      </c>
      <c r="F3504" s="112">
        <f t="shared" ref="F3504" si="706">SUMIF(A3504:B3504,"*consolidação*",C3504:D3504)</f>
        <v>2268445145.0700002</v>
      </c>
      <c r="H3504" s="182" t="b">
        <f t="shared" si="690"/>
        <v>1</v>
      </c>
      <c r="I3504" s="182" t="str">
        <f t="shared" si="689"/>
        <v>00</v>
      </c>
    </row>
    <row r="3505" spans="1:9" ht="25.5">
      <c r="A3505" s="182" t="str">
        <f t="shared" si="669"/>
        <v>4.4.3.3.0.00.00 - Variações Monetárias e Cambiais de Financiamentos 
 Internos Concedidos</v>
      </c>
      <c r="B3505" s="106" t="s">
        <v>2344</v>
      </c>
      <c r="C3505" s="110">
        <v>57943981.869999997</v>
      </c>
      <c r="D3505" s="182">
        <v>0</v>
      </c>
      <c r="E3505" s="112">
        <f>E3509+E3506+E3507+E3508</f>
        <v>0</v>
      </c>
      <c r="F3505" s="112">
        <f>F3509+F3506+F3507+F3508</f>
        <v>57943981.869999997</v>
      </c>
      <c r="G3505" s="182">
        <f>G3509+G3506+G3507+G3508</f>
        <v>0</v>
      </c>
      <c r="H3505" s="182" t="b">
        <f t="shared" si="690"/>
        <v>1</v>
      </c>
      <c r="I3505" s="182" t="str">
        <f t="shared" si="689"/>
        <v>00</v>
      </c>
    </row>
    <row r="3506" spans="1:9" ht="25.5">
      <c r="A3506" s="182" t="str">
        <f t="shared" si="669"/>
        <v>4.4.3.3.1.00.00 - Variações Monetárias e Cambiais de Financiamentos 
 Internos Concedidos - Consolidação</v>
      </c>
      <c r="B3506" s="108" t="s">
        <v>2345</v>
      </c>
      <c r="C3506" s="111">
        <v>57943981.869999997</v>
      </c>
      <c r="D3506" s="182">
        <v>0</v>
      </c>
      <c r="E3506" s="112"/>
      <c r="F3506" s="112">
        <f t="shared" ref="F3506:F3509" si="707">SUMIF(A3506:B3506,"*consolidação*",C3506:D3506)</f>
        <v>57943981.869999997</v>
      </c>
      <c r="H3506" s="182" t="b">
        <f t="shared" si="690"/>
        <v>1</v>
      </c>
      <c r="I3506" s="182" t="str">
        <f t="shared" si="689"/>
        <v>00</v>
      </c>
    </row>
    <row r="3507" spans="1:9" ht="25.5">
      <c r="A3507" s="182" t="str">
        <f t="shared" si="669"/>
        <v>4.4.3.3.3.00.00 - Variações Monetárias e Cambiais de Financiamentos 
 Internos Concedidos - Inter OFSS - União</v>
      </c>
      <c r="B3507" s="106" t="s">
        <v>2346</v>
      </c>
      <c r="C3507" s="110">
        <v>0</v>
      </c>
      <c r="D3507" s="182">
        <v>0</v>
      </c>
      <c r="E3507" s="112">
        <f t="shared" ref="E3507:E3509" si="708">SUMIF(A3507:B3507,"*intra*",C3507:D3507)+SUMIF(A3507:B3507,"*inter*",C3507:D3507)</f>
        <v>0</v>
      </c>
      <c r="F3507" s="112">
        <f t="shared" si="707"/>
        <v>0</v>
      </c>
      <c r="H3507" s="182" t="b">
        <f t="shared" si="690"/>
        <v>1</v>
      </c>
      <c r="I3507" s="182" t="str">
        <f t="shared" si="689"/>
        <v>00</v>
      </c>
    </row>
    <row r="3508" spans="1:9" ht="25.5">
      <c r="A3508" s="182" t="str">
        <f t="shared" si="669"/>
        <v>4.4.3.3.4.00.00 - Variações Monetárias e Cambiais de Financiamentos 
 Internos Concedidos - Inter OFSS - Estado</v>
      </c>
      <c r="B3508" s="108" t="s">
        <v>2347</v>
      </c>
      <c r="C3508" s="111">
        <v>0</v>
      </c>
      <c r="D3508" s="182">
        <v>0</v>
      </c>
      <c r="E3508" s="112">
        <f t="shared" si="708"/>
        <v>0</v>
      </c>
      <c r="F3508" s="112">
        <f t="shared" si="707"/>
        <v>0</v>
      </c>
      <c r="H3508" s="182" t="b">
        <f t="shared" si="690"/>
        <v>1</v>
      </c>
      <c r="I3508" s="182" t="str">
        <f t="shared" si="689"/>
        <v>00</v>
      </c>
    </row>
    <row r="3509" spans="1:9" ht="25.5">
      <c r="A3509" s="182" t="str">
        <f t="shared" si="669"/>
        <v>4.4.3.3.5.00.00 - Variações Monetárias e Cambiais de Financiamentos 
 Internos Concedidos - Inter OFSS - Município</v>
      </c>
      <c r="B3509" s="106" t="s">
        <v>2348</v>
      </c>
      <c r="C3509" s="110">
        <v>0</v>
      </c>
      <c r="D3509" s="182">
        <v>0</v>
      </c>
      <c r="E3509" s="112">
        <f t="shared" si="708"/>
        <v>0</v>
      </c>
      <c r="F3509" s="112">
        <f t="shared" si="707"/>
        <v>0</v>
      </c>
      <c r="H3509" s="182" t="b">
        <f t="shared" si="690"/>
        <v>1</v>
      </c>
      <c r="I3509" s="182" t="str">
        <f t="shared" si="689"/>
        <v>00</v>
      </c>
    </row>
    <row r="3510" spans="1:9" ht="25.5">
      <c r="A3510" s="182" t="str">
        <f t="shared" si="669"/>
        <v>4.4.3.4.0.00.00 - Variações Monetárias e Cambiais de Financiamentos 
 Externos Concedidos</v>
      </c>
      <c r="B3510" s="108" t="s">
        <v>2349</v>
      </c>
      <c r="C3510" s="111">
        <v>0</v>
      </c>
      <c r="D3510" s="182">
        <v>0</v>
      </c>
      <c r="E3510" s="112">
        <f>E3511</f>
        <v>0</v>
      </c>
      <c r="F3510" s="112">
        <f>F3511</f>
        <v>0</v>
      </c>
      <c r="G3510" s="182">
        <f>G3511</f>
        <v>0</v>
      </c>
      <c r="H3510" s="182" t="b">
        <f t="shared" si="690"/>
        <v>1</v>
      </c>
      <c r="I3510" s="182" t="str">
        <f t="shared" si="689"/>
        <v>00</v>
      </c>
    </row>
    <row r="3511" spans="1:9" ht="25.5">
      <c r="A3511" s="182" t="str">
        <f t="shared" si="669"/>
        <v>4.4.3.4.1.00.00 - Variações Monetárias e Cambiais de Financiamentos 
 Externos Concedidos - Consolidação</v>
      </c>
      <c r="B3511" s="106" t="s">
        <v>2350</v>
      </c>
      <c r="C3511" s="110">
        <v>0</v>
      </c>
      <c r="D3511" s="182">
        <v>0</v>
      </c>
      <c r="E3511" s="112">
        <f t="shared" ref="E3511" si="709">SUMIF(A3511:B3511,"*intra*",C3511:D3511)+SUMIF(A3511:B3511,"*inter*",C3511:D3511)</f>
        <v>0</v>
      </c>
      <c r="F3511" s="112">
        <f t="shared" ref="F3511" si="710">SUMIF(A3511:B3511,"*consolidação*",C3511:D3511)</f>
        <v>0</v>
      </c>
      <c r="H3511" s="182" t="b">
        <f t="shared" si="690"/>
        <v>1</v>
      </c>
      <c r="I3511" s="182" t="str">
        <f t="shared" si="689"/>
        <v>00</v>
      </c>
    </row>
    <row r="3512" spans="1:9">
      <c r="A3512" s="182" t="str">
        <f t="shared" si="669"/>
        <v>4.4.3.9.0.00.00 - Outras Variações Monetárias e Cambiais</v>
      </c>
      <c r="B3512" s="108" t="s">
        <v>2351</v>
      </c>
      <c r="C3512" s="111">
        <v>40392345095.690002</v>
      </c>
      <c r="D3512" s="182">
        <v>0</v>
      </c>
      <c r="E3512" s="112">
        <f>E3516+E3515+E3513+E3514</f>
        <v>2797667283.71</v>
      </c>
      <c r="F3512" s="112">
        <f>F3516+F3515+F3513+F3514</f>
        <v>37594677811.980003</v>
      </c>
      <c r="G3512" s="182">
        <f>G3516+G3515+G3513+G3514</f>
        <v>0</v>
      </c>
      <c r="H3512" s="182" t="b">
        <f t="shared" si="690"/>
        <v>1</v>
      </c>
      <c r="I3512" s="182" t="str">
        <f t="shared" si="689"/>
        <v>00</v>
      </c>
    </row>
    <row r="3513" spans="1:9" ht="25.5">
      <c r="A3513" s="182" t="str">
        <f t="shared" si="669"/>
        <v>4.4.3.9.1.00.00 - Outras Variações Monetárias e Cambiais - 
 Consolidação</v>
      </c>
      <c r="B3513" s="106" t="s">
        <v>2352</v>
      </c>
      <c r="C3513" s="110">
        <v>37594677811.980003</v>
      </c>
      <c r="D3513" s="182">
        <v>0</v>
      </c>
      <c r="E3513" s="112">
        <f t="shared" ref="E3513:E3516" si="711">SUMIF(A3513:B3513,"*intra*",C3513:D3513)+SUMIF(A3513:B3513,"*inter*",C3513:D3513)</f>
        <v>0</v>
      </c>
      <c r="F3513" s="112">
        <f t="shared" ref="F3513:F3516" si="712">SUMIF(A3513:B3513,"*consolidação*",C3513:D3513)</f>
        <v>37594677811.980003</v>
      </c>
      <c r="H3513" s="182" t="b">
        <f t="shared" si="690"/>
        <v>1</v>
      </c>
      <c r="I3513" s="182" t="str">
        <f t="shared" si="689"/>
        <v>00</v>
      </c>
    </row>
    <row r="3514" spans="1:9" ht="25.5">
      <c r="A3514" s="182" t="str">
        <f t="shared" ref="A3514:A3579" si="713">TRIM(B3514)</f>
        <v>4.4.3.9.3.00.00 - Outras Variações Monetárias e Cambiais - Inter 
 OFSS - União</v>
      </c>
      <c r="B3514" s="108" t="s">
        <v>2353</v>
      </c>
      <c r="C3514" s="111">
        <v>2797008845.4099998</v>
      </c>
      <c r="D3514" s="182">
        <v>0</v>
      </c>
      <c r="E3514" s="112">
        <f t="shared" si="711"/>
        <v>2797008845.4099998</v>
      </c>
      <c r="F3514" s="112">
        <f t="shared" si="712"/>
        <v>0</v>
      </c>
      <c r="H3514" s="182" t="b">
        <f t="shared" si="690"/>
        <v>1</v>
      </c>
      <c r="I3514" s="182" t="str">
        <f t="shared" si="689"/>
        <v>00</v>
      </c>
    </row>
    <row r="3515" spans="1:9" ht="25.5">
      <c r="A3515" s="182" t="str">
        <f t="shared" si="713"/>
        <v>4.4.3.9.4.00.00 - Outras Variações Monetárias e Cambiais - Inter 
 OFSS - Estado</v>
      </c>
      <c r="B3515" s="106" t="s">
        <v>2354</v>
      </c>
      <c r="C3515" s="110">
        <v>0</v>
      </c>
      <c r="D3515" s="182">
        <v>0</v>
      </c>
      <c r="E3515" s="112">
        <f t="shared" si="711"/>
        <v>0</v>
      </c>
      <c r="F3515" s="112">
        <f t="shared" si="712"/>
        <v>0</v>
      </c>
      <c r="H3515" s="182" t="b">
        <f t="shared" si="690"/>
        <v>1</v>
      </c>
      <c r="I3515" s="182" t="str">
        <f t="shared" si="689"/>
        <v>00</v>
      </c>
    </row>
    <row r="3516" spans="1:9" ht="25.5">
      <c r="A3516" s="182" t="str">
        <f t="shared" si="713"/>
        <v>4.4.3.9.5.00.00 - Outras Variações Monetárias e Cambiais - Inter 
 OFSS - Município</v>
      </c>
      <c r="B3516" s="108" t="s">
        <v>2355</v>
      </c>
      <c r="C3516" s="111">
        <v>658438.30000000005</v>
      </c>
      <c r="D3516" s="182">
        <v>0</v>
      </c>
      <c r="E3516" s="112">
        <f t="shared" si="711"/>
        <v>658438.30000000005</v>
      </c>
      <c r="F3516" s="112">
        <f t="shared" si="712"/>
        <v>0</v>
      </c>
      <c r="H3516" s="182" t="b">
        <f t="shared" si="690"/>
        <v>1</v>
      </c>
      <c r="I3516" s="182" t="str">
        <f t="shared" si="689"/>
        <v>00</v>
      </c>
    </row>
    <row r="3517" spans="1:9">
      <c r="A3517" s="182" t="str">
        <f t="shared" si="713"/>
        <v>4.4.4.0.0.00.00 - Descontos Financeiros Obtidos</v>
      </c>
      <c r="B3517" s="106" t="s">
        <v>2356</v>
      </c>
      <c r="C3517" s="110">
        <v>5671085.1600000001</v>
      </c>
      <c r="D3517" s="182">
        <v>0</v>
      </c>
      <c r="E3517" s="112">
        <f>E3518</f>
        <v>0</v>
      </c>
      <c r="F3517" s="112">
        <f>F3518</f>
        <v>5671085.1600000001</v>
      </c>
      <c r="G3517" s="182">
        <f>G3518</f>
        <v>0</v>
      </c>
      <c r="H3517" s="182" t="b">
        <f t="shared" si="690"/>
        <v>1</v>
      </c>
      <c r="I3517" s="182" t="str">
        <f t="shared" si="689"/>
        <v>00</v>
      </c>
    </row>
    <row r="3518" spans="1:9">
      <c r="A3518" s="182" t="str">
        <f t="shared" si="713"/>
        <v>4.4.4.0.1.00.00 - Descontos Financeiros Obtidos - Consolidação</v>
      </c>
      <c r="B3518" s="108" t="s">
        <v>2357</v>
      </c>
      <c r="C3518" s="111">
        <v>5671085.1600000001</v>
      </c>
      <c r="D3518" s="182">
        <v>0</v>
      </c>
      <c r="E3518" s="112">
        <f t="shared" ref="E3518" si="714">SUMIF(A3518:B3518,"*intra*",C3518:D3518)+SUMIF(A3518:B3518,"*inter*",C3518:D3518)</f>
        <v>0</v>
      </c>
      <c r="F3518" s="112">
        <f t="shared" ref="F3518" si="715">SUMIF(A3518:B3518,"*consolidação*",C3518:D3518)</f>
        <v>5671085.1600000001</v>
      </c>
      <c r="H3518" s="182" t="b">
        <f t="shared" si="690"/>
        <v>1</v>
      </c>
      <c r="I3518" s="182" t="str">
        <f t="shared" si="689"/>
        <v>00</v>
      </c>
    </row>
    <row r="3519" spans="1:9" ht="25.5">
      <c r="A3519" s="182" t="str">
        <f t="shared" si="713"/>
        <v>4.4.5.0.0.00.00 - Remuneração de Depósitos Bancários e Aplicações 
 Financeiras</v>
      </c>
      <c r="B3519" s="106" t="s">
        <v>2358</v>
      </c>
      <c r="C3519" s="110">
        <v>10445967333.93</v>
      </c>
      <c r="D3519" s="182">
        <v>0</v>
      </c>
      <c r="E3519" s="112">
        <f>E3522+E3520</f>
        <v>0</v>
      </c>
      <c r="F3519" s="112">
        <f>F3522+F3520</f>
        <v>10445967333.93</v>
      </c>
      <c r="G3519" s="182">
        <f>G3522+G3520</f>
        <v>0</v>
      </c>
      <c r="H3519" s="182" t="b">
        <f t="shared" si="690"/>
        <v>1</v>
      </c>
      <c r="I3519" s="182" t="str">
        <f t="shared" si="689"/>
        <v>00</v>
      </c>
    </row>
    <row r="3520" spans="1:9">
      <c r="A3520" s="182" t="str">
        <f t="shared" si="713"/>
        <v>4.4.5.1.0.00.00 - Remuneração de Depósitos Bancários</v>
      </c>
      <c r="B3520" s="108" t="s">
        <v>2359</v>
      </c>
      <c r="C3520" s="111">
        <v>4502833882.3900003</v>
      </c>
      <c r="D3520" s="182">
        <v>0</v>
      </c>
      <c r="E3520" s="112">
        <f>E3521</f>
        <v>0</v>
      </c>
      <c r="F3520" s="112">
        <f>F3521</f>
        <v>4502833882.3900003</v>
      </c>
      <c r="G3520" s="182">
        <f>G3521</f>
        <v>0</v>
      </c>
      <c r="H3520" s="182" t="b">
        <f t="shared" si="690"/>
        <v>1</v>
      </c>
      <c r="I3520" s="182" t="str">
        <f t="shared" si="689"/>
        <v>00</v>
      </c>
    </row>
    <row r="3521" spans="1:9">
      <c r="A3521" s="182" t="str">
        <f t="shared" si="713"/>
        <v>4.4.5.1.1.00.00 - Remuneração de Depósitos Bancários - Consolidação</v>
      </c>
      <c r="B3521" s="106" t="s">
        <v>2360</v>
      </c>
      <c r="C3521" s="110">
        <v>4502833882.3900003</v>
      </c>
      <c r="D3521" s="182">
        <v>0</v>
      </c>
      <c r="E3521" s="112">
        <f t="shared" ref="E3521" si="716">SUMIF(A3521:B3521,"*intra*",C3521:D3521)+SUMIF(A3521:B3521,"*inter*",C3521:D3521)</f>
        <v>0</v>
      </c>
      <c r="F3521" s="112">
        <f t="shared" ref="F3521" si="717">SUMIF(A3521:B3521,"*consolidação*",C3521:D3521)</f>
        <v>4502833882.3900003</v>
      </c>
      <c r="H3521" s="182" t="b">
        <f t="shared" si="690"/>
        <v>1</v>
      </c>
      <c r="I3521" s="182" t="str">
        <f t="shared" si="689"/>
        <v>00</v>
      </c>
    </row>
    <row r="3522" spans="1:9">
      <c r="A3522" s="182" t="str">
        <f t="shared" si="713"/>
        <v>4.4.5.2.0.00.00 - Remuneração de Aplicações Financeiras</v>
      </c>
      <c r="B3522" s="108" t="s">
        <v>2361</v>
      </c>
      <c r="C3522" s="111">
        <v>5943133451.54</v>
      </c>
      <c r="D3522" s="182">
        <v>0</v>
      </c>
      <c r="E3522" s="112">
        <f>E3523</f>
        <v>0</v>
      </c>
      <c r="F3522" s="112">
        <f>F3523</f>
        <v>5943133451.54</v>
      </c>
      <c r="G3522" s="182">
        <f>G3523</f>
        <v>0</v>
      </c>
      <c r="H3522" s="182" t="b">
        <f t="shared" si="690"/>
        <v>1</v>
      </c>
      <c r="I3522" s="182" t="str">
        <f t="shared" si="689"/>
        <v>00</v>
      </c>
    </row>
    <row r="3523" spans="1:9" ht="25.5">
      <c r="A3523" s="182" t="str">
        <f t="shared" si="713"/>
        <v>4.4.5.2.1.00.00 - Remuneração de Aplicações Financeiras - 
 Consolidação</v>
      </c>
      <c r="B3523" s="106" t="s">
        <v>2362</v>
      </c>
      <c r="C3523" s="110">
        <v>5943133451.54</v>
      </c>
      <c r="D3523" s="182">
        <v>0</v>
      </c>
      <c r="E3523" s="112">
        <f t="shared" ref="E3523" si="718">SUMIF(A3523:B3523,"*intra*",C3523:D3523)+SUMIF(A3523:B3523,"*inter*",C3523:D3523)</f>
        <v>0</v>
      </c>
      <c r="F3523" s="112">
        <f t="shared" ref="F3523" si="719">SUMIF(A3523:B3523,"*consolidação*",C3523:D3523)</f>
        <v>5943133451.54</v>
      </c>
      <c r="H3523" s="182" t="b">
        <f t="shared" si="690"/>
        <v>1</v>
      </c>
      <c r="I3523" s="182" t="str">
        <f t="shared" si="689"/>
        <v>00</v>
      </c>
    </row>
    <row r="3524" spans="1:9">
      <c r="A3524" s="182" t="str">
        <f t="shared" si="713"/>
        <v>4.4.8.0.0.00.00 - Aportes do Banco Central</v>
      </c>
      <c r="B3524" s="108" t="s">
        <v>2363</v>
      </c>
      <c r="C3524" s="111">
        <v>0</v>
      </c>
      <c r="D3524" s="182">
        <v>0</v>
      </c>
      <c r="E3524" s="112">
        <f t="shared" ref="E3524:G3525" si="720">E3525</f>
        <v>0</v>
      </c>
      <c r="F3524" s="112">
        <f t="shared" si="720"/>
        <v>0</v>
      </c>
      <c r="G3524" s="182">
        <f t="shared" si="720"/>
        <v>0</v>
      </c>
      <c r="H3524" s="182" t="b">
        <f t="shared" si="690"/>
        <v>1</v>
      </c>
      <c r="I3524" s="182" t="str">
        <f t="shared" si="689"/>
        <v>00</v>
      </c>
    </row>
    <row r="3525" spans="1:9">
      <c r="A3525" s="182" t="str">
        <f t="shared" si="713"/>
        <v>4.4.8.1.0.00.00 - Resultado Positivo do Banco Central</v>
      </c>
      <c r="B3525" s="106" t="s">
        <v>2364</v>
      </c>
      <c r="C3525" s="110">
        <v>0</v>
      </c>
      <c r="D3525" s="182">
        <v>0</v>
      </c>
      <c r="E3525" s="112">
        <f t="shared" si="720"/>
        <v>0</v>
      </c>
      <c r="F3525" s="112">
        <f t="shared" si="720"/>
        <v>0</v>
      </c>
      <c r="G3525" s="182">
        <f t="shared" si="720"/>
        <v>0</v>
      </c>
      <c r="H3525" s="182" t="b">
        <f t="shared" si="690"/>
        <v>1</v>
      </c>
      <c r="I3525" s="182" t="str">
        <f t="shared" si="689"/>
        <v>00</v>
      </c>
    </row>
    <row r="3526" spans="1:9">
      <c r="A3526" s="182" t="str">
        <f t="shared" si="713"/>
        <v>4.4.8.1.1.00.00 - Resultado Positivo do Banco Central - Consolidação</v>
      </c>
      <c r="B3526" s="108" t="s">
        <v>2365</v>
      </c>
      <c r="C3526" s="111">
        <v>0</v>
      </c>
      <c r="D3526" s="182">
        <v>0</v>
      </c>
      <c r="E3526" s="112">
        <f t="shared" ref="E3526" si="721">SUMIF(A3526:B3526,"*intra*",C3526:D3526)+SUMIF(A3526:B3526,"*inter*",C3526:D3526)</f>
        <v>0</v>
      </c>
      <c r="F3526" s="112">
        <f t="shared" ref="F3526" si="722">SUMIF(A3526:B3526,"*consolidação*",C3526:D3526)</f>
        <v>0</v>
      </c>
      <c r="H3526" s="182" t="b">
        <f t="shared" si="690"/>
        <v>1</v>
      </c>
      <c r="I3526" s="182" t="str">
        <f t="shared" si="689"/>
        <v>00</v>
      </c>
    </row>
    <row r="3527" spans="1:9" ht="25.5">
      <c r="A3527" s="182" t="str">
        <f t="shared" si="713"/>
        <v>4.4.9.0.0.00.00 - Outras Variações Patrimoniais Aumentativas – 
 Financeiras</v>
      </c>
      <c r="B3527" s="106" t="s">
        <v>2366</v>
      </c>
      <c r="C3527" s="110">
        <v>3269464580.9200001</v>
      </c>
      <c r="D3527" s="182">
        <v>0</v>
      </c>
      <c r="E3527" s="112">
        <f>E3528</f>
        <v>0</v>
      </c>
      <c r="F3527" s="112">
        <f>F3528</f>
        <v>3269464580.9200001</v>
      </c>
      <c r="G3527" s="182">
        <f>G3528</f>
        <v>0</v>
      </c>
      <c r="H3527" s="182" t="b">
        <f t="shared" si="690"/>
        <v>1</v>
      </c>
      <c r="I3527" s="182" t="str">
        <f t="shared" si="689"/>
        <v>00</v>
      </c>
    </row>
    <row r="3528" spans="1:9" ht="25.5">
      <c r="A3528" s="182" t="str">
        <f t="shared" si="713"/>
        <v>4.4.9.0.1.00.00 - Outras Variações Patrimoniais Aumentativas – 
 Financeiras - Consolidação</v>
      </c>
      <c r="B3528" s="108" t="s">
        <v>2367</v>
      </c>
      <c r="C3528" s="111">
        <v>3269464580.9200001</v>
      </c>
      <c r="D3528" s="182">
        <v>0</v>
      </c>
      <c r="E3528" s="112">
        <f t="shared" ref="E3528" si="723">SUMIF(A3528:B3528,"*intra*",C3528:D3528)+SUMIF(A3528:B3528,"*inter*",C3528:D3528)</f>
        <v>0</v>
      </c>
      <c r="F3528" s="112">
        <f t="shared" ref="F3528" si="724">SUMIF(A3528:B3528,"*consolidação*",C3528:D3528)</f>
        <v>3269464580.9200001</v>
      </c>
      <c r="H3528" s="182" t="b">
        <f t="shared" si="690"/>
        <v>1</v>
      </c>
      <c r="I3528" s="182" t="str">
        <f t="shared" si="689"/>
        <v>00</v>
      </c>
    </row>
    <row r="3529" spans="1:9">
      <c r="A3529" s="182" t="str">
        <f t="shared" si="713"/>
        <v>4.5.0.0.0.00.00 - Transferências e Delegações Recebidas</v>
      </c>
      <c r="B3529" s="106" t="s">
        <v>2368</v>
      </c>
      <c r="C3529" s="110">
        <v>1002696763739.33</v>
      </c>
      <c r="D3529" s="182">
        <v>0</v>
      </c>
      <c r="E3529" s="112">
        <f>E3570+E3559+E3564+E3577+E3541+E3530+E3568+E3566+E3579</f>
        <v>985735339918.06995</v>
      </c>
      <c r="F3529" s="112">
        <f>F3570+F3559+F3564+F3577+F3541+F3530+F3568+F3566+F3579</f>
        <v>16961423821.26</v>
      </c>
      <c r="G3529" s="182">
        <f>G3570+G3559+G3564+G3577+G3541+G3530+G3568+G3566+G3579</f>
        <v>0</v>
      </c>
      <c r="H3529" s="182" t="b">
        <f t="shared" si="690"/>
        <v>1</v>
      </c>
      <c r="I3529" s="182" t="str">
        <f t="shared" si="689"/>
        <v>00</v>
      </c>
    </row>
    <row r="3530" spans="1:9">
      <c r="A3530" s="182" t="str">
        <f t="shared" si="713"/>
        <v>4.5.1.0.0.00.00 - Transferências Intragovernamentais</v>
      </c>
      <c r="B3530" s="108" t="s">
        <v>2369</v>
      </c>
      <c r="C3530" s="111">
        <v>828501798838.94995</v>
      </c>
      <c r="D3530" s="182">
        <v>0</v>
      </c>
      <c r="E3530" s="112">
        <f>E3533+E3535+E3537+E3531+E3539</f>
        <v>828501798838.94995</v>
      </c>
      <c r="F3530" s="112">
        <f>F3533+F3535+F3537+F3531+F3539</f>
        <v>0</v>
      </c>
      <c r="G3530" s="182">
        <f>G3533+G3535+G3537+G3531</f>
        <v>0</v>
      </c>
      <c r="H3530" s="182" t="b">
        <f t="shared" si="690"/>
        <v>1</v>
      </c>
      <c r="I3530" s="182" t="str">
        <f t="shared" si="689"/>
        <v>00</v>
      </c>
    </row>
    <row r="3531" spans="1:9" ht="25.5">
      <c r="A3531" s="182" t="str">
        <f t="shared" si="713"/>
        <v>4.5.1.1.0.00.00 - Transferências Recebidas para a Execução 
 Orçamentária</v>
      </c>
      <c r="B3531" s="106" t="s">
        <v>2370</v>
      </c>
      <c r="C3531" s="110">
        <v>350285794586.60999</v>
      </c>
      <c r="D3531" s="182">
        <v>0</v>
      </c>
      <c r="E3531" s="112">
        <f>E3532</f>
        <v>350285794586.60999</v>
      </c>
      <c r="F3531" s="112">
        <f>F3532</f>
        <v>0</v>
      </c>
      <c r="G3531" s="182">
        <f>G3532</f>
        <v>0</v>
      </c>
      <c r="H3531" s="182" t="b">
        <f t="shared" si="690"/>
        <v>1</v>
      </c>
      <c r="I3531" s="182" t="str">
        <f t="shared" si="689"/>
        <v>00</v>
      </c>
    </row>
    <row r="3532" spans="1:9" ht="25.5">
      <c r="A3532" s="182" t="str">
        <f t="shared" si="713"/>
        <v>4.5.1.1.2.00.00 - Transferências Recebidas para a Execução 
 Orçamentária - Intra OFSS</v>
      </c>
      <c r="B3532" s="108" t="s">
        <v>2371</v>
      </c>
      <c r="C3532" s="111">
        <v>350285794586.60999</v>
      </c>
      <c r="D3532" s="182">
        <v>0</v>
      </c>
      <c r="E3532" s="112">
        <f t="shared" ref="E3532" si="725">SUMIF(A3532:B3532,"*intra*",C3532:D3532)+SUMIF(A3532:B3532,"*inter*",C3532:D3532)</f>
        <v>350285794586.60999</v>
      </c>
      <c r="F3532" s="112">
        <f t="shared" ref="F3532" si="726">SUMIF(A3532:B3532,"*consolidação*",C3532:D3532)</f>
        <v>0</v>
      </c>
      <c r="H3532" s="182" t="b">
        <f t="shared" si="690"/>
        <v>1</v>
      </c>
      <c r="I3532" s="182" t="str">
        <f t="shared" si="689"/>
        <v>00</v>
      </c>
    </row>
    <row r="3533" spans="1:9" ht="25.5">
      <c r="A3533" s="182" t="str">
        <f t="shared" si="713"/>
        <v>4.5.1.2.0.00.00 - Transferências Recebidas Independentes de Execução 
 Orçamentária</v>
      </c>
      <c r="B3533" s="106" t="s">
        <v>2372</v>
      </c>
      <c r="C3533" s="110">
        <v>443210396016.31</v>
      </c>
      <c r="D3533" s="182">
        <v>0</v>
      </c>
      <c r="E3533" s="112">
        <f>E3534</f>
        <v>443210396016.31</v>
      </c>
      <c r="F3533" s="112">
        <f>F3534</f>
        <v>0</v>
      </c>
      <c r="G3533" s="182">
        <f>G3534</f>
        <v>0</v>
      </c>
      <c r="H3533" s="182" t="b">
        <f t="shared" si="690"/>
        <v>1</v>
      </c>
      <c r="I3533" s="182" t="str">
        <f t="shared" si="689"/>
        <v>00</v>
      </c>
    </row>
    <row r="3534" spans="1:9" ht="38.25">
      <c r="A3534" s="182" t="str">
        <f t="shared" si="713"/>
        <v>4.5.1.2.2.00.00 - Transferências Recebidas Independentes de Execução 
 Orçamentária - Intra OFSS</v>
      </c>
      <c r="B3534" s="108" t="s">
        <v>2373</v>
      </c>
      <c r="C3534" s="111">
        <v>443210396016.31</v>
      </c>
      <c r="D3534" s="182">
        <v>0</v>
      </c>
      <c r="E3534" s="112">
        <f t="shared" ref="E3534" si="727">SUMIF(A3534:B3534,"*intra*",C3534:D3534)+SUMIF(A3534:B3534,"*inter*",C3534:D3534)</f>
        <v>443210396016.31</v>
      </c>
      <c r="F3534" s="112">
        <f t="shared" ref="F3534" si="728">SUMIF(A3534:B3534,"*consolidação*",C3534:D3534)</f>
        <v>0</v>
      </c>
      <c r="H3534" s="182" t="b">
        <f t="shared" si="690"/>
        <v>1</v>
      </c>
      <c r="I3534" s="182" t="str">
        <f t="shared" si="689"/>
        <v>00</v>
      </c>
    </row>
    <row r="3535" spans="1:9" ht="25.5">
      <c r="A3535" s="182" t="str">
        <f t="shared" si="713"/>
        <v>4.5.1.3.0.00.00 - Transferencias Recebidas para Aportes de Recursos 
 para o RPPS</v>
      </c>
      <c r="B3535" s="106" t="s">
        <v>2374</v>
      </c>
      <c r="C3535" s="110">
        <v>35005608236.029999</v>
      </c>
      <c r="D3535" s="182">
        <v>0</v>
      </c>
      <c r="E3535" s="112">
        <f>E3536</f>
        <v>35005608236.029999</v>
      </c>
      <c r="F3535" s="112">
        <f>F3536</f>
        <v>0</v>
      </c>
      <c r="G3535" s="182">
        <f>G3536</f>
        <v>0</v>
      </c>
      <c r="H3535" s="182" t="b">
        <f t="shared" si="690"/>
        <v>1</v>
      </c>
      <c r="I3535" s="182" t="str">
        <f t="shared" si="689"/>
        <v>00</v>
      </c>
    </row>
    <row r="3536" spans="1:9" ht="25.5">
      <c r="A3536" s="182" t="str">
        <f t="shared" si="713"/>
        <v>4.5.1.3.2.00.00 - Transferencias Recebidas para Aportes de Recursos 
 para o RPPS – Intra OFSS</v>
      </c>
      <c r="B3536" s="108" t="s">
        <v>2375</v>
      </c>
      <c r="C3536" s="111">
        <v>35005608236.029999</v>
      </c>
      <c r="D3536" s="182">
        <v>0</v>
      </c>
      <c r="E3536" s="112">
        <f t="shared" ref="E3536" si="729">SUMIF(A3536:B3536,"*intra*",C3536:D3536)+SUMIF(A3536:B3536,"*inter*",C3536:D3536)</f>
        <v>35005608236.029999</v>
      </c>
      <c r="F3536" s="112">
        <f t="shared" ref="F3536" si="730">SUMIF(A3536:B3536,"*consolidação*",C3536:D3536)</f>
        <v>0</v>
      </c>
      <c r="H3536" s="182" t="b">
        <f t="shared" si="690"/>
        <v>1</v>
      </c>
      <c r="I3536" s="182" t="str">
        <f t="shared" si="689"/>
        <v>00</v>
      </c>
    </row>
    <row r="3537" spans="1:9" ht="25.5">
      <c r="A3537" s="182" t="str">
        <f t="shared" si="713"/>
        <v>4.5.1.4.0.00.00 - Transferências Recebidas para Aportes de Recursos 
 para o RGPS</v>
      </c>
      <c r="B3537" s="106" t="s">
        <v>2376</v>
      </c>
      <c r="C3537" s="110">
        <v>0</v>
      </c>
      <c r="D3537" s="182">
        <v>0</v>
      </c>
      <c r="E3537" s="112">
        <f>E3538</f>
        <v>0</v>
      </c>
      <c r="F3537" s="112">
        <f>F3538</f>
        <v>0</v>
      </c>
      <c r="G3537" s="182">
        <f>G3538</f>
        <v>0</v>
      </c>
      <c r="H3537" s="182" t="b">
        <f t="shared" si="690"/>
        <v>1</v>
      </c>
      <c r="I3537" s="182" t="str">
        <f t="shared" si="689"/>
        <v>00</v>
      </c>
    </row>
    <row r="3538" spans="1:9" ht="25.5">
      <c r="A3538" s="182" t="str">
        <f t="shared" si="713"/>
        <v>4.5.1.4.2.00.00 - Transferências Recebidas para Aportes de Recursos 
 para o RGPS – Intra OFSS</v>
      </c>
      <c r="B3538" s="108" t="s">
        <v>2377</v>
      </c>
      <c r="C3538" s="111">
        <v>0</v>
      </c>
      <c r="D3538" s="182">
        <v>0</v>
      </c>
      <c r="E3538" s="112">
        <f t="shared" ref="E3538" si="731">SUMIF(A3538:B3538,"*intra*",C3538:D3538)+SUMIF(A3538:B3538,"*inter*",C3538:D3538)</f>
        <v>0</v>
      </c>
      <c r="F3538" s="112">
        <f t="shared" ref="F3538" si="732">SUMIF(A3538:B3538,"*consolidação*",C3538:D3538)</f>
        <v>0</v>
      </c>
      <c r="H3538" s="182" t="b">
        <f t="shared" si="690"/>
        <v>1</v>
      </c>
      <c r="I3538" s="182" t="str">
        <f t="shared" si="689"/>
        <v>00</v>
      </c>
    </row>
    <row r="3539" spans="1:9" s="252" customFormat="1" ht="25.5">
      <c r="A3539" s="252" t="s">
        <v>4034</v>
      </c>
      <c r="B3539" s="254" t="s">
        <v>4034</v>
      </c>
      <c r="C3539" s="110">
        <v>0</v>
      </c>
      <c r="D3539" s="252">
        <v>0</v>
      </c>
      <c r="E3539" s="112">
        <f>E3540</f>
        <v>0</v>
      </c>
      <c r="F3539" s="112">
        <f>F3540</f>
        <v>0</v>
      </c>
      <c r="H3539" s="252" t="b">
        <f t="shared" ref="H3539:H3540" si="733">IF(I3539="00",C3539=E3539+F3539,TRUE)</f>
        <v>1</v>
      </c>
      <c r="I3539" s="252" t="str">
        <f t="shared" ref="I3539:I3540" si="734">MID(A3539,11,2)</f>
        <v>00</v>
      </c>
    </row>
    <row r="3540" spans="1:9" s="252" customFormat="1" ht="25.5">
      <c r="A3540" s="252" t="s">
        <v>4035</v>
      </c>
      <c r="B3540" s="255" t="s">
        <v>4035</v>
      </c>
      <c r="C3540" s="111">
        <v>0</v>
      </c>
      <c r="D3540" s="252">
        <v>0</v>
      </c>
      <c r="E3540" s="112">
        <f t="shared" ref="E3540" si="735">SUMIF(A3540:B3540,"*intra*",C3540:D3540)+SUMIF(A3540:B3540,"*inter*",C3540:D3540)</f>
        <v>0</v>
      </c>
      <c r="F3540" s="112">
        <f t="shared" ref="F3540" si="736">SUMIF(A3540:B3540,"*consolidação*",C3540:D3540)</f>
        <v>0</v>
      </c>
      <c r="H3540" s="252" t="b">
        <f t="shared" si="733"/>
        <v>1</v>
      </c>
      <c r="I3540" s="252" t="str">
        <f t="shared" si="734"/>
        <v>00</v>
      </c>
    </row>
    <row r="3541" spans="1:9">
      <c r="A3541" s="182" t="str">
        <f t="shared" si="713"/>
        <v>4.5.2.0.0.00.00 - Transferências Inter Governamentais</v>
      </c>
      <c r="B3541" s="106" t="s">
        <v>2378</v>
      </c>
      <c r="C3541" s="110">
        <v>157357525166.89999</v>
      </c>
      <c r="D3541" s="182">
        <v>0</v>
      </c>
      <c r="E3541" s="112">
        <f>E3549+E3546+E3554+E3542</f>
        <v>157232040610.70999</v>
      </c>
      <c r="F3541" s="112">
        <f>F3549+F3546+F3554+F3542</f>
        <v>125484556.19000001</v>
      </c>
      <c r="G3541" s="182">
        <f>G3549+G3546+G3554+G3542</f>
        <v>0</v>
      </c>
      <c r="H3541" s="182" t="b">
        <f t="shared" si="690"/>
        <v>1</v>
      </c>
      <c r="I3541" s="182" t="str">
        <f t="shared" si="689"/>
        <v>00</v>
      </c>
    </row>
    <row r="3542" spans="1:9">
      <c r="A3542" s="182" t="str">
        <f t="shared" si="713"/>
        <v>4.5.2.1.0.00.00 - Transferências Constitucionais e Legais de Receitas</v>
      </c>
      <c r="B3542" s="108" t="s">
        <v>2379</v>
      </c>
      <c r="C3542" s="111">
        <v>123198252920.92999</v>
      </c>
      <c r="D3542" s="182">
        <v>0</v>
      </c>
      <c r="E3542" s="112">
        <f>E3544+E3543+E3545</f>
        <v>123198252920.92999</v>
      </c>
      <c r="F3542" s="112">
        <f>F3544+F3543+F3545</f>
        <v>0</v>
      </c>
      <c r="G3542" s="182">
        <f>G3544+G3543+G3545</f>
        <v>0</v>
      </c>
      <c r="H3542" s="182" t="b">
        <f t="shared" si="690"/>
        <v>1</v>
      </c>
      <c r="I3542" s="182" t="str">
        <f t="shared" si="689"/>
        <v>00</v>
      </c>
    </row>
    <row r="3543" spans="1:9" ht="25.5">
      <c r="A3543" s="182" t="str">
        <f t="shared" si="713"/>
        <v>4.5.2.1.1.00.00 - Transferências Constitucionais e Legais de 
 Receitas- Consolidação</v>
      </c>
      <c r="B3543" s="106" t="s">
        <v>2380</v>
      </c>
      <c r="C3543" s="110">
        <v>0</v>
      </c>
      <c r="D3543" s="182">
        <v>0</v>
      </c>
      <c r="E3543" s="112">
        <f t="shared" ref="E3543:E3545" si="737">SUMIF(A3543:B3543,"*intra*",C3543:D3543)+SUMIF(A3543:B3543,"*inter*",C3543:D3543)</f>
        <v>0</v>
      </c>
      <c r="F3543" s="112">
        <f t="shared" ref="F3543:F3545" si="738">SUMIF(A3543:B3543,"*consolidação*",C3543:D3543)</f>
        <v>0</v>
      </c>
      <c r="H3543" s="182" t="b">
        <f t="shared" si="690"/>
        <v>1</v>
      </c>
      <c r="I3543" s="182" t="str">
        <f t="shared" si="689"/>
        <v>00</v>
      </c>
    </row>
    <row r="3544" spans="1:9" ht="25.5">
      <c r="A3544" s="182" t="str">
        <f t="shared" si="713"/>
        <v>4.5.2.1.3.00.00 - Transferências Constitucionais e Legais de 
 Receitas - Inter OFSS – União</v>
      </c>
      <c r="B3544" s="108" t="s">
        <v>2381</v>
      </c>
      <c r="C3544" s="111">
        <v>123172093307.56</v>
      </c>
      <c r="D3544" s="182">
        <v>0</v>
      </c>
      <c r="E3544" s="112">
        <f t="shared" si="737"/>
        <v>123172093307.56</v>
      </c>
      <c r="F3544" s="112">
        <f t="shared" si="738"/>
        <v>0</v>
      </c>
      <c r="H3544" s="182" t="b">
        <f t="shared" si="690"/>
        <v>1</v>
      </c>
      <c r="I3544" s="182" t="str">
        <f t="shared" si="689"/>
        <v>00</v>
      </c>
    </row>
    <row r="3545" spans="1:9" ht="25.5">
      <c r="A3545" s="182" t="str">
        <f t="shared" si="713"/>
        <v>4.5.2.1.4.00.00 - Transferências Constitucionais e Legais de 
 Receitas - Inter OFSS - Estado</v>
      </c>
      <c r="B3545" s="106" t="s">
        <v>2382</v>
      </c>
      <c r="C3545" s="110">
        <v>26159613.370000001</v>
      </c>
      <c r="D3545" s="182">
        <v>0</v>
      </c>
      <c r="E3545" s="112">
        <f t="shared" si="737"/>
        <v>26159613.370000001</v>
      </c>
      <c r="F3545" s="112">
        <f t="shared" si="738"/>
        <v>0</v>
      </c>
      <c r="H3545" s="182" t="b">
        <f t="shared" si="690"/>
        <v>1</v>
      </c>
      <c r="I3545" s="182" t="str">
        <f t="shared" ref="I3545:I3608" si="739">MID(A3545,11,2)</f>
        <v>00</v>
      </c>
    </row>
    <row r="3546" spans="1:9">
      <c r="A3546" s="182" t="str">
        <f t="shared" si="713"/>
        <v>4.5.2.2.0.00.00 - Transferências do FUNDEB</v>
      </c>
      <c r="B3546" s="108" t="s">
        <v>2383</v>
      </c>
      <c r="C3546" s="111">
        <v>29060917683.439999</v>
      </c>
      <c r="D3546" s="182">
        <v>0</v>
      </c>
      <c r="E3546" s="112">
        <f>E3547+E3548</f>
        <v>29060917683.440002</v>
      </c>
      <c r="F3546" s="112">
        <f>F3547+F3548</f>
        <v>0</v>
      </c>
      <c r="G3546" s="182">
        <f>G3547+G3548</f>
        <v>0</v>
      </c>
      <c r="H3546" s="182" t="b">
        <f t="shared" ref="H3546:H3609" si="740">IF(I3546="00",C3546=E3546+F3546,TRUE)</f>
        <v>1</v>
      </c>
      <c r="I3546" s="182" t="str">
        <f t="shared" si="739"/>
        <v>00</v>
      </c>
    </row>
    <row r="3547" spans="1:9">
      <c r="A3547" s="182" t="str">
        <f t="shared" si="713"/>
        <v>4.5.2.2.3.00.00 - Transferências do FUNDEB - Inter OFSS - União</v>
      </c>
      <c r="B3547" s="106" t="s">
        <v>2384</v>
      </c>
      <c r="C3547" s="110">
        <v>10117157200.690001</v>
      </c>
      <c r="D3547" s="182">
        <v>0</v>
      </c>
      <c r="E3547" s="112">
        <f t="shared" ref="E3547:E3548" si="741">SUMIF(A3547:B3547,"*intra*",C3547:D3547)+SUMIF(A3547:B3547,"*inter*",C3547:D3547)</f>
        <v>10117157200.690001</v>
      </c>
      <c r="F3547" s="112">
        <f t="shared" ref="F3547:F3548" si="742">SUMIF(A3547:B3547,"*consolidação*",C3547:D3547)</f>
        <v>0</v>
      </c>
      <c r="H3547" s="182" t="b">
        <f t="shared" si="740"/>
        <v>1</v>
      </c>
      <c r="I3547" s="182" t="str">
        <f t="shared" si="739"/>
        <v>00</v>
      </c>
    </row>
    <row r="3548" spans="1:9">
      <c r="A3548" s="182" t="str">
        <f t="shared" si="713"/>
        <v>4.5.2.2.4.00.00 - Transferências do FUNDEB - Inter OFSS - Estado</v>
      </c>
      <c r="B3548" s="108" t="s">
        <v>2385</v>
      </c>
      <c r="C3548" s="111">
        <v>18943760482.75</v>
      </c>
      <c r="D3548" s="182">
        <v>0</v>
      </c>
      <c r="E3548" s="112">
        <f t="shared" si="741"/>
        <v>18943760482.75</v>
      </c>
      <c r="F3548" s="112">
        <f t="shared" si="742"/>
        <v>0</v>
      </c>
      <c r="H3548" s="182" t="b">
        <f t="shared" si="740"/>
        <v>1</v>
      </c>
      <c r="I3548" s="182" t="str">
        <f t="shared" si="739"/>
        <v>00</v>
      </c>
    </row>
    <row r="3549" spans="1:9">
      <c r="A3549" s="182" t="str">
        <f t="shared" si="713"/>
        <v>4.5.2.3.0.00.00 - Transferências Voluntárias</v>
      </c>
      <c r="B3549" s="106" t="s">
        <v>2386</v>
      </c>
      <c r="C3549" s="110">
        <v>4247417218.6199999</v>
      </c>
      <c r="D3549" s="182">
        <v>0</v>
      </c>
      <c r="E3549" s="112">
        <f>E3553+E3550+E3551+E3552</f>
        <v>4123030141.0799999</v>
      </c>
      <c r="F3549" s="112">
        <f>F3553+F3550+F3551+F3552</f>
        <v>124387077.54000001</v>
      </c>
      <c r="G3549" s="182">
        <f>G3553+G3550+G3551+G3552</f>
        <v>0</v>
      </c>
      <c r="H3549" s="182" t="b">
        <f t="shared" si="740"/>
        <v>1</v>
      </c>
      <c r="I3549" s="182" t="str">
        <f t="shared" si="739"/>
        <v>00</v>
      </c>
    </row>
    <row r="3550" spans="1:9">
      <c r="A3550" s="182" t="str">
        <f t="shared" si="713"/>
        <v>4.5.2.3.1.00.00 - Transferências Voluntárias - Consolidação</v>
      </c>
      <c r="B3550" s="108" t="s">
        <v>2387</v>
      </c>
      <c r="C3550" s="111">
        <v>124387077.54000001</v>
      </c>
      <c r="D3550" s="182">
        <v>0</v>
      </c>
      <c r="E3550" s="112">
        <f t="shared" ref="E3550:E3553" si="743">SUMIF(A3550:B3550,"*intra*",C3550:D3550)+SUMIF(A3550:B3550,"*inter*",C3550:D3550)</f>
        <v>0</v>
      </c>
      <c r="F3550" s="112">
        <f t="shared" ref="F3550:F3553" si="744">SUMIF(A3550:B3550,"*consolidação*",C3550:D3550)</f>
        <v>124387077.54000001</v>
      </c>
      <c r="H3550" s="182" t="b">
        <f t="shared" si="740"/>
        <v>1</v>
      </c>
      <c r="I3550" s="182" t="str">
        <f t="shared" si="739"/>
        <v>00</v>
      </c>
    </row>
    <row r="3551" spans="1:9">
      <c r="A3551" s="182" t="str">
        <f t="shared" si="713"/>
        <v>4.5.2.3.3.00.00 - Transferências Voluntárias – Inter OFSS - União</v>
      </c>
      <c r="B3551" s="106" t="s">
        <v>2388</v>
      </c>
      <c r="C3551" s="110">
        <v>2534612810.5</v>
      </c>
      <c r="D3551" s="182">
        <v>0</v>
      </c>
      <c r="E3551" s="112">
        <f t="shared" si="743"/>
        <v>2534612810.5</v>
      </c>
      <c r="F3551" s="112">
        <f t="shared" si="744"/>
        <v>0</v>
      </c>
      <c r="H3551" s="182" t="b">
        <f t="shared" si="740"/>
        <v>1</v>
      </c>
      <c r="I3551" s="182" t="str">
        <f t="shared" si="739"/>
        <v>00</v>
      </c>
    </row>
    <row r="3552" spans="1:9">
      <c r="A3552" s="182" t="str">
        <f t="shared" si="713"/>
        <v>4.5.2.3.4.00.00 - Transferências Voluntárias – Inter OFSS - Estado</v>
      </c>
      <c r="B3552" s="108" t="s">
        <v>2389</v>
      </c>
      <c r="C3552" s="111">
        <v>1180801869.0699999</v>
      </c>
      <c r="D3552" s="182">
        <v>0</v>
      </c>
      <c r="E3552" s="112">
        <f t="shared" si="743"/>
        <v>1180801869.0699999</v>
      </c>
      <c r="F3552" s="112">
        <f t="shared" si="744"/>
        <v>0</v>
      </c>
      <c r="H3552" s="182" t="b">
        <f t="shared" si="740"/>
        <v>1</v>
      </c>
      <c r="I3552" s="182" t="str">
        <f t="shared" si="739"/>
        <v>00</v>
      </c>
    </row>
    <row r="3553" spans="1:9" ht="25.5">
      <c r="A3553" s="182" t="str">
        <f t="shared" si="713"/>
        <v>4.5.2.3.5.00.00 - Transferências Voluntárias - Inter OFSS - 
 Município</v>
      </c>
      <c r="B3553" s="106" t="s">
        <v>2390</v>
      </c>
      <c r="C3553" s="110">
        <v>407615461.50999999</v>
      </c>
      <c r="D3553" s="182">
        <v>0</v>
      </c>
      <c r="E3553" s="112">
        <f t="shared" si="743"/>
        <v>407615461.50999999</v>
      </c>
      <c r="F3553" s="112">
        <f t="shared" si="744"/>
        <v>0</v>
      </c>
      <c r="H3553" s="182" t="b">
        <f t="shared" si="740"/>
        <v>1</v>
      </c>
      <c r="I3553" s="182" t="str">
        <f t="shared" si="739"/>
        <v>00</v>
      </c>
    </row>
    <row r="3554" spans="1:9">
      <c r="A3554" s="182" t="str">
        <f t="shared" si="713"/>
        <v>4.5.2.4.0.00.00 - Outras Transferências</v>
      </c>
      <c r="B3554" s="108" t="s">
        <v>2391</v>
      </c>
      <c r="C3554" s="111">
        <v>850937343.90999997</v>
      </c>
      <c r="D3554" s="182">
        <v>0</v>
      </c>
      <c r="E3554" s="112">
        <f>E3558+E3557+E3555+E3556</f>
        <v>849839865.25999999</v>
      </c>
      <c r="F3554" s="112">
        <f>F3558+F3557+F3555+F3556</f>
        <v>1097478.6499999999</v>
      </c>
      <c r="G3554" s="182">
        <f>G3558+G3557+G3555+G3556</f>
        <v>0</v>
      </c>
      <c r="H3554" s="182" t="b">
        <f t="shared" si="740"/>
        <v>1</v>
      </c>
      <c r="I3554" s="182" t="str">
        <f t="shared" si="739"/>
        <v>00</v>
      </c>
    </row>
    <row r="3555" spans="1:9">
      <c r="A3555" s="182" t="str">
        <f t="shared" si="713"/>
        <v>4.5.2.4.1.00.00 - Outras Transferências - Consolidação</v>
      </c>
      <c r="B3555" s="106" t="s">
        <v>2392</v>
      </c>
      <c r="C3555" s="110">
        <v>1097478.6499999999</v>
      </c>
      <c r="D3555" s="182">
        <v>0</v>
      </c>
      <c r="E3555" s="112">
        <f t="shared" ref="E3555:E3558" si="745">SUMIF(A3555:B3555,"*intra*",C3555:D3555)+SUMIF(A3555:B3555,"*inter*",C3555:D3555)</f>
        <v>0</v>
      </c>
      <c r="F3555" s="112">
        <f t="shared" ref="F3555:F3558" si="746">SUMIF(A3555:B3555,"*consolidação*",C3555:D3555)</f>
        <v>1097478.6499999999</v>
      </c>
      <c r="H3555" s="182" t="b">
        <f t="shared" si="740"/>
        <v>1</v>
      </c>
      <c r="I3555" s="182" t="str">
        <f t="shared" si="739"/>
        <v>00</v>
      </c>
    </row>
    <row r="3556" spans="1:9">
      <c r="A3556" s="182" t="str">
        <f t="shared" si="713"/>
        <v>4.5.2.4.3.00.00 - Outras Transferências – Inter OFSS - União</v>
      </c>
      <c r="B3556" s="108" t="s">
        <v>2393</v>
      </c>
      <c r="C3556" s="111">
        <v>424176556.60000002</v>
      </c>
      <c r="D3556" s="182">
        <v>0</v>
      </c>
      <c r="E3556" s="112">
        <f t="shared" si="745"/>
        <v>424176556.60000002</v>
      </c>
      <c r="F3556" s="112">
        <f t="shared" si="746"/>
        <v>0</v>
      </c>
      <c r="H3556" s="182" t="b">
        <f t="shared" si="740"/>
        <v>1</v>
      </c>
      <c r="I3556" s="182" t="str">
        <f t="shared" si="739"/>
        <v>00</v>
      </c>
    </row>
    <row r="3557" spans="1:9">
      <c r="A3557" s="182" t="str">
        <f t="shared" si="713"/>
        <v>4.5.2.4.4.00.00 - Outras Transferências – Inter OFSS - Estado</v>
      </c>
      <c r="B3557" s="106" t="s">
        <v>2394</v>
      </c>
      <c r="C3557" s="110">
        <v>130433.03</v>
      </c>
      <c r="D3557" s="182">
        <v>0</v>
      </c>
      <c r="E3557" s="112">
        <f t="shared" si="745"/>
        <v>130433.03</v>
      </c>
      <c r="F3557" s="112">
        <f t="shared" si="746"/>
        <v>0</v>
      </c>
      <c r="H3557" s="182" t="b">
        <f t="shared" si="740"/>
        <v>1</v>
      </c>
      <c r="I3557" s="182" t="str">
        <f t="shared" si="739"/>
        <v>00</v>
      </c>
    </row>
    <row r="3558" spans="1:9">
      <c r="A3558" s="182" t="str">
        <f t="shared" si="713"/>
        <v>4.5.2.4.5.00.00 - Outras Transferências – Inter OFSS - Município</v>
      </c>
      <c r="B3558" s="108" t="s">
        <v>2395</v>
      </c>
      <c r="C3558" s="111">
        <v>425532875.63</v>
      </c>
      <c r="D3558" s="182">
        <v>0</v>
      </c>
      <c r="E3558" s="112">
        <f t="shared" si="745"/>
        <v>425532875.63</v>
      </c>
      <c r="F3558" s="112">
        <f t="shared" si="746"/>
        <v>0</v>
      </c>
      <c r="H3558" s="182" t="b">
        <f t="shared" si="740"/>
        <v>1</v>
      </c>
      <c r="I3558" s="182" t="str">
        <f t="shared" si="739"/>
        <v>00</v>
      </c>
    </row>
    <row r="3559" spans="1:9">
      <c r="A3559" s="182" t="str">
        <f t="shared" si="713"/>
        <v>4.5.3.0.0.00.00 - Transferências das Instituições Privadas</v>
      </c>
      <c r="B3559" s="106" t="s">
        <v>2396</v>
      </c>
      <c r="C3559" s="110">
        <v>2410705700.3800001</v>
      </c>
      <c r="D3559" s="182">
        <v>0</v>
      </c>
      <c r="E3559" s="112">
        <f>E3560+E3562</f>
        <v>0</v>
      </c>
      <c r="F3559" s="112">
        <f>F3560+F3562</f>
        <v>2410705700.3800001</v>
      </c>
      <c r="G3559" s="182">
        <f>G3560+G3562</f>
        <v>0</v>
      </c>
      <c r="H3559" s="182" t="b">
        <f t="shared" si="740"/>
        <v>1</v>
      </c>
      <c r="I3559" s="182" t="str">
        <f t="shared" si="739"/>
        <v>00</v>
      </c>
    </row>
    <row r="3560" spans="1:9" ht="25.5">
      <c r="A3560" s="182" t="str">
        <f t="shared" si="713"/>
        <v>4.5.3.1.0.00.00 - Transferências das Instituições Privadas sem Fins 
 Lucrativos</v>
      </c>
      <c r="B3560" s="108" t="s">
        <v>2397</v>
      </c>
      <c r="C3560" s="111">
        <v>188027043.31999999</v>
      </c>
      <c r="D3560" s="182">
        <v>0</v>
      </c>
      <c r="E3560" s="112">
        <f>E3561</f>
        <v>0</v>
      </c>
      <c r="F3560" s="112">
        <f>F3561</f>
        <v>188027043.31999999</v>
      </c>
      <c r="G3560" s="182">
        <f>G3561</f>
        <v>0</v>
      </c>
      <c r="H3560" s="182" t="b">
        <f t="shared" si="740"/>
        <v>1</v>
      </c>
      <c r="I3560" s="182" t="str">
        <f t="shared" si="739"/>
        <v>00</v>
      </c>
    </row>
    <row r="3561" spans="1:9" ht="25.5">
      <c r="A3561" s="182" t="str">
        <f t="shared" si="713"/>
        <v>4.5.3.1.1.00.00 - Transferências das Instituições Privadas sem Fins 
 Lucrativos - Consolidação</v>
      </c>
      <c r="B3561" s="106" t="s">
        <v>2398</v>
      </c>
      <c r="C3561" s="110">
        <v>188027043.31999999</v>
      </c>
      <c r="D3561" s="182">
        <v>0</v>
      </c>
      <c r="E3561" s="112">
        <f t="shared" ref="E3561" si="747">SUMIF(A3561:B3561,"*intra*",C3561:D3561)+SUMIF(A3561:B3561,"*inter*",C3561:D3561)</f>
        <v>0</v>
      </c>
      <c r="F3561" s="112">
        <f t="shared" ref="F3561" si="748">SUMIF(A3561:B3561,"*consolidação*",C3561:D3561)</f>
        <v>188027043.31999999</v>
      </c>
      <c r="H3561" s="182" t="b">
        <f t="shared" si="740"/>
        <v>1</v>
      </c>
      <c r="I3561" s="182" t="str">
        <f t="shared" si="739"/>
        <v>00</v>
      </c>
    </row>
    <row r="3562" spans="1:9" ht="25.5">
      <c r="A3562" s="182" t="str">
        <f t="shared" si="713"/>
        <v>4.5.3.2.0.00.00 - Transferências das Instituições Privadas com Fins 
 Lucrativos</v>
      </c>
      <c r="B3562" s="108" t="s">
        <v>2399</v>
      </c>
      <c r="C3562" s="111">
        <v>2222678657.0599999</v>
      </c>
      <c r="D3562" s="182">
        <v>0</v>
      </c>
      <c r="E3562" s="112">
        <f>E3563</f>
        <v>0</v>
      </c>
      <c r="F3562" s="112">
        <f>F3563</f>
        <v>2222678657.0599999</v>
      </c>
      <c r="G3562" s="182">
        <f>G3563</f>
        <v>0</v>
      </c>
      <c r="H3562" s="182" t="b">
        <f t="shared" si="740"/>
        <v>1</v>
      </c>
      <c r="I3562" s="182" t="str">
        <f t="shared" si="739"/>
        <v>00</v>
      </c>
    </row>
    <row r="3563" spans="1:9" ht="25.5">
      <c r="A3563" s="182" t="str">
        <f t="shared" si="713"/>
        <v>4.5.3.2.1.00.00 - Transferências das Instituições Privadas com Fins 
 Lucrativos - Consolidação</v>
      </c>
      <c r="B3563" s="106" t="s">
        <v>2400</v>
      </c>
      <c r="C3563" s="110">
        <v>2222678657.0599999</v>
      </c>
      <c r="D3563" s="182">
        <v>0</v>
      </c>
      <c r="E3563" s="112">
        <f t="shared" ref="E3563" si="749">SUMIF(A3563:B3563,"*intra*",C3563:D3563)+SUMIF(A3563:B3563,"*inter*",C3563:D3563)</f>
        <v>0</v>
      </c>
      <c r="F3563" s="112">
        <f t="shared" ref="F3563" si="750">SUMIF(A3563:B3563,"*consolidação*",C3563:D3563)</f>
        <v>2222678657.0599999</v>
      </c>
      <c r="H3563" s="182" t="b">
        <f t="shared" si="740"/>
        <v>1</v>
      </c>
      <c r="I3563" s="182" t="str">
        <f t="shared" si="739"/>
        <v>00</v>
      </c>
    </row>
    <row r="3564" spans="1:9">
      <c r="A3564" s="182" t="str">
        <f t="shared" si="713"/>
        <v>4.5.4.0.0.00.00 - Transferências das Instituições Multigovernamentais</v>
      </c>
      <c r="B3564" s="108" t="s">
        <v>2401</v>
      </c>
      <c r="C3564" s="111">
        <v>13413494690.870001</v>
      </c>
      <c r="D3564" s="182">
        <v>0</v>
      </c>
      <c r="E3564" s="112">
        <f>E3565</f>
        <v>0</v>
      </c>
      <c r="F3564" s="112">
        <f>F3565</f>
        <v>13413494690.870001</v>
      </c>
      <c r="G3564" s="182">
        <f>G3565</f>
        <v>0</v>
      </c>
      <c r="H3564" s="182" t="b">
        <f t="shared" si="740"/>
        <v>1</v>
      </c>
      <c r="I3564" s="182" t="str">
        <f t="shared" si="739"/>
        <v>00</v>
      </c>
    </row>
    <row r="3565" spans="1:9" ht="25.5">
      <c r="A3565" s="182" t="str">
        <f t="shared" si="713"/>
        <v>4.5.4.0.1.00.00 - Transferências das Instituições Multigovernamentais 
 - Consolidação</v>
      </c>
      <c r="B3565" s="106" t="s">
        <v>2402</v>
      </c>
      <c r="C3565" s="110">
        <v>13413494690.870001</v>
      </c>
      <c r="D3565" s="182">
        <v>0</v>
      </c>
      <c r="E3565" s="112">
        <f t="shared" ref="E3565" si="751">SUMIF(A3565:B3565,"*intra*",C3565:D3565)+SUMIF(A3565:B3565,"*inter*",C3565:D3565)</f>
        <v>0</v>
      </c>
      <c r="F3565" s="112">
        <f t="shared" ref="F3565" si="752">SUMIF(A3565:B3565,"*consolidação*",C3565:D3565)</f>
        <v>13413494690.870001</v>
      </c>
      <c r="H3565" s="182" t="b">
        <f t="shared" si="740"/>
        <v>1</v>
      </c>
      <c r="I3565" s="182" t="str">
        <f t="shared" si="739"/>
        <v>00</v>
      </c>
    </row>
    <row r="3566" spans="1:9">
      <c r="A3566" s="182" t="str">
        <f t="shared" si="713"/>
        <v>4.5.5.0.0.00.00 - Transferências de Consórcios Públicos</v>
      </c>
      <c r="B3566" s="108" t="s">
        <v>2403</v>
      </c>
      <c r="C3566" s="111">
        <v>0</v>
      </c>
      <c r="D3566" s="182">
        <v>0</v>
      </c>
      <c r="E3566" s="112">
        <f>E3567</f>
        <v>0</v>
      </c>
      <c r="F3566" s="112">
        <f>F3567</f>
        <v>0</v>
      </c>
      <c r="G3566" s="182">
        <f>G3567</f>
        <v>0</v>
      </c>
      <c r="H3566" s="182" t="b">
        <f t="shared" si="740"/>
        <v>1</v>
      </c>
      <c r="I3566" s="182" t="str">
        <f t="shared" si="739"/>
        <v>00</v>
      </c>
    </row>
    <row r="3567" spans="1:9" ht="25.5">
      <c r="A3567" s="182" t="str">
        <f t="shared" si="713"/>
        <v>4.5.5.0.1.00.00 - Transferências de Consórcios Públicos - 
 Consolidação</v>
      </c>
      <c r="B3567" s="106" t="s">
        <v>2404</v>
      </c>
      <c r="C3567" s="110">
        <v>0</v>
      </c>
      <c r="D3567" s="182">
        <v>0</v>
      </c>
      <c r="E3567" s="112">
        <f t="shared" ref="E3567" si="753">SUMIF(A3567:B3567,"*intra*",C3567:D3567)+SUMIF(A3567:B3567,"*inter*",C3567:D3567)</f>
        <v>0</v>
      </c>
      <c r="F3567" s="112">
        <f t="shared" ref="F3567" si="754">SUMIF(A3567:B3567,"*consolidação*",C3567:D3567)</f>
        <v>0</v>
      </c>
      <c r="H3567" s="182" t="b">
        <f t="shared" si="740"/>
        <v>1</v>
      </c>
      <c r="I3567" s="182" t="str">
        <f t="shared" si="739"/>
        <v>00</v>
      </c>
    </row>
    <row r="3568" spans="1:9">
      <c r="A3568" s="182" t="str">
        <f t="shared" si="713"/>
        <v>4.5.6.0.0.00.00 - Transferências do Exterior</v>
      </c>
      <c r="B3568" s="108" t="s">
        <v>2405</v>
      </c>
      <c r="C3568" s="111">
        <v>6389385.5</v>
      </c>
      <c r="D3568" s="182">
        <v>0</v>
      </c>
      <c r="E3568" s="112">
        <f>E3569</f>
        <v>0</v>
      </c>
      <c r="F3568" s="112">
        <f>F3569</f>
        <v>6389385.5</v>
      </c>
      <c r="G3568" s="182">
        <f>G3569</f>
        <v>0</v>
      </c>
      <c r="H3568" s="182" t="b">
        <f t="shared" si="740"/>
        <v>1</v>
      </c>
      <c r="I3568" s="182" t="str">
        <f t="shared" si="739"/>
        <v>00</v>
      </c>
    </row>
    <row r="3569" spans="1:9">
      <c r="A3569" s="182" t="str">
        <f t="shared" si="713"/>
        <v>4.5.6.0.1.00.00 - Transferências do Exterior - Consolidação</v>
      </c>
      <c r="B3569" s="106" t="s">
        <v>2406</v>
      </c>
      <c r="C3569" s="110">
        <v>6389385.5</v>
      </c>
      <c r="D3569" s="182">
        <v>0</v>
      </c>
      <c r="E3569" s="112">
        <f t="shared" ref="E3569" si="755">SUMIF(A3569:B3569,"*intra*",C3569:D3569)+SUMIF(A3569:B3569,"*inter*",C3569:D3569)</f>
        <v>0</v>
      </c>
      <c r="F3569" s="112">
        <f t="shared" ref="F3569" si="756">SUMIF(A3569:B3569,"*consolidação*",C3569:D3569)</f>
        <v>6389385.5</v>
      </c>
      <c r="H3569" s="182" t="b">
        <f t="shared" si="740"/>
        <v>1</v>
      </c>
      <c r="I3569" s="182" t="str">
        <f t="shared" si="739"/>
        <v>00</v>
      </c>
    </row>
    <row r="3570" spans="1:9">
      <c r="A3570" s="182" t="str">
        <f t="shared" si="713"/>
        <v>4.5.7.0.0.00.00 - Execução Orçamentária Delegada</v>
      </c>
      <c r="B3570" s="108" t="s">
        <v>2407</v>
      </c>
      <c r="C3570" s="111">
        <v>1500468.41</v>
      </c>
      <c r="D3570" s="182">
        <v>0</v>
      </c>
      <c r="E3570" s="112">
        <f>E3575+E3571</f>
        <v>1500468.41</v>
      </c>
      <c r="F3570" s="112">
        <f>F3575+F3571</f>
        <v>0</v>
      </c>
      <c r="G3570" s="182">
        <f>G3575+G3571</f>
        <v>0</v>
      </c>
      <c r="H3570" s="182" t="b">
        <f t="shared" si="740"/>
        <v>1</v>
      </c>
      <c r="I3570" s="182" t="str">
        <f t="shared" si="739"/>
        <v>00</v>
      </c>
    </row>
    <row r="3571" spans="1:9">
      <c r="A3571" s="182" t="str">
        <f t="shared" si="713"/>
        <v>4.5.7.1.0.00.00 - Execução Orçamentária Delegada de Entes</v>
      </c>
      <c r="B3571" s="106" t="s">
        <v>2408</v>
      </c>
      <c r="C3571" s="110">
        <v>1500468.41</v>
      </c>
      <c r="D3571" s="182">
        <v>0</v>
      </c>
      <c r="E3571" s="112">
        <f>E3574+E3572+E3573</f>
        <v>1500468.41</v>
      </c>
      <c r="F3571" s="112">
        <f>F3574+F3572+F3573</f>
        <v>0</v>
      </c>
      <c r="G3571" s="182">
        <f>G3574+G3572+G3573</f>
        <v>0</v>
      </c>
      <c r="H3571" s="182" t="b">
        <f t="shared" si="740"/>
        <v>1</v>
      </c>
      <c r="I3571" s="182" t="str">
        <f t="shared" si="739"/>
        <v>00</v>
      </c>
    </row>
    <row r="3572" spans="1:9" ht="25.5">
      <c r="A3572" s="182" t="str">
        <f t="shared" si="713"/>
        <v>4.5.7.1.3.00.00 - Execução Orçamentária Delegada de Entes – Inter 
 OFSS - União</v>
      </c>
      <c r="B3572" s="108" t="s">
        <v>2409</v>
      </c>
      <c r="C3572" s="111">
        <v>1500468.41</v>
      </c>
      <c r="D3572" s="182">
        <v>0</v>
      </c>
      <c r="E3572" s="112">
        <f t="shared" ref="E3572:E3574" si="757">SUMIF(A3572:B3572,"*intra*",C3572:D3572)+SUMIF(A3572:B3572,"*inter*",C3572:D3572)</f>
        <v>1500468.41</v>
      </c>
      <c r="F3572" s="112">
        <f t="shared" ref="F3572:F3574" si="758">SUMIF(A3572:B3572,"*consolidação*",C3572:D3572)</f>
        <v>0</v>
      </c>
      <c r="H3572" s="182" t="b">
        <f t="shared" si="740"/>
        <v>1</v>
      </c>
      <c r="I3572" s="182" t="str">
        <f t="shared" si="739"/>
        <v>00</v>
      </c>
    </row>
    <row r="3573" spans="1:9" ht="25.5">
      <c r="A3573" s="182" t="str">
        <f t="shared" si="713"/>
        <v>4.5.7.1.4.00.00 - Execução Orçamentária Delegada de Entes – Inter 
 OFSS - Estado</v>
      </c>
      <c r="B3573" s="106" t="s">
        <v>2410</v>
      </c>
      <c r="C3573" s="110">
        <v>0</v>
      </c>
      <c r="D3573" s="182">
        <v>0</v>
      </c>
      <c r="E3573" s="112">
        <f t="shared" si="757"/>
        <v>0</v>
      </c>
      <c r="F3573" s="112">
        <f t="shared" si="758"/>
        <v>0</v>
      </c>
      <c r="H3573" s="182" t="b">
        <f t="shared" si="740"/>
        <v>1</v>
      </c>
      <c r="I3573" s="182" t="str">
        <f t="shared" si="739"/>
        <v>00</v>
      </c>
    </row>
    <row r="3574" spans="1:9" ht="25.5">
      <c r="A3574" s="182" t="str">
        <f t="shared" si="713"/>
        <v>4.5.7.1.5.00.00 - Execução Orçamentária Delegada de Entes – Inter 
 OFSS - Município</v>
      </c>
      <c r="B3574" s="108" t="s">
        <v>2411</v>
      </c>
      <c r="C3574" s="111">
        <v>0</v>
      </c>
      <c r="D3574" s="182">
        <v>0</v>
      </c>
      <c r="E3574" s="112">
        <f t="shared" si="757"/>
        <v>0</v>
      </c>
      <c r="F3574" s="112">
        <f t="shared" si="758"/>
        <v>0</v>
      </c>
      <c r="H3574" s="182" t="b">
        <f t="shared" si="740"/>
        <v>1</v>
      </c>
      <c r="I3574" s="182" t="str">
        <f t="shared" si="739"/>
        <v>00</v>
      </c>
    </row>
    <row r="3575" spans="1:9">
      <c r="A3575" s="182" t="str">
        <f t="shared" si="713"/>
        <v>4.5.7.2.0.00.00 - Execução Orçamentária Delegada de Consórcios</v>
      </c>
      <c r="B3575" s="106" t="s">
        <v>2412</v>
      </c>
      <c r="C3575" s="110">
        <v>0</v>
      </c>
      <c r="D3575" s="182">
        <v>0</v>
      </c>
      <c r="E3575" s="112">
        <f>E3576</f>
        <v>0</v>
      </c>
      <c r="F3575" s="112">
        <f>F3576</f>
        <v>0</v>
      </c>
      <c r="G3575" s="182">
        <f>G3576</f>
        <v>0</v>
      </c>
      <c r="H3575" s="182" t="b">
        <f t="shared" si="740"/>
        <v>1</v>
      </c>
      <c r="I3575" s="182" t="str">
        <f t="shared" si="739"/>
        <v>00</v>
      </c>
    </row>
    <row r="3576" spans="1:9" ht="25.5">
      <c r="A3576" s="182" t="str">
        <f t="shared" si="713"/>
        <v>4.5.7.2.1.00.00 - Execução Orçamentária Delegada de Consórcios - 
 Consolidação</v>
      </c>
      <c r="B3576" s="108" t="s">
        <v>2413</v>
      </c>
      <c r="C3576" s="111">
        <v>0</v>
      </c>
      <c r="D3576" s="182">
        <v>0</v>
      </c>
      <c r="E3576" s="112">
        <f t="shared" ref="E3576" si="759">SUMIF(A3576:B3576,"*intra*",C3576:D3576)+SUMIF(A3576:B3576,"*inter*",C3576:D3576)</f>
        <v>0</v>
      </c>
      <c r="F3576" s="112">
        <f t="shared" ref="F3576" si="760">SUMIF(A3576:B3576,"*consolidação*",C3576:D3576)</f>
        <v>0</v>
      </c>
      <c r="H3576" s="182" t="b">
        <f t="shared" si="740"/>
        <v>1</v>
      </c>
      <c r="I3576" s="182" t="str">
        <f t="shared" si="739"/>
        <v>00</v>
      </c>
    </row>
    <row r="3577" spans="1:9">
      <c r="A3577" s="182" t="str">
        <f t="shared" si="713"/>
        <v>4.5.8.0.0.00.00 - Transferências de Pessoas Físicas</v>
      </c>
      <c r="B3577" s="106" t="s">
        <v>2414</v>
      </c>
      <c r="C3577" s="110">
        <v>17465755.850000001</v>
      </c>
      <c r="D3577" s="182">
        <v>0</v>
      </c>
      <c r="E3577" s="112">
        <f>E3578</f>
        <v>0</v>
      </c>
      <c r="F3577" s="112">
        <f>F3578</f>
        <v>17465755.850000001</v>
      </c>
      <c r="G3577" s="182">
        <f>G3578</f>
        <v>0</v>
      </c>
      <c r="H3577" s="182" t="b">
        <f t="shared" si="740"/>
        <v>1</v>
      </c>
      <c r="I3577" s="182" t="str">
        <f t="shared" si="739"/>
        <v>00</v>
      </c>
    </row>
    <row r="3578" spans="1:9">
      <c r="A3578" s="182" t="str">
        <f t="shared" si="713"/>
        <v>4.5.8.0.1.00.00 - Transferências de Pessoas Físicas - Consolidação</v>
      </c>
      <c r="B3578" s="108" t="s">
        <v>2415</v>
      </c>
      <c r="C3578" s="111">
        <v>17465755.850000001</v>
      </c>
      <c r="D3578" s="182">
        <v>0</v>
      </c>
      <c r="E3578" s="112">
        <f t="shared" ref="E3578" si="761">SUMIF(A3578:B3578,"*intra*",C3578:D3578)+SUMIF(A3578:B3578,"*inter*",C3578:D3578)</f>
        <v>0</v>
      </c>
      <c r="F3578" s="112">
        <f t="shared" ref="F3578" si="762">SUMIF(A3578:B3578,"*consolidação*",C3578:D3578)</f>
        <v>17465755.850000001</v>
      </c>
      <c r="H3578" s="182" t="b">
        <f t="shared" si="740"/>
        <v>1</v>
      </c>
      <c r="I3578" s="182" t="str">
        <f t="shared" si="739"/>
        <v>00</v>
      </c>
    </row>
    <row r="3579" spans="1:9">
      <c r="A3579" s="182" t="str">
        <f t="shared" si="713"/>
        <v>4.5.9.0.0.00.00 - Outras Transferências e Delegações Recebidas</v>
      </c>
      <c r="B3579" s="106" t="s">
        <v>2416</v>
      </c>
      <c r="C3579" s="110">
        <v>987883732.47000003</v>
      </c>
      <c r="D3579" s="182">
        <v>0</v>
      </c>
      <c r="E3579" s="112">
        <f>E3580</f>
        <v>0</v>
      </c>
      <c r="F3579" s="112">
        <f>F3580</f>
        <v>987883732.47000003</v>
      </c>
      <c r="G3579" s="182">
        <f>G3580</f>
        <v>0</v>
      </c>
      <c r="H3579" s="182" t="b">
        <f t="shared" si="740"/>
        <v>1</v>
      </c>
      <c r="I3579" s="182" t="str">
        <f t="shared" si="739"/>
        <v>00</v>
      </c>
    </row>
    <row r="3580" spans="1:9" ht="25.5">
      <c r="A3580" s="182" t="str">
        <f t="shared" ref="A3580:A3643" si="763">TRIM(B3580)</f>
        <v>4.5.9.0.1.00.00 - Outras Transferências e Delegações Recebidas - 
 Consolidação</v>
      </c>
      <c r="B3580" s="108" t="s">
        <v>2417</v>
      </c>
      <c r="C3580" s="111">
        <v>987883732.47000003</v>
      </c>
      <c r="D3580" s="182">
        <v>0</v>
      </c>
      <c r="E3580" s="112">
        <f t="shared" ref="E3580" si="764">SUMIF(A3580:B3580,"*intra*",C3580:D3580)+SUMIF(A3580:B3580,"*inter*",C3580:D3580)</f>
        <v>0</v>
      </c>
      <c r="F3580" s="112">
        <f t="shared" ref="F3580" si="765">SUMIF(A3580:B3580,"*consolidação*",C3580:D3580)</f>
        <v>987883732.47000003</v>
      </c>
      <c r="H3580" s="182" t="b">
        <f t="shared" si="740"/>
        <v>1</v>
      </c>
      <c r="I3580" s="182" t="str">
        <f t="shared" si="739"/>
        <v>00</v>
      </c>
    </row>
    <row r="3581" spans="1:9" ht="25.5">
      <c r="A3581" s="182" t="str">
        <f t="shared" si="763"/>
        <v>4.6.0.0.0.00.00 - Valorização e Ganhos com Ativos e Desincorporação de 
 Passivos</v>
      </c>
      <c r="B3581" s="106" t="s">
        <v>2418</v>
      </c>
      <c r="C3581" s="110">
        <v>122234780894.17999</v>
      </c>
      <c r="D3581" s="182">
        <v>0</v>
      </c>
      <c r="E3581" s="112">
        <f>E3582+E3589+E3598+E3609+E3611</f>
        <v>0</v>
      </c>
      <c r="F3581" s="112">
        <f>F3582+F3589+F3598+F3609+F3611</f>
        <v>122234780894.17999</v>
      </c>
      <c r="G3581" s="182">
        <f>G3582+G3589+G3598+G3609+G3611</f>
        <v>0</v>
      </c>
      <c r="H3581" s="182" t="b">
        <f t="shared" si="740"/>
        <v>1</v>
      </c>
      <c r="I3581" s="182" t="str">
        <f t="shared" si="739"/>
        <v>00</v>
      </c>
    </row>
    <row r="3582" spans="1:9">
      <c r="A3582" s="182" t="str">
        <f t="shared" si="763"/>
        <v>4.6.1.0.0.00.00 - Reavaliação de Ativos</v>
      </c>
      <c r="B3582" s="108" t="s">
        <v>2419</v>
      </c>
      <c r="C3582" s="111">
        <v>31376530220.689999</v>
      </c>
      <c r="D3582" s="182">
        <v>0</v>
      </c>
      <c r="E3582" s="112">
        <f>E3587+E3585+E3583</f>
        <v>0</v>
      </c>
      <c r="F3582" s="112">
        <f>F3587+F3585+F3583</f>
        <v>31376530220.689995</v>
      </c>
      <c r="G3582" s="182">
        <f>G3587+G3585+G3583</f>
        <v>0</v>
      </c>
      <c r="H3582" s="182" t="b">
        <f t="shared" si="740"/>
        <v>1</v>
      </c>
      <c r="I3582" s="182" t="str">
        <f t="shared" si="739"/>
        <v>00</v>
      </c>
    </row>
    <row r="3583" spans="1:9">
      <c r="A3583" s="182" t="str">
        <f t="shared" si="763"/>
        <v>4.6.1.1.0.00.00 - Reavaliação de Imobilizado</v>
      </c>
      <c r="B3583" s="106" t="s">
        <v>2420</v>
      </c>
      <c r="C3583" s="110">
        <v>11134783105.4</v>
      </c>
      <c r="D3583" s="182">
        <v>0</v>
      </c>
      <c r="E3583" s="112">
        <f>E3584</f>
        <v>0</v>
      </c>
      <c r="F3583" s="112">
        <f>F3584</f>
        <v>11134783105.4</v>
      </c>
      <c r="G3583" s="182">
        <f>G3584</f>
        <v>0</v>
      </c>
      <c r="H3583" s="182" t="b">
        <f t="shared" si="740"/>
        <v>1</v>
      </c>
      <c r="I3583" s="182" t="str">
        <f t="shared" si="739"/>
        <v>00</v>
      </c>
    </row>
    <row r="3584" spans="1:9">
      <c r="A3584" s="182" t="str">
        <f t="shared" si="763"/>
        <v>4.6.1.1.1.00.00 - Reavaliação de Imobilizado - Consolidação</v>
      </c>
      <c r="B3584" s="108" t="s">
        <v>2421</v>
      </c>
      <c r="C3584" s="111">
        <v>11134783105.4</v>
      </c>
      <c r="D3584" s="182">
        <v>0</v>
      </c>
      <c r="E3584" s="112">
        <f t="shared" ref="E3584" si="766">SUMIF(A3584:B3584,"*intra*",C3584:D3584)+SUMIF(A3584:B3584,"*inter*",C3584:D3584)</f>
        <v>0</v>
      </c>
      <c r="F3584" s="112">
        <f t="shared" ref="F3584" si="767">SUMIF(A3584:B3584,"*consolidação*",C3584:D3584)</f>
        <v>11134783105.4</v>
      </c>
      <c r="H3584" s="182" t="b">
        <f t="shared" si="740"/>
        <v>1</v>
      </c>
      <c r="I3584" s="182" t="str">
        <f t="shared" si="739"/>
        <v>00</v>
      </c>
    </row>
    <row r="3585" spans="1:9">
      <c r="A3585" s="182" t="str">
        <f t="shared" si="763"/>
        <v>4.6.1.2.0.00.00 - Reavaliação de Intangíveis</v>
      </c>
      <c r="B3585" s="106" t="s">
        <v>2422</v>
      </c>
      <c r="C3585" s="110">
        <v>5188346.42</v>
      </c>
      <c r="D3585" s="182">
        <v>0</v>
      </c>
      <c r="E3585" s="112">
        <f>E3586</f>
        <v>0</v>
      </c>
      <c r="F3585" s="112">
        <f>F3586</f>
        <v>5188346.42</v>
      </c>
      <c r="G3585" s="182">
        <f>G3586</f>
        <v>0</v>
      </c>
      <c r="H3585" s="182" t="b">
        <f t="shared" si="740"/>
        <v>1</v>
      </c>
      <c r="I3585" s="182" t="str">
        <f t="shared" si="739"/>
        <v>00</v>
      </c>
    </row>
    <row r="3586" spans="1:9">
      <c r="A3586" s="182" t="str">
        <f t="shared" si="763"/>
        <v>4.6.1.2.1.00.00 - Reavaliação de Intangíveis - Consolidação</v>
      </c>
      <c r="B3586" s="108" t="s">
        <v>2423</v>
      </c>
      <c r="C3586" s="111">
        <v>5188346.42</v>
      </c>
      <c r="D3586" s="182">
        <v>0</v>
      </c>
      <c r="E3586" s="112">
        <f t="shared" ref="E3586" si="768">SUMIF(A3586:B3586,"*intra*",C3586:D3586)+SUMIF(A3586:B3586,"*inter*",C3586:D3586)</f>
        <v>0</v>
      </c>
      <c r="F3586" s="112">
        <f t="shared" ref="F3586" si="769">SUMIF(A3586:B3586,"*consolidação*",C3586:D3586)</f>
        <v>5188346.42</v>
      </c>
      <c r="H3586" s="182" t="b">
        <f t="shared" si="740"/>
        <v>1</v>
      </c>
      <c r="I3586" s="182" t="str">
        <f t="shared" si="739"/>
        <v>00</v>
      </c>
    </row>
    <row r="3587" spans="1:9">
      <c r="A3587" s="182" t="str">
        <f t="shared" si="763"/>
        <v>4.6.1.9.0.00.00 - Reavaliação de Outros Ativos</v>
      </c>
      <c r="B3587" s="106" t="s">
        <v>2424</v>
      </c>
      <c r="C3587" s="110">
        <v>20236558768.869999</v>
      </c>
      <c r="D3587" s="182">
        <v>0</v>
      </c>
      <c r="E3587" s="112">
        <f>E3588</f>
        <v>0</v>
      </c>
      <c r="F3587" s="112">
        <f>F3588</f>
        <v>20236558768.869999</v>
      </c>
      <c r="G3587" s="182">
        <f>G3588</f>
        <v>0</v>
      </c>
      <c r="H3587" s="182" t="b">
        <f t="shared" si="740"/>
        <v>1</v>
      </c>
      <c r="I3587" s="182" t="str">
        <f t="shared" si="739"/>
        <v>00</v>
      </c>
    </row>
    <row r="3588" spans="1:9">
      <c r="A3588" s="182" t="str">
        <f t="shared" si="763"/>
        <v>4.6.1.9.1.00.00 - Reavaliação de Outros Ativos - Consolidação</v>
      </c>
      <c r="B3588" s="108" t="s">
        <v>2425</v>
      </c>
      <c r="C3588" s="111">
        <v>20236558768.869999</v>
      </c>
      <c r="D3588" s="182">
        <v>0</v>
      </c>
      <c r="E3588" s="112">
        <f t="shared" ref="E3588" si="770">SUMIF(A3588:B3588,"*intra*",C3588:D3588)+SUMIF(A3588:B3588,"*inter*",C3588:D3588)</f>
        <v>0</v>
      </c>
      <c r="F3588" s="112">
        <f t="shared" ref="F3588" si="771">SUMIF(A3588:B3588,"*consolidação*",C3588:D3588)</f>
        <v>20236558768.869999</v>
      </c>
      <c r="H3588" s="182" t="b">
        <f t="shared" si="740"/>
        <v>1</v>
      </c>
      <c r="I3588" s="182" t="str">
        <f t="shared" si="739"/>
        <v>00</v>
      </c>
    </row>
    <row r="3589" spans="1:9">
      <c r="A3589" s="182" t="str">
        <f t="shared" si="763"/>
        <v>4.6.2.0.0.00.00 - Ganhos com Alienação</v>
      </c>
      <c r="B3589" s="106" t="s">
        <v>2426</v>
      </c>
      <c r="C3589" s="110">
        <v>239998770.65000001</v>
      </c>
      <c r="D3589" s="182">
        <v>0</v>
      </c>
      <c r="E3589" s="112">
        <f>E3592+E3590+E3594+E3596</f>
        <v>0</v>
      </c>
      <c r="F3589" s="112">
        <f>F3592+F3590+F3594+F3596</f>
        <v>239998770.65000001</v>
      </c>
      <c r="G3589" s="182">
        <f>G3592+G3590+G3594+G3596</f>
        <v>0</v>
      </c>
      <c r="H3589" s="182" t="b">
        <f t="shared" si="740"/>
        <v>1</v>
      </c>
      <c r="I3589" s="182" t="str">
        <f t="shared" si="739"/>
        <v>00</v>
      </c>
    </row>
    <row r="3590" spans="1:9">
      <c r="A3590" s="182" t="str">
        <f t="shared" si="763"/>
        <v>4.6.2.1.0.00.00 - Ganhos com Alienação de Investimentos</v>
      </c>
      <c r="B3590" s="108" t="s">
        <v>2427</v>
      </c>
      <c r="C3590" s="111">
        <v>193029856.21000001</v>
      </c>
      <c r="D3590" s="182">
        <v>0</v>
      </c>
      <c r="E3590" s="112">
        <f>E3591</f>
        <v>0</v>
      </c>
      <c r="F3590" s="112">
        <f>F3591</f>
        <v>193029856.21000001</v>
      </c>
      <c r="G3590" s="182">
        <f>G3591</f>
        <v>0</v>
      </c>
      <c r="H3590" s="182" t="b">
        <f t="shared" si="740"/>
        <v>1</v>
      </c>
      <c r="I3590" s="182" t="str">
        <f t="shared" si="739"/>
        <v>00</v>
      </c>
    </row>
    <row r="3591" spans="1:9" ht="25.5">
      <c r="A3591" s="182" t="str">
        <f t="shared" si="763"/>
        <v>4.6.2.1.1.00.00 - Ganhos com Alienação de Investimentos - 
 Consolidação</v>
      </c>
      <c r="B3591" s="106" t="s">
        <v>2428</v>
      </c>
      <c r="C3591" s="110">
        <v>193029856.21000001</v>
      </c>
      <c r="D3591" s="182">
        <v>0</v>
      </c>
      <c r="E3591" s="112">
        <f t="shared" ref="E3591" si="772">SUMIF(A3591:B3591,"*intra*",C3591:D3591)+SUMIF(A3591:B3591,"*inter*",C3591:D3591)</f>
        <v>0</v>
      </c>
      <c r="F3591" s="112">
        <f t="shared" ref="F3591" si="773">SUMIF(A3591:B3591,"*consolidação*",C3591:D3591)</f>
        <v>193029856.21000001</v>
      </c>
      <c r="H3591" s="182" t="b">
        <f t="shared" si="740"/>
        <v>1</v>
      </c>
      <c r="I3591" s="182" t="str">
        <f t="shared" si="739"/>
        <v>00</v>
      </c>
    </row>
    <row r="3592" spans="1:9">
      <c r="A3592" s="182" t="str">
        <f t="shared" si="763"/>
        <v>4.6.2.2.0.00.00 - Ganhos com Alienação de Imobilizado</v>
      </c>
      <c r="B3592" s="108" t="s">
        <v>2429</v>
      </c>
      <c r="C3592" s="111">
        <v>46968914.439999998</v>
      </c>
      <c r="D3592" s="182">
        <v>0</v>
      </c>
      <c r="E3592" s="112">
        <f>E3593</f>
        <v>0</v>
      </c>
      <c r="F3592" s="112">
        <f>F3593</f>
        <v>46968914.439999998</v>
      </c>
      <c r="G3592" s="182">
        <f>G3593</f>
        <v>0</v>
      </c>
      <c r="H3592" s="182" t="b">
        <f t="shared" si="740"/>
        <v>1</v>
      </c>
      <c r="I3592" s="182" t="str">
        <f t="shared" si="739"/>
        <v>00</v>
      </c>
    </row>
    <row r="3593" spans="1:9">
      <c r="A3593" s="182" t="str">
        <f t="shared" si="763"/>
        <v>4.6.2.2.1.00.00 - Ganhos com Alienação de Imobilizado - Consolidação</v>
      </c>
      <c r="B3593" s="106" t="s">
        <v>2430</v>
      </c>
      <c r="C3593" s="110">
        <v>46968914.439999998</v>
      </c>
      <c r="D3593" s="182">
        <v>0</v>
      </c>
      <c r="E3593" s="112">
        <f t="shared" ref="E3593" si="774">SUMIF(A3593:B3593,"*intra*",C3593:D3593)+SUMIF(A3593:B3593,"*inter*",C3593:D3593)</f>
        <v>0</v>
      </c>
      <c r="F3593" s="112">
        <f t="shared" ref="F3593" si="775">SUMIF(A3593:B3593,"*consolidação*",C3593:D3593)</f>
        <v>46968914.439999998</v>
      </c>
      <c r="H3593" s="182" t="b">
        <f t="shared" si="740"/>
        <v>1</v>
      </c>
      <c r="I3593" s="182" t="str">
        <f t="shared" si="739"/>
        <v>00</v>
      </c>
    </row>
    <row r="3594" spans="1:9">
      <c r="A3594" s="182" t="str">
        <f t="shared" si="763"/>
        <v>4.6.2.3.0.00.00 - Ganhos com Alienação de Intangíveis</v>
      </c>
      <c r="B3594" s="108" t="s">
        <v>2431</v>
      </c>
      <c r="C3594" s="111">
        <v>0</v>
      </c>
      <c r="D3594" s="182">
        <v>0</v>
      </c>
      <c r="E3594" s="112">
        <f>E3595</f>
        <v>0</v>
      </c>
      <c r="F3594" s="112">
        <f>F3595</f>
        <v>0</v>
      </c>
      <c r="G3594" s="182">
        <f>G3595</f>
        <v>0</v>
      </c>
      <c r="H3594" s="182" t="b">
        <f t="shared" si="740"/>
        <v>1</v>
      </c>
      <c r="I3594" s="182" t="str">
        <f t="shared" si="739"/>
        <v>00</v>
      </c>
    </row>
    <row r="3595" spans="1:9">
      <c r="A3595" s="182" t="str">
        <f t="shared" si="763"/>
        <v>4.6.2.3.1.00.00 - Ganhos com Alienação de Intangíveis - Consolidação</v>
      </c>
      <c r="B3595" s="106" t="s">
        <v>2432</v>
      </c>
      <c r="C3595" s="110">
        <v>0</v>
      </c>
      <c r="D3595" s="182">
        <v>0</v>
      </c>
      <c r="E3595" s="112">
        <f t="shared" ref="E3595" si="776">SUMIF(A3595:B3595,"*intra*",C3595:D3595)+SUMIF(A3595:B3595,"*inter*",C3595:D3595)</f>
        <v>0</v>
      </c>
      <c r="F3595" s="112">
        <f t="shared" ref="F3595" si="777">SUMIF(A3595:B3595,"*consolidação*",C3595:D3595)</f>
        <v>0</v>
      </c>
      <c r="H3595" s="182" t="b">
        <f t="shared" si="740"/>
        <v>1</v>
      </c>
      <c r="I3595" s="182" t="str">
        <f t="shared" si="739"/>
        <v>00</v>
      </c>
    </row>
    <row r="3596" spans="1:9">
      <c r="A3596" s="182" t="str">
        <f t="shared" si="763"/>
        <v>4.6.2.9.0.00.00 - Ganhos com Alienação de Demais Ativos</v>
      </c>
      <c r="B3596" s="108" t="s">
        <v>2433</v>
      </c>
      <c r="C3596" s="111">
        <v>0</v>
      </c>
      <c r="D3596" s="182">
        <v>0</v>
      </c>
      <c r="E3596" s="112">
        <f>E3597</f>
        <v>0</v>
      </c>
      <c r="F3596" s="112">
        <f>F3597</f>
        <v>0</v>
      </c>
      <c r="G3596" s="182">
        <f>G3597</f>
        <v>0</v>
      </c>
      <c r="H3596" s="182" t="b">
        <f t="shared" si="740"/>
        <v>1</v>
      </c>
      <c r="I3596" s="182" t="str">
        <f t="shared" si="739"/>
        <v>00</v>
      </c>
    </row>
    <row r="3597" spans="1:9" ht="25.5">
      <c r="A3597" s="182" t="str">
        <f t="shared" si="763"/>
        <v>4.6.2.9.1.00.00 - Ganhos com Alienação de Demais Ativos - 
 Consolidação</v>
      </c>
      <c r="B3597" s="106" t="s">
        <v>2434</v>
      </c>
      <c r="C3597" s="110">
        <v>0</v>
      </c>
      <c r="D3597" s="182">
        <v>0</v>
      </c>
      <c r="E3597" s="112">
        <f t="shared" ref="E3597" si="778">SUMIF(A3597:B3597,"*intra*",C3597:D3597)+SUMIF(A3597:B3597,"*inter*",C3597:D3597)</f>
        <v>0</v>
      </c>
      <c r="F3597" s="112">
        <f t="shared" ref="F3597" si="779">SUMIF(A3597:B3597,"*consolidação*",C3597:D3597)</f>
        <v>0</v>
      </c>
      <c r="H3597" s="182" t="b">
        <f t="shared" si="740"/>
        <v>1</v>
      </c>
      <c r="I3597" s="182" t="str">
        <f t="shared" si="739"/>
        <v>00</v>
      </c>
    </row>
    <row r="3598" spans="1:9">
      <c r="A3598" s="182" t="str">
        <f t="shared" si="763"/>
        <v>4.6.3.0.0.00.00 - Ganhos com Incorporação de Ativos</v>
      </c>
      <c r="B3598" s="108" t="s">
        <v>2435</v>
      </c>
      <c r="C3598" s="111">
        <v>21772134686.98</v>
      </c>
      <c r="D3598" s="182">
        <v>0</v>
      </c>
      <c r="E3598" s="112">
        <f>E3599+E3603+E3601+E3607+E3605</f>
        <v>0</v>
      </c>
      <c r="F3598" s="112">
        <f>F3599+F3603+F3601+F3607+F3605</f>
        <v>21772134686.980003</v>
      </c>
      <c r="G3598" s="182">
        <f>G3599+G3603+G3601+G3607+G3605</f>
        <v>0</v>
      </c>
      <c r="H3598" s="182" t="b">
        <f t="shared" si="740"/>
        <v>1</v>
      </c>
      <c r="I3598" s="182" t="str">
        <f t="shared" si="739"/>
        <v>00</v>
      </c>
    </row>
    <row r="3599" spans="1:9">
      <c r="A3599" s="182" t="str">
        <f t="shared" si="763"/>
        <v>4.6.3.1.0.00.00 - Ganhos com Incorporação de Ativos por Descobertas</v>
      </c>
      <c r="B3599" s="106" t="s">
        <v>2436</v>
      </c>
      <c r="C3599" s="110">
        <v>0</v>
      </c>
      <c r="D3599" s="182">
        <v>0</v>
      </c>
      <c r="E3599" s="112">
        <f>E3600</f>
        <v>0</v>
      </c>
      <c r="F3599" s="112">
        <f>F3600</f>
        <v>0</v>
      </c>
      <c r="G3599" s="182">
        <f>G3600</f>
        <v>0</v>
      </c>
      <c r="H3599" s="182" t="b">
        <f t="shared" si="740"/>
        <v>1</v>
      </c>
      <c r="I3599" s="182" t="str">
        <f t="shared" si="739"/>
        <v>00</v>
      </c>
    </row>
    <row r="3600" spans="1:9" ht="25.5">
      <c r="A3600" s="182" t="str">
        <f t="shared" si="763"/>
        <v>4.6.3.1.1.00.00 - Ganhos com Incorporação de Ativos por Descobertas 
 - Consolidação</v>
      </c>
      <c r="B3600" s="108" t="s">
        <v>2437</v>
      </c>
      <c r="C3600" s="111">
        <v>0</v>
      </c>
      <c r="D3600" s="182">
        <v>0</v>
      </c>
      <c r="E3600" s="112">
        <f t="shared" ref="E3600" si="780">SUMIF(A3600:B3600,"*intra*",C3600:D3600)+SUMIF(A3600:B3600,"*inter*",C3600:D3600)</f>
        <v>0</v>
      </c>
      <c r="F3600" s="112">
        <f t="shared" ref="F3600" si="781">SUMIF(A3600:B3600,"*consolidação*",C3600:D3600)</f>
        <v>0</v>
      </c>
      <c r="H3600" s="182" t="b">
        <f t="shared" si="740"/>
        <v>1</v>
      </c>
      <c r="I3600" s="182" t="str">
        <f t="shared" si="739"/>
        <v>00</v>
      </c>
    </row>
    <row r="3601" spans="1:9">
      <c r="A3601" s="182" t="str">
        <f t="shared" si="763"/>
        <v>4.6.3.2.0.00.00 - Ganhos com Incorporação de Ativos por Nascimentos</v>
      </c>
      <c r="B3601" s="106" t="s">
        <v>2438</v>
      </c>
      <c r="C3601" s="110">
        <v>600557.49</v>
      </c>
      <c r="D3601" s="182">
        <v>0</v>
      </c>
      <c r="E3601" s="112">
        <f>E3602</f>
        <v>0</v>
      </c>
      <c r="F3601" s="112">
        <f>F3602</f>
        <v>600557.49</v>
      </c>
      <c r="G3601" s="182">
        <f>G3602</f>
        <v>0</v>
      </c>
      <c r="H3601" s="182" t="b">
        <f t="shared" si="740"/>
        <v>1</v>
      </c>
      <c r="I3601" s="182" t="str">
        <f t="shared" si="739"/>
        <v>00</v>
      </c>
    </row>
    <row r="3602" spans="1:9" ht="25.5">
      <c r="A3602" s="182" t="str">
        <f t="shared" si="763"/>
        <v>4.6.3.2.1.00.00 - Ganhos com Incorporação de Ativos por Nascimentos 
 - Consolidação</v>
      </c>
      <c r="B3602" s="108" t="s">
        <v>2439</v>
      </c>
      <c r="C3602" s="111">
        <v>600557.49</v>
      </c>
      <c r="D3602" s="182">
        <v>0</v>
      </c>
      <c r="E3602" s="112">
        <f t="shared" ref="E3602" si="782">SUMIF(A3602:B3602,"*intra*",C3602:D3602)+SUMIF(A3602:B3602,"*inter*",C3602:D3602)</f>
        <v>0</v>
      </c>
      <c r="F3602" s="112">
        <f t="shared" ref="F3602" si="783">SUMIF(A3602:B3602,"*consolidação*",C3602:D3602)</f>
        <v>600557.49</v>
      </c>
      <c r="H3602" s="182" t="b">
        <f t="shared" si="740"/>
        <v>1</v>
      </c>
      <c r="I3602" s="182" t="str">
        <f t="shared" si="739"/>
        <v>00</v>
      </c>
    </row>
    <row r="3603" spans="1:9">
      <c r="A3603" s="182" t="str">
        <f t="shared" si="763"/>
        <v>4.6.3.3.0.00.00 - Ganhos com Incorporação de Valores Apreendidos</v>
      </c>
      <c r="B3603" s="106" t="s">
        <v>2440</v>
      </c>
      <c r="C3603" s="110">
        <v>3574289.71</v>
      </c>
      <c r="D3603" s="182">
        <v>0</v>
      </c>
      <c r="E3603" s="112">
        <f>E3604</f>
        <v>0</v>
      </c>
      <c r="F3603" s="112">
        <f>F3604</f>
        <v>3574289.71</v>
      </c>
      <c r="G3603" s="182">
        <f>G3604</f>
        <v>0</v>
      </c>
      <c r="H3603" s="182" t="b">
        <f t="shared" si="740"/>
        <v>1</v>
      </c>
      <c r="I3603" s="182" t="str">
        <f t="shared" si="739"/>
        <v>00</v>
      </c>
    </row>
    <row r="3604" spans="1:9" ht="25.5">
      <c r="A3604" s="182" t="str">
        <f t="shared" si="763"/>
        <v>4.6.3.3.1.00.00 - Ganhos com Incorporação de Ativos Apreendidos - 
 Consolidação</v>
      </c>
      <c r="B3604" s="108" t="s">
        <v>2441</v>
      </c>
      <c r="C3604" s="111">
        <v>3574289.71</v>
      </c>
      <c r="D3604" s="182">
        <v>0</v>
      </c>
      <c r="E3604" s="112">
        <f t="shared" ref="E3604" si="784">SUMIF(A3604:B3604,"*intra*",C3604:D3604)+SUMIF(A3604:B3604,"*inter*",C3604:D3604)</f>
        <v>0</v>
      </c>
      <c r="F3604" s="112">
        <f t="shared" ref="F3604" si="785">SUMIF(A3604:B3604,"*consolidação*",C3604:D3604)</f>
        <v>3574289.71</v>
      </c>
      <c r="H3604" s="182" t="b">
        <f t="shared" si="740"/>
        <v>1</v>
      </c>
      <c r="I3604" s="182" t="str">
        <f t="shared" si="739"/>
        <v>00</v>
      </c>
    </row>
    <row r="3605" spans="1:9">
      <c r="A3605" s="182" t="str">
        <f t="shared" si="763"/>
        <v>4.6.3.4.0.00.00 - Ganhos com Incorporação de Ativos Por Produção</v>
      </c>
      <c r="B3605" s="106" t="s">
        <v>2442</v>
      </c>
      <c r="C3605" s="110">
        <v>441149132.44999999</v>
      </c>
      <c r="D3605" s="182">
        <v>0</v>
      </c>
      <c r="E3605" s="112">
        <f>E3606</f>
        <v>0</v>
      </c>
      <c r="F3605" s="112">
        <f>F3606</f>
        <v>441149132.44999999</v>
      </c>
      <c r="G3605" s="182">
        <f>G3606</f>
        <v>0</v>
      </c>
      <c r="H3605" s="182" t="b">
        <f t="shared" si="740"/>
        <v>1</v>
      </c>
      <c r="I3605" s="182" t="str">
        <f t="shared" si="739"/>
        <v>00</v>
      </c>
    </row>
    <row r="3606" spans="1:9" ht="25.5">
      <c r="A3606" s="182" t="str">
        <f t="shared" si="763"/>
        <v>4.6.3.4.1.00.00 - Ganhos com Incorporação de Ativos Por Produção - 
 Consolidação</v>
      </c>
      <c r="B3606" s="108" t="s">
        <v>2443</v>
      </c>
      <c r="C3606" s="111">
        <v>441149132.44999999</v>
      </c>
      <c r="D3606" s="182">
        <v>0</v>
      </c>
      <c r="E3606" s="112">
        <f t="shared" ref="E3606" si="786">SUMIF(A3606:B3606,"*intra*",C3606:D3606)+SUMIF(A3606:B3606,"*inter*",C3606:D3606)</f>
        <v>0</v>
      </c>
      <c r="F3606" s="112">
        <f t="shared" ref="F3606" si="787">SUMIF(A3606:B3606,"*consolidação*",C3606:D3606)</f>
        <v>441149132.44999999</v>
      </c>
      <c r="H3606" s="182" t="b">
        <f t="shared" si="740"/>
        <v>1</v>
      </c>
      <c r="I3606" s="182" t="str">
        <f t="shared" si="739"/>
        <v>00</v>
      </c>
    </row>
    <row r="3607" spans="1:9">
      <c r="A3607" s="182" t="str">
        <f t="shared" si="763"/>
        <v>4.6.3.9.0.00.00 - Outros Ganhos com Incorporação de Ativos</v>
      </c>
      <c r="B3607" s="106" t="s">
        <v>2444</v>
      </c>
      <c r="C3607" s="110">
        <v>21326810707.330002</v>
      </c>
      <c r="D3607" s="182">
        <v>0</v>
      </c>
      <c r="E3607" s="112">
        <f>E3608</f>
        <v>0</v>
      </c>
      <c r="F3607" s="112">
        <f>F3608</f>
        <v>21326810707.330002</v>
      </c>
      <c r="G3607" s="182">
        <f>G3608</f>
        <v>0</v>
      </c>
      <c r="H3607" s="182" t="b">
        <f t="shared" si="740"/>
        <v>1</v>
      </c>
      <c r="I3607" s="182" t="str">
        <f t="shared" si="739"/>
        <v>00</v>
      </c>
    </row>
    <row r="3608" spans="1:9" ht="25.5">
      <c r="A3608" s="182" t="str">
        <f t="shared" si="763"/>
        <v>4.6.3.9.1.00.00 - Outros Ganhos com Incorporação de Ativos - 
 Consolidação</v>
      </c>
      <c r="B3608" s="108" t="s">
        <v>2445</v>
      </c>
      <c r="C3608" s="111">
        <v>21326810707.330002</v>
      </c>
      <c r="D3608" s="182">
        <v>0</v>
      </c>
      <c r="E3608" s="112">
        <f t="shared" ref="E3608" si="788">SUMIF(A3608:B3608,"*intra*",C3608:D3608)+SUMIF(A3608:B3608,"*inter*",C3608:D3608)</f>
        <v>0</v>
      </c>
      <c r="F3608" s="112">
        <f t="shared" ref="F3608" si="789">SUMIF(A3608:B3608,"*consolidação*",C3608:D3608)</f>
        <v>21326810707.330002</v>
      </c>
      <c r="H3608" s="182" t="b">
        <f t="shared" si="740"/>
        <v>1</v>
      </c>
      <c r="I3608" s="182" t="str">
        <f t="shared" si="739"/>
        <v>00</v>
      </c>
    </row>
    <row r="3609" spans="1:9">
      <c r="A3609" s="182" t="str">
        <f t="shared" si="763"/>
        <v>4.6.4.0.0.00.00 - Ganhos com Desincorporação de Passivos</v>
      </c>
      <c r="B3609" s="106" t="s">
        <v>2446</v>
      </c>
      <c r="C3609" s="110">
        <v>68825465908.490005</v>
      </c>
      <c r="D3609" s="182">
        <v>0</v>
      </c>
      <c r="E3609" s="112">
        <f>E3610</f>
        <v>0</v>
      </c>
      <c r="F3609" s="112">
        <f>F3610</f>
        <v>68825465908.490005</v>
      </c>
      <c r="G3609" s="182">
        <f>G3610</f>
        <v>0</v>
      </c>
      <c r="H3609" s="182" t="b">
        <f t="shared" si="740"/>
        <v>1</v>
      </c>
      <c r="I3609" s="182" t="str">
        <f t="shared" ref="I3609:I3672" si="790">MID(A3609,11,2)</f>
        <v>00</v>
      </c>
    </row>
    <row r="3610" spans="1:9" ht="25.5">
      <c r="A3610" s="182" t="str">
        <f t="shared" si="763"/>
        <v>4.6.4.0.1.00.00 - Ganhos com Desincorporação de Passivos - 
 Consolidação</v>
      </c>
      <c r="B3610" s="108" t="s">
        <v>2447</v>
      </c>
      <c r="C3610" s="111">
        <v>68825465908.490005</v>
      </c>
      <c r="D3610" s="182">
        <v>0</v>
      </c>
      <c r="E3610" s="112">
        <f t="shared" ref="E3610" si="791">SUMIF(A3610:B3610,"*intra*",C3610:D3610)+SUMIF(A3610:B3610,"*inter*",C3610:D3610)</f>
        <v>0</v>
      </c>
      <c r="F3610" s="112">
        <f t="shared" ref="F3610" si="792">SUMIF(A3610:B3610,"*consolidação*",C3610:D3610)</f>
        <v>68825465908.490005</v>
      </c>
      <c r="H3610" s="182" t="b">
        <f t="shared" ref="H3610:H3673" si="793">IF(I3610="00",C3610=E3610+F3610,TRUE)</f>
        <v>1</v>
      </c>
      <c r="I3610" s="182" t="str">
        <f t="shared" si="790"/>
        <v>00</v>
      </c>
    </row>
    <row r="3611" spans="1:9">
      <c r="A3611" s="182" t="str">
        <f t="shared" si="763"/>
        <v>4.6.5.0.0.00.00 - Reversão de Redução a Valor Recuperável</v>
      </c>
      <c r="B3611" s="106" t="s">
        <v>2448</v>
      </c>
      <c r="C3611" s="110">
        <v>20651307.370000001</v>
      </c>
      <c r="D3611" s="182">
        <v>0</v>
      </c>
      <c r="E3611" s="112">
        <f>E3620+E3618+E3612</f>
        <v>0</v>
      </c>
      <c r="F3611" s="112">
        <f>F3620+F3618+F3612</f>
        <v>20651307.370000001</v>
      </c>
      <c r="G3611" s="182">
        <f>G3620+G3618+G3612</f>
        <v>0</v>
      </c>
      <c r="H3611" s="182" t="b">
        <f t="shared" si="793"/>
        <v>1</v>
      </c>
      <c r="I3611" s="182" t="str">
        <f t="shared" si="790"/>
        <v>00</v>
      </c>
    </row>
    <row r="3612" spans="1:9" ht="25.5">
      <c r="A3612" s="182" t="str">
        <f t="shared" si="763"/>
        <v>4.6.5.1.0.00.00 - Reversão de Redução a Valor Recuperável de 
 Investimentos</v>
      </c>
      <c r="B3612" s="108" t="s">
        <v>2449</v>
      </c>
      <c r="C3612" s="111">
        <v>20651307.370000001</v>
      </c>
      <c r="D3612" s="182">
        <v>0</v>
      </c>
      <c r="E3612" s="112">
        <f>E3614+E3616+E3613+E3615+E3617</f>
        <v>0</v>
      </c>
      <c r="F3612" s="112">
        <f>F3614+F3616+F3613+F3615+F3617</f>
        <v>20651307.370000001</v>
      </c>
      <c r="G3612" s="182">
        <f>G3614+G3616+G3613+G3615+G3617</f>
        <v>0</v>
      </c>
      <c r="H3612" s="182" t="b">
        <f t="shared" si="793"/>
        <v>1</v>
      </c>
      <c r="I3612" s="182" t="str">
        <f t="shared" si="790"/>
        <v>00</v>
      </c>
    </row>
    <row r="3613" spans="1:9" ht="25.5">
      <c r="A3613" s="182" t="str">
        <f t="shared" si="763"/>
        <v>4.6.5.1.1.00.00 - Reversão de Redução a Valor Recuperável de 
 Investimentos - Consolidação</v>
      </c>
      <c r="B3613" s="106" t="s">
        <v>2450</v>
      </c>
      <c r="C3613" s="110">
        <v>20651307.370000001</v>
      </c>
      <c r="D3613" s="182">
        <v>0</v>
      </c>
      <c r="E3613" s="112">
        <f t="shared" ref="E3613:E3617" si="794">SUMIF(A3613:B3613,"*intra*",C3613:D3613)+SUMIF(A3613:B3613,"*inter*",C3613:D3613)</f>
        <v>0</v>
      </c>
      <c r="F3613" s="112">
        <f t="shared" ref="F3613:F3617" si="795">SUMIF(A3613:B3613,"*consolidação*",C3613:D3613)</f>
        <v>20651307.370000001</v>
      </c>
      <c r="H3613" s="182" t="b">
        <f t="shared" si="793"/>
        <v>1</v>
      </c>
      <c r="I3613" s="182" t="str">
        <f t="shared" si="790"/>
        <v>00</v>
      </c>
    </row>
    <row r="3614" spans="1:9" ht="25.5">
      <c r="A3614" s="182" t="str">
        <f t="shared" si="763"/>
        <v>4.6.5.1.2.00.00 - Reversão de Redução a Valor Recuperável de 
 Investimentos - Intra OFSS</v>
      </c>
      <c r="B3614" s="108" t="s">
        <v>2451</v>
      </c>
      <c r="C3614" s="111">
        <v>0</v>
      </c>
      <c r="D3614" s="182">
        <v>0</v>
      </c>
      <c r="E3614" s="112">
        <f t="shared" si="794"/>
        <v>0</v>
      </c>
      <c r="F3614" s="112">
        <f t="shared" si="795"/>
        <v>0</v>
      </c>
      <c r="H3614" s="182" t="b">
        <f t="shared" si="793"/>
        <v>1</v>
      </c>
      <c r="I3614" s="182" t="str">
        <f t="shared" si="790"/>
        <v>00</v>
      </c>
    </row>
    <row r="3615" spans="1:9" ht="25.5">
      <c r="A3615" s="182" t="str">
        <f t="shared" si="763"/>
        <v>4.6.5.1.3.00.00 - Reversão de Redução a Valor Recuperável de 
 Investimentos - Inter OFSS - União</v>
      </c>
      <c r="B3615" s="106" t="s">
        <v>2452</v>
      </c>
      <c r="C3615" s="110">
        <v>0</v>
      </c>
      <c r="D3615" s="182">
        <v>0</v>
      </c>
      <c r="E3615" s="112">
        <f t="shared" si="794"/>
        <v>0</v>
      </c>
      <c r="F3615" s="112">
        <f t="shared" si="795"/>
        <v>0</v>
      </c>
      <c r="H3615" s="182" t="b">
        <f t="shared" si="793"/>
        <v>1</v>
      </c>
      <c r="I3615" s="182" t="str">
        <f t="shared" si="790"/>
        <v>00</v>
      </c>
    </row>
    <row r="3616" spans="1:9" ht="25.5">
      <c r="A3616" s="182" t="str">
        <f t="shared" si="763"/>
        <v>4.6.5.1.4.00.00 - Reversão de Redução a Valor Recuperável de 
 Investimentos - Inter OFSS - Estado</v>
      </c>
      <c r="B3616" s="108" t="s">
        <v>2453</v>
      </c>
      <c r="C3616" s="111">
        <v>0</v>
      </c>
      <c r="D3616" s="182">
        <v>0</v>
      </c>
      <c r="E3616" s="112">
        <f t="shared" si="794"/>
        <v>0</v>
      </c>
      <c r="F3616" s="112">
        <f t="shared" si="795"/>
        <v>0</v>
      </c>
      <c r="H3616" s="182" t="b">
        <f t="shared" si="793"/>
        <v>1</v>
      </c>
      <c r="I3616" s="182" t="str">
        <f t="shared" si="790"/>
        <v>00</v>
      </c>
    </row>
    <row r="3617" spans="1:9" ht="25.5">
      <c r="A3617" s="182" t="str">
        <f t="shared" si="763"/>
        <v>4.6.5.1.5.00.00 - Reversão de Redução a Valor Recuperável de 
 Investimentos - Inter OFSS - Município</v>
      </c>
      <c r="B3617" s="106" t="s">
        <v>2454</v>
      </c>
      <c r="C3617" s="110">
        <v>0</v>
      </c>
      <c r="D3617" s="182">
        <v>0</v>
      </c>
      <c r="E3617" s="112">
        <f t="shared" si="794"/>
        <v>0</v>
      </c>
      <c r="F3617" s="112">
        <f t="shared" si="795"/>
        <v>0</v>
      </c>
      <c r="H3617" s="182" t="b">
        <f t="shared" si="793"/>
        <v>1</v>
      </c>
      <c r="I3617" s="182" t="str">
        <f t="shared" si="790"/>
        <v>00</v>
      </c>
    </row>
    <row r="3618" spans="1:9" ht="25.5">
      <c r="A3618" s="182" t="str">
        <f t="shared" si="763"/>
        <v>4.6.5.2.0.00.00 - Reversão de Redução a Valor Recuperável de 
 Imobilizado</v>
      </c>
      <c r="B3618" s="108" t="s">
        <v>2455</v>
      </c>
      <c r="C3618" s="111">
        <v>0</v>
      </c>
      <c r="D3618" s="182">
        <v>0</v>
      </c>
      <c r="E3618" s="112">
        <f>E3619</f>
        <v>0</v>
      </c>
      <c r="F3618" s="112">
        <f>F3619</f>
        <v>0</v>
      </c>
      <c r="G3618" s="182">
        <f>G3619</f>
        <v>0</v>
      </c>
      <c r="H3618" s="182" t="b">
        <f t="shared" si="793"/>
        <v>1</v>
      </c>
      <c r="I3618" s="182" t="str">
        <f t="shared" si="790"/>
        <v>00</v>
      </c>
    </row>
    <row r="3619" spans="1:9" ht="25.5">
      <c r="A3619" s="182" t="str">
        <f t="shared" si="763"/>
        <v>4.6.5.2.1.00.00 - Reversão de Redução a Valor Recuperável de 
 Imobilizado - Consolidação</v>
      </c>
      <c r="B3619" s="106" t="s">
        <v>2456</v>
      </c>
      <c r="C3619" s="110">
        <v>0</v>
      </c>
      <c r="D3619" s="182">
        <v>0</v>
      </c>
      <c r="E3619" s="112">
        <f t="shared" ref="E3619" si="796">SUMIF(A3619:B3619,"*intra*",C3619:D3619)+SUMIF(A3619:B3619,"*inter*",C3619:D3619)</f>
        <v>0</v>
      </c>
      <c r="F3619" s="112">
        <f t="shared" ref="F3619" si="797">SUMIF(A3619:B3619,"*consolidação*",C3619:D3619)</f>
        <v>0</v>
      </c>
      <c r="H3619" s="182" t="b">
        <f t="shared" si="793"/>
        <v>1</v>
      </c>
      <c r="I3619" s="182" t="str">
        <f t="shared" si="790"/>
        <v>00</v>
      </c>
    </row>
    <row r="3620" spans="1:9" ht="25.5">
      <c r="A3620" s="182" t="str">
        <f t="shared" si="763"/>
        <v>4.6.5.3.0.00.00 - Reversão de Redução a Valor Recuperável de 
 Intangíveis</v>
      </c>
      <c r="B3620" s="108" t="s">
        <v>2457</v>
      </c>
      <c r="C3620" s="111">
        <v>0</v>
      </c>
      <c r="D3620" s="182">
        <v>0</v>
      </c>
      <c r="E3620" s="112">
        <f>E3621</f>
        <v>0</v>
      </c>
      <c r="F3620" s="112">
        <f>F3621</f>
        <v>0</v>
      </c>
      <c r="G3620" s="182">
        <f>G3621</f>
        <v>0</v>
      </c>
      <c r="H3620" s="182" t="b">
        <f t="shared" si="793"/>
        <v>1</v>
      </c>
      <c r="I3620" s="182" t="str">
        <f t="shared" si="790"/>
        <v>00</v>
      </c>
    </row>
    <row r="3621" spans="1:9" ht="25.5">
      <c r="A3621" s="182" t="str">
        <f t="shared" si="763"/>
        <v>4.6.5.3.1.00.00 - Reversão de Redução a Valor Recuperável de 
 Intangíveis - Consolidação</v>
      </c>
      <c r="B3621" s="106" t="s">
        <v>2458</v>
      </c>
      <c r="C3621" s="110">
        <v>0</v>
      </c>
      <c r="D3621" s="182">
        <v>0</v>
      </c>
      <c r="E3621" s="112">
        <f t="shared" ref="E3621" si="798">SUMIF(A3621:B3621,"*intra*",C3621:D3621)+SUMIF(A3621:B3621,"*inter*",C3621:D3621)</f>
        <v>0</v>
      </c>
      <c r="F3621" s="112">
        <f t="shared" ref="F3621" si="799">SUMIF(A3621:B3621,"*consolidação*",C3621:D3621)</f>
        <v>0</v>
      </c>
      <c r="H3621" s="182" t="b">
        <f t="shared" si="793"/>
        <v>1</v>
      </c>
      <c r="I3621" s="182" t="str">
        <f t="shared" si="790"/>
        <v>00</v>
      </c>
    </row>
    <row r="3622" spans="1:9">
      <c r="A3622" s="182" t="str">
        <f t="shared" si="763"/>
        <v>4.9.0.0.0.00.00 - Outras Variações Patrimoniais Aumentativas</v>
      </c>
      <c r="B3622" s="108" t="s">
        <v>2459</v>
      </c>
      <c r="C3622" s="111">
        <v>944068147598.29004</v>
      </c>
      <c r="D3622" s="182">
        <v>0</v>
      </c>
      <c r="E3622" s="112">
        <f>E3623+E3645+E3657+E3625+E3634</f>
        <v>1729399004.5899999</v>
      </c>
      <c r="F3622" s="112">
        <f>F3623+F3645+F3657+F3625+F3634</f>
        <v>942338748593.70007</v>
      </c>
      <c r="G3622" s="182">
        <f>G3623+G3645+G3657+G3625+G3634</f>
        <v>0</v>
      </c>
      <c r="H3622" s="182" t="b">
        <f t="shared" si="793"/>
        <v>1</v>
      </c>
      <c r="I3622" s="182" t="str">
        <f t="shared" si="790"/>
        <v>00</v>
      </c>
    </row>
    <row r="3623" spans="1:9">
      <c r="A3623" s="182" t="str">
        <f t="shared" si="763"/>
        <v>4.9.1.0.0.00.00 - Variação Patrimonial Aumentativa a Classificar</v>
      </c>
      <c r="B3623" s="106" t="s">
        <v>2460</v>
      </c>
      <c r="C3623" s="110">
        <v>337527339.75999999</v>
      </c>
      <c r="D3623" s="182">
        <v>0</v>
      </c>
      <c r="E3623" s="112">
        <f>E3624</f>
        <v>0</v>
      </c>
      <c r="F3623" s="112">
        <f>F3624</f>
        <v>337527339.75999999</v>
      </c>
      <c r="G3623" s="182">
        <f>G3624</f>
        <v>0</v>
      </c>
      <c r="H3623" s="182" t="b">
        <f t="shared" si="793"/>
        <v>1</v>
      </c>
      <c r="I3623" s="182" t="str">
        <f t="shared" si="790"/>
        <v>00</v>
      </c>
    </row>
    <row r="3624" spans="1:9" ht="25.5">
      <c r="A3624" s="182" t="str">
        <f t="shared" si="763"/>
        <v>4.9.1.0.1.00.00 - Variação Patrimonial Aumentativa a Classificar - 
 Consolidação</v>
      </c>
      <c r="B3624" s="108" t="s">
        <v>2461</v>
      </c>
      <c r="C3624" s="111">
        <v>337527339.75999999</v>
      </c>
      <c r="D3624" s="182">
        <v>0</v>
      </c>
      <c r="E3624" s="112">
        <f t="shared" ref="E3624" si="800">SUMIF(A3624:B3624,"*intra*",C3624:D3624)+SUMIF(A3624:B3624,"*inter*",C3624:D3624)</f>
        <v>0</v>
      </c>
      <c r="F3624" s="112">
        <f t="shared" ref="F3624" si="801">SUMIF(A3624:B3624,"*consolidação*",C3624:D3624)</f>
        <v>337527339.75999999</v>
      </c>
      <c r="H3624" s="182" t="b">
        <f t="shared" si="793"/>
        <v>1</v>
      </c>
      <c r="I3624" s="182" t="str">
        <f t="shared" si="790"/>
        <v>00</v>
      </c>
    </row>
    <row r="3625" spans="1:9">
      <c r="A3625" s="182" t="str">
        <f t="shared" si="763"/>
        <v>4.9.2.0.0.00.00 - Resultado Positivo de Participações</v>
      </c>
      <c r="B3625" s="106" t="s">
        <v>2462</v>
      </c>
      <c r="C3625" s="110">
        <v>11894830386.25</v>
      </c>
      <c r="D3625" s="182">
        <v>0</v>
      </c>
      <c r="E3625" s="112">
        <f>E3632+E3626</f>
        <v>13213715.35</v>
      </c>
      <c r="F3625" s="112">
        <f>F3632+F3626</f>
        <v>11881616670.9</v>
      </c>
      <c r="G3625" s="182">
        <f>G3632+G3626</f>
        <v>0</v>
      </c>
      <c r="H3625" s="182" t="b">
        <f t="shared" si="793"/>
        <v>1</v>
      </c>
      <c r="I3625" s="182" t="str">
        <f t="shared" si="790"/>
        <v>00</v>
      </c>
    </row>
    <row r="3626" spans="1:9">
      <c r="A3626" s="182" t="str">
        <f t="shared" si="763"/>
        <v>4.9.2.1.0.00.00 - Resultado Positivo de Equivalência Patrimonial</v>
      </c>
      <c r="B3626" s="108" t="s">
        <v>2463</v>
      </c>
      <c r="C3626" s="111">
        <v>10329011233.610001</v>
      </c>
      <c r="D3626" s="182">
        <v>0</v>
      </c>
      <c r="E3626" s="112">
        <f>E3631+E3627+E3628+E3629+E3630</f>
        <v>13213715.35</v>
      </c>
      <c r="F3626" s="112">
        <f>F3631+F3627+F3628+F3629+F3630</f>
        <v>10315797518.26</v>
      </c>
      <c r="G3626" s="182">
        <f>G3631+G3627+G3628+G3629+G3630</f>
        <v>0</v>
      </c>
      <c r="H3626" s="182" t="b">
        <f t="shared" si="793"/>
        <v>1</v>
      </c>
      <c r="I3626" s="182" t="str">
        <f t="shared" si="790"/>
        <v>00</v>
      </c>
    </row>
    <row r="3627" spans="1:9" ht="25.5">
      <c r="A3627" s="182" t="str">
        <f t="shared" si="763"/>
        <v>4.9.2.1.1.00.00 - Resultado Positivo de Equivalência Patrimonial - 
 Consolidação</v>
      </c>
      <c r="B3627" s="106" t="s">
        <v>2464</v>
      </c>
      <c r="C3627" s="110">
        <v>10315797518.26</v>
      </c>
      <c r="D3627" s="182">
        <v>0</v>
      </c>
      <c r="E3627" s="112">
        <f t="shared" ref="E3627:E3631" si="802">SUMIF(A3627:B3627,"*intra*",C3627:D3627)+SUMIF(A3627:B3627,"*inter*",C3627:D3627)</f>
        <v>0</v>
      </c>
      <c r="F3627" s="112">
        <f t="shared" ref="F3627:F3631" si="803">SUMIF(A3627:B3627,"*consolidação*",C3627:D3627)</f>
        <v>10315797518.26</v>
      </c>
      <c r="H3627" s="182" t="b">
        <f t="shared" si="793"/>
        <v>1</v>
      </c>
      <c r="I3627" s="182" t="str">
        <f t="shared" si="790"/>
        <v>00</v>
      </c>
    </row>
    <row r="3628" spans="1:9" ht="25.5">
      <c r="A3628" s="182" t="str">
        <f t="shared" si="763"/>
        <v>4.9.2.1.2.00.00 - Resultado Positivo de Equivalência Patrimonial - 
 Intra OFSS</v>
      </c>
      <c r="B3628" s="108" t="s">
        <v>2465</v>
      </c>
      <c r="C3628" s="111">
        <v>13213715.35</v>
      </c>
      <c r="D3628" s="182">
        <v>0</v>
      </c>
      <c r="E3628" s="112">
        <f t="shared" si="802"/>
        <v>13213715.35</v>
      </c>
      <c r="F3628" s="112">
        <f t="shared" si="803"/>
        <v>0</v>
      </c>
      <c r="H3628" s="182" t="b">
        <f t="shared" si="793"/>
        <v>1</v>
      </c>
      <c r="I3628" s="182" t="str">
        <f t="shared" si="790"/>
        <v>00</v>
      </c>
    </row>
    <row r="3629" spans="1:9" ht="25.5">
      <c r="A3629" s="182" t="str">
        <f t="shared" si="763"/>
        <v>4.9.2.1.3.00.00 - Resultado Positivo de Equivalência Patrimonial - 
 Inter OFSS - União</v>
      </c>
      <c r="B3629" s="106" t="s">
        <v>2466</v>
      </c>
      <c r="C3629" s="110">
        <v>0</v>
      </c>
      <c r="D3629" s="182">
        <v>0</v>
      </c>
      <c r="E3629" s="112">
        <f t="shared" si="802"/>
        <v>0</v>
      </c>
      <c r="F3629" s="112">
        <f t="shared" si="803"/>
        <v>0</v>
      </c>
      <c r="H3629" s="182" t="b">
        <f t="shared" si="793"/>
        <v>1</v>
      </c>
      <c r="I3629" s="182" t="str">
        <f t="shared" si="790"/>
        <v>00</v>
      </c>
    </row>
    <row r="3630" spans="1:9" ht="25.5">
      <c r="A3630" s="182" t="str">
        <f t="shared" si="763"/>
        <v>4.9.2.1.4.00.00 - Resultado Positivo de Equivalência Patrimonial - 
 Inter OFSS - Estado</v>
      </c>
      <c r="B3630" s="108" t="s">
        <v>2467</v>
      </c>
      <c r="C3630" s="111">
        <v>0</v>
      </c>
      <c r="D3630" s="182">
        <v>0</v>
      </c>
      <c r="E3630" s="112">
        <f t="shared" si="802"/>
        <v>0</v>
      </c>
      <c r="F3630" s="112">
        <f t="shared" si="803"/>
        <v>0</v>
      </c>
      <c r="H3630" s="182" t="b">
        <f t="shared" si="793"/>
        <v>1</v>
      </c>
      <c r="I3630" s="182" t="str">
        <f t="shared" si="790"/>
        <v>00</v>
      </c>
    </row>
    <row r="3631" spans="1:9" ht="25.5">
      <c r="A3631" s="182" t="str">
        <f t="shared" si="763"/>
        <v>4.9.2.1.5.00.00 - Resultado Positivo de Equivalência Patrimonial - 
 Inter OFSS - Município</v>
      </c>
      <c r="B3631" s="106" t="s">
        <v>2468</v>
      </c>
      <c r="C3631" s="110">
        <v>0</v>
      </c>
      <c r="D3631" s="182">
        <v>0</v>
      </c>
      <c r="E3631" s="112">
        <f t="shared" si="802"/>
        <v>0</v>
      </c>
      <c r="F3631" s="112">
        <f t="shared" si="803"/>
        <v>0</v>
      </c>
      <c r="H3631" s="182" t="b">
        <f t="shared" si="793"/>
        <v>1</v>
      </c>
      <c r="I3631" s="182" t="str">
        <f t="shared" si="790"/>
        <v>00</v>
      </c>
    </row>
    <row r="3632" spans="1:9">
      <c r="A3632" s="182" t="str">
        <f t="shared" si="763"/>
        <v>4.9.2.2.0.00.00 - Dividendos e Rendimentos de Outros Investimentos</v>
      </c>
      <c r="B3632" s="108" t="s">
        <v>2469</v>
      </c>
      <c r="C3632" s="111">
        <v>1565819152.6400001</v>
      </c>
      <c r="D3632" s="182">
        <v>0</v>
      </c>
      <c r="E3632" s="112">
        <f>E3633</f>
        <v>0</v>
      </c>
      <c r="F3632" s="112">
        <f>F3633</f>
        <v>1565819152.6400001</v>
      </c>
      <c r="G3632" s="182">
        <f>G3633</f>
        <v>0</v>
      </c>
      <c r="H3632" s="182" t="b">
        <f t="shared" si="793"/>
        <v>1</v>
      </c>
      <c r="I3632" s="182" t="str">
        <f t="shared" si="790"/>
        <v>00</v>
      </c>
    </row>
    <row r="3633" spans="1:9" ht="25.5">
      <c r="A3633" s="182" t="str">
        <f t="shared" si="763"/>
        <v>4.9.2.2.1.00.00 - Dividendos e Rendimentos de Outros Investimentos - 
 Consolidação</v>
      </c>
      <c r="B3633" s="106" t="s">
        <v>2470</v>
      </c>
      <c r="C3633" s="110">
        <v>1565819152.6400001</v>
      </c>
      <c r="D3633" s="182">
        <v>0</v>
      </c>
      <c r="E3633" s="112">
        <f t="shared" ref="E3633" si="804">SUMIF(A3633:B3633,"*intra*",C3633:D3633)+SUMIF(A3633:B3633,"*inter*",C3633:D3633)</f>
        <v>0</v>
      </c>
      <c r="F3633" s="112">
        <f t="shared" ref="F3633" si="805">SUMIF(A3633:B3633,"*consolidação*",C3633:D3633)</f>
        <v>1565819152.6400001</v>
      </c>
      <c r="H3633" s="182" t="b">
        <f t="shared" si="793"/>
        <v>1</v>
      </c>
      <c r="I3633" s="182" t="str">
        <f t="shared" si="790"/>
        <v>00</v>
      </c>
    </row>
    <row r="3634" spans="1:9">
      <c r="A3634" s="182" t="str">
        <f t="shared" si="763"/>
        <v>4.9.3.0.0.00.00 - Operações da Autoridade Monetária</v>
      </c>
      <c r="B3634" s="108" t="s">
        <v>2471</v>
      </c>
      <c r="C3634" s="111">
        <v>138734166.16999999</v>
      </c>
      <c r="D3634" s="182">
        <v>0</v>
      </c>
      <c r="E3634" s="112">
        <f>E3635+E3637+E3639+E3641+E3643</f>
        <v>0</v>
      </c>
      <c r="F3634" s="112">
        <f>F3635+F3637+F3639+F3641+F3643</f>
        <v>138734166.16999999</v>
      </c>
      <c r="G3634" s="182">
        <f>G3635+G3637+G3639+G3641+G3643</f>
        <v>0</v>
      </c>
      <c r="H3634" s="182" t="b">
        <f t="shared" si="793"/>
        <v>1</v>
      </c>
      <c r="I3634" s="182" t="str">
        <f t="shared" si="790"/>
        <v>00</v>
      </c>
    </row>
    <row r="3635" spans="1:9">
      <c r="A3635" s="182" t="str">
        <f t="shared" si="763"/>
        <v>4.9.3.1.0.00.00 - Juros</v>
      </c>
      <c r="B3635" s="106" t="s">
        <v>2472</v>
      </c>
      <c r="C3635" s="110">
        <v>138734166.16999999</v>
      </c>
      <c r="D3635" s="182">
        <v>0</v>
      </c>
      <c r="E3635" s="112">
        <f>E3636</f>
        <v>0</v>
      </c>
      <c r="F3635" s="112">
        <f>F3636</f>
        <v>138734166.16999999</v>
      </c>
      <c r="G3635" s="182">
        <f>G3636</f>
        <v>0</v>
      </c>
      <c r="H3635" s="182" t="b">
        <f t="shared" si="793"/>
        <v>1</v>
      </c>
      <c r="I3635" s="182" t="str">
        <f t="shared" si="790"/>
        <v>00</v>
      </c>
    </row>
    <row r="3636" spans="1:9">
      <c r="A3636" s="182" t="str">
        <f t="shared" si="763"/>
        <v>4.9.3.1.1.00.00 - Juros - Consolidação</v>
      </c>
      <c r="B3636" s="108" t="s">
        <v>2473</v>
      </c>
      <c r="C3636" s="111">
        <v>138734166.16999999</v>
      </c>
      <c r="D3636" s="182">
        <v>0</v>
      </c>
      <c r="E3636" s="112">
        <f t="shared" ref="E3636" si="806">SUMIF(A3636:B3636,"*intra*",C3636:D3636)+SUMIF(A3636:B3636,"*inter*",C3636:D3636)</f>
        <v>0</v>
      </c>
      <c r="F3636" s="112">
        <f t="shared" ref="F3636" si="807">SUMIF(A3636:B3636,"*consolidação*",C3636:D3636)</f>
        <v>138734166.16999999</v>
      </c>
      <c r="H3636" s="182" t="b">
        <f t="shared" si="793"/>
        <v>1</v>
      </c>
      <c r="I3636" s="182" t="str">
        <f t="shared" si="790"/>
        <v>00</v>
      </c>
    </row>
    <row r="3637" spans="1:9">
      <c r="A3637" s="182" t="str">
        <f t="shared" si="763"/>
        <v>4.9.3.2.0.00.00 - Posição de Negociação</v>
      </c>
      <c r="B3637" s="106" t="s">
        <v>2474</v>
      </c>
      <c r="C3637" s="110">
        <v>0</v>
      </c>
      <c r="D3637" s="182">
        <v>0</v>
      </c>
      <c r="E3637" s="112">
        <f>E3638</f>
        <v>0</v>
      </c>
      <c r="F3637" s="112">
        <f>F3638</f>
        <v>0</v>
      </c>
      <c r="G3637" s="182">
        <f>G3638</f>
        <v>0</v>
      </c>
      <c r="H3637" s="182" t="b">
        <f t="shared" si="793"/>
        <v>1</v>
      </c>
      <c r="I3637" s="182" t="str">
        <f t="shared" si="790"/>
        <v>00</v>
      </c>
    </row>
    <row r="3638" spans="1:9">
      <c r="A3638" s="182" t="str">
        <f t="shared" si="763"/>
        <v>4.9.3.2.1.00.00 - Posição de Negociação - Consolidação</v>
      </c>
      <c r="B3638" s="108" t="s">
        <v>2475</v>
      </c>
      <c r="C3638" s="111">
        <v>0</v>
      </c>
      <c r="D3638" s="182">
        <v>0</v>
      </c>
      <c r="E3638" s="112">
        <f t="shared" ref="E3638" si="808">SUMIF(A3638:B3638,"*intra*",C3638:D3638)+SUMIF(A3638:B3638,"*inter*",C3638:D3638)</f>
        <v>0</v>
      </c>
      <c r="F3638" s="112">
        <f t="shared" ref="F3638" si="809">SUMIF(A3638:B3638,"*consolidação*",C3638:D3638)</f>
        <v>0</v>
      </c>
      <c r="H3638" s="182" t="b">
        <f t="shared" si="793"/>
        <v>1</v>
      </c>
      <c r="I3638" s="182" t="str">
        <f t="shared" si="790"/>
        <v>00</v>
      </c>
    </row>
    <row r="3639" spans="1:9">
      <c r="A3639" s="182" t="str">
        <f t="shared" si="763"/>
        <v>4.9.3.3.0.00.00 - Posição de Investimentos</v>
      </c>
      <c r="B3639" s="106" t="s">
        <v>2476</v>
      </c>
      <c r="C3639" s="110">
        <v>0</v>
      </c>
      <c r="D3639" s="182">
        <v>0</v>
      </c>
      <c r="E3639" s="112">
        <f>E3640</f>
        <v>0</v>
      </c>
      <c r="F3639" s="112">
        <f>F3640</f>
        <v>0</v>
      </c>
      <c r="G3639" s="182">
        <f>G3640</f>
        <v>0</v>
      </c>
      <c r="H3639" s="182" t="b">
        <f t="shared" si="793"/>
        <v>1</v>
      </c>
      <c r="I3639" s="182" t="str">
        <f t="shared" si="790"/>
        <v>00</v>
      </c>
    </row>
    <row r="3640" spans="1:9">
      <c r="A3640" s="182" t="str">
        <f t="shared" si="763"/>
        <v>4.9.3.3.1.00.00 - Posição de Investimentos - Consolidação</v>
      </c>
      <c r="B3640" s="108" t="s">
        <v>2477</v>
      </c>
      <c r="C3640" s="111">
        <v>0</v>
      </c>
      <c r="D3640" s="182">
        <v>0</v>
      </c>
      <c r="E3640" s="112">
        <f t="shared" ref="E3640" si="810">SUMIF(A3640:B3640,"*intra*",C3640:D3640)+SUMIF(A3640:B3640,"*inter*",C3640:D3640)</f>
        <v>0</v>
      </c>
      <c r="F3640" s="112">
        <f t="shared" ref="F3640" si="811">SUMIF(A3640:B3640,"*consolidação*",C3640:D3640)</f>
        <v>0</v>
      </c>
      <c r="H3640" s="182" t="b">
        <f t="shared" si="793"/>
        <v>1</v>
      </c>
      <c r="I3640" s="182" t="str">
        <f t="shared" si="790"/>
        <v>00</v>
      </c>
    </row>
    <row r="3641" spans="1:9">
      <c r="A3641" s="182" t="str">
        <f t="shared" si="763"/>
        <v>4.9.3.4.0.00.00 - Correção Cambial</v>
      </c>
      <c r="B3641" s="106" t="s">
        <v>2478</v>
      </c>
      <c r="C3641" s="110">
        <v>0</v>
      </c>
      <c r="D3641" s="182">
        <v>0</v>
      </c>
      <c r="E3641" s="112">
        <f>E3642</f>
        <v>0</v>
      </c>
      <c r="F3641" s="112">
        <f>F3642</f>
        <v>0</v>
      </c>
      <c r="G3641" s="182">
        <f>G3642</f>
        <v>0</v>
      </c>
      <c r="H3641" s="182" t="b">
        <f t="shared" si="793"/>
        <v>1</v>
      </c>
      <c r="I3641" s="182" t="str">
        <f t="shared" si="790"/>
        <v>00</v>
      </c>
    </row>
    <row r="3642" spans="1:9">
      <c r="A3642" s="182" t="str">
        <f t="shared" si="763"/>
        <v>4.9.3.4.1.00.00 - Correção Cambial - Consolidação</v>
      </c>
      <c r="B3642" s="108" t="s">
        <v>2479</v>
      </c>
      <c r="C3642" s="111">
        <v>0</v>
      </c>
      <c r="D3642" s="182">
        <v>0</v>
      </c>
      <c r="E3642" s="112">
        <f t="shared" ref="E3642" si="812">SUMIF(A3642:B3642,"*intra*",C3642:D3642)+SUMIF(A3642:B3642,"*inter*",C3642:D3642)</f>
        <v>0</v>
      </c>
      <c r="F3642" s="112">
        <f t="shared" ref="F3642" si="813">SUMIF(A3642:B3642,"*consolidação*",C3642:D3642)</f>
        <v>0</v>
      </c>
      <c r="H3642" s="182" t="b">
        <f t="shared" si="793"/>
        <v>1</v>
      </c>
      <c r="I3642" s="182" t="str">
        <f t="shared" si="790"/>
        <v>00</v>
      </c>
    </row>
    <row r="3643" spans="1:9">
      <c r="A3643" s="182" t="str">
        <f t="shared" si="763"/>
        <v>4.9.3.9.0.00.00 - Outras VPD de Operações da Autoridade Monetária</v>
      </c>
      <c r="B3643" s="106" t="s">
        <v>2480</v>
      </c>
      <c r="C3643" s="110">
        <v>0</v>
      </c>
      <c r="D3643" s="182">
        <v>0</v>
      </c>
      <c r="E3643" s="112">
        <f>E3644</f>
        <v>0</v>
      </c>
      <c r="F3643" s="112">
        <f>F3644</f>
        <v>0</v>
      </c>
      <c r="G3643" s="182">
        <f>G3644</f>
        <v>0</v>
      </c>
      <c r="H3643" s="182" t="b">
        <f t="shared" si="793"/>
        <v>1</v>
      </c>
      <c r="I3643" s="182" t="str">
        <f t="shared" si="790"/>
        <v>00</v>
      </c>
    </row>
    <row r="3644" spans="1:9" ht="25.5">
      <c r="A3644" s="182" t="str">
        <f t="shared" ref="A3644:A3680" si="814">TRIM(B3644)</f>
        <v>4.9.3.9.1.00.00 - Outras VPD de Operações da Autoridade Monetária - 
 Consolidação</v>
      </c>
      <c r="B3644" s="108" t="s">
        <v>2481</v>
      </c>
      <c r="C3644" s="111">
        <v>0</v>
      </c>
      <c r="D3644" s="182">
        <v>0</v>
      </c>
      <c r="E3644" s="112">
        <f t="shared" ref="E3644" si="815">SUMIF(A3644:B3644,"*intra*",C3644:D3644)+SUMIF(A3644:B3644,"*inter*",C3644:D3644)</f>
        <v>0</v>
      </c>
      <c r="F3644" s="112">
        <f t="shared" ref="F3644" si="816">SUMIF(A3644:B3644,"*consolidação*",C3644:D3644)</f>
        <v>0</v>
      </c>
      <c r="H3644" s="182" t="b">
        <f t="shared" si="793"/>
        <v>1</v>
      </c>
      <c r="I3644" s="182" t="str">
        <f t="shared" si="790"/>
        <v>00</v>
      </c>
    </row>
    <row r="3645" spans="1:9">
      <c r="A3645" s="182" t="str">
        <f t="shared" si="814"/>
        <v>4.9.7.0.0.00.00 - Reversão de Provisões e Ajustes de Perdas</v>
      </c>
      <c r="B3645" s="106" t="s">
        <v>2482</v>
      </c>
      <c r="C3645" s="110">
        <v>752599517331.31995</v>
      </c>
      <c r="D3645" s="182">
        <v>0</v>
      </c>
      <c r="E3645" s="112">
        <f>E3651+E3646</f>
        <v>2702.95</v>
      </c>
      <c r="F3645" s="112">
        <f>F3651+F3646</f>
        <v>752599514628.37</v>
      </c>
      <c r="G3645" s="182">
        <f>G3651+G3646</f>
        <v>0</v>
      </c>
      <c r="H3645" s="182" t="b">
        <f t="shared" si="793"/>
        <v>1</v>
      </c>
      <c r="I3645" s="182" t="str">
        <f t="shared" si="790"/>
        <v>00</v>
      </c>
    </row>
    <row r="3646" spans="1:9">
      <c r="A3646" s="182" t="str">
        <f t="shared" si="814"/>
        <v>4.9.7.1.0.00.00 - Reversão de Provisões</v>
      </c>
      <c r="B3646" s="108" t="s">
        <v>2483</v>
      </c>
      <c r="C3646" s="111">
        <v>742092182624.31006</v>
      </c>
      <c r="D3646" s="182">
        <v>0</v>
      </c>
      <c r="E3646" s="112">
        <f>E3650+E3648+E3647+E3649</f>
        <v>2702.95</v>
      </c>
      <c r="F3646" s="112">
        <f>F3650+F3648+F3647+F3649</f>
        <v>742092179921.35999</v>
      </c>
      <c r="G3646" s="182">
        <f>G3650+G3648+G3647+G3649</f>
        <v>0</v>
      </c>
      <c r="H3646" s="182" t="b">
        <f t="shared" si="793"/>
        <v>1</v>
      </c>
      <c r="I3646" s="182" t="str">
        <f t="shared" si="790"/>
        <v>00</v>
      </c>
    </row>
    <row r="3647" spans="1:9">
      <c r="A3647" s="182" t="str">
        <f t="shared" si="814"/>
        <v>4.9.7.1.1.00.00 - Reversão de Provisões – Consolidação</v>
      </c>
      <c r="B3647" s="106" t="s">
        <v>2484</v>
      </c>
      <c r="C3647" s="110">
        <v>742092179921.35999</v>
      </c>
      <c r="D3647" s="182">
        <v>0</v>
      </c>
      <c r="E3647" s="112">
        <f t="shared" ref="E3647:E3650" si="817">SUMIF(A3647:B3647,"*intra*",C3647:D3647)+SUMIF(A3647:B3647,"*inter*",C3647:D3647)</f>
        <v>0</v>
      </c>
      <c r="F3647" s="112">
        <f t="shared" ref="F3647:F3650" si="818">SUMIF(A3647:B3647,"*consolidação*",C3647:D3647)</f>
        <v>742092179921.35999</v>
      </c>
      <c r="H3647" s="182" t="b">
        <f t="shared" si="793"/>
        <v>1</v>
      </c>
      <c r="I3647" s="182" t="str">
        <f t="shared" si="790"/>
        <v>00</v>
      </c>
    </row>
    <row r="3648" spans="1:9">
      <c r="A3648" s="182" t="str">
        <f t="shared" si="814"/>
        <v>4.9.7.1.3.00.00 - Reversão de Provisões – Inter OFSS - União</v>
      </c>
      <c r="B3648" s="108" t="s">
        <v>2485</v>
      </c>
      <c r="C3648" s="111">
        <v>2702.95</v>
      </c>
      <c r="D3648" s="182">
        <v>0</v>
      </c>
      <c r="E3648" s="112">
        <f t="shared" si="817"/>
        <v>2702.95</v>
      </c>
      <c r="F3648" s="112">
        <f t="shared" si="818"/>
        <v>0</v>
      </c>
      <c r="H3648" s="182" t="b">
        <f t="shared" si="793"/>
        <v>1</v>
      </c>
      <c r="I3648" s="182" t="str">
        <f t="shared" si="790"/>
        <v>00</v>
      </c>
    </row>
    <row r="3649" spans="1:9">
      <c r="A3649" s="182" t="str">
        <f t="shared" si="814"/>
        <v>4.9.7.1.4.00.00 - Reversão de Provisões – Inter OFSS - Estados</v>
      </c>
      <c r="B3649" s="106" t="s">
        <v>2486</v>
      </c>
      <c r="C3649" s="110">
        <v>0</v>
      </c>
      <c r="D3649" s="182">
        <v>0</v>
      </c>
      <c r="E3649" s="112">
        <f t="shared" si="817"/>
        <v>0</v>
      </c>
      <c r="F3649" s="112">
        <f t="shared" si="818"/>
        <v>0</v>
      </c>
      <c r="H3649" s="182" t="b">
        <f t="shared" si="793"/>
        <v>1</v>
      </c>
      <c r="I3649" s="182" t="str">
        <f t="shared" si="790"/>
        <v>00</v>
      </c>
    </row>
    <row r="3650" spans="1:9">
      <c r="A3650" s="182" t="str">
        <f t="shared" si="814"/>
        <v>4.9.7.1.5.00.00 - Reversão de Provisões – Inter OFSS - Municípios</v>
      </c>
      <c r="B3650" s="108" t="s">
        <v>2487</v>
      </c>
      <c r="C3650" s="111">
        <v>0</v>
      </c>
      <c r="D3650" s="182">
        <v>0</v>
      </c>
      <c r="E3650" s="112">
        <f t="shared" si="817"/>
        <v>0</v>
      </c>
      <c r="F3650" s="112">
        <f t="shared" si="818"/>
        <v>0</v>
      </c>
      <c r="H3650" s="182" t="b">
        <f t="shared" si="793"/>
        <v>1</v>
      </c>
      <c r="I3650" s="182" t="str">
        <f t="shared" si="790"/>
        <v>00</v>
      </c>
    </row>
    <row r="3651" spans="1:9">
      <c r="A3651" s="182" t="str">
        <f t="shared" si="814"/>
        <v>4.9.7.2.0.00.00 - Reversão de Ajustes de Perdas</v>
      </c>
      <c r="B3651" s="106" t="s">
        <v>2488</v>
      </c>
      <c r="C3651" s="110">
        <v>10507334707.01</v>
      </c>
      <c r="D3651" s="182">
        <v>0</v>
      </c>
      <c r="E3651" s="112">
        <f>E3652+E3655+E3653+E3656+E3654</f>
        <v>0</v>
      </c>
      <c r="F3651" s="112">
        <f>F3652+F3655+F3653+F3656+F3654</f>
        <v>10507334707.01</v>
      </c>
      <c r="G3651" s="182">
        <f>G3652+G3655+G3653+G3656+G3654</f>
        <v>0</v>
      </c>
      <c r="H3651" s="182" t="b">
        <f t="shared" si="793"/>
        <v>1</v>
      </c>
      <c r="I3651" s="182" t="str">
        <f t="shared" si="790"/>
        <v>00</v>
      </c>
    </row>
    <row r="3652" spans="1:9">
      <c r="A3652" s="182" t="str">
        <f t="shared" si="814"/>
        <v>4.9.7.2.1.00.00 - Reversão de Ajustes de Perdas – Consolidação</v>
      </c>
      <c r="B3652" s="108" t="s">
        <v>2489</v>
      </c>
      <c r="C3652" s="111">
        <v>10507334707.01</v>
      </c>
      <c r="D3652" s="182">
        <v>0</v>
      </c>
      <c r="E3652" s="112">
        <f t="shared" ref="E3652:E3656" si="819">SUMIF(A3652:B3652,"*intra*",C3652:D3652)+SUMIF(A3652:B3652,"*inter*",C3652:D3652)</f>
        <v>0</v>
      </c>
      <c r="F3652" s="112">
        <f t="shared" ref="F3652:F3656" si="820">SUMIF(A3652:B3652,"*consolidação*",C3652:D3652)</f>
        <v>10507334707.01</v>
      </c>
      <c r="H3652" s="182" t="b">
        <f t="shared" si="793"/>
        <v>1</v>
      </c>
      <c r="I3652" s="182" t="str">
        <f t="shared" si="790"/>
        <v>00</v>
      </c>
    </row>
    <row r="3653" spans="1:9">
      <c r="A3653" s="182" t="str">
        <f t="shared" si="814"/>
        <v>4.9.7.2.2.00.00 - Reversão de Ajustes de Perdas - Intra OFSS</v>
      </c>
      <c r="B3653" s="106" t="s">
        <v>2490</v>
      </c>
      <c r="C3653" s="110">
        <v>0</v>
      </c>
      <c r="D3653" s="182">
        <v>0</v>
      </c>
      <c r="E3653" s="112">
        <f t="shared" si="819"/>
        <v>0</v>
      </c>
      <c r="F3653" s="112">
        <f t="shared" si="820"/>
        <v>0</v>
      </c>
      <c r="H3653" s="182" t="b">
        <f t="shared" si="793"/>
        <v>1</v>
      </c>
      <c r="I3653" s="182" t="str">
        <f t="shared" si="790"/>
        <v>00</v>
      </c>
    </row>
    <row r="3654" spans="1:9">
      <c r="A3654" s="182" t="str">
        <f t="shared" si="814"/>
        <v>4.9.7.2.3.00.00 - Reversão de Ajustes de Perdas –Inter OFSS – União</v>
      </c>
      <c r="B3654" s="108" t="s">
        <v>2491</v>
      </c>
      <c r="C3654" s="111">
        <v>0</v>
      </c>
      <c r="D3654" s="182">
        <v>0</v>
      </c>
      <c r="E3654" s="112">
        <f t="shared" si="819"/>
        <v>0</v>
      </c>
      <c r="F3654" s="112">
        <f t="shared" si="820"/>
        <v>0</v>
      </c>
      <c r="H3654" s="182" t="b">
        <f t="shared" si="793"/>
        <v>1</v>
      </c>
      <c r="I3654" s="182" t="str">
        <f t="shared" si="790"/>
        <v>00</v>
      </c>
    </row>
    <row r="3655" spans="1:9">
      <c r="A3655" s="182" t="str">
        <f t="shared" si="814"/>
        <v>4.9.7.2.4.00.00 - Reversão de Ajustes de Perdas –Inter OFSS – Estado</v>
      </c>
      <c r="B3655" s="106" t="s">
        <v>2492</v>
      </c>
      <c r="C3655" s="110">
        <v>0</v>
      </c>
      <c r="D3655" s="182">
        <v>0</v>
      </c>
      <c r="E3655" s="112">
        <f t="shared" si="819"/>
        <v>0</v>
      </c>
      <c r="F3655" s="112">
        <f t="shared" si="820"/>
        <v>0</v>
      </c>
      <c r="H3655" s="182" t="b">
        <f t="shared" si="793"/>
        <v>1</v>
      </c>
      <c r="I3655" s="182" t="str">
        <f t="shared" si="790"/>
        <v>00</v>
      </c>
    </row>
    <row r="3656" spans="1:9" ht="25.5">
      <c r="A3656" s="182" t="str">
        <f t="shared" si="814"/>
        <v>4.9.7.2.5.00.00 - Reversão de Ajustes de Perdas –Inter OFSS - 
 Município</v>
      </c>
      <c r="B3656" s="108" t="s">
        <v>2493</v>
      </c>
      <c r="C3656" s="111">
        <v>0</v>
      </c>
      <c r="D3656" s="182">
        <v>0</v>
      </c>
      <c r="E3656" s="112">
        <f t="shared" si="819"/>
        <v>0</v>
      </c>
      <c r="F3656" s="112">
        <f t="shared" si="820"/>
        <v>0</v>
      </c>
      <c r="H3656" s="182" t="b">
        <f t="shared" si="793"/>
        <v>1</v>
      </c>
      <c r="I3656" s="182" t="str">
        <f t="shared" si="790"/>
        <v>00</v>
      </c>
    </row>
    <row r="3657" spans="1:9">
      <c r="A3657" s="182" t="str">
        <f t="shared" si="814"/>
        <v>4.9.9.0.0.00.00 - Diversas Variações Patrimoniais Aumentativas</v>
      </c>
      <c r="B3657" s="106" t="s">
        <v>2494</v>
      </c>
      <c r="C3657" s="110">
        <v>179097538374.79001</v>
      </c>
      <c r="D3657" s="182">
        <v>0</v>
      </c>
      <c r="E3657" s="112">
        <f>E3675+E3679+E3663+E3669+E3667+E3658+E3677</f>
        <v>1716182586.29</v>
      </c>
      <c r="F3657" s="112">
        <f>F3675+F3679+F3663+F3669+F3667+F3658+F3677</f>
        <v>177381355788.5</v>
      </c>
      <c r="G3657" s="182">
        <f>G3675+G3679+G3663+G3669+G3667+G3658+G3677</f>
        <v>0</v>
      </c>
      <c r="H3657" s="182" t="b">
        <f t="shared" si="793"/>
        <v>1</v>
      </c>
      <c r="I3657" s="182" t="str">
        <f t="shared" si="790"/>
        <v>00</v>
      </c>
    </row>
    <row r="3658" spans="1:9">
      <c r="A3658" s="182" t="str">
        <f t="shared" si="814"/>
        <v>4.9.9.1.0.00.00 - Compensação Financeira entre RGPS/RPPS</v>
      </c>
      <c r="B3658" s="108" t="s">
        <v>2495</v>
      </c>
      <c r="C3658" s="111">
        <v>1447792979.5599999</v>
      </c>
      <c r="D3658" s="182">
        <v>0</v>
      </c>
      <c r="E3658" s="112">
        <f>E3659+E3660+E3661+E3662</f>
        <v>1447792979.5599999</v>
      </c>
      <c r="F3658" s="112">
        <f>F3659+F3660+F3661+F3662</f>
        <v>0</v>
      </c>
      <c r="G3658" s="182">
        <f>G3659+G3660+G3661+G3662</f>
        <v>0</v>
      </c>
      <c r="H3658" s="182" t="b">
        <f t="shared" si="793"/>
        <v>1</v>
      </c>
      <c r="I3658" s="182" t="str">
        <f t="shared" si="790"/>
        <v>00</v>
      </c>
    </row>
    <row r="3659" spans="1:9" ht="25.5">
      <c r="A3659" s="182" t="str">
        <f t="shared" si="814"/>
        <v>4.9.9.1.2.00.00 - Compensação Financeira entre RGPS/RPPS - Intra 
 OFSS</v>
      </c>
      <c r="B3659" s="106" t="s">
        <v>2496</v>
      </c>
      <c r="C3659" s="110">
        <v>9835632.5500000007</v>
      </c>
      <c r="D3659" s="182">
        <v>0</v>
      </c>
      <c r="E3659" s="112">
        <f t="shared" ref="E3659:E3662" si="821">SUMIF(A3659:B3659,"*intra*",C3659:D3659)+SUMIF(A3659:B3659,"*inter*",C3659:D3659)</f>
        <v>9835632.5500000007</v>
      </c>
      <c r="F3659" s="112">
        <f t="shared" ref="F3659:F3662" si="822">SUMIF(A3659:B3659,"*consolidação*",C3659:D3659)</f>
        <v>0</v>
      </c>
      <c r="H3659" s="182" t="b">
        <f t="shared" si="793"/>
        <v>1</v>
      </c>
      <c r="I3659" s="182" t="str">
        <f t="shared" si="790"/>
        <v>00</v>
      </c>
    </row>
    <row r="3660" spans="1:9" ht="25.5">
      <c r="A3660" s="182" t="str">
        <f t="shared" si="814"/>
        <v>4.9.9.1.3.00.00 - Compensação Financeira entre RGPS/RPPS - Inter 
 OFSS - União</v>
      </c>
      <c r="B3660" s="108" t="s">
        <v>2497</v>
      </c>
      <c r="C3660" s="111">
        <v>1434905043.4200001</v>
      </c>
      <c r="D3660" s="182">
        <v>0</v>
      </c>
      <c r="E3660" s="112">
        <f t="shared" si="821"/>
        <v>1434905043.4200001</v>
      </c>
      <c r="F3660" s="112">
        <f t="shared" si="822"/>
        <v>0</v>
      </c>
      <c r="H3660" s="182" t="b">
        <f t="shared" si="793"/>
        <v>1</v>
      </c>
      <c r="I3660" s="182" t="str">
        <f t="shared" si="790"/>
        <v>00</v>
      </c>
    </row>
    <row r="3661" spans="1:9" ht="25.5">
      <c r="A3661" s="182" t="str">
        <f t="shared" si="814"/>
        <v>4.9.9.1.4.00.00 - Compensação Financeira entre RGPS/RPPS - Inter 
 OFSS - Estado</v>
      </c>
      <c r="B3661" s="106" t="s">
        <v>2498</v>
      </c>
      <c r="C3661" s="110">
        <v>3052303.59</v>
      </c>
      <c r="D3661" s="182">
        <v>0</v>
      </c>
      <c r="E3661" s="112">
        <f t="shared" si="821"/>
        <v>3052303.59</v>
      </c>
      <c r="F3661" s="112">
        <f t="shared" si="822"/>
        <v>0</v>
      </c>
      <c r="H3661" s="182" t="b">
        <f t="shared" si="793"/>
        <v>1</v>
      </c>
      <c r="I3661" s="182" t="str">
        <f t="shared" si="790"/>
        <v>00</v>
      </c>
    </row>
    <row r="3662" spans="1:9" ht="25.5">
      <c r="A3662" s="182" t="str">
        <f t="shared" si="814"/>
        <v>4.9.9.1.5.00.00 - Compensação Financeira entre RGPS/RPPS - Inter 
 OFSS - Município</v>
      </c>
      <c r="B3662" s="108" t="s">
        <v>2499</v>
      </c>
      <c r="C3662" s="111">
        <v>0</v>
      </c>
      <c r="D3662" s="182">
        <v>0</v>
      </c>
      <c r="E3662" s="112">
        <f t="shared" si="821"/>
        <v>0</v>
      </c>
      <c r="F3662" s="112">
        <f t="shared" si="822"/>
        <v>0</v>
      </c>
      <c r="H3662" s="182" t="b">
        <f t="shared" si="793"/>
        <v>1</v>
      </c>
      <c r="I3662" s="182" t="str">
        <f t="shared" si="790"/>
        <v>00</v>
      </c>
    </row>
    <row r="3663" spans="1:9">
      <c r="A3663" s="182" t="str">
        <f t="shared" si="814"/>
        <v>4.9.9.2.0.00.00 - Compensação Financeira entre Regimes Próprios</v>
      </c>
      <c r="B3663" s="106" t="s">
        <v>2500</v>
      </c>
      <c r="C3663" s="110">
        <v>268389606.72999999</v>
      </c>
      <c r="D3663" s="182">
        <v>0</v>
      </c>
      <c r="E3663" s="112">
        <f>E3666+E3664+E3665</f>
        <v>268389606.72999999</v>
      </c>
      <c r="F3663" s="112">
        <f>F3666+F3664+F3665</f>
        <v>0</v>
      </c>
      <c r="G3663" s="182">
        <f>G3666+G3664+G3665</f>
        <v>0</v>
      </c>
      <c r="H3663" s="182" t="b">
        <f t="shared" si="793"/>
        <v>1</v>
      </c>
      <c r="I3663" s="182" t="str">
        <f t="shared" si="790"/>
        <v>00</v>
      </c>
    </row>
    <row r="3664" spans="1:9" ht="25.5">
      <c r="A3664" s="182" t="str">
        <f t="shared" si="814"/>
        <v>4.9.9.2.3.00.00 - Compensação Financeira entre Regimes Próprios - 
 Inter OFSS - União</v>
      </c>
      <c r="B3664" s="108" t="s">
        <v>2501</v>
      </c>
      <c r="C3664" s="111">
        <v>268389606.72999999</v>
      </c>
      <c r="D3664" s="182">
        <v>0</v>
      </c>
      <c r="E3664" s="112">
        <f t="shared" ref="E3664:E3666" si="823">SUMIF(A3664:B3664,"*intra*",C3664:D3664)+SUMIF(A3664:B3664,"*inter*",C3664:D3664)</f>
        <v>268389606.72999999</v>
      </c>
      <c r="F3664" s="112">
        <f t="shared" ref="F3664:F3666" si="824">SUMIF(A3664:B3664,"*consolidação*",C3664:D3664)</f>
        <v>0</v>
      </c>
      <c r="H3664" s="182" t="b">
        <f t="shared" si="793"/>
        <v>1</v>
      </c>
      <c r="I3664" s="182" t="str">
        <f t="shared" si="790"/>
        <v>00</v>
      </c>
    </row>
    <row r="3665" spans="1:9" ht="25.5">
      <c r="A3665" s="182" t="str">
        <f t="shared" si="814"/>
        <v>4.9.9.2.4.00.00 - Compensação Financeira entre Regimes Próprios - 
 Inter OFSS - Estado</v>
      </c>
      <c r="B3665" s="106" t="s">
        <v>2502</v>
      </c>
      <c r="C3665" s="110">
        <v>0</v>
      </c>
      <c r="D3665" s="182">
        <v>0</v>
      </c>
      <c r="E3665" s="112">
        <f t="shared" si="823"/>
        <v>0</v>
      </c>
      <c r="F3665" s="112">
        <f t="shared" si="824"/>
        <v>0</v>
      </c>
      <c r="H3665" s="182" t="b">
        <f t="shared" si="793"/>
        <v>1</v>
      </c>
      <c r="I3665" s="182" t="str">
        <f t="shared" si="790"/>
        <v>00</v>
      </c>
    </row>
    <row r="3666" spans="1:9" ht="25.5">
      <c r="A3666" s="182" t="str">
        <f t="shared" si="814"/>
        <v>4.9.9.2.5.00.00 - Compensação Financeira entre Regimes Próprios - 
 Inter OFSS - Município</v>
      </c>
      <c r="B3666" s="108" t="s">
        <v>2503</v>
      </c>
      <c r="C3666" s="111">
        <v>0</v>
      </c>
      <c r="D3666" s="182">
        <v>0</v>
      </c>
      <c r="E3666" s="112">
        <f t="shared" si="823"/>
        <v>0</v>
      </c>
      <c r="F3666" s="112">
        <f t="shared" si="824"/>
        <v>0</v>
      </c>
      <c r="H3666" s="182" t="b">
        <f t="shared" si="793"/>
        <v>1</v>
      </c>
      <c r="I3666" s="182" t="str">
        <f t="shared" si="790"/>
        <v>00</v>
      </c>
    </row>
    <row r="3667" spans="1:9">
      <c r="A3667" s="182" t="str">
        <f t="shared" si="814"/>
        <v>4.9.9.3.0.00.00 - Variação Patrimonial Aumentativa com Bonificações</v>
      </c>
      <c r="B3667" s="106" t="s">
        <v>2504</v>
      </c>
      <c r="C3667" s="110">
        <v>3056354.75</v>
      </c>
      <c r="D3667" s="182">
        <v>0</v>
      </c>
      <c r="E3667" s="112">
        <f>E3668</f>
        <v>0</v>
      </c>
      <c r="F3667" s="112">
        <f>F3668</f>
        <v>3056354.75</v>
      </c>
      <c r="G3667" s="182">
        <f>G3668</f>
        <v>0</v>
      </c>
      <c r="H3667" s="182" t="b">
        <f t="shared" si="793"/>
        <v>1</v>
      </c>
      <c r="I3667" s="182" t="str">
        <f t="shared" si="790"/>
        <v>00</v>
      </c>
    </row>
    <row r="3668" spans="1:9" ht="25.5">
      <c r="A3668" s="182" t="str">
        <f t="shared" si="814"/>
        <v>4.9.9.3.1.00.00 - Variação Patrimonial Aumentativa com Bonificações 
 - Consolidação</v>
      </c>
      <c r="B3668" s="108" t="s">
        <v>2505</v>
      </c>
      <c r="C3668" s="111">
        <v>3056354.75</v>
      </c>
      <c r="D3668" s="182">
        <v>0</v>
      </c>
      <c r="E3668" s="112">
        <f t="shared" ref="E3668" si="825">SUMIF(A3668:B3668,"*intra*",C3668:D3668)+SUMIF(A3668:B3668,"*inter*",C3668:D3668)</f>
        <v>0</v>
      </c>
      <c r="F3668" s="112">
        <f t="shared" ref="F3668" si="826">SUMIF(A3668:B3668,"*consolidação*",C3668:D3668)</f>
        <v>3056354.75</v>
      </c>
      <c r="H3668" s="182" t="b">
        <f t="shared" si="793"/>
        <v>1</v>
      </c>
      <c r="I3668" s="182" t="str">
        <f t="shared" si="790"/>
        <v>00</v>
      </c>
    </row>
    <row r="3669" spans="1:9">
      <c r="A3669" s="182" t="str">
        <f t="shared" si="814"/>
        <v>4.9.9.4.0.00.00 - Amortização de Deságio em Investimentos</v>
      </c>
      <c r="B3669" s="106" t="s">
        <v>2506</v>
      </c>
      <c r="C3669" s="110">
        <v>0</v>
      </c>
      <c r="D3669" s="182">
        <v>0</v>
      </c>
      <c r="E3669" s="112">
        <f>E3672+E3673+E3671+E3674+E3670</f>
        <v>0</v>
      </c>
      <c r="F3669" s="112">
        <f>F3672+F3673+F3671+F3674+F3670</f>
        <v>0</v>
      </c>
      <c r="G3669" s="182">
        <f>G3672+G3673+G3671+G3674+G3670</f>
        <v>0</v>
      </c>
      <c r="H3669" s="182" t="b">
        <f t="shared" si="793"/>
        <v>1</v>
      </c>
      <c r="I3669" s="182" t="str">
        <f t="shared" si="790"/>
        <v>00</v>
      </c>
    </row>
    <row r="3670" spans="1:9" ht="25.5">
      <c r="A3670" s="182" t="str">
        <f t="shared" si="814"/>
        <v>4.9.9.4.1.00.00 - Amortização de Deságio em Investimentos - 
 Consolidação</v>
      </c>
      <c r="B3670" s="108" t="s">
        <v>2507</v>
      </c>
      <c r="C3670" s="111">
        <v>0</v>
      </c>
      <c r="D3670" s="182">
        <v>0</v>
      </c>
      <c r="E3670" s="112">
        <f t="shared" ref="E3670:E3674" si="827">SUMIF(A3670:B3670,"*intra*",C3670:D3670)+SUMIF(A3670:B3670,"*inter*",C3670:D3670)</f>
        <v>0</v>
      </c>
      <c r="F3670" s="112">
        <f t="shared" ref="F3670:F3674" si="828">SUMIF(A3670:B3670,"*consolidação*",C3670:D3670)</f>
        <v>0</v>
      </c>
      <c r="H3670" s="182" t="b">
        <f t="shared" si="793"/>
        <v>1</v>
      </c>
      <c r="I3670" s="182" t="str">
        <f t="shared" si="790"/>
        <v>00</v>
      </c>
    </row>
    <row r="3671" spans="1:9" ht="25.5">
      <c r="A3671" s="182" t="str">
        <f t="shared" si="814"/>
        <v>4.9.9.4.2.00.00 - Amortização de Deságio em Investimentos - Intra 
 OFSS</v>
      </c>
      <c r="B3671" s="106" t="s">
        <v>2508</v>
      </c>
      <c r="C3671" s="110">
        <v>0</v>
      </c>
      <c r="D3671" s="182">
        <v>0</v>
      </c>
      <c r="E3671" s="112">
        <f t="shared" si="827"/>
        <v>0</v>
      </c>
      <c r="F3671" s="112">
        <f t="shared" si="828"/>
        <v>0</v>
      </c>
      <c r="H3671" s="182" t="b">
        <f t="shared" si="793"/>
        <v>1</v>
      </c>
      <c r="I3671" s="182" t="str">
        <f t="shared" si="790"/>
        <v>00</v>
      </c>
    </row>
    <row r="3672" spans="1:9" ht="25.5">
      <c r="A3672" s="182" t="str">
        <f t="shared" si="814"/>
        <v>4.9.9.4.3.00.00 - Amortização de Deságio em Investimentos - Inter 
 OFSS - União</v>
      </c>
      <c r="B3672" s="108" t="s">
        <v>2509</v>
      </c>
      <c r="C3672" s="111">
        <v>0</v>
      </c>
      <c r="D3672" s="182">
        <v>0</v>
      </c>
      <c r="E3672" s="112">
        <f t="shared" si="827"/>
        <v>0</v>
      </c>
      <c r="F3672" s="112">
        <f t="shared" si="828"/>
        <v>0</v>
      </c>
      <c r="H3672" s="182" t="b">
        <f t="shared" si="793"/>
        <v>1</v>
      </c>
      <c r="I3672" s="182" t="str">
        <f t="shared" si="790"/>
        <v>00</v>
      </c>
    </row>
    <row r="3673" spans="1:9" ht="25.5">
      <c r="A3673" s="182" t="str">
        <f t="shared" si="814"/>
        <v>4.9.9.4.4.00.00 - Amortização de Deságio em Investimentos - Inter 
 OFSS - Estado</v>
      </c>
      <c r="B3673" s="106" t="s">
        <v>2510</v>
      </c>
      <c r="C3673" s="110">
        <v>0</v>
      </c>
      <c r="D3673" s="182">
        <v>0</v>
      </c>
      <c r="E3673" s="112">
        <f t="shared" si="827"/>
        <v>0</v>
      </c>
      <c r="F3673" s="112">
        <f t="shared" si="828"/>
        <v>0</v>
      </c>
      <c r="H3673" s="182" t="b">
        <f t="shared" si="793"/>
        <v>1</v>
      </c>
      <c r="I3673" s="182" t="str">
        <f t="shared" ref="I3673:I3680" si="829">MID(A3673,11,2)</f>
        <v>00</v>
      </c>
    </row>
    <row r="3674" spans="1:9" ht="25.5">
      <c r="A3674" s="182" t="str">
        <f t="shared" si="814"/>
        <v>4.9.9.4.5.00.00 - Amortização de Deságio em Investimentos - Inter 
 OFSS - Município</v>
      </c>
      <c r="B3674" s="108" t="s">
        <v>2511</v>
      </c>
      <c r="C3674" s="111">
        <v>0</v>
      </c>
      <c r="D3674" s="182">
        <v>0</v>
      </c>
      <c r="E3674" s="112">
        <f t="shared" si="827"/>
        <v>0</v>
      </c>
      <c r="F3674" s="112">
        <f t="shared" si="828"/>
        <v>0</v>
      </c>
      <c r="H3674" s="182" t="b">
        <f t="shared" ref="H3674:H3680" si="830">IF(I3674="00",C3674=E3674+F3674,TRUE)</f>
        <v>1</v>
      </c>
      <c r="I3674" s="182" t="str">
        <f t="shared" si="829"/>
        <v>00</v>
      </c>
    </row>
    <row r="3675" spans="1:9">
      <c r="A3675" s="182" t="str">
        <f t="shared" si="814"/>
        <v>4.9.9.5.0.00.00 - Multas Administrativas</v>
      </c>
      <c r="B3675" s="106" t="s">
        <v>2512</v>
      </c>
      <c r="C3675" s="110">
        <v>2962143135.71</v>
      </c>
      <c r="D3675" s="182">
        <v>0</v>
      </c>
      <c r="E3675" s="112">
        <f>E3676</f>
        <v>0</v>
      </c>
      <c r="F3675" s="112">
        <f>F3676</f>
        <v>2962143135.71</v>
      </c>
      <c r="G3675" s="182">
        <f>G3676</f>
        <v>0</v>
      </c>
      <c r="H3675" s="182" t="b">
        <f t="shared" si="830"/>
        <v>1</v>
      </c>
      <c r="I3675" s="182" t="str">
        <f t="shared" si="829"/>
        <v>00</v>
      </c>
    </row>
    <row r="3676" spans="1:9">
      <c r="A3676" s="182" t="str">
        <f t="shared" si="814"/>
        <v>4.9.9.5.1.00.00 - Multas Administrativas - Consolidação</v>
      </c>
      <c r="B3676" s="108" t="s">
        <v>2513</v>
      </c>
      <c r="C3676" s="111">
        <v>2962143135.71</v>
      </c>
      <c r="D3676" s="182">
        <v>0</v>
      </c>
      <c r="E3676" s="112">
        <f t="shared" ref="E3676" si="831">SUMIF(A3676:B3676,"*intra*",C3676:D3676)+SUMIF(A3676:B3676,"*inter*",C3676:D3676)</f>
        <v>0</v>
      </c>
      <c r="F3676" s="112">
        <f t="shared" ref="F3676" si="832">SUMIF(A3676:B3676,"*consolidação*",C3676:D3676)</f>
        <v>2962143135.71</v>
      </c>
      <c r="H3676" s="182" t="b">
        <f t="shared" si="830"/>
        <v>1</v>
      </c>
      <c r="I3676" s="182" t="str">
        <f t="shared" si="829"/>
        <v>00</v>
      </c>
    </row>
    <row r="3677" spans="1:9">
      <c r="A3677" s="182" t="str">
        <f t="shared" si="814"/>
        <v>4.9.9.6.0.00.00 - Indenizações</v>
      </c>
      <c r="B3677" s="106" t="s">
        <v>2514</v>
      </c>
      <c r="C3677" s="110">
        <v>4349114875.2799997</v>
      </c>
      <c r="D3677" s="182">
        <v>0</v>
      </c>
      <c r="E3677" s="112">
        <f>E3678</f>
        <v>0</v>
      </c>
      <c r="F3677" s="112">
        <f>F3678</f>
        <v>4349114875.2799997</v>
      </c>
      <c r="G3677" s="182">
        <f>G3678</f>
        <v>0</v>
      </c>
      <c r="H3677" s="182" t="b">
        <f t="shared" si="830"/>
        <v>1</v>
      </c>
      <c r="I3677" s="182" t="str">
        <f t="shared" si="829"/>
        <v>00</v>
      </c>
    </row>
    <row r="3678" spans="1:9">
      <c r="A3678" s="182" t="str">
        <f t="shared" si="814"/>
        <v>4.9.9.6.1.00.00 - Indenizações - Consolidação</v>
      </c>
      <c r="B3678" s="108" t="s">
        <v>2515</v>
      </c>
      <c r="C3678" s="111">
        <v>4349114875.2799997</v>
      </c>
      <c r="D3678" s="182">
        <v>0</v>
      </c>
      <c r="E3678" s="112">
        <f t="shared" ref="E3678" si="833">SUMIF(A3678:B3678,"*intra*",C3678:D3678)+SUMIF(A3678:B3678,"*inter*",C3678:D3678)</f>
        <v>0</v>
      </c>
      <c r="F3678" s="112">
        <f t="shared" ref="F3678" si="834">SUMIF(A3678:B3678,"*consolidação*",C3678:D3678)</f>
        <v>4349114875.2799997</v>
      </c>
      <c r="H3678" s="182" t="b">
        <f t="shared" si="830"/>
        <v>1</v>
      </c>
      <c r="I3678" s="182" t="str">
        <f t="shared" si="829"/>
        <v>00</v>
      </c>
    </row>
    <row r="3679" spans="1:9" ht="25.5">
      <c r="A3679" s="182" t="str">
        <f t="shared" si="814"/>
        <v>4.9.9.9.0.00.00 - Variações Patrimoniais Aumentativas Decorrentes de 
 Fatos Geradores Diversos</v>
      </c>
      <c r="B3679" s="106" t="s">
        <v>2516</v>
      </c>
      <c r="C3679" s="110">
        <v>170067041422.76001</v>
      </c>
      <c r="D3679" s="182">
        <v>0</v>
      </c>
      <c r="E3679" s="112">
        <f>E3680</f>
        <v>0</v>
      </c>
      <c r="F3679" s="112">
        <f>F3680</f>
        <v>170067041422.76001</v>
      </c>
      <c r="G3679" s="182">
        <f>G3680</f>
        <v>0</v>
      </c>
      <c r="H3679" s="182" t="b">
        <f t="shared" si="830"/>
        <v>1</v>
      </c>
      <c r="I3679" s="182" t="str">
        <f t="shared" si="829"/>
        <v>00</v>
      </c>
    </row>
    <row r="3680" spans="1:9" ht="25.5">
      <c r="A3680" s="182" t="str">
        <f t="shared" si="814"/>
        <v>4.9.9.9.1.00.00 - Variações Patrimoniais Aumentativas Decorrentes de 
 Fatos Geradores Diversos - Consolidação</v>
      </c>
      <c r="B3680" s="108" t="s">
        <v>2517</v>
      </c>
      <c r="C3680" s="111">
        <v>170067041422.76001</v>
      </c>
      <c r="D3680" s="182">
        <v>0</v>
      </c>
      <c r="E3680" s="112">
        <f t="shared" ref="E3680:E3682" si="835">SUMIF(A3680:B3680,"*intra*",C3680:D3680)+SUMIF(A3680:B3680,"*inter*",C3680:D3680)</f>
        <v>0</v>
      </c>
      <c r="F3680" s="112">
        <f t="shared" ref="F3680:F3682" si="836">SUMIF(A3680:B3680,"*consolidação*",C3680:D3680)</f>
        <v>170067041422.76001</v>
      </c>
      <c r="H3680" s="182" t="b">
        <f t="shared" si="830"/>
        <v>1</v>
      </c>
      <c r="I3680" s="182" t="str">
        <f t="shared" si="829"/>
        <v>00</v>
      </c>
    </row>
    <row r="3681" spans="1:10">
      <c r="A3681" s="182">
        <v>1</v>
      </c>
      <c r="B3681" s="106" t="s">
        <v>2518</v>
      </c>
      <c r="C3681" s="107"/>
      <c r="D3681" s="182">
        <v>0</v>
      </c>
      <c r="E3681" s="112">
        <f t="shared" si="835"/>
        <v>0</v>
      </c>
      <c r="F3681" s="112">
        <f t="shared" si="836"/>
        <v>0</v>
      </c>
      <c r="H3681" s="182" t="s">
        <v>2522</v>
      </c>
    </row>
    <row r="3682" spans="1:10">
      <c r="A3682" s="182">
        <v>1</v>
      </c>
      <c r="B3682" s="108" t="s">
        <v>2519</v>
      </c>
      <c r="C3682" s="109"/>
      <c r="D3682" s="182">
        <v>0</v>
      </c>
      <c r="E3682" s="112">
        <f t="shared" si="835"/>
        <v>0</v>
      </c>
      <c r="F3682" s="112">
        <f t="shared" si="836"/>
        <v>0</v>
      </c>
      <c r="H3682" s="182" t="s">
        <v>2522</v>
      </c>
    </row>
    <row r="3683" spans="1:10">
      <c r="A3683" s="182" t="str">
        <f t="shared" ref="A3683" si="837">TRIM(B3683)</f>
        <v>Resultado Patrimonial do Período</v>
      </c>
      <c r="B3683" s="106" t="s">
        <v>2520</v>
      </c>
      <c r="C3683" s="110">
        <v>-111538687559.86</v>
      </c>
      <c r="D3683" s="112">
        <v>0</v>
      </c>
      <c r="E3683" s="112">
        <f>ROUND(E3384-E2961,2)</f>
        <v>-67176463374.970001</v>
      </c>
      <c r="F3683" s="112">
        <f>ROUND(F3384-F2961,2)</f>
        <v>-44362224184.889999</v>
      </c>
      <c r="G3683" s="182">
        <f>G3384-G2961</f>
        <v>0</v>
      </c>
      <c r="H3683" s="182" t="b">
        <f>C3683=E3683+F3683</f>
        <v>1</v>
      </c>
      <c r="J3683" s="184"/>
    </row>
    <row r="3690" spans="1:10">
      <c r="B3690" s="320" t="s">
        <v>3979</v>
      </c>
      <c r="C3690" s="320"/>
    </row>
    <row r="3691" spans="1:10">
      <c r="A3691" s="181"/>
      <c r="B3691" s="181" t="s">
        <v>1800</v>
      </c>
      <c r="C3691" s="181" t="s">
        <v>1799</v>
      </c>
      <c r="E3691" s="181" t="s">
        <v>1794</v>
      </c>
      <c r="F3691" s="181" t="s">
        <v>1795</v>
      </c>
      <c r="H3691" s="181" t="s">
        <v>1796</v>
      </c>
    </row>
    <row r="3692" spans="1:10">
      <c r="A3692" s="182" t="str">
        <f>TRIM(B3692)</f>
        <v>3.0.0.0.0.00.00 - Variação Patrimonial Diminutiva</v>
      </c>
      <c r="B3692" s="106" t="s">
        <v>1807</v>
      </c>
      <c r="C3692" s="110">
        <v>12134777591212.061</v>
      </c>
      <c r="D3692" s="182">
        <v>0</v>
      </c>
      <c r="E3692" s="112">
        <f>E3693+E3875+E3925+E4013+E3788+E3738+E3973+E3810+E3994</f>
        <v>9519347231009.3887</v>
      </c>
      <c r="F3692" s="112">
        <f>F3693+F3875+F3925+F4013+F3788+F3738+F3973+F3810+F3994</f>
        <v>2615430360202.6699</v>
      </c>
      <c r="G3692" s="182">
        <f>G3693+G3875+G3925+G4013+G3788+G3738+G3973+G3810+G3994</f>
        <v>0</v>
      </c>
      <c r="H3692" s="182" t="b">
        <f>IF(I3692="00",C3692=E3692+F3692,TRUE)</f>
        <v>1</v>
      </c>
      <c r="I3692" s="182" t="str">
        <f t="shared" ref="I3692:I3757" si="838">MID(A3692,11,2)</f>
        <v>00</v>
      </c>
    </row>
    <row r="3693" spans="1:10">
      <c r="A3693" s="182" t="str">
        <f t="shared" ref="A3693:A3758" si="839">TRIM(B3693)</f>
        <v>3.1.0.0.0.00.00 - Pessoal e Encargos</v>
      </c>
      <c r="B3693" s="108" t="s">
        <v>1808</v>
      </c>
      <c r="C3693" s="111">
        <v>194116298966.29999</v>
      </c>
      <c r="D3693" s="182">
        <v>0</v>
      </c>
      <c r="E3693" s="112">
        <f>E3694+E3724+E3701+E3731</f>
        <v>23090125835.029999</v>
      </c>
      <c r="F3693" s="112">
        <f>F3694+F3724+F3701+F3731</f>
        <v>171026173131.26999</v>
      </c>
      <c r="G3693" s="182">
        <f>G3694+G3724+G3701+G3731</f>
        <v>0</v>
      </c>
      <c r="H3693" s="182" t="b">
        <f t="shared" ref="H3693:H3758" si="840">IF(I3693="00",C3693=E3693+F3693,TRUE)</f>
        <v>1</v>
      </c>
      <c r="I3693" s="182" t="str">
        <f t="shared" si="838"/>
        <v>00</v>
      </c>
    </row>
    <row r="3694" spans="1:10">
      <c r="A3694" s="182" t="str">
        <f t="shared" si="839"/>
        <v>3.1.1.0.0.00.00 - Remuneração a Pessoal</v>
      </c>
      <c r="B3694" s="106" t="s">
        <v>1809</v>
      </c>
      <c r="C3694" s="110">
        <v>153065322888.92999</v>
      </c>
      <c r="D3694" s="182">
        <v>0</v>
      </c>
      <c r="E3694" s="112">
        <f>E3695+E3697+E3699</f>
        <v>0</v>
      </c>
      <c r="F3694" s="112">
        <f>F3695+F3697+F3699</f>
        <v>153065322888.92999</v>
      </c>
      <c r="G3694" s="182">
        <f>G3695+G3697+G3699</f>
        <v>0</v>
      </c>
      <c r="H3694" s="182" t="b">
        <f t="shared" si="840"/>
        <v>1</v>
      </c>
      <c r="I3694" s="182" t="str">
        <f t="shared" si="838"/>
        <v>00</v>
      </c>
    </row>
    <row r="3695" spans="1:10" ht="25.5">
      <c r="A3695" s="182" t="str">
        <f t="shared" si="839"/>
        <v>3.1.1.1.0.00.00 - Remuneração a Pessoal Ativo Civil – Abrangidos pelo 
 RPPS</v>
      </c>
      <c r="B3695" s="108" t="s">
        <v>1810</v>
      </c>
      <c r="C3695" s="111">
        <v>114156531405.8</v>
      </c>
      <c r="D3695" s="182">
        <v>0</v>
      </c>
      <c r="E3695" s="112">
        <f>E3696</f>
        <v>0</v>
      </c>
      <c r="F3695" s="112">
        <f>F3696</f>
        <v>114156531405.8</v>
      </c>
      <c r="G3695" s="182">
        <f>G3696</f>
        <v>0</v>
      </c>
      <c r="H3695" s="182" t="b">
        <f t="shared" si="840"/>
        <v>1</v>
      </c>
      <c r="I3695" s="182" t="str">
        <f t="shared" si="838"/>
        <v>00</v>
      </c>
    </row>
    <row r="3696" spans="1:10" ht="25.5">
      <c r="A3696" s="182" t="str">
        <f t="shared" si="839"/>
        <v>3.1.1.1.1.00.00 - Remuneração a Pessoal Ativo Civil – Abrangidos 
 pelo RPPS - Consolidação</v>
      </c>
      <c r="B3696" s="106" t="s">
        <v>1811</v>
      </c>
      <c r="C3696" s="110">
        <v>114156531405.8</v>
      </c>
      <c r="D3696" s="182">
        <v>0</v>
      </c>
      <c r="E3696" s="112">
        <f t="shared" ref="E3696" si="841">SUMIF(A3696:B3696,"*intra*",C3696:D3696)+SUMIF(A3696:B3696,"*inter*",C3696:D3696)</f>
        <v>0</v>
      </c>
      <c r="F3696" s="112">
        <f t="shared" ref="F3696" si="842">SUMIF(A3696:B3696,"*consolidação*",C3696:D3696)</f>
        <v>114156531405.8</v>
      </c>
      <c r="H3696" s="182" t="b">
        <f t="shared" si="840"/>
        <v>1</v>
      </c>
      <c r="I3696" s="182" t="str">
        <f t="shared" si="838"/>
        <v>00</v>
      </c>
    </row>
    <row r="3697" spans="1:9" ht="25.5">
      <c r="A3697" s="182" t="str">
        <f t="shared" si="839"/>
        <v>3.1.1.2.0.00.00 - Remuneração a Pessoal Ativo Civil - Abrangidos pelo 
 RGPS</v>
      </c>
      <c r="B3697" s="108" t="s">
        <v>1812</v>
      </c>
      <c r="C3697" s="111">
        <v>13405492901.860001</v>
      </c>
      <c r="D3697" s="182">
        <v>0</v>
      </c>
      <c r="E3697" s="112">
        <f>E3698</f>
        <v>0</v>
      </c>
      <c r="F3697" s="112">
        <f>F3698</f>
        <v>13405492901.860001</v>
      </c>
      <c r="G3697" s="182">
        <f>G3698</f>
        <v>0</v>
      </c>
      <c r="H3697" s="182" t="b">
        <f t="shared" si="840"/>
        <v>1</v>
      </c>
      <c r="I3697" s="182" t="str">
        <f t="shared" si="838"/>
        <v>00</v>
      </c>
    </row>
    <row r="3698" spans="1:9" ht="25.5">
      <c r="A3698" s="182" t="str">
        <f t="shared" si="839"/>
        <v>3.1.1.2.1.00.00 - Remuneração a Pessoal Ativo Civil - Abrangidos 
 pelo RGPS - Consolidação</v>
      </c>
      <c r="B3698" s="106" t="s">
        <v>1813</v>
      </c>
      <c r="C3698" s="110">
        <v>13405492901.860001</v>
      </c>
      <c r="D3698" s="182">
        <v>0</v>
      </c>
      <c r="E3698" s="112">
        <f t="shared" ref="E3698" si="843">SUMIF(A3698:B3698,"*intra*",C3698:D3698)+SUMIF(A3698:B3698,"*inter*",C3698:D3698)</f>
        <v>0</v>
      </c>
      <c r="F3698" s="112">
        <f t="shared" ref="F3698" si="844">SUMIF(A3698:B3698,"*consolidação*",C3698:D3698)</f>
        <v>13405492901.860001</v>
      </c>
      <c r="H3698" s="182" t="b">
        <f t="shared" si="840"/>
        <v>1</v>
      </c>
      <c r="I3698" s="182" t="str">
        <f t="shared" si="838"/>
        <v>00</v>
      </c>
    </row>
    <row r="3699" spans="1:9" ht="25.5">
      <c r="A3699" s="182" t="str">
        <f t="shared" si="839"/>
        <v>3.1.1.3.0.00.00 - Remuneração a Pessoal Ativo Militar - Abrangidos 
 pelo RPPS</v>
      </c>
      <c r="B3699" s="108" t="s">
        <v>1814</v>
      </c>
      <c r="C3699" s="111">
        <v>25503298581.27</v>
      </c>
      <c r="D3699" s="182">
        <v>0</v>
      </c>
      <c r="E3699" s="112">
        <f>E3700</f>
        <v>0</v>
      </c>
      <c r="F3699" s="112">
        <f>F3700</f>
        <v>25503298581.27</v>
      </c>
      <c r="G3699" s="182">
        <f>G3700</f>
        <v>0</v>
      </c>
      <c r="H3699" s="182" t="b">
        <f t="shared" si="840"/>
        <v>1</v>
      </c>
      <c r="I3699" s="182" t="str">
        <f t="shared" si="838"/>
        <v>00</v>
      </c>
    </row>
    <row r="3700" spans="1:9" ht="25.5">
      <c r="A3700" s="182" t="str">
        <f t="shared" si="839"/>
        <v>3.1.1.3.1.00.00 - Remuneração a Pessoal Ativo Militar - Abrangidos 
 pelo RPPS - Consolidação</v>
      </c>
      <c r="B3700" s="106" t="s">
        <v>1815</v>
      </c>
      <c r="C3700" s="110">
        <v>25503298581.27</v>
      </c>
      <c r="D3700" s="182">
        <v>0</v>
      </c>
      <c r="E3700" s="112">
        <f t="shared" ref="E3700" si="845">SUMIF(A3700:B3700,"*intra*",C3700:D3700)+SUMIF(A3700:B3700,"*inter*",C3700:D3700)</f>
        <v>0</v>
      </c>
      <c r="F3700" s="112">
        <f t="shared" ref="F3700" si="846">SUMIF(A3700:B3700,"*consolidação*",C3700:D3700)</f>
        <v>25503298581.27</v>
      </c>
      <c r="H3700" s="182" t="b">
        <f t="shared" si="840"/>
        <v>1</v>
      </c>
      <c r="I3700" s="182" t="str">
        <f t="shared" si="838"/>
        <v>00</v>
      </c>
    </row>
    <row r="3701" spans="1:9">
      <c r="A3701" s="182" t="str">
        <f t="shared" si="839"/>
        <v>3.1.2.0.0.00.00 - Encargos Patronais</v>
      </c>
      <c r="B3701" s="108" t="s">
        <v>1816</v>
      </c>
      <c r="C3701" s="111">
        <v>24371947320.77</v>
      </c>
      <c r="D3701" s="182">
        <v>0</v>
      </c>
      <c r="E3701" s="182">
        <f>E3702+E3718+E3714+E3716+E3708+E3712</f>
        <v>23090125835.029999</v>
      </c>
      <c r="F3701" s="182">
        <f>F3702+F3718+F3714+F3716+F3708+F3712</f>
        <v>1281821485.74</v>
      </c>
      <c r="G3701" s="182">
        <f>G3702+G3718+G3714+G3716+G3708+G3712</f>
        <v>0</v>
      </c>
      <c r="H3701" s="182" t="b">
        <f t="shared" si="840"/>
        <v>1</v>
      </c>
      <c r="I3701" s="182" t="str">
        <f t="shared" si="838"/>
        <v>00</v>
      </c>
    </row>
    <row r="3702" spans="1:9">
      <c r="A3702" s="182" t="str">
        <f t="shared" si="839"/>
        <v>3.1.2.1.0.00.00 - Encargos Patronais - RPPS</v>
      </c>
      <c r="B3702" s="106" t="s">
        <v>1817</v>
      </c>
      <c r="C3702" s="110">
        <v>20265069752.759998</v>
      </c>
      <c r="D3702" s="182">
        <v>0</v>
      </c>
      <c r="E3702" s="112">
        <f>E3704+E3703+E3706+E3705+E3707</f>
        <v>20265069752.759998</v>
      </c>
      <c r="F3702" s="112">
        <f>F3704+F3703+F3706+F3705+F3707</f>
        <v>0</v>
      </c>
      <c r="G3702" s="182">
        <f>G3704+G3703+G3706+G3705+G3707</f>
        <v>0</v>
      </c>
      <c r="H3702" s="182" t="b">
        <f t="shared" si="840"/>
        <v>1</v>
      </c>
      <c r="I3702" s="182" t="str">
        <f t="shared" si="838"/>
        <v>00</v>
      </c>
    </row>
    <row r="3703" spans="1:9">
      <c r="A3703" s="182" t="str">
        <f t="shared" si="839"/>
        <v>3.1.2.1.1.00.00 - Encargos Patronais - RPPS - Consolidação</v>
      </c>
      <c r="B3703" s="108" t="s">
        <v>1818</v>
      </c>
      <c r="C3703" s="111"/>
      <c r="D3703" s="182">
        <v>0</v>
      </c>
      <c r="E3703" s="112">
        <f t="shared" ref="E3703:E3707" si="847">SUMIF(A3703:B3703,"*intra*",C3703:D3703)+SUMIF(A3703:B3703,"*inter*",C3703:D3703)</f>
        <v>0</v>
      </c>
      <c r="F3703" s="112">
        <f t="shared" ref="F3703:F3707" si="848">SUMIF(A3703:B3703,"*consolidação*",C3703:D3703)</f>
        <v>0</v>
      </c>
      <c r="H3703" s="182" t="b">
        <f t="shared" si="840"/>
        <v>1</v>
      </c>
      <c r="I3703" s="182" t="str">
        <f t="shared" si="838"/>
        <v>00</v>
      </c>
    </row>
    <row r="3704" spans="1:9">
      <c r="A3704" s="182" t="str">
        <f t="shared" si="839"/>
        <v>3.1.2.1.2.00.00 - Encargos Patronais - RPPS - Intra OFSS</v>
      </c>
      <c r="B3704" s="106" t="s">
        <v>1819</v>
      </c>
      <c r="C3704" s="110">
        <v>20260191438.02</v>
      </c>
      <c r="D3704" s="182">
        <v>0</v>
      </c>
      <c r="E3704" s="112">
        <f t="shared" si="847"/>
        <v>20260191438.02</v>
      </c>
      <c r="F3704" s="112">
        <f t="shared" si="848"/>
        <v>0</v>
      </c>
      <c r="H3704" s="182" t="b">
        <f t="shared" si="840"/>
        <v>1</v>
      </c>
      <c r="I3704" s="182" t="str">
        <f t="shared" si="838"/>
        <v>00</v>
      </c>
    </row>
    <row r="3705" spans="1:9">
      <c r="A3705" s="182" t="str">
        <f t="shared" si="839"/>
        <v>3.1.2.1.3.00.00 - Encargos Patronais - RPPS - Inter OFSS - União</v>
      </c>
      <c r="B3705" s="108" t="s">
        <v>1820</v>
      </c>
      <c r="C3705" s="111"/>
      <c r="D3705" s="182">
        <v>0</v>
      </c>
      <c r="E3705" s="112">
        <f t="shared" si="847"/>
        <v>0</v>
      </c>
      <c r="F3705" s="112">
        <f t="shared" si="848"/>
        <v>0</v>
      </c>
      <c r="H3705" s="182" t="b">
        <f t="shared" si="840"/>
        <v>1</v>
      </c>
      <c r="I3705" s="182" t="str">
        <f t="shared" si="838"/>
        <v>00</v>
      </c>
    </row>
    <row r="3706" spans="1:9">
      <c r="A3706" s="182" t="str">
        <f t="shared" si="839"/>
        <v>3.1.2.1.4.00.00 - Encargos Patronais - RPPS - Inter OFSS - Estado</v>
      </c>
      <c r="B3706" s="106" t="s">
        <v>1821</v>
      </c>
      <c r="C3706" s="110">
        <v>3464803.21</v>
      </c>
      <c r="D3706" s="182">
        <v>0</v>
      </c>
      <c r="E3706" s="112">
        <f t="shared" si="847"/>
        <v>3464803.21</v>
      </c>
      <c r="F3706" s="112">
        <f t="shared" si="848"/>
        <v>0</v>
      </c>
      <c r="H3706" s="182" t="b">
        <f t="shared" si="840"/>
        <v>1</v>
      </c>
      <c r="I3706" s="182" t="str">
        <f t="shared" si="838"/>
        <v>00</v>
      </c>
    </row>
    <row r="3707" spans="1:9">
      <c r="A3707" s="182" t="str">
        <f t="shared" si="839"/>
        <v>3.1.2.1.5.00.00 - Encargos Patronais - RPPS - Inter OFSS - Município</v>
      </c>
      <c r="B3707" s="108" t="s">
        <v>1822</v>
      </c>
      <c r="C3707" s="111">
        <v>1413511.53</v>
      </c>
      <c r="D3707" s="182">
        <v>0</v>
      </c>
      <c r="E3707" s="112">
        <f t="shared" si="847"/>
        <v>1413511.53</v>
      </c>
      <c r="F3707" s="112">
        <f t="shared" si="848"/>
        <v>0</v>
      </c>
      <c r="H3707" s="182" t="b">
        <f t="shared" si="840"/>
        <v>1</v>
      </c>
      <c r="I3707" s="182" t="str">
        <f t="shared" si="838"/>
        <v>00</v>
      </c>
    </row>
    <row r="3708" spans="1:9">
      <c r="A3708" s="182" t="str">
        <f t="shared" si="839"/>
        <v>3.1.2.2.0.00.00 - Encargos Patronais - RGPS</v>
      </c>
      <c r="B3708" s="106" t="s">
        <v>1823</v>
      </c>
      <c r="C3708" s="110">
        <v>2850646262.73</v>
      </c>
      <c r="D3708" s="182">
        <v>0</v>
      </c>
      <c r="E3708" s="112">
        <f>E3709+E3710+E3711</f>
        <v>2817765718.9099998</v>
      </c>
      <c r="F3708" s="112">
        <f>F3709+F3710+F3711</f>
        <v>32880543.82</v>
      </c>
      <c r="G3708" s="182">
        <f>G3709+G3710+G3711</f>
        <v>0</v>
      </c>
      <c r="H3708" s="182" t="b">
        <f t="shared" si="840"/>
        <v>1</v>
      </c>
      <c r="I3708" s="182" t="str">
        <f t="shared" si="838"/>
        <v>00</v>
      </c>
    </row>
    <row r="3709" spans="1:9">
      <c r="A3709" s="182" t="str">
        <f t="shared" si="839"/>
        <v>3.1.2.2.1.00.00 - Encargos Patronais - RGPS - Consolidação</v>
      </c>
      <c r="B3709" s="108" t="s">
        <v>1824</v>
      </c>
      <c r="C3709" s="111">
        <v>32880543.82</v>
      </c>
      <c r="D3709" s="182">
        <v>0</v>
      </c>
      <c r="E3709" s="112">
        <f t="shared" ref="E3709:E3711" si="849">SUMIF(A3709:B3709,"*intra*",C3709:D3709)+SUMIF(A3709:B3709,"*inter*",C3709:D3709)</f>
        <v>0</v>
      </c>
      <c r="F3709" s="112">
        <f t="shared" ref="F3709:F3711" si="850">SUMIF(A3709:B3709,"*consolidação*",C3709:D3709)</f>
        <v>32880543.82</v>
      </c>
      <c r="H3709" s="182" t="b">
        <f t="shared" si="840"/>
        <v>1</v>
      </c>
      <c r="I3709" s="182" t="str">
        <f t="shared" si="838"/>
        <v>00</v>
      </c>
    </row>
    <row r="3710" spans="1:9">
      <c r="A3710" s="182" t="str">
        <f t="shared" si="839"/>
        <v>3.1.2.2.2.00.00 - Encargos Patronais - RGPS - Intra OFSS</v>
      </c>
      <c r="B3710" s="106" t="s">
        <v>1825</v>
      </c>
      <c r="C3710" s="110">
        <v>2817765718.9099998</v>
      </c>
      <c r="D3710" s="182">
        <v>0</v>
      </c>
      <c r="E3710" s="112">
        <f t="shared" si="849"/>
        <v>2817765718.9099998</v>
      </c>
      <c r="F3710" s="112">
        <f t="shared" si="850"/>
        <v>0</v>
      </c>
      <c r="H3710" s="182" t="b">
        <f t="shared" si="840"/>
        <v>1</v>
      </c>
      <c r="I3710" s="182" t="str">
        <f t="shared" si="838"/>
        <v>00</v>
      </c>
    </row>
    <row r="3711" spans="1:9">
      <c r="A3711" s="182" t="str">
        <f t="shared" si="839"/>
        <v>3.1.2.2.3.00.00 - Encargos Patronais - RGPS - Inter OFSS - União</v>
      </c>
      <c r="B3711" s="108" t="s">
        <v>1826</v>
      </c>
      <c r="C3711" s="111"/>
      <c r="D3711" s="182">
        <v>0</v>
      </c>
      <c r="E3711" s="112">
        <f t="shared" si="849"/>
        <v>0</v>
      </c>
      <c r="F3711" s="112">
        <f t="shared" si="850"/>
        <v>0</v>
      </c>
      <c r="H3711" s="182" t="b">
        <f t="shared" si="840"/>
        <v>1</v>
      </c>
      <c r="I3711" s="182" t="str">
        <f t="shared" si="838"/>
        <v>00</v>
      </c>
    </row>
    <row r="3712" spans="1:9">
      <c r="A3712" s="182" t="str">
        <f t="shared" si="839"/>
        <v>3.1.2.3.0.00.00 - Encargos Patronais - FGTS</v>
      </c>
      <c r="B3712" s="106" t="s">
        <v>1827</v>
      </c>
      <c r="C3712" s="110">
        <v>715867246.17999995</v>
      </c>
      <c r="D3712" s="182">
        <v>0</v>
      </c>
      <c r="E3712" s="112">
        <f>E3713</f>
        <v>0</v>
      </c>
      <c r="F3712" s="112">
        <f>F3713</f>
        <v>715867246.17999995</v>
      </c>
      <c r="G3712" s="182">
        <f>G3713</f>
        <v>0</v>
      </c>
      <c r="H3712" s="182" t="b">
        <f t="shared" si="840"/>
        <v>1</v>
      </c>
      <c r="I3712" s="182" t="str">
        <f t="shared" si="838"/>
        <v>00</v>
      </c>
    </row>
    <row r="3713" spans="1:9">
      <c r="A3713" s="182" t="str">
        <f t="shared" si="839"/>
        <v>3.1.2.3.1.00.00 - Encargos Patronais - FGTS - Consolidação</v>
      </c>
      <c r="B3713" s="108" t="s">
        <v>1828</v>
      </c>
      <c r="C3713" s="111">
        <v>715867246.17999995</v>
      </c>
      <c r="D3713" s="182">
        <v>0</v>
      </c>
      <c r="E3713" s="112">
        <f t="shared" ref="E3713" si="851">SUMIF(A3713:B3713,"*intra*",C3713:D3713)+SUMIF(A3713:B3713,"*inter*",C3713:D3713)</f>
        <v>0</v>
      </c>
      <c r="F3713" s="112">
        <f t="shared" ref="F3713" si="852">SUMIF(A3713:B3713,"*consolidação*",C3713:D3713)</f>
        <v>715867246.17999995</v>
      </c>
      <c r="H3713" s="182" t="b">
        <f t="shared" si="840"/>
        <v>1</v>
      </c>
      <c r="I3713" s="182" t="str">
        <f t="shared" si="838"/>
        <v>00</v>
      </c>
    </row>
    <row r="3714" spans="1:9">
      <c r="A3714" s="182" t="str">
        <f t="shared" si="839"/>
        <v>3.1.2.4.0.00.00 - Contribuições Sociais Gerais</v>
      </c>
      <c r="B3714" s="106" t="s">
        <v>1829</v>
      </c>
      <c r="C3714" s="110">
        <v>32879201.379999999</v>
      </c>
      <c r="D3714" s="182">
        <v>0</v>
      </c>
      <c r="E3714" s="112">
        <f>E3715</f>
        <v>0</v>
      </c>
      <c r="F3714" s="112">
        <f>F3715</f>
        <v>32879201.379999999</v>
      </c>
      <c r="G3714" s="182">
        <f>G3715</f>
        <v>0</v>
      </c>
      <c r="H3714" s="182" t="b">
        <f t="shared" si="840"/>
        <v>1</v>
      </c>
      <c r="I3714" s="182" t="str">
        <f t="shared" si="838"/>
        <v>00</v>
      </c>
    </row>
    <row r="3715" spans="1:9">
      <c r="A3715" s="182" t="str">
        <f t="shared" si="839"/>
        <v>3.1.2.4.1.00.00 - Contribuições Sociais Gerais - Consolidação</v>
      </c>
      <c r="B3715" s="108" t="s">
        <v>1830</v>
      </c>
      <c r="C3715" s="111">
        <v>32879201.379999999</v>
      </c>
      <c r="D3715" s="182">
        <v>0</v>
      </c>
      <c r="E3715" s="112">
        <f t="shared" ref="E3715" si="853">SUMIF(A3715:B3715,"*intra*",C3715:D3715)+SUMIF(A3715:B3715,"*inter*",C3715:D3715)</f>
        <v>0</v>
      </c>
      <c r="F3715" s="112">
        <f t="shared" ref="F3715" si="854">SUMIF(A3715:B3715,"*consolidação*",C3715:D3715)</f>
        <v>32879201.379999999</v>
      </c>
      <c r="H3715" s="182" t="b">
        <f t="shared" si="840"/>
        <v>1</v>
      </c>
      <c r="I3715" s="182" t="str">
        <f t="shared" si="838"/>
        <v>00</v>
      </c>
    </row>
    <row r="3716" spans="1:9">
      <c r="A3716" s="182" t="str">
        <f t="shared" si="839"/>
        <v>3.1.2.5.0.00.00 - Contribuições a Entidades Fechadas de Previdência</v>
      </c>
      <c r="B3716" s="106" t="s">
        <v>1831</v>
      </c>
      <c r="C3716" s="110">
        <v>500194494.36000001</v>
      </c>
      <c r="D3716" s="182">
        <v>0</v>
      </c>
      <c r="E3716" s="112">
        <f>E3717</f>
        <v>0</v>
      </c>
      <c r="F3716" s="112">
        <f>F3717</f>
        <v>500194494.36000001</v>
      </c>
      <c r="G3716" s="182">
        <f>G3717</f>
        <v>0</v>
      </c>
      <c r="H3716" s="182" t="b">
        <f t="shared" si="840"/>
        <v>1</v>
      </c>
      <c r="I3716" s="182" t="str">
        <f t="shared" si="838"/>
        <v>00</v>
      </c>
    </row>
    <row r="3717" spans="1:9" ht="25.5">
      <c r="A3717" s="182" t="str">
        <f t="shared" si="839"/>
        <v>3.1.2.5.1.00.00 - Contribuições a Entidades Fechadas de Previdência 
 - Consolidação</v>
      </c>
      <c r="B3717" s="108" t="s">
        <v>1832</v>
      </c>
      <c r="C3717" s="111">
        <v>500194494.36000001</v>
      </c>
      <c r="D3717" s="182">
        <v>0</v>
      </c>
      <c r="E3717" s="112">
        <f t="shared" ref="E3717" si="855">SUMIF(A3717:B3717,"*intra*",C3717:D3717)+SUMIF(A3717:B3717,"*inter*",C3717:D3717)</f>
        <v>0</v>
      </c>
      <c r="F3717" s="112">
        <f t="shared" ref="F3717" si="856">SUMIF(A3717:B3717,"*consolidação*",C3717:D3717)</f>
        <v>500194494.36000001</v>
      </c>
      <c r="H3717" s="182" t="b">
        <f t="shared" si="840"/>
        <v>1</v>
      </c>
      <c r="I3717" s="182" t="str">
        <f t="shared" si="838"/>
        <v>00</v>
      </c>
    </row>
    <row r="3718" spans="1:9">
      <c r="A3718" s="182" t="str">
        <f t="shared" si="839"/>
        <v>3.1.2.9.0.00.00 - Outros Encargos Patronais</v>
      </c>
      <c r="B3718" s="106" t="s">
        <v>1833</v>
      </c>
      <c r="C3718" s="110">
        <v>7290363.3600000003</v>
      </c>
      <c r="D3718" s="182">
        <v>0</v>
      </c>
      <c r="E3718" s="112">
        <f>E3719+E3722+E3721+E3723+E3720</f>
        <v>7290363.3600000003</v>
      </c>
      <c r="F3718" s="112">
        <f>F3719+F3722+F3721+F3723+F3720</f>
        <v>0</v>
      </c>
      <c r="G3718" s="182">
        <f>G3719+G3722+G3721+G3723+G3720</f>
        <v>0</v>
      </c>
      <c r="H3718" s="182" t="b">
        <f t="shared" si="840"/>
        <v>1</v>
      </c>
      <c r="I3718" s="182" t="str">
        <f t="shared" si="838"/>
        <v>00</v>
      </c>
    </row>
    <row r="3719" spans="1:9">
      <c r="A3719" s="182" t="str">
        <f t="shared" si="839"/>
        <v>3.1.2.9.1.00.00 - Outros Encargos Patronais - Consolidação</v>
      </c>
      <c r="B3719" s="108" t="s">
        <v>1834</v>
      </c>
      <c r="C3719" s="111"/>
      <c r="D3719" s="182">
        <v>0</v>
      </c>
      <c r="E3719" s="112">
        <f t="shared" ref="E3719:E3723" si="857">SUMIF(A3719:B3719,"*intra*",C3719:D3719)+SUMIF(A3719:B3719,"*inter*",C3719:D3719)</f>
        <v>0</v>
      </c>
      <c r="F3719" s="112">
        <f t="shared" ref="F3719:F3723" si="858">SUMIF(A3719:B3719,"*consolidação*",C3719:D3719)</f>
        <v>0</v>
      </c>
      <c r="H3719" s="182" t="b">
        <f t="shared" si="840"/>
        <v>1</v>
      </c>
      <c r="I3719" s="182" t="str">
        <f t="shared" si="838"/>
        <v>00</v>
      </c>
    </row>
    <row r="3720" spans="1:9">
      <c r="A3720" s="182" t="str">
        <f t="shared" si="839"/>
        <v>3.1.2.9.2.00.00 - Outros Encargos Patronais - Intra OFSS</v>
      </c>
      <c r="B3720" s="106" t="s">
        <v>1835</v>
      </c>
      <c r="C3720" s="110">
        <v>7290363.3600000003</v>
      </c>
      <c r="D3720" s="182">
        <v>0</v>
      </c>
      <c r="E3720" s="112">
        <f t="shared" si="857"/>
        <v>7290363.3600000003</v>
      </c>
      <c r="F3720" s="112">
        <f t="shared" si="858"/>
        <v>0</v>
      </c>
      <c r="H3720" s="182" t="b">
        <f t="shared" si="840"/>
        <v>1</v>
      </c>
      <c r="I3720" s="182" t="str">
        <f t="shared" si="838"/>
        <v>00</v>
      </c>
    </row>
    <row r="3721" spans="1:9">
      <c r="A3721" s="182" t="str">
        <f t="shared" si="839"/>
        <v>3.1.2.9.3.00.00 - Outros Encargos Patronais - Inter OFSS - União</v>
      </c>
      <c r="B3721" s="108" t="s">
        <v>1836</v>
      </c>
      <c r="C3721" s="111"/>
      <c r="D3721" s="182">
        <v>0</v>
      </c>
      <c r="E3721" s="112">
        <f t="shared" si="857"/>
        <v>0</v>
      </c>
      <c r="F3721" s="112">
        <f t="shared" si="858"/>
        <v>0</v>
      </c>
      <c r="H3721" s="182" t="b">
        <f t="shared" si="840"/>
        <v>1</v>
      </c>
      <c r="I3721" s="182" t="str">
        <f t="shared" si="838"/>
        <v>00</v>
      </c>
    </row>
    <row r="3722" spans="1:9">
      <c r="A3722" s="182" t="str">
        <f t="shared" si="839"/>
        <v>3.1.2.9.4.00.00 - Outros Encargos Patronais - Inter OFSS - Estado</v>
      </c>
      <c r="B3722" s="106" t="s">
        <v>1837</v>
      </c>
      <c r="C3722" s="110"/>
      <c r="D3722" s="182">
        <v>0</v>
      </c>
      <c r="E3722" s="112">
        <f t="shared" si="857"/>
        <v>0</v>
      </c>
      <c r="F3722" s="112">
        <f t="shared" si="858"/>
        <v>0</v>
      </c>
      <c r="H3722" s="182" t="b">
        <f t="shared" si="840"/>
        <v>1</v>
      </c>
      <c r="I3722" s="182" t="str">
        <f t="shared" si="838"/>
        <v>00</v>
      </c>
    </row>
    <row r="3723" spans="1:9">
      <c r="A3723" s="182" t="str">
        <f t="shared" si="839"/>
        <v>3.1.2.9.5.00.00 - Outros Encargos Patronais - Inter OFSS - Município</v>
      </c>
      <c r="B3723" s="108" t="s">
        <v>1838</v>
      </c>
      <c r="C3723" s="111"/>
      <c r="D3723" s="182">
        <v>0</v>
      </c>
      <c r="E3723" s="112">
        <f t="shared" si="857"/>
        <v>0</v>
      </c>
      <c r="F3723" s="112">
        <f t="shared" si="858"/>
        <v>0</v>
      </c>
      <c r="H3723" s="182" t="b">
        <f t="shared" si="840"/>
        <v>1</v>
      </c>
      <c r="I3723" s="182" t="str">
        <f t="shared" si="838"/>
        <v>00</v>
      </c>
    </row>
    <row r="3724" spans="1:9">
      <c r="A3724" s="182" t="str">
        <f t="shared" si="839"/>
        <v>3.1.3.0.0.00.00 - Benefícios a Pessoal</v>
      </c>
      <c r="B3724" s="106" t="s">
        <v>1839</v>
      </c>
      <c r="C3724" s="110">
        <v>15336073179.040001</v>
      </c>
      <c r="D3724" s="182">
        <v>0</v>
      </c>
      <c r="E3724" s="182">
        <f>E3729+E3725+E3727</f>
        <v>0</v>
      </c>
      <c r="F3724" s="182">
        <f>F3729+F3725+F3727</f>
        <v>15336073179.040001</v>
      </c>
      <c r="G3724" s="182">
        <f>G3729+G3725+G3727</f>
        <v>0</v>
      </c>
      <c r="H3724" s="182" t="b">
        <f t="shared" si="840"/>
        <v>1</v>
      </c>
      <c r="I3724" s="182" t="str">
        <f t="shared" si="838"/>
        <v>00</v>
      </c>
    </row>
    <row r="3725" spans="1:9">
      <c r="A3725" s="182" t="str">
        <f t="shared" si="839"/>
        <v>3.1.3.1.0.00.00 - Benefícios a Pessoal - RPPS</v>
      </c>
      <c r="B3725" s="108" t="s">
        <v>1840</v>
      </c>
      <c r="C3725" s="111">
        <v>10911223906.93</v>
      </c>
      <c r="D3725" s="182">
        <v>0</v>
      </c>
      <c r="E3725" s="112">
        <f>E3726</f>
        <v>0</v>
      </c>
      <c r="F3725" s="112">
        <f>F3726</f>
        <v>10911223906.93</v>
      </c>
      <c r="G3725" s="182">
        <f>G3726</f>
        <v>0</v>
      </c>
      <c r="H3725" s="182" t="b">
        <f t="shared" si="840"/>
        <v>1</v>
      </c>
      <c r="I3725" s="182" t="str">
        <f t="shared" si="838"/>
        <v>00</v>
      </c>
    </row>
    <row r="3726" spans="1:9">
      <c r="A3726" s="182" t="str">
        <f t="shared" si="839"/>
        <v>3.1.3.1.1.00.00 - Benefícios a Pessoal - RPPS - Consolidação</v>
      </c>
      <c r="B3726" s="106" t="s">
        <v>1841</v>
      </c>
      <c r="C3726" s="110">
        <v>10911223906.93</v>
      </c>
      <c r="D3726" s="182">
        <v>0</v>
      </c>
      <c r="E3726" s="112">
        <f t="shared" ref="E3726" si="859">SUMIF(A3726:B3726,"*intra*",C3726:D3726)+SUMIF(A3726:B3726,"*inter*",C3726:D3726)</f>
        <v>0</v>
      </c>
      <c r="F3726" s="112">
        <f t="shared" ref="F3726" si="860">SUMIF(A3726:B3726,"*consolidação*",C3726:D3726)</f>
        <v>10911223906.93</v>
      </c>
      <c r="H3726" s="182" t="b">
        <f t="shared" si="840"/>
        <v>1</v>
      </c>
      <c r="I3726" s="182" t="str">
        <f t="shared" si="838"/>
        <v>00</v>
      </c>
    </row>
    <row r="3727" spans="1:9">
      <c r="A3727" s="182" t="str">
        <f t="shared" si="839"/>
        <v>3.1.3.2.0.00.00 - Benefícios a Pessoal - RGPS</v>
      </c>
      <c r="B3727" s="108" t="s">
        <v>1842</v>
      </c>
      <c r="C3727" s="111">
        <v>1238973506.5999999</v>
      </c>
      <c r="D3727" s="182">
        <v>0</v>
      </c>
      <c r="E3727" s="112">
        <f>E3728</f>
        <v>0</v>
      </c>
      <c r="F3727" s="112">
        <f>F3728</f>
        <v>1238973506.5999999</v>
      </c>
      <c r="G3727" s="182">
        <f>G3728</f>
        <v>0</v>
      </c>
      <c r="H3727" s="182" t="b">
        <f t="shared" si="840"/>
        <v>1</v>
      </c>
      <c r="I3727" s="182" t="str">
        <f t="shared" si="838"/>
        <v>00</v>
      </c>
    </row>
    <row r="3728" spans="1:9">
      <c r="A3728" s="182" t="str">
        <f t="shared" si="839"/>
        <v>3.1.3.2.1.00.00 - Benefícios a Pessoal - RGPS - Consolidação</v>
      </c>
      <c r="B3728" s="106" t="s">
        <v>1843</v>
      </c>
      <c r="C3728" s="110">
        <v>1238973506.5999999</v>
      </c>
      <c r="D3728" s="182">
        <v>0</v>
      </c>
      <c r="E3728" s="112">
        <f t="shared" ref="E3728" si="861">SUMIF(A3728:B3728,"*intra*",C3728:D3728)+SUMIF(A3728:B3728,"*inter*",C3728:D3728)</f>
        <v>0</v>
      </c>
      <c r="F3728" s="112">
        <f t="shared" ref="F3728" si="862">SUMIF(A3728:B3728,"*consolidação*",C3728:D3728)</f>
        <v>1238973506.5999999</v>
      </c>
      <c r="H3728" s="182" t="b">
        <f t="shared" si="840"/>
        <v>1</v>
      </c>
      <c r="I3728" s="182" t="str">
        <f t="shared" si="838"/>
        <v>00</v>
      </c>
    </row>
    <row r="3729" spans="1:9">
      <c r="A3729" s="182" t="str">
        <f t="shared" si="839"/>
        <v>3.1.3.3.0.00.00 - Benefícios a Pessoal - Militar</v>
      </c>
      <c r="B3729" s="108" t="s">
        <v>1844</v>
      </c>
      <c r="C3729" s="111">
        <v>3185875765.5100002</v>
      </c>
      <c r="D3729" s="182">
        <v>0</v>
      </c>
      <c r="E3729" s="112">
        <f>E3730</f>
        <v>0</v>
      </c>
      <c r="F3729" s="112">
        <f>F3730</f>
        <v>3185875765.5100002</v>
      </c>
      <c r="G3729" s="182">
        <f>G3730</f>
        <v>0</v>
      </c>
      <c r="H3729" s="182" t="b">
        <f t="shared" si="840"/>
        <v>1</v>
      </c>
      <c r="I3729" s="182" t="str">
        <f t="shared" si="838"/>
        <v>00</v>
      </c>
    </row>
    <row r="3730" spans="1:9">
      <c r="A3730" s="182" t="str">
        <f t="shared" si="839"/>
        <v>3.1.3.3.1.00.00 - Benefícios a Pessoal - Militar - Consolidação</v>
      </c>
      <c r="B3730" s="106" t="s">
        <v>1845</v>
      </c>
      <c r="C3730" s="110">
        <v>3185875765.5100002</v>
      </c>
      <c r="D3730" s="182">
        <v>0</v>
      </c>
      <c r="E3730" s="112">
        <f t="shared" ref="E3730" si="863">SUMIF(A3730:B3730,"*intra*",C3730:D3730)+SUMIF(A3730:B3730,"*inter*",C3730:D3730)</f>
        <v>0</v>
      </c>
      <c r="F3730" s="112">
        <f t="shared" ref="F3730" si="864">SUMIF(A3730:B3730,"*consolidação*",C3730:D3730)</f>
        <v>3185875765.5100002</v>
      </c>
      <c r="H3730" s="182" t="b">
        <f t="shared" si="840"/>
        <v>1</v>
      </c>
      <c r="I3730" s="182" t="str">
        <f t="shared" si="838"/>
        <v>00</v>
      </c>
    </row>
    <row r="3731" spans="1:9" ht="25.5">
      <c r="A3731" s="182" t="str">
        <f t="shared" si="839"/>
        <v>3.1.9.0.0.00.00 - Outras Variações Patrimoniais Diminutivas - Pessoal 
 e Encargos</v>
      </c>
      <c r="B3731" s="108" t="s">
        <v>1846</v>
      </c>
      <c r="C3731" s="111">
        <v>1342955577.5599999</v>
      </c>
      <c r="D3731" s="182">
        <v>0</v>
      </c>
      <c r="E3731" s="182">
        <f>E3734+E3732+E3736</f>
        <v>0</v>
      </c>
      <c r="F3731" s="182">
        <f>F3734+F3732+F3736</f>
        <v>1342955577.5599999</v>
      </c>
      <c r="G3731" s="182">
        <f>G3734+G3732+G3736</f>
        <v>0</v>
      </c>
      <c r="H3731" s="182" t="b">
        <f t="shared" si="840"/>
        <v>1</v>
      </c>
      <c r="I3731" s="182" t="str">
        <f t="shared" si="838"/>
        <v>00</v>
      </c>
    </row>
    <row r="3732" spans="1:9">
      <c r="A3732" s="182" t="str">
        <f t="shared" si="839"/>
        <v>3.1.9.1.0.00.00 - Indenizações e Restituições Trabalhistas</v>
      </c>
      <c r="B3732" s="106" t="s">
        <v>1847</v>
      </c>
      <c r="C3732" s="110">
        <v>352621997.37</v>
      </c>
      <c r="D3732" s="182">
        <v>0</v>
      </c>
      <c r="E3732" s="112">
        <f>E3733</f>
        <v>0</v>
      </c>
      <c r="F3732" s="112">
        <f>F3733</f>
        <v>352621997.37</v>
      </c>
      <c r="G3732" s="182">
        <f>G3733</f>
        <v>0</v>
      </c>
      <c r="H3732" s="182" t="b">
        <f t="shared" si="840"/>
        <v>1</v>
      </c>
      <c r="I3732" s="182" t="str">
        <f t="shared" si="838"/>
        <v>00</v>
      </c>
    </row>
    <row r="3733" spans="1:9" ht="25.5">
      <c r="A3733" s="182" t="str">
        <f t="shared" si="839"/>
        <v>3.1.9.1.1.00.00 - Indenizações e Restituições Trabalhistas - 
 Consolidação</v>
      </c>
      <c r="B3733" s="108" t="s">
        <v>1848</v>
      </c>
      <c r="C3733" s="111">
        <v>352621997.37</v>
      </c>
      <c r="D3733" s="182">
        <v>0</v>
      </c>
      <c r="E3733" s="112">
        <f t="shared" ref="E3733" si="865">SUMIF(A3733:B3733,"*intra*",C3733:D3733)+SUMIF(A3733:B3733,"*inter*",C3733:D3733)</f>
        <v>0</v>
      </c>
      <c r="F3733" s="112">
        <f t="shared" ref="F3733" si="866">SUMIF(A3733:B3733,"*consolidação*",C3733:D3733)</f>
        <v>352621997.37</v>
      </c>
      <c r="H3733" s="182" t="b">
        <f t="shared" si="840"/>
        <v>1</v>
      </c>
      <c r="I3733" s="182" t="str">
        <f t="shared" si="838"/>
        <v>00</v>
      </c>
    </row>
    <row r="3734" spans="1:9">
      <c r="A3734" s="182" t="str">
        <f t="shared" si="839"/>
        <v>3.1.9.2.0.00.00 - Pessoal Requisitado de Outros Órgãos</v>
      </c>
      <c r="B3734" s="106" t="s">
        <v>1849</v>
      </c>
      <c r="C3734" s="110">
        <v>877947867.46000004</v>
      </c>
      <c r="D3734" s="182">
        <v>0</v>
      </c>
      <c r="E3734" s="112">
        <f>E3735</f>
        <v>0</v>
      </c>
      <c r="F3734" s="112">
        <f>F3735</f>
        <v>877947867.46000004</v>
      </c>
      <c r="G3734" s="182">
        <f>G3735</f>
        <v>0</v>
      </c>
      <c r="H3734" s="182" t="b">
        <f t="shared" si="840"/>
        <v>1</v>
      </c>
      <c r="I3734" s="182" t="str">
        <f t="shared" si="838"/>
        <v>00</v>
      </c>
    </row>
    <row r="3735" spans="1:9" ht="25.5">
      <c r="A3735" s="182" t="str">
        <f t="shared" si="839"/>
        <v>3.1.9.2.1.00.00 - Pessoal Requisitado de Outros Órgãos - 
 Consolidação</v>
      </c>
      <c r="B3735" s="108" t="s">
        <v>1850</v>
      </c>
      <c r="C3735" s="111">
        <v>877947867.46000004</v>
      </c>
      <c r="D3735" s="182">
        <v>0</v>
      </c>
      <c r="E3735" s="112">
        <f t="shared" ref="E3735" si="867">SUMIF(A3735:B3735,"*intra*",C3735:D3735)+SUMIF(A3735:B3735,"*inter*",C3735:D3735)</f>
        <v>0</v>
      </c>
      <c r="F3735" s="112">
        <f t="shared" ref="F3735" si="868">SUMIF(A3735:B3735,"*consolidação*",C3735:D3735)</f>
        <v>877947867.46000004</v>
      </c>
      <c r="H3735" s="182" t="b">
        <f t="shared" si="840"/>
        <v>1</v>
      </c>
      <c r="I3735" s="182" t="str">
        <f t="shared" si="838"/>
        <v>00</v>
      </c>
    </row>
    <row r="3736" spans="1:9">
      <c r="A3736" s="182" t="str">
        <f t="shared" si="839"/>
        <v>3.1.9.9.0.00.00 - Outras VPD de Pessoal e Encargos</v>
      </c>
      <c r="B3736" s="106" t="s">
        <v>1851</v>
      </c>
      <c r="C3736" s="110">
        <v>112385712.73</v>
      </c>
      <c r="D3736" s="182">
        <v>0</v>
      </c>
      <c r="E3736" s="112">
        <f>E3737</f>
        <v>0</v>
      </c>
      <c r="F3736" s="112">
        <f>F3737</f>
        <v>112385712.73</v>
      </c>
      <c r="G3736" s="182">
        <f>G3737</f>
        <v>0</v>
      </c>
      <c r="H3736" s="182" t="b">
        <f t="shared" si="840"/>
        <v>1</v>
      </c>
      <c r="I3736" s="182" t="str">
        <f t="shared" si="838"/>
        <v>00</v>
      </c>
    </row>
    <row r="3737" spans="1:9">
      <c r="A3737" s="182" t="str">
        <f t="shared" si="839"/>
        <v>3.1.9.9.1.00.00 - Outras VPD de Pessoal e Encargos - Consolidação</v>
      </c>
      <c r="B3737" s="108" t="s">
        <v>1852</v>
      </c>
      <c r="C3737" s="111">
        <v>112385712.73</v>
      </c>
      <c r="D3737" s="182">
        <v>0</v>
      </c>
      <c r="E3737" s="112">
        <f t="shared" ref="E3737" si="869">SUMIF(A3737:B3737,"*intra*",C3737:D3737)+SUMIF(A3737:B3737,"*inter*",C3737:D3737)</f>
        <v>0</v>
      </c>
      <c r="F3737" s="112">
        <f t="shared" ref="F3737" si="870">SUMIF(A3737:B3737,"*consolidação*",C3737:D3737)</f>
        <v>112385712.73</v>
      </c>
      <c r="H3737" s="182" t="b">
        <f t="shared" si="840"/>
        <v>1</v>
      </c>
      <c r="I3737" s="182" t="str">
        <f t="shared" si="838"/>
        <v>00</v>
      </c>
    </row>
    <row r="3738" spans="1:9">
      <c r="A3738" s="182" t="str">
        <f t="shared" si="839"/>
        <v>3.2.0.0.0.00.00 - Benefícios Previdenciários e Assistenciais</v>
      </c>
      <c r="B3738" s="106" t="s">
        <v>1853</v>
      </c>
      <c r="C3738" s="110">
        <v>790652688801.02002</v>
      </c>
      <c r="D3738" s="182">
        <v>0</v>
      </c>
      <c r="E3738" s="182">
        <f>E3766+E3779+E3759+E3739+E3750+E3777</f>
        <v>0</v>
      </c>
      <c r="F3738" s="112">
        <f>F3766+F3779+F3759+F3739+F3750+F3777</f>
        <v>790652688801.02002</v>
      </c>
      <c r="G3738" s="182">
        <f>G3766+G3779+G3759+G3739+G3750+G3777</f>
        <v>0</v>
      </c>
      <c r="H3738" s="182" t="b">
        <f t="shared" si="840"/>
        <v>1</v>
      </c>
      <c r="I3738" s="182" t="str">
        <f t="shared" si="838"/>
        <v>00</v>
      </c>
    </row>
    <row r="3739" spans="1:9">
      <c r="A3739" s="182" t="str">
        <f t="shared" si="839"/>
        <v>3.2.1.0.0.00.00 - Aposentadorias e Reformas</v>
      </c>
      <c r="B3739" s="108" t="s">
        <v>1854</v>
      </c>
      <c r="C3739" s="111">
        <v>461964053892.08002</v>
      </c>
      <c r="D3739" s="182">
        <v>0</v>
      </c>
      <c r="E3739" s="112">
        <f>E3744+E3742+E3740+E3746+E3748</f>
        <v>0</v>
      </c>
      <c r="F3739" s="112">
        <f>F3744+F3742+F3740+F3746+F3748</f>
        <v>461964053892.07996</v>
      </c>
      <c r="G3739" s="182">
        <f>G3744+G3742+G3740+G3748</f>
        <v>0</v>
      </c>
      <c r="H3739" s="182" t="b">
        <f t="shared" si="840"/>
        <v>1</v>
      </c>
      <c r="I3739" s="182" t="str">
        <f t="shared" si="838"/>
        <v>00</v>
      </c>
    </row>
    <row r="3740" spans="1:9">
      <c r="A3740" s="182" t="str">
        <f t="shared" si="839"/>
        <v>3.2.1.1.0.00.00 - Aposentadorias - RPPS</v>
      </c>
      <c r="B3740" s="106" t="s">
        <v>1855</v>
      </c>
      <c r="C3740" s="110">
        <v>58570720207.349998</v>
      </c>
      <c r="D3740" s="182">
        <v>0</v>
      </c>
      <c r="E3740" s="112">
        <f>E3741</f>
        <v>0</v>
      </c>
      <c r="F3740" s="112">
        <f>F3741</f>
        <v>58570720207.349998</v>
      </c>
      <c r="G3740" s="182">
        <f>G3741</f>
        <v>0</v>
      </c>
      <c r="H3740" s="182" t="b">
        <f t="shared" si="840"/>
        <v>1</v>
      </c>
      <c r="I3740" s="182" t="str">
        <f t="shared" si="838"/>
        <v>00</v>
      </c>
    </row>
    <row r="3741" spans="1:9">
      <c r="A3741" s="182" t="str">
        <f t="shared" si="839"/>
        <v>3.2.1.1.1.00.00 - Aposentadorias - RPPS - Consolidação</v>
      </c>
      <c r="B3741" s="108" t="s">
        <v>1856</v>
      </c>
      <c r="C3741" s="111">
        <v>58570720207.349998</v>
      </c>
      <c r="D3741" s="182">
        <v>0</v>
      </c>
      <c r="E3741" s="112">
        <f t="shared" ref="E3741" si="871">SUMIF(A3741:B3741,"*intra*",C3741:D3741)+SUMIF(A3741:B3741,"*inter*",C3741:D3741)</f>
        <v>0</v>
      </c>
      <c r="F3741" s="112">
        <f t="shared" ref="F3741" si="872">SUMIF(A3741:B3741,"*consolidação*",C3741:D3741)</f>
        <v>58570720207.349998</v>
      </c>
      <c r="H3741" s="182" t="b">
        <f t="shared" si="840"/>
        <v>1</v>
      </c>
      <c r="I3741" s="182" t="str">
        <f t="shared" si="838"/>
        <v>00</v>
      </c>
    </row>
    <row r="3742" spans="1:9">
      <c r="A3742" s="182" t="str">
        <f t="shared" si="839"/>
        <v>3.2.1.2.0.00.00 - Aposentadorias - RGPS</v>
      </c>
      <c r="B3742" s="106" t="s">
        <v>1857</v>
      </c>
      <c r="C3742" s="110">
        <v>379393940547.96997</v>
      </c>
      <c r="D3742" s="182">
        <v>0</v>
      </c>
      <c r="E3742" s="112">
        <f>E3743</f>
        <v>0</v>
      </c>
      <c r="F3742" s="112">
        <f>F3743</f>
        <v>379393940547.96997</v>
      </c>
      <c r="G3742" s="182">
        <f>G3743</f>
        <v>0</v>
      </c>
      <c r="H3742" s="182" t="b">
        <f t="shared" si="840"/>
        <v>1</v>
      </c>
      <c r="I3742" s="182" t="str">
        <f t="shared" si="838"/>
        <v>00</v>
      </c>
    </row>
    <row r="3743" spans="1:9">
      <c r="A3743" s="182" t="str">
        <f t="shared" si="839"/>
        <v>3.2.1.2.1.00.00 - Aposentadorias - RGPS - Consolidação</v>
      </c>
      <c r="B3743" s="108" t="s">
        <v>1858</v>
      </c>
      <c r="C3743" s="111">
        <v>379393940547.96997</v>
      </c>
      <c r="D3743" s="182">
        <v>0</v>
      </c>
      <c r="E3743" s="112">
        <f t="shared" ref="E3743" si="873">SUMIF(A3743:B3743,"*intra*",C3743:D3743)+SUMIF(A3743:B3743,"*inter*",C3743:D3743)</f>
        <v>0</v>
      </c>
      <c r="F3743" s="112">
        <f t="shared" ref="F3743" si="874">SUMIF(A3743:B3743,"*consolidação*",C3743:D3743)</f>
        <v>379393940547.96997</v>
      </c>
      <c r="H3743" s="182" t="b">
        <f t="shared" si="840"/>
        <v>1</v>
      </c>
      <c r="I3743" s="182" t="str">
        <f t="shared" si="838"/>
        <v>00</v>
      </c>
    </row>
    <row r="3744" spans="1:9">
      <c r="A3744" s="182" t="str">
        <f t="shared" si="839"/>
        <v>3.2.1.3.0.00.00 - Reserva Remunerada e Reformas - Militar</v>
      </c>
      <c r="B3744" s="106" t="s">
        <v>1859</v>
      </c>
      <c r="C3744" s="110">
        <v>23923511252.880001</v>
      </c>
      <c r="D3744" s="182">
        <v>0</v>
      </c>
      <c r="E3744" s="112">
        <f>E3745</f>
        <v>0</v>
      </c>
      <c r="F3744" s="112">
        <f>F3745</f>
        <v>23923511252.880001</v>
      </c>
      <c r="G3744" s="182">
        <f>G3745</f>
        <v>0</v>
      </c>
      <c r="H3744" s="182" t="b">
        <f t="shared" si="840"/>
        <v>1</v>
      </c>
      <c r="I3744" s="182" t="str">
        <f t="shared" si="838"/>
        <v>00</v>
      </c>
    </row>
    <row r="3745" spans="1:9" ht="25.5">
      <c r="A3745" s="182" t="str">
        <f t="shared" si="839"/>
        <v>3.2.1.3.1.00.00 - Reserva Remunerada e Reformas - Militar - 
 Consolidação</v>
      </c>
      <c r="B3745" s="108" t="s">
        <v>1860</v>
      </c>
      <c r="C3745" s="111">
        <v>23923511252.880001</v>
      </c>
      <c r="D3745" s="182">
        <v>0</v>
      </c>
      <c r="E3745" s="112">
        <f t="shared" ref="E3745" si="875">SUMIF(A3745:B3745,"*intra*",C3745:D3745)+SUMIF(A3745:B3745,"*inter*",C3745:D3745)</f>
        <v>0</v>
      </c>
      <c r="F3745" s="112">
        <f t="shared" ref="F3745" si="876">SUMIF(A3745:B3745,"*consolidação*",C3745:D3745)</f>
        <v>23923511252.880001</v>
      </c>
      <c r="H3745" s="182" t="b">
        <f t="shared" si="840"/>
        <v>1</v>
      </c>
      <c r="I3745" s="182" t="str">
        <f t="shared" si="838"/>
        <v>00</v>
      </c>
    </row>
    <row r="3746" spans="1:9" s="252" customFormat="1">
      <c r="A3746" s="252" t="s">
        <v>4028</v>
      </c>
      <c r="B3746" s="254" t="s">
        <v>4028</v>
      </c>
      <c r="C3746" s="253">
        <v>0</v>
      </c>
      <c r="D3746" s="252">
        <v>0</v>
      </c>
      <c r="E3746" s="112">
        <f>E3747</f>
        <v>0</v>
      </c>
      <c r="F3746" s="112">
        <f>F3747</f>
        <v>0</v>
      </c>
      <c r="H3746" s="252" t="b">
        <f t="shared" ref="H3746:H3747" si="877">IF(I3746="00",C3746=E3746+F3746,TRUE)</f>
        <v>1</v>
      </c>
      <c r="I3746" s="252" t="str">
        <f t="shared" ref="I3746:I3747" si="878">MID(A3746,11,2)</f>
        <v>00</v>
      </c>
    </row>
    <row r="3747" spans="1:9" s="252" customFormat="1">
      <c r="A3747" s="252" t="s">
        <v>4029</v>
      </c>
      <c r="B3747" s="255" t="s">
        <v>4029</v>
      </c>
      <c r="C3747" s="253"/>
      <c r="D3747" s="252">
        <v>0</v>
      </c>
      <c r="E3747" s="112">
        <f t="shared" ref="E3747" si="879">SUMIF(A3747:B3747,"*intra*",C3747:D3747)+SUMIF(A3747:B3747,"*inter*",C3747:D3747)</f>
        <v>0</v>
      </c>
      <c r="F3747" s="112">
        <f t="shared" ref="F3747" si="880">SUMIF(A3747:B3747,"*consolidação*",C3747:D3747)</f>
        <v>0</v>
      </c>
      <c r="H3747" s="252" t="b">
        <f t="shared" si="877"/>
        <v>1</v>
      </c>
      <c r="I3747" s="252" t="str">
        <f t="shared" si="878"/>
        <v>00</v>
      </c>
    </row>
    <row r="3748" spans="1:9">
      <c r="A3748" s="182" t="str">
        <f t="shared" si="839"/>
        <v>3.2.1.9.0.00.00 - Outras Aposentadorias</v>
      </c>
      <c r="B3748" s="106" t="s">
        <v>1861</v>
      </c>
      <c r="C3748" s="110">
        <v>75881883.879999995</v>
      </c>
      <c r="D3748" s="182">
        <v>0</v>
      </c>
      <c r="E3748" s="112">
        <f>E3749</f>
        <v>0</v>
      </c>
      <c r="F3748" s="112">
        <f>F3749</f>
        <v>75881883.879999995</v>
      </c>
      <c r="G3748" s="182">
        <f>G3749</f>
        <v>0</v>
      </c>
      <c r="H3748" s="182" t="b">
        <f t="shared" si="840"/>
        <v>1</v>
      </c>
      <c r="I3748" s="182" t="str">
        <f t="shared" si="838"/>
        <v>00</v>
      </c>
    </row>
    <row r="3749" spans="1:9">
      <c r="A3749" s="182" t="str">
        <f t="shared" si="839"/>
        <v>3.2.1.9.1.00.00 - Outras Aposentadorias - Consolidação</v>
      </c>
      <c r="B3749" s="108" t="s">
        <v>1862</v>
      </c>
      <c r="C3749" s="111">
        <v>75881883.879999995</v>
      </c>
      <c r="D3749" s="182">
        <v>0</v>
      </c>
      <c r="E3749" s="112">
        <f t="shared" ref="E3749" si="881">SUMIF(A3749:B3749,"*intra*",C3749:D3749)+SUMIF(A3749:B3749,"*inter*",C3749:D3749)</f>
        <v>0</v>
      </c>
      <c r="F3749" s="112">
        <f t="shared" ref="F3749" si="882">SUMIF(A3749:B3749,"*consolidação*",C3749:D3749)</f>
        <v>75881883.879999995</v>
      </c>
      <c r="H3749" s="182" t="b">
        <f t="shared" si="840"/>
        <v>1</v>
      </c>
      <c r="I3749" s="182" t="str">
        <f t="shared" si="838"/>
        <v>00</v>
      </c>
    </row>
    <row r="3750" spans="1:9">
      <c r="A3750" s="182" t="str">
        <f t="shared" si="839"/>
        <v>3.2.2.0.0.00.00 - Pensões</v>
      </c>
      <c r="B3750" s="106" t="s">
        <v>1863</v>
      </c>
      <c r="C3750" s="110">
        <v>175116609229.09</v>
      </c>
      <c r="D3750" s="182">
        <v>0</v>
      </c>
      <c r="E3750" s="182">
        <f>E3755+E3751+E3753+E3757</f>
        <v>0</v>
      </c>
      <c r="F3750" s="182">
        <f>F3755+F3751+F3753+F3757</f>
        <v>175116609229.09003</v>
      </c>
      <c r="G3750" s="182">
        <f>G3755+G3751+G3753+G3757</f>
        <v>0</v>
      </c>
      <c r="H3750" s="182" t="b">
        <f t="shared" si="840"/>
        <v>1</v>
      </c>
      <c r="I3750" s="182" t="str">
        <f t="shared" si="838"/>
        <v>00</v>
      </c>
    </row>
    <row r="3751" spans="1:9">
      <c r="A3751" s="182" t="str">
        <f t="shared" si="839"/>
        <v>3.2.2.1.0.00.00 - Pensões - RPPS</v>
      </c>
      <c r="B3751" s="108" t="s">
        <v>1864</v>
      </c>
      <c r="C3751" s="111">
        <v>21399005051.25</v>
      </c>
      <c r="D3751" s="182">
        <v>0</v>
      </c>
      <c r="E3751" s="112">
        <f>E3752</f>
        <v>0</v>
      </c>
      <c r="F3751" s="112">
        <f>F3752</f>
        <v>21399005051.25</v>
      </c>
      <c r="G3751" s="182">
        <f>G3752</f>
        <v>0</v>
      </c>
      <c r="H3751" s="182" t="b">
        <f t="shared" si="840"/>
        <v>1</v>
      </c>
      <c r="I3751" s="182" t="str">
        <f t="shared" si="838"/>
        <v>00</v>
      </c>
    </row>
    <row r="3752" spans="1:9">
      <c r="A3752" s="182" t="str">
        <f t="shared" si="839"/>
        <v>3.2.2.1.1.00.00 - Pensões - RPPS - Consolidação</v>
      </c>
      <c r="B3752" s="106" t="s">
        <v>1865</v>
      </c>
      <c r="C3752" s="110">
        <v>21399005051.25</v>
      </c>
      <c r="D3752" s="182">
        <v>0</v>
      </c>
      <c r="E3752" s="112">
        <f t="shared" ref="E3752" si="883">SUMIF(A3752:B3752,"*intra*",C3752:D3752)+SUMIF(A3752:B3752,"*inter*",C3752:D3752)</f>
        <v>0</v>
      </c>
      <c r="F3752" s="112">
        <f t="shared" ref="F3752" si="884">SUMIF(A3752:B3752,"*consolidação*",C3752:D3752)</f>
        <v>21399005051.25</v>
      </c>
      <c r="H3752" s="182" t="b">
        <f t="shared" si="840"/>
        <v>1</v>
      </c>
      <c r="I3752" s="182" t="str">
        <f t="shared" si="838"/>
        <v>00</v>
      </c>
    </row>
    <row r="3753" spans="1:9">
      <c r="A3753" s="182" t="str">
        <f t="shared" si="839"/>
        <v>3.2.2.2.0.00.00 - Pensões - RGPS</v>
      </c>
      <c r="B3753" s="108" t="s">
        <v>1866</v>
      </c>
      <c r="C3753" s="111">
        <v>131668949918.92</v>
      </c>
      <c r="D3753" s="182">
        <v>0</v>
      </c>
      <c r="E3753" s="112">
        <f>E3754</f>
        <v>0</v>
      </c>
      <c r="F3753" s="112">
        <f>F3754</f>
        <v>131668949918.92</v>
      </c>
      <c r="G3753" s="182">
        <f>G3754</f>
        <v>0</v>
      </c>
      <c r="H3753" s="182" t="b">
        <f t="shared" si="840"/>
        <v>1</v>
      </c>
      <c r="I3753" s="182" t="str">
        <f t="shared" si="838"/>
        <v>00</v>
      </c>
    </row>
    <row r="3754" spans="1:9">
      <c r="A3754" s="182" t="str">
        <f t="shared" si="839"/>
        <v>3.2.2.2.1.00.00 - Pensões - RGPS - Consolidação</v>
      </c>
      <c r="B3754" s="106" t="s">
        <v>1867</v>
      </c>
      <c r="C3754" s="110">
        <v>131668949918.92</v>
      </c>
      <c r="D3754" s="182">
        <v>0</v>
      </c>
      <c r="E3754" s="112">
        <f t="shared" ref="E3754" si="885">SUMIF(A3754:B3754,"*intra*",C3754:D3754)+SUMIF(A3754:B3754,"*inter*",C3754:D3754)</f>
        <v>0</v>
      </c>
      <c r="F3754" s="112">
        <f t="shared" ref="F3754" si="886">SUMIF(A3754:B3754,"*consolidação*",C3754:D3754)</f>
        <v>131668949918.92</v>
      </c>
      <c r="H3754" s="182" t="b">
        <f t="shared" si="840"/>
        <v>1</v>
      </c>
      <c r="I3754" s="182" t="str">
        <f t="shared" si="838"/>
        <v>00</v>
      </c>
    </row>
    <row r="3755" spans="1:9">
      <c r="A3755" s="182" t="str">
        <f t="shared" si="839"/>
        <v>3.2.2.3.0.00.00 - Pensões - Militar</v>
      </c>
      <c r="B3755" s="108" t="s">
        <v>1868</v>
      </c>
      <c r="C3755" s="111">
        <v>20890564027.029999</v>
      </c>
      <c r="D3755" s="182">
        <v>0</v>
      </c>
      <c r="E3755" s="112">
        <f>E3756</f>
        <v>0</v>
      </c>
      <c r="F3755" s="112">
        <f>F3756</f>
        <v>20890564027.029999</v>
      </c>
      <c r="G3755" s="182">
        <f>G3756</f>
        <v>0</v>
      </c>
      <c r="H3755" s="182" t="b">
        <f t="shared" si="840"/>
        <v>1</v>
      </c>
      <c r="I3755" s="182" t="str">
        <f t="shared" si="838"/>
        <v>00</v>
      </c>
    </row>
    <row r="3756" spans="1:9">
      <c r="A3756" s="182" t="str">
        <f t="shared" si="839"/>
        <v>3.2.2.3.1.00.00 - Pensões - Militar - Consolidação</v>
      </c>
      <c r="B3756" s="106" t="s">
        <v>1869</v>
      </c>
      <c r="C3756" s="110">
        <v>20890564027.029999</v>
      </c>
      <c r="D3756" s="182">
        <v>0</v>
      </c>
      <c r="E3756" s="112">
        <f t="shared" ref="E3756" si="887">SUMIF(A3756:B3756,"*intra*",C3756:D3756)+SUMIF(A3756:B3756,"*inter*",C3756:D3756)</f>
        <v>0</v>
      </c>
      <c r="F3756" s="112">
        <f t="shared" ref="F3756" si="888">SUMIF(A3756:B3756,"*consolidação*",C3756:D3756)</f>
        <v>20890564027.029999</v>
      </c>
      <c r="H3756" s="182" t="b">
        <f t="shared" si="840"/>
        <v>1</v>
      </c>
      <c r="I3756" s="182" t="str">
        <f t="shared" si="838"/>
        <v>00</v>
      </c>
    </row>
    <row r="3757" spans="1:9">
      <c r="A3757" s="182" t="str">
        <f t="shared" si="839"/>
        <v>3.2.2.9.0.00.00 - Outras Pensões</v>
      </c>
      <c r="B3757" s="108" t="s">
        <v>1870</v>
      </c>
      <c r="C3757" s="111">
        <v>1158090231.8900001</v>
      </c>
      <c r="D3757" s="182">
        <v>0</v>
      </c>
      <c r="E3757" s="112">
        <f>E3758</f>
        <v>0</v>
      </c>
      <c r="F3757" s="112">
        <f>F3758</f>
        <v>1158090231.8900001</v>
      </c>
      <c r="G3757" s="182">
        <f>G3758</f>
        <v>0</v>
      </c>
      <c r="H3757" s="182" t="b">
        <f t="shared" si="840"/>
        <v>1</v>
      </c>
      <c r="I3757" s="182" t="str">
        <f t="shared" si="838"/>
        <v>00</v>
      </c>
    </row>
    <row r="3758" spans="1:9">
      <c r="A3758" s="182" t="str">
        <f t="shared" si="839"/>
        <v>3.2.2.9.1.00.00 - Outras Pensões - Consolidação</v>
      </c>
      <c r="B3758" s="106" t="s">
        <v>1871</v>
      </c>
      <c r="C3758" s="110">
        <v>1158090231.8900001</v>
      </c>
      <c r="D3758" s="182">
        <v>0</v>
      </c>
      <c r="E3758" s="112">
        <f t="shared" ref="E3758" si="889">SUMIF(A3758:B3758,"*intra*",C3758:D3758)+SUMIF(A3758:B3758,"*inter*",C3758:D3758)</f>
        <v>0</v>
      </c>
      <c r="F3758" s="112">
        <f t="shared" ref="F3758" si="890">SUMIF(A3758:B3758,"*consolidação*",C3758:D3758)</f>
        <v>1158090231.8900001</v>
      </c>
      <c r="H3758" s="182" t="b">
        <f t="shared" si="840"/>
        <v>1</v>
      </c>
      <c r="I3758" s="182" t="str">
        <f t="shared" ref="I3758:I3821" si="891">MID(A3758,11,2)</f>
        <v>00</v>
      </c>
    </row>
    <row r="3759" spans="1:9">
      <c r="A3759" s="182" t="str">
        <f t="shared" ref="A3759:A3822" si="892">TRIM(B3759)</f>
        <v>3.2.3.0.0.00.00 - Benefícios de Prestação Continuada</v>
      </c>
      <c r="B3759" s="108" t="s">
        <v>1872</v>
      </c>
      <c r="C3759" s="111">
        <v>52856999286.18</v>
      </c>
      <c r="D3759" s="182">
        <v>0</v>
      </c>
      <c r="E3759" s="182">
        <f>E3764+E3762+E3760</f>
        <v>0</v>
      </c>
      <c r="F3759" s="182">
        <f>F3764+F3762+F3760</f>
        <v>52856999286.18</v>
      </c>
      <c r="G3759" s="182">
        <f>G3764+G3762+G3760</f>
        <v>0</v>
      </c>
      <c r="H3759" s="182" t="b">
        <f t="shared" ref="H3759:H3822" si="893">IF(I3759="00",C3759=E3759+F3759,TRUE)</f>
        <v>1</v>
      </c>
      <c r="I3759" s="182" t="str">
        <f t="shared" si="891"/>
        <v>00</v>
      </c>
    </row>
    <row r="3760" spans="1:9">
      <c r="A3760" s="182" t="str">
        <f t="shared" si="892"/>
        <v>3.2.3.1.0.00.00 - Benefícios de Prestação Continuada ao Idoso</v>
      </c>
      <c r="B3760" s="106" t="s">
        <v>1873</v>
      </c>
      <c r="C3760" s="110">
        <v>23041114348.360001</v>
      </c>
      <c r="D3760" s="182">
        <v>0</v>
      </c>
      <c r="E3760" s="112">
        <f>E3761</f>
        <v>0</v>
      </c>
      <c r="F3760" s="112">
        <f>F3761</f>
        <v>23041114348.360001</v>
      </c>
      <c r="G3760" s="182">
        <f>G3761</f>
        <v>0</v>
      </c>
      <c r="H3760" s="182" t="b">
        <f t="shared" si="893"/>
        <v>1</v>
      </c>
      <c r="I3760" s="182" t="str">
        <f t="shared" si="891"/>
        <v>00</v>
      </c>
    </row>
    <row r="3761" spans="1:9" ht="25.5">
      <c r="A3761" s="182" t="str">
        <f t="shared" si="892"/>
        <v>3.2.3.1.1.00.00 - Benefícios de Prestação Continuada ao Idoso - 
 Consolidação</v>
      </c>
      <c r="B3761" s="108" t="s">
        <v>1874</v>
      </c>
      <c r="C3761" s="111">
        <v>23041114348.360001</v>
      </c>
      <c r="D3761" s="182">
        <v>0</v>
      </c>
      <c r="E3761" s="112">
        <f t="shared" ref="E3761" si="894">SUMIF(A3761:B3761,"*intra*",C3761:D3761)+SUMIF(A3761:B3761,"*inter*",C3761:D3761)</f>
        <v>0</v>
      </c>
      <c r="F3761" s="112">
        <f t="shared" ref="F3761" si="895">SUMIF(A3761:B3761,"*consolidação*",C3761:D3761)</f>
        <v>23041114348.360001</v>
      </c>
      <c r="H3761" s="182" t="b">
        <f t="shared" si="893"/>
        <v>1</v>
      </c>
      <c r="I3761" s="182" t="str">
        <f t="shared" si="891"/>
        <v>00</v>
      </c>
    </row>
    <row r="3762" spans="1:9" ht="25.5">
      <c r="A3762" s="182" t="str">
        <f t="shared" si="892"/>
        <v>3.2.3.2.0.00.00 - Benefícios de Prestação Continuada ao Portador de 
 Deficiência</v>
      </c>
      <c r="B3762" s="106" t="s">
        <v>1875</v>
      </c>
      <c r="C3762" s="110">
        <v>29815624246.84</v>
      </c>
      <c r="D3762" s="182">
        <v>0</v>
      </c>
      <c r="E3762" s="112">
        <f>E3763</f>
        <v>0</v>
      </c>
      <c r="F3762" s="112">
        <f>F3763</f>
        <v>29815624246.84</v>
      </c>
      <c r="G3762" s="182">
        <f>G3763</f>
        <v>0</v>
      </c>
      <c r="H3762" s="182" t="b">
        <f t="shared" si="893"/>
        <v>1</v>
      </c>
      <c r="I3762" s="182" t="str">
        <f t="shared" si="891"/>
        <v>00</v>
      </c>
    </row>
    <row r="3763" spans="1:9" ht="25.5">
      <c r="A3763" s="182" t="str">
        <f t="shared" si="892"/>
        <v>3.2.3.2.1.00.00 - Benefícios de Prestação Continuada ao Portador de 
 Deficiência - Consolidação</v>
      </c>
      <c r="B3763" s="108" t="s">
        <v>1876</v>
      </c>
      <c r="C3763" s="111">
        <v>29815624246.84</v>
      </c>
      <c r="D3763" s="182">
        <v>0</v>
      </c>
      <c r="E3763" s="112">
        <f t="shared" ref="E3763" si="896">SUMIF(A3763:B3763,"*intra*",C3763:D3763)+SUMIF(A3763:B3763,"*inter*",C3763:D3763)</f>
        <v>0</v>
      </c>
      <c r="F3763" s="112">
        <f t="shared" ref="F3763" si="897">SUMIF(A3763:B3763,"*consolidação*",C3763:D3763)</f>
        <v>29815624246.84</v>
      </c>
      <c r="H3763" s="182" t="b">
        <f t="shared" si="893"/>
        <v>1</v>
      </c>
      <c r="I3763" s="182" t="str">
        <f t="shared" si="891"/>
        <v>00</v>
      </c>
    </row>
    <row r="3764" spans="1:9">
      <c r="A3764" s="182" t="str">
        <f t="shared" si="892"/>
        <v>3.2.3.9.0.00.00 - Outros Benefícios de Prestação Continuada</v>
      </c>
      <c r="B3764" s="106" t="s">
        <v>1877</v>
      </c>
      <c r="C3764" s="110">
        <v>260690.98</v>
      </c>
      <c r="D3764" s="182">
        <v>0</v>
      </c>
      <c r="E3764" s="112">
        <f>E3765</f>
        <v>0</v>
      </c>
      <c r="F3764" s="112">
        <f>F3765</f>
        <v>260690.98</v>
      </c>
      <c r="G3764" s="182">
        <f>G3765</f>
        <v>0</v>
      </c>
      <c r="H3764" s="182" t="b">
        <f t="shared" si="893"/>
        <v>1</v>
      </c>
      <c r="I3764" s="182" t="str">
        <f t="shared" si="891"/>
        <v>00</v>
      </c>
    </row>
    <row r="3765" spans="1:9" ht="25.5">
      <c r="A3765" s="182" t="str">
        <f t="shared" si="892"/>
        <v>3.2.3.9.1.00.00 - Outros Benefícios de Prestação Continuada - 
 Consolidação</v>
      </c>
      <c r="B3765" s="108" t="s">
        <v>1878</v>
      </c>
      <c r="C3765" s="111">
        <v>260690.98</v>
      </c>
      <c r="D3765" s="182">
        <v>0</v>
      </c>
      <c r="E3765" s="112">
        <f t="shared" ref="E3765" si="898">SUMIF(A3765:B3765,"*intra*",C3765:D3765)+SUMIF(A3765:B3765,"*inter*",C3765:D3765)</f>
        <v>0</v>
      </c>
      <c r="F3765" s="112">
        <f t="shared" ref="F3765" si="899">SUMIF(A3765:B3765,"*consolidação*",C3765:D3765)</f>
        <v>260690.98</v>
      </c>
      <c r="H3765" s="182" t="b">
        <f t="shared" si="893"/>
        <v>1</v>
      </c>
      <c r="I3765" s="182" t="str">
        <f t="shared" si="891"/>
        <v>00</v>
      </c>
    </row>
    <row r="3766" spans="1:9">
      <c r="A3766" s="182" t="str">
        <f t="shared" si="892"/>
        <v>3.2.4.0.0.00.00 - Benefícios Eventuais</v>
      </c>
      <c r="B3766" s="106" t="s">
        <v>1879</v>
      </c>
      <c r="C3766" s="110">
        <v>120981.91</v>
      </c>
      <c r="D3766" s="182">
        <v>0</v>
      </c>
      <c r="E3766" s="182">
        <f>E3775+E3773+E3767+E3769+E3771</f>
        <v>0</v>
      </c>
      <c r="F3766" s="182">
        <f>F3775+F3773+F3767+F3769+F3771</f>
        <v>120981.91</v>
      </c>
      <c r="G3766" s="182">
        <f>G3775+G3773+G3767+G3769+G3771</f>
        <v>0</v>
      </c>
      <c r="H3766" s="182" t="b">
        <f t="shared" si="893"/>
        <v>1</v>
      </c>
      <c r="I3766" s="182" t="str">
        <f t="shared" si="891"/>
        <v>00</v>
      </c>
    </row>
    <row r="3767" spans="1:9">
      <c r="A3767" s="182" t="str">
        <f t="shared" si="892"/>
        <v>3.2.4.1.0.00.00 - Auxílio por Natalidade</v>
      </c>
      <c r="B3767" s="108" t="s">
        <v>1880</v>
      </c>
      <c r="C3767" s="111">
        <v>0</v>
      </c>
      <c r="D3767" s="182">
        <v>0</v>
      </c>
      <c r="E3767" s="112">
        <f>E3768</f>
        <v>0</v>
      </c>
      <c r="F3767" s="112">
        <f>F3768</f>
        <v>0</v>
      </c>
      <c r="G3767" s="182">
        <f>G3768</f>
        <v>0</v>
      </c>
      <c r="H3767" s="182" t="b">
        <f t="shared" si="893"/>
        <v>1</v>
      </c>
      <c r="I3767" s="182" t="str">
        <f t="shared" si="891"/>
        <v>00</v>
      </c>
    </row>
    <row r="3768" spans="1:9">
      <c r="A3768" s="182" t="str">
        <f t="shared" si="892"/>
        <v>3.2.4.1.1.00.00 - Auxílio por Natalidade - Consolidação</v>
      </c>
      <c r="B3768" s="106" t="s">
        <v>1881</v>
      </c>
      <c r="C3768" s="110"/>
      <c r="D3768" s="182">
        <v>0</v>
      </c>
      <c r="E3768" s="112">
        <f t="shared" ref="E3768" si="900">SUMIF(A3768:B3768,"*intra*",C3768:D3768)+SUMIF(A3768:B3768,"*inter*",C3768:D3768)</f>
        <v>0</v>
      </c>
      <c r="F3768" s="112">
        <f t="shared" ref="F3768" si="901">SUMIF(A3768:B3768,"*consolidação*",C3768:D3768)</f>
        <v>0</v>
      </c>
      <c r="H3768" s="182" t="b">
        <f t="shared" si="893"/>
        <v>1</v>
      </c>
      <c r="I3768" s="182" t="str">
        <f t="shared" si="891"/>
        <v>00</v>
      </c>
    </row>
    <row r="3769" spans="1:9">
      <c r="A3769" s="182" t="str">
        <f t="shared" si="892"/>
        <v>3.2.4.2.0.00.00 - Auxílio por Morte</v>
      </c>
      <c r="B3769" s="108" t="s">
        <v>1882</v>
      </c>
      <c r="C3769" s="111">
        <v>0</v>
      </c>
      <c r="D3769" s="182">
        <v>0</v>
      </c>
      <c r="E3769" s="112">
        <f>E3770</f>
        <v>0</v>
      </c>
      <c r="F3769" s="112">
        <f>F3770</f>
        <v>0</v>
      </c>
      <c r="G3769" s="182">
        <f>G3770</f>
        <v>0</v>
      </c>
      <c r="H3769" s="182" t="b">
        <f t="shared" si="893"/>
        <v>1</v>
      </c>
      <c r="I3769" s="182" t="str">
        <f t="shared" si="891"/>
        <v>00</v>
      </c>
    </row>
    <row r="3770" spans="1:9">
      <c r="A3770" s="182" t="str">
        <f t="shared" si="892"/>
        <v>3.2.4.2.1.00.00 - Auxílio por Morte - Consolidação</v>
      </c>
      <c r="B3770" s="106" t="s">
        <v>1883</v>
      </c>
      <c r="C3770" s="110"/>
      <c r="D3770" s="182">
        <v>0</v>
      </c>
      <c r="E3770" s="112">
        <f t="shared" ref="E3770" si="902">SUMIF(A3770:B3770,"*intra*",C3770:D3770)+SUMIF(A3770:B3770,"*inter*",C3770:D3770)</f>
        <v>0</v>
      </c>
      <c r="F3770" s="112">
        <f t="shared" ref="F3770" si="903">SUMIF(A3770:B3770,"*consolidação*",C3770:D3770)</f>
        <v>0</v>
      </c>
      <c r="H3770" s="182" t="b">
        <f t="shared" si="893"/>
        <v>1</v>
      </c>
      <c r="I3770" s="182" t="str">
        <f t="shared" si="891"/>
        <v>00</v>
      </c>
    </row>
    <row r="3771" spans="1:9" ht="25.5">
      <c r="A3771" s="182" t="str">
        <f t="shared" si="892"/>
        <v>3.2.4.3.0.00.00 - Benefícios Eventuais por Situações de 
 Vulnerabilidade Temporária</v>
      </c>
      <c r="B3771" s="108" t="s">
        <v>1884</v>
      </c>
      <c r="C3771" s="111">
        <v>0</v>
      </c>
      <c r="D3771" s="182">
        <v>0</v>
      </c>
      <c r="E3771" s="112">
        <f>E3772</f>
        <v>0</v>
      </c>
      <c r="F3771" s="112">
        <f>F3772</f>
        <v>0</v>
      </c>
      <c r="G3771" s="182">
        <f>G3772</f>
        <v>0</v>
      </c>
      <c r="H3771" s="182" t="b">
        <f t="shared" si="893"/>
        <v>1</v>
      </c>
      <c r="I3771" s="182" t="str">
        <f t="shared" si="891"/>
        <v>00</v>
      </c>
    </row>
    <row r="3772" spans="1:9" ht="25.5">
      <c r="A3772" s="182" t="str">
        <f t="shared" si="892"/>
        <v>3.2.4.3.1.00.00 - Benefícios Eventuais por Situações de 
 Vulnerabilidade Temporária - Consolidação</v>
      </c>
      <c r="B3772" s="106" t="s">
        <v>1885</v>
      </c>
      <c r="C3772" s="110"/>
      <c r="D3772" s="182">
        <v>0</v>
      </c>
      <c r="E3772" s="112">
        <f t="shared" ref="E3772" si="904">SUMIF(A3772:B3772,"*intra*",C3772:D3772)+SUMIF(A3772:B3772,"*inter*",C3772:D3772)</f>
        <v>0</v>
      </c>
      <c r="F3772" s="112">
        <f t="shared" ref="F3772" si="905">SUMIF(A3772:B3772,"*consolidação*",C3772:D3772)</f>
        <v>0</v>
      </c>
      <c r="H3772" s="182" t="b">
        <f t="shared" si="893"/>
        <v>1</v>
      </c>
      <c r="I3772" s="182" t="str">
        <f t="shared" si="891"/>
        <v>00</v>
      </c>
    </row>
    <row r="3773" spans="1:9">
      <c r="A3773" s="182" t="str">
        <f t="shared" si="892"/>
        <v>3.2.4.4.0.00.00 - Benefícios Eventuais em Caso de Calamidade Pública</v>
      </c>
      <c r="B3773" s="108" t="s">
        <v>1886</v>
      </c>
      <c r="C3773" s="111">
        <v>38436.550000000003</v>
      </c>
      <c r="D3773" s="182">
        <v>0</v>
      </c>
      <c r="E3773" s="112">
        <f>E3774</f>
        <v>0</v>
      </c>
      <c r="F3773" s="112">
        <f>F3774</f>
        <v>38436.550000000003</v>
      </c>
      <c r="G3773" s="182">
        <f>G3774</f>
        <v>0</v>
      </c>
      <c r="H3773" s="182" t="b">
        <f t="shared" si="893"/>
        <v>1</v>
      </c>
      <c r="I3773" s="182" t="str">
        <f t="shared" si="891"/>
        <v>00</v>
      </c>
    </row>
    <row r="3774" spans="1:9" ht="25.5">
      <c r="A3774" s="182" t="str">
        <f t="shared" si="892"/>
        <v>3.2.4.4.1.00.00 - Benefícios Eventuais em Caso de Calamidade Pública 
 - Consolidação</v>
      </c>
      <c r="B3774" s="106" t="s">
        <v>1887</v>
      </c>
      <c r="C3774" s="110">
        <v>38436.550000000003</v>
      </c>
      <c r="D3774" s="182">
        <v>0</v>
      </c>
      <c r="E3774" s="112">
        <f t="shared" ref="E3774" si="906">SUMIF(A3774:B3774,"*intra*",C3774:D3774)+SUMIF(A3774:B3774,"*inter*",C3774:D3774)</f>
        <v>0</v>
      </c>
      <c r="F3774" s="112">
        <f t="shared" ref="F3774" si="907">SUMIF(A3774:B3774,"*consolidação*",C3774:D3774)</f>
        <v>38436.550000000003</v>
      </c>
      <c r="H3774" s="182" t="b">
        <f t="shared" si="893"/>
        <v>1</v>
      </c>
      <c r="I3774" s="182" t="str">
        <f t="shared" si="891"/>
        <v>00</v>
      </c>
    </row>
    <row r="3775" spans="1:9">
      <c r="A3775" s="182" t="str">
        <f t="shared" si="892"/>
        <v>3.2.4.9.0.00.00 - Outros Benefícios Eventuais</v>
      </c>
      <c r="B3775" s="108" t="s">
        <v>1888</v>
      </c>
      <c r="C3775" s="111">
        <v>82545.36</v>
      </c>
      <c r="D3775" s="182">
        <v>0</v>
      </c>
      <c r="E3775" s="112">
        <f>E3776</f>
        <v>0</v>
      </c>
      <c r="F3775" s="112">
        <f>F3776</f>
        <v>82545.36</v>
      </c>
      <c r="G3775" s="182">
        <f>G3776</f>
        <v>0</v>
      </c>
      <c r="H3775" s="182" t="b">
        <f t="shared" si="893"/>
        <v>1</v>
      </c>
      <c r="I3775" s="182" t="str">
        <f t="shared" si="891"/>
        <v>00</v>
      </c>
    </row>
    <row r="3776" spans="1:9">
      <c r="A3776" s="182" t="str">
        <f t="shared" si="892"/>
        <v>3.2.4.9.1.00.00 - Outros Benefícios Eventuais - Consolidação</v>
      </c>
      <c r="B3776" s="106" t="s">
        <v>1889</v>
      </c>
      <c r="C3776" s="110">
        <v>82545.36</v>
      </c>
      <c r="D3776" s="182">
        <v>0</v>
      </c>
      <c r="E3776" s="112">
        <f t="shared" ref="E3776" si="908">SUMIF(A3776:B3776,"*intra*",C3776:D3776)+SUMIF(A3776:B3776,"*inter*",C3776:D3776)</f>
        <v>0</v>
      </c>
      <c r="F3776" s="112">
        <f t="shared" ref="F3776" si="909">SUMIF(A3776:B3776,"*consolidação*",C3776:D3776)</f>
        <v>82545.36</v>
      </c>
      <c r="H3776" s="182" t="b">
        <f t="shared" si="893"/>
        <v>1</v>
      </c>
      <c r="I3776" s="182" t="str">
        <f t="shared" si="891"/>
        <v>00</v>
      </c>
    </row>
    <row r="3777" spans="1:9">
      <c r="A3777" s="182" t="str">
        <f t="shared" si="892"/>
        <v>3.2.5.0.0.00.00 - Políticas Públicas de Transferência de Renda</v>
      </c>
      <c r="B3777" s="108" t="s">
        <v>1890</v>
      </c>
      <c r="C3777" s="111">
        <v>0</v>
      </c>
      <c r="D3777" s="182">
        <v>0</v>
      </c>
      <c r="E3777" s="112">
        <f>E3778</f>
        <v>0</v>
      </c>
      <c r="F3777" s="112">
        <f>F3778</f>
        <v>0</v>
      </c>
      <c r="G3777" s="182">
        <f>G3778</f>
        <v>0</v>
      </c>
      <c r="H3777" s="182" t="b">
        <f t="shared" si="893"/>
        <v>1</v>
      </c>
      <c r="I3777" s="182" t="str">
        <f t="shared" si="891"/>
        <v>00</v>
      </c>
    </row>
    <row r="3778" spans="1:9" ht="25.5">
      <c r="A3778" s="182" t="str">
        <f t="shared" si="892"/>
        <v>3.2.5.0.1.00.00 - Políticas Públicas de Transferência de Renda - 
 Consolidação</v>
      </c>
      <c r="B3778" s="106" t="s">
        <v>1891</v>
      </c>
      <c r="C3778" s="110"/>
      <c r="D3778" s="182">
        <v>0</v>
      </c>
      <c r="E3778" s="112">
        <f t="shared" ref="E3778" si="910">SUMIF(A3778:B3778,"*intra*",C3778:D3778)+SUMIF(A3778:B3778,"*inter*",C3778:D3778)</f>
        <v>0</v>
      </c>
      <c r="F3778" s="112">
        <f t="shared" ref="F3778" si="911">SUMIF(A3778:B3778,"*consolidação*",C3778:D3778)</f>
        <v>0</v>
      </c>
      <c r="H3778" s="182" t="b">
        <f t="shared" si="893"/>
        <v>1</v>
      </c>
      <c r="I3778" s="182" t="str">
        <f t="shared" si="891"/>
        <v>00</v>
      </c>
    </row>
    <row r="3779" spans="1:9">
      <c r="A3779" s="182" t="str">
        <f t="shared" si="892"/>
        <v>3.2.9.0.0.00.00 - Outros Benefícios Previdenciários e Assistenciais</v>
      </c>
      <c r="B3779" s="108" t="s">
        <v>1892</v>
      </c>
      <c r="C3779" s="111">
        <v>100714905411.75999</v>
      </c>
      <c r="D3779" s="182">
        <v>0</v>
      </c>
      <c r="E3779" s="182">
        <f>E3786+E3782+E3780+E3784</f>
        <v>0</v>
      </c>
      <c r="F3779" s="182">
        <f>F3786+F3782+F3780+F3784</f>
        <v>100714905411.75999</v>
      </c>
      <c r="G3779" s="182">
        <f>G3786+G3782+G3780+G3784</f>
        <v>0</v>
      </c>
      <c r="H3779" s="182" t="b">
        <f t="shared" si="893"/>
        <v>1</v>
      </c>
      <c r="I3779" s="182" t="str">
        <f t="shared" si="891"/>
        <v>00</v>
      </c>
    </row>
    <row r="3780" spans="1:9">
      <c r="A3780" s="182" t="str">
        <f t="shared" si="892"/>
        <v>3.2.9.1.0.00.00 - Outros Benefícios Previdenciários - RPPS</v>
      </c>
      <c r="B3780" s="106" t="s">
        <v>1893</v>
      </c>
      <c r="C3780" s="110">
        <v>153673066</v>
      </c>
      <c r="D3780" s="182">
        <v>0</v>
      </c>
      <c r="E3780" s="112">
        <f>E3781</f>
        <v>0</v>
      </c>
      <c r="F3780" s="112">
        <f>F3781</f>
        <v>153673066</v>
      </c>
      <c r="G3780" s="182">
        <f>G3781</f>
        <v>0</v>
      </c>
      <c r="H3780" s="182" t="b">
        <f t="shared" si="893"/>
        <v>1</v>
      </c>
      <c r="I3780" s="182" t="str">
        <f t="shared" si="891"/>
        <v>00</v>
      </c>
    </row>
    <row r="3781" spans="1:9" ht="25.5">
      <c r="A3781" s="182" t="str">
        <f t="shared" si="892"/>
        <v>3.2.9.1.1.00.00 - Outros Benefícios Previdenciários - RPPS - 
 Consolidação</v>
      </c>
      <c r="B3781" s="108" t="s">
        <v>1894</v>
      </c>
      <c r="C3781" s="111">
        <v>153673066</v>
      </c>
      <c r="D3781" s="182">
        <v>0</v>
      </c>
      <c r="E3781" s="112">
        <f t="shared" ref="E3781" si="912">SUMIF(A3781:B3781,"*intra*",C3781:D3781)+SUMIF(A3781:B3781,"*inter*",C3781:D3781)</f>
        <v>0</v>
      </c>
      <c r="F3781" s="112">
        <f t="shared" ref="F3781" si="913">SUMIF(A3781:B3781,"*consolidação*",C3781:D3781)</f>
        <v>153673066</v>
      </c>
      <c r="H3781" s="182" t="b">
        <f t="shared" si="893"/>
        <v>1</v>
      </c>
      <c r="I3781" s="182" t="str">
        <f t="shared" si="891"/>
        <v>00</v>
      </c>
    </row>
    <row r="3782" spans="1:9">
      <c r="A3782" s="182" t="str">
        <f t="shared" si="892"/>
        <v>3.2.9.2.0.00.00 - Outros Benefícios Previdenciários - RGPS</v>
      </c>
      <c r="B3782" s="106" t="s">
        <v>1895</v>
      </c>
      <c r="C3782" s="110">
        <v>99473135978.779999</v>
      </c>
      <c r="D3782" s="182">
        <v>0</v>
      </c>
      <c r="E3782" s="112">
        <f>E3783</f>
        <v>0</v>
      </c>
      <c r="F3782" s="112">
        <f>F3783</f>
        <v>99473135978.779999</v>
      </c>
      <c r="G3782" s="182">
        <f>G3783</f>
        <v>0</v>
      </c>
      <c r="H3782" s="182" t="b">
        <f t="shared" si="893"/>
        <v>1</v>
      </c>
      <c r="I3782" s="182" t="str">
        <f t="shared" si="891"/>
        <v>00</v>
      </c>
    </row>
    <row r="3783" spans="1:9" ht="25.5">
      <c r="A3783" s="182" t="str">
        <f t="shared" si="892"/>
        <v>3.2.9.2.1.00.00 - Outros Benefícios Previdenciários - RGPS - 
 Consolidação</v>
      </c>
      <c r="B3783" s="108" t="s">
        <v>1896</v>
      </c>
      <c r="C3783" s="111">
        <v>99473135978.779999</v>
      </c>
      <c r="D3783" s="182">
        <v>0</v>
      </c>
      <c r="E3783" s="112">
        <f t="shared" ref="E3783" si="914">SUMIF(A3783:B3783,"*intra*",C3783:D3783)+SUMIF(A3783:B3783,"*inter*",C3783:D3783)</f>
        <v>0</v>
      </c>
      <c r="F3783" s="112">
        <f t="shared" ref="F3783" si="915">SUMIF(A3783:B3783,"*consolidação*",C3783:D3783)</f>
        <v>99473135978.779999</v>
      </c>
      <c r="H3783" s="182" t="b">
        <f t="shared" si="893"/>
        <v>1</v>
      </c>
      <c r="I3783" s="182" t="str">
        <f t="shared" si="891"/>
        <v>00</v>
      </c>
    </row>
    <row r="3784" spans="1:9">
      <c r="A3784" s="182" t="str">
        <f t="shared" si="892"/>
        <v>3.2.9.3.0.00.00 - Outros Benefícios Previdenciários - Militar</v>
      </c>
      <c r="B3784" s="106" t="s">
        <v>1897</v>
      </c>
      <c r="C3784" s="110">
        <v>102060792.86</v>
      </c>
      <c r="D3784" s="182">
        <v>0</v>
      </c>
      <c r="E3784" s="112">
        <f>E3785</f>
        <v>0</v>
      </c>
      <c r="F3784" s="112">
        <f>F3785</f>
        <v>102060792.86</v>
      </c>
      <c r="G3784" s="182">
        <f>G3785</f>
        <v>0</v>
      </c>
      <c r="H3784" s="182" t="b">
        <f t="shared" si="893"/>
        <v>1</v>
      </c>
      <c r="I3784" s="182" t="str">
        <f t="shared" si="891"/>
        <v>00</v>
      </c>
    </row>
    <row r="3785" spans="1:9" ht="25.5">
      <c r="A3785" s="182" t="str">
        <f t="shared" si="892"/>
        <v>3.2.9.3.1.00.00 - Outros Benefícios Previdenciários - Militar - 
 Consolidação</v>
      </c>
      <c r="B3785" s="108" t="s">
        <v>1898</v>
      </c>
      <c r="C3785" s="111">
        <v>102060792.86</v>
      </c>
      <c r="D3785" s="182">
        <v>0</v>
      </c>
      <c r="E3785" s="112">
        <f t="shared" ref="E3785" si="916">SUMIF(A3785:B3785,"*intra*",C3785:D3785)+SUMIF(A3785:B3785,"*inter*",C3785:D3785)</f>
        <v>0</v>
      </c>
      <c r="F3785" s="112">
        <f t="shared" ref="F3785" si="917">SUMIF(A3785:B3785,"*consolidação*",C3785:D3785)</f>
        <v>102060792.86</v>
      </c>
      <c r="H3785" s="182" t="b">
        <f t="shared" si="893"/>
        <v>1</v>
      </c>
      <c r="I3785" s="182" t="str">
        <f t="shared" si="891"/>
        <v>00</v>
      </c>
    </row>
    <row r="3786" spans="1:9">
      <c r="A3786" s="182" t="str">
        <f t="shared" si="892"/>
        <v>3.2.9.9.0.00.00 - Outros Benefícios Previdenciários e Assistenciais</v>
      </c>
      <c r="B3786" s="106" t="s">
        <v>1899</v>
      </c>
      <c r="C3786" s="110">
        <v>986035574.12</v>
      </c>
      <c r="D3786" s="182">
        <v>0</v>
      </c>
      <c r="E3786" s="112">
        <f>E3787</f>
        <v>0</v>
      </c>
      <c r="F3786" s="112">
        <f>F3787</f>
        <v>986035574.12</v>
      </c>
      <c r="G3786" s="182">
        <f>G3787</f>
        <v>0</v>
      </c>
      <c r="H3786" s="182" t="b">
        <f t="shared" si="893"/>
        <v>1</v>
      </c>
      <c r="I3786" s="182" t="str">
        <f t="shared" si="891"/>
        <v>00</v>
      </c>
    </row>
    <row r="3787" spans="1:9" ht="25.5">
      <c r="A3787" s="182" t="str">
        <f t="shared" si="892"/>
        <v>3.2.9.9.1.00.00 - Outros Benefícios Previdenciários e Assistenciais 
 - Consolidação</v>
      </c>
      <c r="B3787" s="108" t="s">
        <v>1900</v>
      </c>
      <c r="C3787" s="111">
        <v>986035574.12</v>
      </c>
      <c r="D3787" s="182">
        <v>0</v>
      </c>
      <c r="E3787" s="112">
        <f t="shared" ref="E3787" si="918">SUMIF(A3787:B3787,"*intra*",C3787:D3787)+SUMIF(A3787:B3787,"*inter*",C3787:D3787)</f>
        <v>0</v>
      </c>
      <c r="F3787" s="112">
        <f t="shared" ref="F3787" si="919">SUMIF(A3787:B3787,"*consolidação*",C3787:D3787)</f>
        <v>986035574.12</v>
      </c>
      <c r="H3787" s="182" t="b">
        <f t="shared" si="893"/>
        <v>1</v>
      </c>
      <c r="I3787" s="182" t="str">
        <f t="shared" si="891"/>
        <v>00</v>
      </c>
    </row>
    <row r="3788" spans="1:9">
      <c r="A3788" s="182" t="str">
        <f t="shared" si="892"/>
        <v>3.3.0.0.0.00.00 - Uso de Bens, Serviços e Consumo de Capital Fixo</v>
      </c>
      <c r="B3788" s="106" t="s">
        <v>1901</v>
      </c>
      <c r="C3788" s="110">
        <v>112248801942.03999</v>
      </c>
      <c r="D3788" s="182">
        <v>0</v>
      </c>
      <c r="E3788" s="182">
        <f>E3803+E3794+E3789</f>
        <v>0</v>
      </c>
      <c r="F3788" s="182">
        <f>F3803+F3794+F3789</f>
        <v>112248801942.03999</v>
      </c>
      <c r="G3788" s="182">
        <f>G3803+G3794+G3789</f>
        <v>0</v>
      </c>
      <c r="H3788" s="182" t="b">
        <f t="shared" si="893"/>
        <v>1</v>
      </c>
      <c r="I3788" s="182" t="str">
        <f t="shared" si="891"/>
        <v>00</v>
      </c>
    </row>
    <row r="3789" spans="1:9">
      <c r="A3789" s="182" t="str">
        <f t="shared" si="892"/>
        <v>3.3.1.0.0.00.00 - Uso de Material de Consumo</v>
      </c>
      <c r="B3789" s="108" t="s">
        <v>1902</v>
      </c>
      <c r="C3789" s="111">
        <v>16230591003.5</v>
      </c>
      <c r="D3789" s="182">
        <v>0</v>
      </c>
      <c r="E3789" s="182">
        <f>E3792+E3790</f>
        <v>0</v>
      </c>
      <c r="F3789" s="182">
        <f>F3792+F3790</f>
        <v>16230591003.5</v>
      </c>
      <c r="G3789" s="182">
        <f>G3792+G3790</f>
        <v>0</v>
      </c>
      <c r="H3789" s="182" t="b">
        <f t="shared" si="893"/>
        <v>1</v>
      </c>
      <c r="I3789" s="182" t="str">
        <f t="shared" si="891"/>
        <v>00</v>
      </c>
    </row>
    <row r="3790" spans="1:9">
      <c r="A3790" s="182" t="str">
        <f t="shared" si="892"/>
        <v>3.3.1.1.0.00.00 - Consumo de Material</v>
      </c>
      <c r="B3790" s="106" t="s">
        <v>1903</v>
      </c>
      <c r="C3790" s="110">
        <v>16190126390.709999</v>
      </c>
      <c r="D3790" s="182">
        <v>0</v>
      </c>
      <c r="E3790" s="112">
        <f>E3791</f>
        <v>0</v>
      </c>
      <c r="F3790" s="112">
        <f>F3791</f>
        <v>16190126390.709999</v>
      </c>
      <c r="G3790" s="182">
        <f>G3791</f>
        <v>0</v>
      </c>
      <c r="H3790" s="182" t="b">
        <f t="shared" si="893"/>
        <v>1</v>
      </c>
      <c r="I3790" s="182" t="str">
        <f t="shared" si="891"/>
        <v>00</v>
      </c>
    </row>
    <row r="3791" spans="1:9">
      <c r="A3791" s="182" t="str">
        <f t="shared" si="892"/>
        <v>3.3.1.1.1.00.00 - Consumo de Material - Consolidação</v>
      </c>
      <c r="B3791" s="108" t="s">
        <v>1904</v>
      </c>
      <c r="C3791" s="111">
        <v>16190126390.709999</v>
      </c>
      <c r="D3791" s="182">
        <v>0</v>
      </c>
      <c r="E3791" s="112">
        <f t="shared" ref="E3791" si="920">SUMIF(A3791:B3791,"*intra*",C3791:D3791)+SUMIF(A3791:B3791,"*inter*",C3791:D3791)</f>
        <v>0</v>
      </c>
      <c r="F3791" s="112">
        <f t="shared" ref="F3791" si="921">SUMIF(A3791:B3791,"*consolidação*",C3791:D3791)</f>
        <v>16190126390.709999</v>
      </c>
      <c r="H3791" s="182" t="b">
        <f t="shared" si="893"/>
        <v>1</v>
      </c>
      <c r="I3791" s="182" t="str">
        <f t="shared" si="891"/>
        <v>00</v>
      </c>
    </row>
    <row r="3792" spans="1:9">
      <c r="A3792" s="182" t="str">
        <f t="shared" si="892"/>
        <v>3.3.1.2.0.00.00 - Distribuição de Material Gratuito</v>
      </c>
      <c r="B3792" s="106" t="s">
        <v>1905</v>
      </c>
      <c r="C3792" s="110">
        <v>40464612.789999999</v>
      </c>
      <c r="D3792" s="182">
        <v>0</v>
      </c>
      <c r="E3792" s="112">
        <f>E3793</f>
        <v>0</v>
      </c>
      <c r="F3792" s="112">
        <f>F3793</f>
        <v>40464612.789999999</v>
      </c>
      <c r="G3792" s="182">
        <f>G3793</f>
        <v>0</v>
      </c>
      <c r="H3792" s="182" t="b">
        <f t="shared" si="893"/>
        <v>1</v>
      </c>
      <c r="I3792" s="182" t="str">
        <f t="shared" si="891"/>
        <v>00</v>
      </c>
    </row>
    <row r="3793" spans="1:9">
      <c r="A3793" s="182" t="str">
        <f t="shared" si="892"/>
        <v>3.3.1.2.1.00.00 - Distribuição de Material Gratuito - Consolidação</v>
      </c>
      <c r="B3793" s="108" t="s">
        <v>1906</v>
      </c>
      <c r="C3793" s="111">
        <v>40464612.789999999</v>
      </c>
      <c r="D3793" s="182">
        <v>0</v>
      </c>
      <c r="E3793" s="112">
        <f t="shared" ref="E3793" si="922">SUMIF(A3793:B3793,"*intra*",C3793:D3793)+SUMIF(A3793:B3793,"*inter*",C3793:D3793)</f>
        <v>0</v>
      </c>
      <c r="F3793" s="112">
        <f t="shared" ref="F3793" si="923">SUMIF(A3793:B3793,"*consolidação*",C3793:D3793)</f>
        <v>40464612.789999999</v>
      </c>
      <c r="H3793" s="182" t="b">
        <f t="shared" si="893"/>
        <v>1</v>
      </c>
      <c r="I3793" s="182" t="str">
        <f t="shared" si="891"/>
        <v>00</v>
      </c>
    </row>
    <row r="3794" spans="1:9">
      <c r="A3794" s="182" t="str">
        <f t="shared" si="892"/>
        <v>3.3.2.0.0.00.00 - Serviços</v>
      </c>
      <c r="B3794" s="106" t="s">
        <v>1907</v>
      </c>
      <c r="C3794" s="110">
        <v>90829847591.699997</v>
      </c>
      <c r="D3794" s="182">
        <v>0</v>
      </c>
      <c r="E3794" s="182">
        <f>E3801+E3799+E3795+E3797</f>
        <v>0</v>
      </c>
      <c r="F3794" s="182">
        <f>F3801+F3799+F3795+F3797</f>
        <v>90829847591.699997</v>
      </c>
      <c r="G3794" s="182">
        <f>G3801+G3799+G3795+G3797</f>
        <v>0</v>
      </c>
      <c r="H3794" s="182" t="b">
        <f t="shared" si="893"/>
        <v>1</v>
      </c>
      <c r="I3794" s="182" t="str">
        <f t="shared" si="891"/>
        <v>00</v>
      </c>
    </row>
    <row r="3795" spans="1:9">
      <c r="A3795" s="182" t="str">
        <f t="shared" si="892"/>
        <v>3.3.2.1.0.00.00 - Diárias</v>
      </c>
      <c r="B3795" s="108" t="s">
        <v>1908</v>
      </c>
      <c r="C3795" s="111">
        <v>1082736848.1099999</v>
      </c>
      <c r="D3795" s="182">
        <v>0</v>
      </c>
      <c r="E3795" s="112">
        <f>E3796</f>
        <v>0</v>
      </c>
      <c r="F3795" s="112">
        <f>F3796</f>
        <v>1082736848.1099999</v>
      </c>
      <c r="G3795" s="182">
        <f>G3796</f>
        <v>0</v>
      </c>
      <c r="H3795" s="182" t="b">
        <f t="shared" si="893"/>
        <v>1</v>
      </c>
      <c r="I3795" s="182" t="str">
        <f t="shared" si="891"/>
        <v>00</v>
      </c>
    </row>
    <row r="3796" spans="1:9">
      <c r="A3796" s="182" t="str">
        <f t="shared" si="892"/>
        <v>3.3.2.1.1.00.00 - Diárias - Consolidação</v>
      </c>
      <c r="B3796" s="106" t="s">
        <v>1909</v>
      </c>
      <c r="C3796" s="110">
        <v>1082736848.1099999</v>
      </c>
      <c r="D3796" s="182">
        <v>0</v>
      </c>
      <c r="E3796" s="112">
        <f t="shared" ref="E3796" si="924">SUMIF(A3796:B3796,"*intra*",C3796:D3796)+SUMIF(A3796:B3796,"*inter*",C3796:D3796)</f>
        <v>0</v>
      </c>
      <c r="F3796" s="112">
        <f t="shared" ref="F3796" si="925">SUMIF(A3796:B3796,"*consolidação*",C3796:D3796)</f>
        <v>1082736848.1099999</v>
      </c>
      <c r="H3796" s="182" t="b">
        <f t="shared" si="893"/>
        <v>1</v>
      </c>
      <c r="I3796" s="182" t="str">
        <f t="shared" si="891"/>
        <v>00</v>
      </c>
    </row>
    <row r="3797" spans="1:9">
      <c r="A3797" s="182" t="str">
        <f t="shared" si="892"/>
        <v>3.3.2.2.0.00.00 - Serviços Terceiros - PF</v>
      </c>
      <c r="B3797" s="108" t="s">
        <v>1910</v>
      </c>
      <c r="C3797" s="111">
        <v>30776645900.560001</v>
      </c>
      <c r="D3797" s="182">
        <v>0</v>
      </c>
      <c r="E3797" s="112">
        <f>E3798</f>
        <v>0</v>
      </c>
      <c r="F3797" s="112">
        <f>F3798</f>
        <v>30776645900.560001</v>
      </c>
      <c r="G3797" s="182">
        <f>G3798</f>
        <v>0</v>
      </c>
      <c r="H3797" s="182" t="b">
        <f t="shared" si="893"/>
        <v>1</v>
      </c>
      <c r="I3797" s="182" t="str">
        <f t="shared" si="891"/>
        <v>00</v>
      </c>
    </row>
    <row r="3798" spans="1:9">
      <c r="A3798" s="182" t="str">
        <f t="shared" si="892"/>
        <v>3.3.2.2.1.00.00 - Serviços Terceiros - PF - Consolidação</v>
      </c>
      <c r="B3798" s="106" t="s">
        <v>1911</v>
      </c>
      <c r="C3798" s="110">
        <v>30776645900.560001</v>
      </c>
      <c r="D3798" s="182">
        <v>0</v>
      </c>
      <c r="E3798" s="112">
        <f t="shared" ref="E3798" si="926">SUMIF(A3798:B3798,"*intra*",C3798:D3798)+SUMIF(A3798:B3798,"*inter*",C3798:D3798)</f>
        <v>0</v>
      </c>
      <c r="F3798" s="112">
        <f t="shared" ref="F3798" si="927">SUMIF(A3798:B3798,"*consolidação*",C3798:D3798)</f>
        <v>30776645900.560001</v>
      </c>
      <c r="H3798" s="182" t="b">
        <f t="shared" si="893"/>
        <v>1</v>
      </c>
      <c r="I3798" s="182" t="str">
        <f t="shared" si="891"/>
        <v>00</v>
      </c>
    </row>
    <row r="3799" spans="1:9">
      <c r="A3799" s="182" t="str">
        <f t="shared" si="892"/>
        <v>3.3.2.3.0.00.00 - Serviços Terceiros - PJ</v>
      </c>
      <c r="B3799" s="108" t="s">
        <v>1912</v>
      </c>
      <c r="C3799" s="111">
        <v>58749501051.919998</v>
      </c>
      <c r="D3799" s="182">
        <v>0</v>
      </c>
      <c r="E3799" s="112">
        <f>E3800</f>
        <v>0</v>
      </c>
      <c r="F3799" s="112">
        <f>F3800</f>
        <v>58749501051.919998</v>
      </c>
      <c r="G3799" s="182">
        <f>G3800</f>
        <v>0</v>
      </c>
      <c r="H3799" s="182" t="b">
        <f t="shared" si="893"/>
        <v>1</v>
      </c>
      <c r="I3799" s="182" t="str">
        <f t="shared" si="891"/>
        <v>00</v>
      </c>
    </row>
    <row r="3800" spans="1:9">
      <c r="A3800" s="182" t="str">
        <f t="shared" si="892"/>
        <v>3.3.2.3.1.00.00 - Serviços Terceiros - PJ - Consolidação</v>
      </c>
      <c r="B3800" s="106" t="s">
        <v>1913</v>
      </c>
      <c r="C3800" s="110">
        <v>58749501051.919998</v>
      </c>
      <c r="D3800" s="182">
        <v>0</v>
      </c>
      <c r="E3800" s="112">
        <f t="shared" ref="E3800" si="928">SUMIF(A3800:B3800,"*intra*",C3800:D3800)+SUMIF(A3800:B3800,"*inter*",C3800:D3800)</f>
        <v>0</v>
      </c>
      <c r="F3800" s="112">
        <f t="shared" ref="F3800" si="929">SUMIF(A3800:B3800,"*consolidação*",C3800:D3800)</f>
        <v>58749501051.919998</v>
      </c>
      <c r="H3800" s="182" t="b">
        <f t="shared" si="893"/>
        <v>1</v>
      </c>
      <c r="I3800" s="182" t="str">
        <f t="shared" si="891"/>
        <v>00</v>
      </c>
    </row>
    <row r="3801" spans="1:9" ht="25.5">
      <c r="A3801" s="182" t="str">
        <f t="shared" si="892"/>
        <v>3.3.2.4.0.00.00 - Contrato de Terceirização por Substituição de mão 
 de Obra – Art. 18 § 1, LC 101/00</v>
      </c>
      <c r="B3801" s="108" t="s">
        <v>1914</v>
      </c>
      <c r="C3801" s="111">
        <v>220963791.11000001</v>
      </c>
      <c r="D3801" s="182">
        <v>0</v>
      </c>
      <c r="E3801" s="112">
        <f>E3802</f>
        <v>0</v>
      </c>
      <c r="F3801" s="112">
        <f>F3802</f>
        <v>220963791.11000001</v>
      </c>
      <c r="G3801" s="182">
        <f>G3802</f>
        <v>0</v>
      </c>
      <c r="H3801" s="182" t="b">
        <f t="shared" si="893"/>
        <v>1</v>
      </c>
      <c r="I3801" s="182" t="str">
        <f t="shared" si="891"/>
        <v>00</v>
      </c>
    </row>
    <row r="3802" spans="1:9" ht="25.5">
      <c r="A3802" s="182" t="str">
        <f t="shared" si="892"/>
        <v>3.3.2.4.1.00.00 - Contrato de Terceirização por Substituição de mão 
 de Obra - Art. 18 § 1, LC 101/00 - Consolidação</v>
      </c>
      <c r="B3802" s="106" t="s">
        <v>1915</v>
      </c>
      <c r="C3802" s="110">
        <v>220963791.11000001</v>
      </c>
      <c r="D3802" s="182">
        <v>0</v>
      </c>
      <c r="E3802" s="112">
        <f t="shared" ref="E3802" si="930">SUMIF(A3802:B3802,"*intra*",C3802:D3802)+SUMIF(A3802:B3802,"*inter*",C3802:D3802)</f>
        <v>0</v>
      </c>
      <c r="F3802" s="112">
        <f t="shared" ref="F3802" si="931">SUMIF(A3802:B3802,"*consolidação*",C3802:D3802)</f>
        <v>220963791.11000001</v>
      </c>
      <c r="H3802" s="182" t="b">
        <f t="shared" si="893"/>
        <v>1</v>
      </c>
      <c r="I3802" s="182" t="str">
        <f t="shared" si="891"/>
        <v>00</v>
      </c>
    </row>
    <row r="3803" spans="1:9">
      <c r="A3803" s="182" t="str">
        <f t="shared" si="892"/>
        <v>3.3.3.0.0.00.00 - Depreciação, Amortização e Exaustão</v>
      </c>
      <c r="B3803" s="108" t="s">
        <v>1916</v>
      </c>
      <c r="C3803" s="111">
        <v>5188363346.8400002</v>
      </c>
      <c r="D3803" s="182">
        <v>0</v>
      </c>
      <c r="E3803" s="182">
        <f>E3806+E3808+E3804</f>
        <v>0</v>
      </c>
      <c r="F3803" s="182">
        <f>F3806+F3808+F3804</f>
        <v>5188363346.8399992</v>
      </c>
      <c r="G3803" s="182">
        <f>G3806+G3808+G3804</f>
        <v>0</v>
      </c>
      <c r="H3803" s="182" t="b">
        <f t="shared" si="893"/>
        <v>1</v>
      </c>
      <c r="I3803" s="182" t="str">
        <f t="shared" si="891"/>
        <v>00</v>
      </c>
    </row>
    <row r="3804" spans="1:9">
      <c r="A3804" s="182" t="str">
        <f t="shared" si="892"/>
        <v>3.3.3.1.0.00.00 - Depreciação</v>
      </c>
      <c r="B3804" s="106" t="s">
        <v>1917</v>
      </c>
      <c r="C3804" s="110">
        <v>5033834868.1099997</v>
      </c>
      <c r="D3804" s="182">
        <v>0</v>
      </c>
      <c r="E3804" s="112">
        <f>E3805</f>
        <v>0</v>
      </c>
      <c r="F3804" s="112">
        <f>F3805</f>
        <v>5033834868.1099997</v>
      </c>
      <c r="G3804" s="182">
        <f>G3805</f>
        <v>0</v>
      </c>
      <c r="H3804" s="182" t="b">
        <f t="shared" si="893"/>
        <v>1</v>
      </c>
      <c r="I3804" s="182" t="str">
        <f t="shared" si="891"/>
        <v>00</v>
      </c>
    </row>
    <row r="3805" spans="1:9">
      <c r="A3805" s="182" t="str">
        <f t="shared" si="892"/>
        <v>3.3.3.1.1.00.00 - Depreciação - Consolidação</v>
      </c>
      <c r="B3805" s="108" t="s">
        <v>1918</v>
      </c>
      <c r="C3805" s="111">
        <v>5033834868.1099997</v>
      </c>
      <c r="D3805" s="182">
        <v>0</v>
      </c>
      <c r="E3805" s="112">
        <f t="shared" ref="E3805" si="932">SUMIF(A3805:B3805,"*intra*",C3805:D3805)+SUMIF(A3805:B3805,"*inter*",C3805:D3805)</f>
        <v>0</v>
      </c>
      <c r="F3805" s="112">
        <f t="shared" ref="F3805" si="933">SUMIF(A3805:B3805,"*consolidação*",C3805:D3805)</f>
        <v>5033834868.1099997</v>
      </c>
      <c r="H3805" s="182" t="b">
        <f t="shared" si="893"/>
        <v>1</v>
      </c>
      <c r="I3805" s="182" t="str">
        <f t="shared" si="891"/>
        <v>00</v>
      </c>
    </row>
    <row r="3806" spans="1:9">
      <c r="A3806" s="182" t="str">
        <f t="shared" si="892"/>
        <v>3.3.3.2.0.00.00 - Amortização</v>
      </c>
      <c r="B3806" s="106" t="s">
        <v>1919</v>
      </c>
      <c r="C3806" s="110">
        <v>154528199.66999999</v>
      </c>
      <c r="D3806" s="182">
        <v>0</v>
      </c>
      <c r="E3806" s="112">
        <f>E3807</f>
        <v>0</v>
      </c>
      <c r="F3806" s="112">
        <f>F3807</f>
        <v>154528199.66999999</v>
      </c>
      <c r="G3806" s="182">
        <f>G3807</f>
        <v>0</v>
      </c>
      <c r="H3806" s="182" t="b">
        <f t="shared" si="893"/>
        <v>1</v>
      </c>
      <c r="I3806" s="182" t="str">
        <f t="shared" si="891"/>
        <v>00</v>
      </c>
    </row>
    <row r="3807" spans="1:9">
      <c r="A3807" s="182" t="str">
        <f t="shared" si="892"/>
        <v>3.3.3.2.1.00.00 - Amortização - Consolidação</v>
      </c>
      <c r="B3807" s="108" t="s">
        <v>1920</v>
      </c>
      <c r="C3807" s="111">
        <v>154528199.66999999</v>
      </c>
      <c r="D3807" s="182">
        <v>0</v>
      </c>
      <c r="E3807" s="112">
        <f t="shared" ref="E3807" si="934">SUMIF(A3807:B3807,"*intra*",C3807:D3807)+SUMIF(A3807:B3807,"*inter*",C3807:D3807)</f>
        <v>0</v>
      </c>
      <c r="F3807" s="112">
        <f t="shared" ref="F3807" si="935">SUMIF(A3807:B3807,"*consolidação*",C3807:D3807)</f>
        <v>154528199.66999999</v>
      </c>
      <c r="H3807" s="182" t="b">
        <f t="shared" si="893"/>
        <v>1</v>
      </c>
      <c r="I3807" s="182" t="str">
        <f t="shared" si="891"/>
        <v>00</v>
      </c>
    </row>
    <row r="3808" spans="1:9">
      <c r="A3808" s="182" t="str">
        <f t="shared" si="892"/>
        <v>3.3.3.3.0.00.00 - Exaustão</v>
      </c>
      <c r="B3808" s="106" t="s">
        <v>1921</v>
      </c>
      <c r="C3808" s="110">
        <v>279.06</v>
      </c>
      <c r="D3808" s="182">
        <v>0</v>
      </c>
      <c r="E3808" s="112">
        <f>E3809</f>
        <v>0</v>
      </c>
      <c r="F3808" s="112">
        <f>F3809</f>
        <v>279.06</v>
      </c>
      <c r="G3808" s="182">
        <f>G3809</f>
        <v>0</v>
      </c>
      <c r="H3808" s="182" t="b">
        <f t="shared" si="893"/>
        <v>1</v>
      </c>
      <c r="I3808" s="182" t="str">
        <f t="shared" si="891"/>
        <v>00</v>
      </c>
    </row>
    <row r="3809" spans="1:9">
      <c r="A3809" s="182" t="str">
        <f t="shared" si="892"/>
        <v>3.3.3.3.1.00.00 - Exaustão - Consolidação</v>
      </c>
      <c r="B3809" s="108" t="s">
        <v>1922</v>
      </c>
      <c r="C3809" s="111">
        <v>279.06</v>
      </c>
      <c r="D3809" s="182">
        <v>0</v>
      </c>
      <c r="E3809" s="112">
        <f t="shared" ref="E3809" si="936">SUMIF(A3809:B3809,"*intra*",C3809:D3809)+SUMIF(A3809:B3809,"*inter*",C3809:D3809)</f>
        <v>0</v>
      </c>
      <c r="F3809" s="112">
        <f t="shared" ref="F3809" si="937">SUMIF(A3809:B3809,"*consolidação*",C3809:D3809)</f>
        <v>279.06</v>
      </c>
      <c r="H3809" s="182" t="b">
        <f t="shared" si="893"/>
        <v>1</v>
      </c>
      <c r="I3809" s="182" t="str">
        <f t="shared" si="891"/>
        <v>00</v>
      </c>
    </row>
    <row r="3810" spans="1:9">
      <c r="A3810" s="182" t="str">
        <f t="shared" si="892"/>
        <v>3.4.0.0.0.00.00 - Variações Patrimoniais Diminutivas Financeiras</v>
      </c>
      <c r="B3810" s="106" t="s">
        <v>1923</v>
      </c>
      <c r="C3810" s="110">
        <v>829205449572.19995</v>
      </c>
      <c r="D3810" s="182">
        <v>0</v>
      </c>
      <c r="E3810" s="112">
        <f>E3868+E3861+E3844+E3811+E3830+E3863</f>
        <v>16374772444.859999</v>
      </c>
      <c r="F3810" s="112">
        <f>F3868+F3861+F3844+F3811+F3830+F3863</f>
        <v>812830677127.33997</v>
      </c>
      <c r="G3810" s="182">
        <f>G3868+G3861+G3844+G3811+G3830+G3863</f>
        <v>0</v>
      </c>
      <c r="H3810" s="182" t="b">
        <f t="shared" si="893"/>
        <v>1</v>
      </c>
      <c r="I3810" s="182" t="str">
        <f t="shared" si="891"/>
        <v>00</v>
      </c>
    </row>
    <row r="3811" spans="1:9" ht="25.5">
      <c r="A3811" s="182" t="str">
        <f t="shared" si="892"/>
        <v>3.4.1.0.0.00.00 - Juros e Encargos de Empréstimos e Financiamentos 
 Obtidos</v>
      </c>
      <c r="B3811" s="108" t="s">
        <v>1924</v>
      </c>
      <c r="C3811" s="111">
        <v>549413371467.01001</v>
      </c>
      <c r="D3811" s="182">
        <v>0</v>
      </c>
      <c r="E3811" s="112">
        <f>E3828+E3817+E3821+E3823+E3812+E3819</f>
        <v>2341955170.6900001</v>
      </c>
      <c r="F3811" s="112">
        <f>F3828+F3817+F3821+F3823+F3812+F3819</f>
        <v>547071416296.32001</v>
      </c>
      <c r="G3811" s="182">
        <f>G3828+G3817+G3821+G3823+G3812+G3819</f>
        <v>0</v>
      </c>
      <c r="H3811" s="182" t="b">
        <f t="shared" si="893"/>
        <v>1</v>
      </c>
      <c r="I3811" s="182" t="str">
        <f t="shared" si="891"/>
        <v>00</v>
      </c>
    </row>
    <row r="3812" spans="1:9">
      <c r="A3812" s="182" t="str">
        <f t="shared" si="892"/>
        <v>3.4.1.1.0.00.00 - Juros e Encargos da Dívida Contratual Interna</v>
      </c>
      <c r="B3812" s="106" t="s">
        <v>1925</v>
      </c>
      <c r="C3812" s="110">
        <v>1180330929.5599999</v>
      </c>
      <c r="D3812" s="182">
        <v>0</v>
      </c>
      <c r="E3812" s="112">
        <f>E3815+E3816+E3814+E3813</f>
        <v>0</v>
      </c>
      <c r="F3812" s="112">
        <f>F3815+F3816+F3814+F3813</f>
        <v>1180330929.5599999</v>
      </c>
      <c r="G3812" s="182">
        <f>G3815+G3816+G3814+G3813</f>
        <v>0</v>
      </c>
      <c r="H3812" s="182" t="b">
        <f t="shared" si="893"/>
        <v>1</v>
      </c>
      <c r="I3812" s="182" t="str">
        <f t="shared" si="891"/>
        <v>00</v>
      </c>
    </row>
    <row r="3813" spans="1:9" ht="25.5">
      <c r="A3813" s="182" t="str">
        <f t="shared" si="892"/>
        <v>3.4.1.1.1.00.00 - Juros e Encargos da Dívida Contratual Interna - 
 Consolidação</v>
      </c>
      <c r="B3813" s="108" t="s">
        <v>1926</v>
      </c>
      <c r="C3813" s="111">
        <v>1180330929.5599999</v>
      </c>
      <c r="D3813" s="182">
        <v>0</v>
      </c>
      <c r="E3813" s="112"/>
      <c r="F3813" s="112">
        <f t="shared" ref="F3813:F3816" si="938">SUMIF(A3813:B3813,"*consolidação*",C3813:D3813)</f>
        <v>1180330929.5599999</v>
      </c>
      <c r="H3813" s="182" t="b">
        <f t="shared" si="893"/>
        <v>1</v>
      </c>
      <c r="I3813" s="182" t="str">
        <f t="shared" si="891"/>
        <v>00</v>
      </c>
    </row>
    <row r="3814" spans="1:9" ht="25.5">
      <c r="A3814" s="182" t="str">
        <f t="shared" si="892"/>
        <v>3.4.1.1.3.00.00 - Juros e Encargos da Dívida Contratual Interna - 
 Inter OFSS - União</v>
      </c>
      <c r="B3814" s="106" t="s">
        <v>1927</v>
      </c>
      <c r="C3814" s="110"/>
      <c r="D3814" s="182">
        <v>0</v>
      </c>
      <c r="E3814" s="112">
        <f t="shared" ref="E3814:E3816" si="939">SUMIF(A3814:B3814,"*intra*",C3814:D3814)+SUMIF(A3814:B3814,"*inter*",C3814:D3814)</f>
        <v>0</v>
      </c>
      <c r="F3814" s="112">
        <f t="shared" si="938"/>
        <v>0</v>
      </c>
      <c r="H3814" s="182" t="b">
        <f t="shared" si="893"/>
        <v>1</v>
      </c>
      <c r="I3814" s="182" t="str">
        <f t="shared" si="891"/>
        <v>00</v>
      </c>
    </row>
    <row r="3815" spans="1:9" ht="25.5">
      <c r="A3815" s="182" t="str">
        <f t="shared" si="892"/>
        <v>3.4.1.1.4.00.00 - Juros e Encargos da Dívida Contratual Interna - 
 Inter OFSS - Estado</v>
      </c>
      <c r="B3815" s="108" t="s">
        <v>1928</v>
      </c>
      <c r="C3815" s="111"/>
      <c r="D3815" s="182">
        <v>0</v>
      </c>
      <c r="E3815" s="112">
        <f t="shared" si="939"/>
        <v>0</v>
      </c>
      <c r="F3815" s="112">
        <f t="shared" si="938"/>
        <v>0</v>
      </c>
      <c r="H3815" s="182" t="b">
        <f t="shared" si="893"/>
        <v>1</v>
      </c>
      <c r="I3815" s="182" t="str">
        <f t="shared" si="891"/>
        <v>00</v>
      </c>
    </row>
    <row r="3816" spans="1:9" ht="25.5">
      <c r="A3816" s="182" t="str">
        <f t="shared" si="892"/>
        <v>3.4.1.1.5.00.00 - Juros e Encargos da Dívida Contratual Interna - 
 Inter OFSS - Município</v>
      </c>
      <c r="B3816" s="106" t="s">
        <v>1929</v>
      </c>
      <c r="C3816" s="110"/>
      <c r="D3816" s="182">
        <v>0</v>
      </c>
      <c r="E3816" s="112">
        <f t="shared" si="939"/>
        <v>0</v>
      </c>
      <c r="F3816" s="112">
        <f t="shared" si="938"/>
        <v>0</v>
      </c>
      <c r="H3816" s="182" t="b">
        <f t="shared" si="893"/>
        <v>1</v>
      </c>
      <c r="I3816" s="182" t="str">
        <f t="shared" si="891"/>
        <v>00</v>
      </c>
    </row>
    <row r="3817" spans="1:9">
      <c r="A3817" s="182" t="str">
        <f t="shared" si="892"/>
        <v>3.4.1.2.0.00.00 - Juros e Encargos da Dívida Contratual Externa</v>
      </c>
      <c r="B3817" s="108" t="s">
        <v>1930</v>
      </c>
      <c r="C3817" s="111">
        <v>396313013.31</v>
      </c>
      <c r="D3817" s="182">
        <v>0</v>
      </c>
      <c r="E3817" s="112">
        <f>E3818</f>
        <v>0</v>
      </c>
      <c r="F3817" s="112">
        <f>F3818</f>
        <v>396313013.31</v>
      </c>
      <c r="G3817" s="182">
        <f>G3818</f>
        <v>0</v>
      </c>
      <c r="H3817" s="182" t="b">
        <f t="shared" si="893"/>
        <v>1</v>
      </c>
      <c r="I3817" s="182" t="str">
        <f t="shared" si="891"/>
        <v>00</v>
      </c>
    </row>
    <row r="3818" spans="1:9" ht="25.5">
      <c r="A3818" s="182" t="str">
        <f t="shared" si="892"/>
        <v>3.4.1.2.1.00.00 - Juros e Encargos da Dívida Contratual Externa - 
 Consolidação</v>
      </c>
      <c r="B3818" s="106" t="s">
        <v>1931</v>
      </c>
      <c r="C3818" s="110">
        <v>396313013.31</v>
      </c>
      <c r="D3818" s="182">
        <v>0</v>
      </c>
      <c r="E3818" s="112">
        <f t="shared" ref="E3818" si="940">SUMIF(A3818:B3818,"*intra*",C3818:D3818)+SUMIF(A3818:B3818,"*inter*",C3818:D3818)</f>
        <v>0</v>
      </c>
      <c r="F3818" s="112">
        <f t="shared" ref="F3818" si="941">SUMIF(A3818:B3818,"*consolidação*",C3818:D3818)</f>
        <v>396313013.31</v>
      </c>
      <c r="H3818" s="182" t="b">
        <f t="shared" si="893"/>
        <v>1</v>
      </c>
      <c r="I3818" s="182" t="str">
        <f t="shared" si="891"/>
        <v>00</v>
      </c>
    </row>
    <row r="3819" spans="1:9">
      <c r="A3819" s="182" t="str">
        <f t="shared" si="892"/>
        <v>3.4.1.3.0.00.00 - Juros e Encargos da Dívida Mobiliária</v>
      </c>
      <c r="B3819" s="108" t="s">
        <v>1932</v>
      </c>
      <c r="C3819" s="111">
        <v>545327926771.53998</v>
      </c>
      <c r="D3819" s="182">
        <v>0</v>
      </c>
      <c r="E3819" s="112">
        <f>E3820</f>
        <v>0</v>
      </c>
      <c r="F3819" s="112">
        <f>F3820</f>
        <v>545327926771.53998</v>
      </c>
      <c r="G3819" s="182">
        <f>G3820</f>
        <v>0</v>
      </c>
      <c r="H3819" s="182" t="b">
        <f t="shared" si="893"/>
        <v>1</v>
      </c>
      <c r="I3819" s="182" t="str">
        <f t="shared" si="891"/>
        <v>00</v>
      </c>
    </row>
    <row r="3820" spans="1:9" ht="25.5">
      <c r="A3820" s="182" t="str">
        <f t="shared" si="892"/>
        <v>3.4.1.3.1.00.00 - Juros e Encargos da Dívida Mobiliária - 
 Consolidação</v>
      </c>
      <c r="B3820" s="106" t="s">
        <v>1933</v>
      </c>
      <c r="C3820" s="110">
        <v>545327926771.53998</v>
      </c>
      <c r="D3820" s="182">
        <v>0</v>
      </c>
      <c r="E3820" s="112">
        <f t="shared" ref="E3820" si="942">SUMIF(A3820:B3820,"*intra*",C3820:D3820)+SUMIF(A3820:B3820,"*inter*",C3820:D3820)</f>
        <v>0</v>
      </c>
      <c r="F3820" s="112">
        <f t="shared" ref="F3820" si="943">SUMIF(A3820:B3820,"*consolidação*",C3820:D3820)</f>
        <v>545327926771.53998</v>
      </c>
      <c r="H3820" s="182" t="b">
        <f t="shared" si="893"/>
        <v>1</v>
      </c>
      <c r="I3820" s="182" t="str">
        <f t="shared" si="891"/>
        <v>00</v>
      </c>
    </row>
    <row r="3821" spans="1:9" ht="25.5">
      <c r="A3821" s="182" t="str">
        <f t="shared" si="892"/>
        <v>3.4.1.4.0.00.00 - Juros e Encargos de Empréstimos por Antecipação de 
 Receita Orçamentária</v>
      </c>
      <c r="B3821" s="108" t="s">
        <v>1934</v>
      </c>
      <c r="C3821" s="111">
        <v>0</v>
      </c>
      <c r="D3821" s="182">
        <v>0</v>
      </c>
      <c r="E3821" s="112">
        <f>E3822</f>
        <v>0</v>
      </c>
      <c r="F3821" s="112">
        <f>F3822</f>
        <v>0</v>
      </c>
      <c r="G3821" s="182">
        <f>G3822</f>
        <v>0</v>
      </c>
      <c r="H3821" s="182" t="b">
        <f t="shared" si="893"/>
        <v>1</v>
      </c>
      <c r="I3821" s="182" t="str">
        <f t="shared" si="891"/>
        <v>00</v>
      </c>
    </row>
    <row r="3822" spans="1:9" ht="38.25">
      <c r="A3822" s="182" t="str">
        <f t="shared" si="892"/>
        <v>3.4.1.4.1.00.00 - Juros e Encargos de Empréstimos por Antecipação de 
 Receita Orçamentária - Consolidação</v>
      </c>
      <c r="B3822" s="106" t="s">
        <v>1935</v>
      </c>
      <c r="C3822" s="110"/>
      <c r="D3822" s="182">
        <v>0</v>
      </c>
      <c r="E3822" s="112">
        <f t="shared" ref="E3822" si="944">SUMIF(A3822:B3822,"*intra*",C3822:D3822)+SUMIF(A3822:B3822,"*inter*",C3822:D3822)</f>
        <v>0</v>
      </c>
      <c r="F3822" s="112">
        <f t="shared" ref="F3822" si="945">SUMIF(A3822:B3822,"*consolidação*",C3822:D3822)</f>
        <v>0</v>
      </c>
      <c r="H3822" s="182" t="b">
        <f t="shared" si="893"/>
        <v>1</v>
      </c>
      <c r="I3822" s="182" t="str">
        <f t="shared" ref="I3822:I3887" si="946">MID(A3822,11,2)</f>
        <v>00</v>
      </c>
    </row>
    <row r="3823" spans="1:9" ht="25.5">
      <c r="A3823" s="182" t="str">
        <f t="shared" ref="A3823:A3888" si="947">TRIM(B3823)</f>
        <v>3.4.1.8.0.00.00 - Outros Juros e Encargos de Empréstimos e 
 Financiamentos Internos</v>
      </c>
      <c r="B3823" s="108" t="s">
        <v>1936</v>
      </c>
      <c r="C3823" s="111">
        <v>2342041121.9699998</v>
      </c>
      <c r="D3823" s="182">
        <v>0</v>
      </c>
      <c r="E3823" s="112">
        <f>E3824+E3825+E3827+E3826</f>
        <v>2341955170.6900001</v>
      </c>
      <c r="F3823" s="112">
        <f>F3824+F3825+F3827+F3826</f>
        <v>85951.28</v>
      </c>
      <c r="G3823" s="182">
        <f>G3824+G3825+G3827+G3826</f>
        <v>0</v>
      </c>
      <c r="H3823" s="182" t="b">
        <f t="shared" ref="H3823:H3888" si="948">IF(I3823="00",C3823=E3823+F3823,TRUE)</f>
        <v>1</v>
      </c>
      <c r="I3823" s="182" t="str">
        <f t="shared" si="946"/>
        <v>00</v>
      </c>
    </row>
    <row r="3824" spans="1:9" ht="25.5">
      <c r="A3824" s="182" t="str">
        <f t="shared" si="947"/>
        <v>3.4.1.8.1.00.00 - Outros Juros e Encargos de Empréstimos e 
 Financiamentos Internos - Consolidação</v>
      </c>
      <c r="B3824" s="106" t="s">
        <v>1937</v>
      </c>
      <c r="C3824" s="110">
        <v>85951.28</v>
      </c>
      <c r="D3824" s="182">
        <v>0</v>
      </c>
      <c r="E3824" s="112"/>
      <c r="F3824" s="112">
        <f t="shared" ref="F3824:F3827" si="949">SUMIF(A3824:B3824,"*consolidação*",C3824:D3824)</f>
        <v>85951.28</v>
      </c>
      <c r="H3824" s="182" t="b">
        <f t="shared" si="948"/>
        <v>1</v>
      </c>
      <c r="I3824" s="182" t="str">
        <f t="shared" si="946"/>
        <v>00</v>
      </c>
    </row>
    <row r="3825" spans="1:9" ht="25.5">
      <c r="A3825" s="182" t="str">
        <f t="shared" si="947"/>
        <v>3.4.1.8.3.00.00 - Outros Juros e Encargos de Empréstimos e 
 Financiamentos Internos - Inter OFSS - União</v>
      </c>
      <c r="B3825" s="108" t="s">
        <v>1938</v>
      </c>
      <c r="C3825" s="111"/>
      <c r="D3825" s="182">
        <v>0</v>
      </c>
      <c r="E3825" s="112">
        <f t="shared" ref="E3825:E3827" si="950">SUMIF(A3825:B3825,"*intra*",C3825:D3825)+SUMIF(A3825:B3825,"*inter*",C3825:D3825)</f>
        <v>0</v>
      </c>
      <c r="F3825" s="112">
        <f t="shared" si="949"/>
        <v>0</v>
      </c>
      <c r="H3825" s="182" t="b">
        <f t="shared" si="948"/>
        <v>1</v>
      </c>
      <c r="I3825" s="182" t="str">
        <f t="shared" si="946"/>
        <v>00</v>
      </c>
    </row>
    <row r="3826" spans="1:9" ht="25.5">
      <c r="A3826" s="182" t="str">
        <f t="shared" si="947"/>
        <v>3.4.1.8.4.00.00 - Outros Juros e Encargos de Empréstimos e 
 Financiamentos Internos - Inter OFSS - Estado</v>
      </c>
      <c r="B3826" s="106" t="s">
        <v>1939</v>
      </c>
      <c r="C3826" s="110">
        <v>2073562371.5799999</v>
      </c>
      <c r="D3826" s="182">
        <v>0</v>
      </c>
      <c r="E3826" s="112">
        <f t="shared" si="950"/>
        <v>2073562371.5799999</v>
      </c>
      <c r="F3826" s="112">
        <f t="shared" si="949"/>
        <v>0</v>
      </c>
      <c r="H3826" s="182" t="b">
        <f t="shared" si="948"/>
        <v>1</v>
      </c>
      <c r="I3826" s="182" t="str">
        <f t="shared" si="946"/>
        <v>00</v>
      </c>
    </row>
    <row r="3827" spans="1:9" ht="25.5">
      <c r="A3827" s="182" t="str">
        <f t="shared" si="947"/>
        <v>3.4.1.8.5.00.00 - Outros Juros e Encargos de Empréstimos e 
 Financiamentos Internos - Inter OFSS - Município</v>
      </c>
      <c r="B3827" s="108" t="s">
        <v>1940</v>
      </c>
      <c r="C3827" s="111">
        <v>268392799.11000001</v>
      </c>
      <c r="D3827" s="182">
        <v>0</v>
      </c>
      <c r="E3827" s="112">
        <f t="shared" si="950"/>
        <v>268392799.11000001</v>
      </c>
      <c r="F3827" s="112">
        <f t="shared" si="949"/>
        <v>0</v>
      </c>
      <c r="H3827" s="182" t="b">
        <f t="shared" si="948"/>
        <v>1</v>
      </c>
      <c r="I3827" s="182" t="str">
        <f t="shared" si="946"/>
        <v>00</v>
      </c>
    </row>
    <row r="3828" spans="1:9" ht="25.5">
      <c r="A3828" s="182" t="str">
        <f t="shared" si="947"/>
        <v>3.4.1.9.0.00.00 - Outros Juros e Encargos de Empréstimos e 
 Financiamentos Externos</v>
      </c>
      <c r="B3828" s="106" t="s">
        <v>1941</v>
      </c>
      <c r="C3828" s="110">
        <v>166759630.63</v>
      </c>
      <c r="D3828" s="182">
        <v>0</v>
      </c>
      <c r="E3828" s="112">
        <f>E3829</f>
        <v>0</v>
      </c>
      <c r="F3828" s="112">
        <f>F3829</f>
        <v>166759630.63</v>
      </c>
      <c r="G3828" s="182">
        <f>G3829</f>
        <v>0</v>
      </c>
      <c r="H3828" s="182" t="b">
        <f t="shared" si="948"/>
        <v>1</v>
      </c>
      <c r="I3828" s="182" t="str">
        <f t="shared" si="946"/>
        <v>00</v>
      </c>
    </row>
    <row r="3829" spans="1:9" ht="25.5">
      <c r="A3829" s="182" t="str">
        <f t="shared" si="947"/>
        <v>3.4.1.9.1.00.00 - Outros Juros e Encargos de Empréstimos e 
 Financiamentos Externos - Consolidação</v>
      </c>
      <c r="B3829" s="108" t="s">
        <v>1942</v>
      </c>
      <c r="C3829" s="111">
        <v>166759630.63</v>
      </c>
      <c r="D3829" s="182">
        <v>0</v>
      </c>
      <c r="E3829" s="112">
        <f t="shared" ref="E3829" si="951">SUMIF(A3829:B3829,"*intra*",C3829:D3829)+SUMIF(A3829:B3829,"*inter*",C3829:D3829)</f>
        <v>0</v>
      </c>
      <c r="F3829" s="112">
        <f t="shared" ref="F3829" si="952">SUMIF(A3829:B3829,"*consolidação*",C3829:D3829)</f>
        <v>166759630.63</v>
      </c>
      <c r="H3829" s="182" t="b">
        <f t="shared" si="948"/>
        <v>1</v>
      </c>
      <c r="I3829" s="182" t="str">
        <f t="shared" si="946"/>
        <v>00</v>
      </c>
    </row>
    <row r="3830" spans="1:9">
      <c r="A3830" s="182" t="str">
        <f t="shared" si="947"/>
        <v>3.4.2.0.0.00.00 - Juros e Encargos de Mora</v>
      </c>
      <c r="B3830" s="106" t="s">
        <v>1943</v>
      </c>
      <c r="C3830" s="110">
        <v>81144785.420000002</v>
      </c>
      <c r="D3830" s="182">
        <v>0</v>
      </c>
      <c r="E3830" s="112">
        <f>E3842+E3836+E3840+E3831+E3838</f>
        <v>0</v>
      </c>
      <c r="F3830" s="112">
        <f>F3842+F3836+F3840+F3831+F3838</f>
        <v>81144785.420000002</v>
      </c>
      <c r="G3830" s="182">
        <f>G3842+G3836+G3840+G3831+G3838</f>
        <v>0</v>
      </c>
      <c r="H3830" s="182" t="b">
        <f t="shared" si="948"/>
        <v>1</v>
      </c>
      <c r="I3830" s="182" t="str">
        <f t="shared" si="946"/>
        <v>00</v>
      </c>
    </row>
    <row r="3831" spans="1:9" ht="25.5">
      <c r="A3831" s="182" t="str">
        <f t="shared" si="947"/>
        <v>3.4.2.1.0.00.00 - Juros e Encargos de Mora de Empréstimos e 
 Financiamentos Internos Obtidos</v>
      </c>
      <c r="B3831" s="108" t="s">
        <v>1944</v>
      </c>
      <c r="C3831" s="111">
        <v>0</v>
      </c>
      <c r="D3831" s="182">
        <v>0</v>
      </c>
      <c r="E3831" s="112">
        <f>E3833+E3834+E3832+E3835</f>
        <v>0</v>
      </c>
      <c r="F3831" s="112">
        <f>F3833+F3834+F3832+F3835</f>
        <v>0</v>
      </c>
      <c r="G3831" s="182">
        <f>G3833+G3834+G3832+G3835</f>
        <v>0</v>
      </c>
      <c r="H3831" s="182" t="b">
        <f t="shared" si="948"/>
        <v>1</v>
      </c>
      <c r="I3831" s="182" t="str">
        <f t="shared" si="946"/>
        <v>00</v>
      </c>
    </row>
    <row r="3832" spans="1:9" ht="25.5">
      <c r="A3832" s="182" t="str">
        <f t="shared" si="947"/>
        <v>3.4.2.1.1.00.00 - Juros e Encargos de Mora de Empréstimos e 
 Financiamentos Internos Obtidos - Consolidação</v>
      </c>
      <c r="B3832" s="106" t="s">
        <v>1945</v>
      </c>
      <c r="C3832" s="110"/>
      <c r="D3832" s="182">
        <v>0</v>
      </c>
      <c r="E3832" s="112"/>
      <c r="F3832" s="112">
        <f t="shared" ref="F3832:F3835" si="953">SUMIF(A3832:B3832,"*consolidação*",C3832:D3832)</f>
        <v>0</v>
      </c>
      <c r="H3832" s="182" t="b">
        <f t="shared" si="948"/>
        <v>1</v>
      </c>
      <c r="I3832" s="182" t="str">
        <f t="shared" si="946"/>
        <v>00</v>
      </c>
    </row>
    <row r="3833" spans="1:9" ht="25.5">
      <c r="A3833" s="182" t="str">
        <f t="shared" si="947"/>
        <v>3.4.2.1.3.00.00 - Juros e Encargos de Mora de Empréstimos e 
 Financiamentos Internos Obtidos - Inter OFSS - União</v>
      </c>
      <c r="B3833" s="108" t="s">
        <v>1946</v>
      </c>
      <c r="C3833" s="111"/>
      <c r="D3833" s="182">
        <v>0</v>
      </c>
      <c r="E3833" s="112">
        <f t="shared" ref="E3833:E3835" si="954">SUMIF(A3833:B3833,"*intra*",C3833:D3833)+SUMIF(A3833:B3833,"*inter*",C3833:D3833)</f>
        <v>0</v>
      </c>
      <c r="F3833" s="112">
        <f t="shared" si="953"/>
        <v>0</v>
      </c>
      <c r="H3833" s="182" t="b">
        <f t="shared" si="948"/>
        <v>1</v>
      </c>
      <c r="I3833" s="182" t="str">
        <f t="shared" si="946"/>
        <v>00</v>
      </c>
    </row>
    <row r="3834" spans="1:9" ht="25.5">
      <c r="A3834" s="182" t="str">
        <f t="shared" si="947"/>
        <v>3.4.2.1.4.00.00 - Juros e Encargos de Mora de Empréstimos e 
 Financiamentos Internos Obtidos - Inter OFSS - Estado</v>
      </c>
      <c r="B3834" s="106" t="s">
        <v>1947</v>
      </c>
      <c r="C3834" s="110"/>
      <c r="D3834" s="182">
        <v>0</v>
      </c>
      <c r="E3834" s="112">
        <f t="shared" si="954"/>
        <v>0</v>
      </c>
      <c r="F3834" s="112">
        <f t="shared" si="953"/>
        <v>0</v>
      </c>
      <c r="H3834" s="182" t="b">
        <f t="shared" si="948"/>
        <v>1</v>
      </c>
      <c r="I3834" s="182" t="str">
        <f t="shared" si="946"/>
        <v>00</v>
      </c>
    </row>
    <row r="3835" spans="1:9" ht="25.5">
      <c r="A3835" s="182" t="str">
        <f t="shared" si="947"/>
        <v>3.4.2.1.5.00.00 - Juros e Encargos de Mora de Empréstimos e 
 Financiamentos Internos Obtidos - Inter OFSS - Município</v>
      </c>
      <c r="B3835" s="108" t="s">
        <v>1948</v>
      </c>
      <c r="C3835" s="111"/>
      <c r="D3835" s="182">
        <v>0</v>
      </c>
      <c r="E3835" s="112">
        <f t="shared" si="954"/>
        <v>0</v>
      </c>
      <c r="F3835" s="112">
        <f t="shared" si="953"/>
        <v>0</v>
      </c>
      <c r="H3835" s="182" t="b">
        <f t="shared" si="948"/>
        <v>1</v>
      </c>
      <c r="I3835" s="182" t="str">
        <f t="shared" si="946"/>
        <v>00</v>
      </c>
    </row>
    <row r="3836" spans="1:9" ht="25.5">
      <c r="A3836" s="182" t="str">
        <f t="shared" si="947"/>
        <v>3.4.2.2.0.00.00 - Juros e Encargos de Mora de Empréstimos e 
 Financiamentos Externos Obtidos</v>
      </c>
      <c r="B3836" s="106" t="s">
        <v>1949</v>
      </c>
      <c r="C3836" s="110">
        <v>0</v>
      </c>
      <c r="D3836" s="182">
        <v>0</v>
      </c>
      <c r="E3836" s="112">
        <f>E3837</f>
        <v>0</v>
      </c>
      <c r="F3836" s="112">
        <f>F3837</f>
        <v>0</v>
      </c>
      <c r="G3836" s="182">
        <f>G3837</f>
        <v>0</v>
      </c>
      <c r="H3836" s="182" t="b">
        <f t="shared" si="948"/>
        <v>1</v>
      </c>
      <c r="I3836" s="182" t="str">
        <f t="shared" si="946"/>
        <v>00</v>
      </c>
    </row>
    <row r="3837" spans="1:9" ht="25.5">
      <c r="A3837" s="182" t="str">
        <f t="shared" si="947"/>
        <v>3.4.2.2.1.00.00 - Juros e Encargos de Mora de Empréstimos e 
 Financiamentos Externos Obtidos - Consolidação</v>
      </c>
      <c r="B3837" s="108" t="s">
        <v>1950</v>
      </c>
      <c r="C3837" s="111"/>
      <c r="D3837" s="182">
        <v>0</v>
      </c>
      <c r="E3837" s="112">
        <f t="shared" ref="E3837" si="955">SUMIF(A3837:B3837,"*intra*",C3837:D3837)+SUMIF(A3837:B3837,"*inter*",C3837:D3837)</f>
        <v>0</v>
      </c>
      <c r="F3837" s="112">
        <f t="shared" ref="F3837" si="956">SUMIF(A3837:B3837,"*consolidação*",C3837:D3837)</f>
        <v>0</v>
      </c>
      <c r="H3837" s="182" t="b">
        <f t="shared" si="948"/>
        <v>1</v>
      </c>
      <c r="I3837" s="182" t="str">
        <f t="shared" si="946"/>
        <v>00</v>
      </c>
    </row>
    <row r="3838" spans="1:9" ht="25.5">
      <c r="A3838" s="182" t="str">
        <f t="shared" si="947"/>
        <v>3.4.2.3.0.00.00 - Juros e Encargos de Mora de Aquisição de Bens e 
 Serviços</v>
      </c>
      <c r="B3838" s="106" t="s">
        <v>1951</v>
      </c>
      <c r="C3838" s="110">
        <v>11846812.130000001</v>
      </c>
      <c r="D3838" s="182">
        <v>0</v>
      </c>
      <c r="E3838" s="112">
        <f>E3839</f>
        <v>0</v>
      </c>
      <c r="F3838" s="112">
        <f>F3839</f>
        <v>11846812.130000001</v>
      </c>
      <c r="G3838" s="182">
        <f>G3839</f>
        <v>0</v>
      </c>
      <c r="H3838" s="182" t="b">
        <f t="shared" si="948"/>
        <v>1</v>
      </c>
      <c r="I3838" s="182" t="str">
        <f t="shared" si="946"/>
        <v>00</v>
      </c>
    </row>
    <row r="3839" spans="1:9" ht="25.5">
      <c r="A3839" s="182" t="str">
        <f t="shared" si="947"/>
        <v>3.4.2.3.1.00.00 - Juros e Encargos de Mora de Aquisição de Bens e 
 Serviços - Consolidação</v>
      </c>
      <c r="B3839" s="108" t="s">
        <v>1952</v>
      </c>
      <c r="C3839" s="111">
        <v>11846812.130000001</v>
      </c>
      <c r="D3839" s="182">
        <v>0</v>
      </c>
      <c r="E3839" s="112">
        <f t="shared" ref="E3839" si="957">SUMIF(A3839:B3839,"*intra*",C3839:D3839)+SUMIF(A3839:B3839,"*inter*",C3839:D3839)</f>
        <v>0</v>
      </c>
      <c r="F3839" s="112">
        <f t="shared" ref="F3839" si="958">SUMIF(A3839:B3839,"*consolidação*",C3839:D3839)</f>
        <v>11846812.130000001</v>
      </c>
      <c r="H3839" s="182" t="b">
        <f t="shared" si="948"/>
        <v>1</v>
      </c>
      <c r="I3839" s="182" t="str">
        <f t="shared" si="946"/>
        <v>00</v>
      </c>
    </row>
    <row r="3840" spans="1:9">
      <c r="A3840" s="182" t="str">
        <f t="shared" si="947"/>
        <v>3.4.2.4.0.00.00 - Juros e Encargos de Mora de Obrigações Tributárias</v>
      </c>
      <c r="B3840" s="106" t="s">
        <v>1953</v>
      </c>
      <c r="C3840" s="110">
        <v>23250206.84</v>
      </c>
      <c r="D3840" s="182">
        <v>0</v>
      </c>
      <c r="E3840" s="112">
        <f>E3841</f>
        <v>0</v>
      </c>
      <c r="F3840" s="112">
        <f>F3841</f>
        <v>23250206.84</v>
      </c>
      <c r="G3840" s="182">
        <f>G3841</f>
        <v>0</v>
      </c>
      <c r="H3840" s="182" t="b">
        <f t="shared" si="948"/>
        <v>1</v>
      </c>
      <c r="I3840" s="182" t="str">
        <f t="shared" si="946"/>
        <v>00</v>
      </c>
    </row>
    <row r="3841" spans="1:9" ht="25.5">
      <c r="A3841" s="182" t="str">
        <f t="shared" si="947"/>
        <v>3.4.2.4.1.00.00 - Juros e Encargos de Mora de Obrigações Tributárias 
 - Consolidação</v>
      </c>
      <c r="B3841" s="108" t="s">
        <v>1954</v>
      </c>
      <c r="C3841" s="111">
        <v>23250206.84</v>
      </c>
      <c r="D3841" s="182">
        <v>0</v>
      </c>
      <c r="E3841" s="112">
        <f t="shared" ref="E3841" si="959">SUMIF(A3841:B3841,"*intra*",C3841:D3841)+SUMIF(A3841:B3841,"*inter*",C3841:D3841)</f>
        <v>0</v>
      </c>
      <c r="F3841" s="112">
        <f t="shared" ref="F3841" si="960">SUMIF(A3841:B3841,"*consolidação*",C3841:D3841)</f>
        <v>23250206.84</v>
      </c>
      <c r="H3841" s="182" t="b">
        <f t="shared" si="948"/>
        <v>1</v>
      </c>
      <c r="I3841" s="182" t="str">
        <f t="shared" si="946"/>
        <v>00</v>
      </c>
    </row>
    <row r="3842" spans="1:9">
      <c r="A3842" s="182" t="str">
        <f t="shared" si="947"/>
        <v>3.4.2.9.0.00.00 - Outros Juros e Encargos de Mora</v>
      </c>
      <c r="B3842" s="106" t="s">
        <v>1955</v>
      </c>
      <c r="C3842" s="110">
        <v>46047766.450000003</v>
      </c>
      <c r="D3842" s="182">
        <v>0</v>
      </c>
      <c r="E3842" s="112">
        <f>E3843</f>
        <v>0</v>
      </c>
      <c r="F3842" s="112">
        <f>F3843</f>
        <v>46047766.450000003</v>
      </c>
      <c r="G3842" s="182">
        <f>G3843</f>
        <v>0</v>
      </c>
      <c r="H3842" s="182" t="b">
        <f t="shared" si="948"/>
        <v>1</v>
      </c>
      <c r="I3842" s="182" t="str">
        <f t="shared" si="946"/>
        <v>00</v>
      </c>
    </row>
    <row r="3843" spans="1:9">
      <c r="A3843" s="182" t="str">
        <f t="shared" si="947"/>
        <v>3.4.2.9.1.00.00 - Outros Juros e Encargos de Mora - Consolidação</v>
      </c>
      <c r="B3843" s="108" t="s">
        <v>1956</v>
      </c>
      <c r="C3843" s="111">
        <v>46047766.450000003</v>
      </c>
      <c r="D3843" s="182">
        <v>0</v>
      </c>
      <c r="E3843" s="112">
        <f t="shared" ref="E3843" si="961">SUMIF(A3843:B3843,"*intra*",C3843:D3843)+SUMIF(A3843:B3843,"*inter*",C3843:D3843)</f>
        <v>0</v>
      </c>
      <c r="F3843" s="112">
        <f t="shared" ref="F3843" si="962">SUMIF(A3843:B3843,"*consolidação*",C3843:D3843)</f>
        <v>46047766.450000003</v>
      </c>
      <c r="H3843" s="182" t="b">
        <f t="shared" si="948"/>
        <v>1</v>
      </c>
      <c r="I3843" s="182" t="str">
        <f t="shared" si="946"/>
        <v>00</v>
      </c>
    </row>
    <row r="3844" spans="1:9">
      <c r="A3844" s="182" t="str">
        <f t="shared" si="947"/>
        <v>3.4.3.0.0.00.00 - Variações Monetárias e Cambiais</v>
      </c>
      <c r="B3844" s="106" t="s">
        <v>1957</v>
      </c>
      <c r="C3844" s="110">
        <v>192194625407.41</v>
      </c>
      <c r="D3844" s="182">
        <v>0</v>
      </c>
      <c r="E3844" s="112">
        <f>E3856+E3852+E3854+E3850+E3845</f>
        <v>14032817274.169998</v>
      </c>
      <c r="F3844" s="112">
        <f>F3856+F3852+F3854+F3850+F3845</f>
        <v>178161808133.23999</v>
      </c>
      <c r="G3844" s="182">
        <f>G3856+G3852+G3854+G3850+G3845</f>
        <v>0</v>
      </c>
      <c r="H3844" s="182" t="b">
        <f t="shared" si="948"/>
        <v>1</v>
      </c>
      <c r="I3844" s="182" t="str">
        <f t="shared" si="946"/>
        <v>00</v>
      </c>
    </row>
    <row r="3845" spans="1:9" ht="25.5">
      <c r="A3845" s="182" t="str">
        <f t="shared" si="947"/>
        <v>3.4.3.1.0.00.00 - Variações Monetárias e Cambiais de Dívida 
 Contratual Interna</v>
      </c>
      <c r="B3845" s="108" t="s">
        <v>1958</v>
      </c>
      <c r="C3845" s="111">
        <v>8711591873.0599995</v>
      </c>
      <c r="D3845" s="182">
        <v>0</v>
      </c>
      <c r="E3845" s="112">
        <f>E3849+E3848+E3847+E3846</f>
        <v>0</v>
      </c>
      <c r="F3845" s="112">
        <f>F3849+F3848+F3847+F3846</f>
        <v>8711591873.0599995</v>
      </c>
      <c r="G3845" s="182">
        <f>G3849+G3848+G3847+G3846</f>
        <v>0</v>
      </c>
      <c r="H3845" s="182" t="b">
        <f t="shared" si="948"/>
        <v>1</v>
      </c>
      <c r="I3845" s="182" t="str">
        <f t="shared" si="946"/>
        <v>00</v>
      </c>
    </row>
    <row r="3846" spans="1:9" ht="25.5">
      <c r="A3846" s="182" t="str">
        <f t="shared" si="947"/>
        <v>3.4.3.1.1.00.00 - Variações Monetárias e Cambiais de Dívida 
 Contratual Interna - Consolidação</v>
      </c>
      <c r="B3846" s="106" t="s">
        <v>1959</v>
      </c>
      <c r="C3846" s="110">
        <v>8711591873.0599995</v>
      </c>
      <c r="D3846" s="182">
        <v>0</v>
      </c>
      <c r="E3846" s="112"/>
      <c r="F3846" s="112">
        <f t="shared" ref="F3846:F3849" si="963">SUMIF(A3846:B3846,"*consolidação*",C3846:D3846)</f>
        <v>8711591873.0599995</v>
      </c>
      <c r="H3846" s="182" t="b">
        <f t="shared" si="948"/>
        <v>1</v>
      </c>
      <c r="I3846" s="182" t="str">
        <f t="shared" si="946"/>
        <v>00</v>
      </c>
    </row>
    <row r="3847" spans="1:9" ht="25.5">
      <c r="A3847" s="182" t="str">
        <f t="shared" si="947"/>
        <v>3.4.3.1.3.00.00 - Variações Monetárias e Cambiais de Dívida 
 Contratual Interna - Inter OFSS - União</v>
      </c>
      <c r="B3847" s="108" t="s">
        <v>1960</v>
      </c>
      <c r="C3847" s="111"/>
      <c r="D3847" s="182">
        <v>0</v>
      </c>
      <c r="E3847" s="112">
        <f t="shared" ref="E3847:E3849" si="964">SUMIF(A3847:B3847,"*intra*",C3847:D3847)+SUMIF(A3847:B3847,"*inter*",C3847:D3847)</f>
        <v>0</v>
      </c>
      <c r="F3847" s="112">
        <f t="shared" si="963"/>
        <v>0</v>
      </c>
      <c r="H3847" s="182" t="b">
        <f t="shared" si="948"/>
        <v>1</v>
      </c>
      <c r="I3847" s="182" t="str">
        <f t="shared" si="946"/>
        <v>00</v>
      </c>
    </row>
    <row r="3848" spans="1:9" ht="25.5">
      <c r="A3848" s="182" t="str">
        <f t="shared" si="947"/>
        <v>3.4.3.1.4.00.00 - Variações Monetárias e Cambiais de Dívida 
 Contratual Interna - Inter OFSS - Estado</v>
      </c>
      <c r="B3848" s="106" t="s">
        <v>1961</v>
      </c>
      <c r="C3848" s="110"/>
      <c r="D3848" s="182">
        <v>0</v>
      </c>
      <c r="E3848" s="112">
        <f t="shared" si="964"/>
        <v>0</v>
      </c>
      <c r="F3848" s="112">
        <f t="shared" si="963"/>
        <v>0</v>
      </c>
      <c r="H3848" s="182" t="b">
        <f t="shared" si="948"/>
        <v>1</v>
      </c>
      <c r="I3848" s="182" t="str">
        <f t="shared" si="946"/>
        <v>00</v>
      </c>
    </row>
    <row r="3849" spans="1:9" ht="25.5">
      <c r="A3849" s="182" t="str">
        <f t="shared" si="947"/>
        <v>3.4.3.1.5.00.00 - Variações Monetárias e Cambiais de Dívida 
 Contratual Interna - Inter OFSS - Município</v>
      </c>
      <c r="B3849" s="108" t="s">
        <v>1962</v>
      </c>
      <c r="C3849" s="111"/>
      <c r="D3849" s="182">
        <v>0</v>
      </c>
      <c r="E3849" s="112">
        <f t="shared" si="964"/>
        <v>0</v>
      </c>
      <c r="F3849" s="112">
        <f t="shared" si="963"/>
        <v>0</v>
      </c>
      <c r="H3849" s="182" t="b">
        <f t="shared" si="948"/>
        <v>1</v>
      </c>
      <c r="I3849" s="182" t="str">
        <f t="shared" si="946"/>
        <v>00</v>
      </c>
    </row>
    <row r="3850" spans="1:9" ht="25.5">
      <c r="A3850" s="182" t="str">
        <f t="shared" si="947"/>
        <v>3.4.3.2.0.00.00 - Variações Monetárias e Cambiais de Dívida 
 Contratual Externa</v>
      </c>
      <c r="B3850" s="106" t="s">
        <v>1963</v>
      </c>
      <c r="C3850" s="110">
        <v>2259008100.3200002</v>
      </c>
      <c r="D3850" s="182">
        <v>0</v>
      </c>
      <c r="E3850" s="112">
        <f>E3851</f>
        <v>0</v>
      </c>
      <c r="F3850" s="112">
        <f>F3851</f>
        <v>2259008100.3200002</v>
      </c>
      <c r="G3850" s="182">
        <f>G3851</f>
        <v>0</v>
      </c>
      <c r="H3850" s="182" t="b">
        <f t="shared" si="948"/>
        <v>1</v>
      </c>
      <c r="I3850" s="182" t="str">
        <f t="shared" si="946"/>
        <v>00</v>
      </c>
    </row>
    <row r="3851" spans="1:9" ht="25.5">
      <c r="A3851" s="182" t="str">
        <f t="shared" si="947"/>
        <v>3.4.3.2.1.00.00 - Variações Monetárias e Cambiais de Dívida 
 Contratual Externa - Consolidação</v>
      </c>
      <c r="B3851" s="108" t="s">
        <v>1964</v>
      </c>
      <c r="C3851" s="111">
        <v>2259008100.3200002</v>
      </c>
      <c r="D3851" s="182">
        <v>0</v>
      </c>
      <c r="E3851" s="112">
        <f t="shared" ref="E3851" si="965">SUMIF(A3851:B3851,"*intra*",C3851:D3851)+SUMIF(A3851:B3851,"*inter*",C3851:D3851)</f>
        <v>0</v>
      </c>
      <c r="F3851" s="112">
        <f t="shared" ref="F3851" si="966">SUMIF(A3851:B3851,"*consolidação*",C3851:D3851)</f>
        <v>2259008100.3200002</v>
      </c>
      <c r="H3851" s="182" t="b">
        <f t="shared" si="948"/>
        <v>1</v>
      </c>
      <c r="I3851" s="182" t="str">
        <f t="shared" si="946"/>
        <v>00</v>
      </c>
    </row>
    <row r="3852" spans="1:9" ht="25.5">
      <c r="A3852" s="182" t="str">
        <f t="shared" si="947"/>
        <v>3.4.3.3.0.00.00 - Variações Monetárias e Cambiais de Dívida 
 Mobiliária Interna</v>
      </c>
      <c r="B3852" s="106" t="s">
        <v>1965</v>
      </c>
      <c r="C3852" s="110">
        <v>130975738740.16</v>
      </c>
      <c r="D3852" s="182">
        <v>0</v>
      </c>
      <c r="E3852" s="112">
        <f>E3853</f>
        <v>0</v>
      </c>
      <c r="F3852" s="112">
        <f>F3853</f>
        <v>130975738740.16</v>
      </c>
      <c r="G3852" s="182">
        <f>G3853</f>
        <v>0</v>
      </c>
      <c r="H3852" s="182" t="b">
        <f t="shared" si="948"/>
        <v>1</v>
      </c>
      <c r="I3852" s="182" t="str">
        <f t="shared" si="946"/>
        <v>00</v>
      </c>
    </row>
    <row r="3853" spans="1:9" ht="25.5">
      <c r="A3853" s="182" t="str">
        <f t="shared" si="947"/>
        <v>3.4.3.3.1.00.00 - Variações Monetárias e Cambiais de Dívida 
 Mobiliária Interna - Consolidação</v>
      </c>
      <c r="B3853" s="108" t="s">
        <v>1966</v>
      </c>
      <c r="C3853" s="111">
        <v>130975738740.16</v>
      </c>
      <c r="D3853" s="182">
        <v>0</v>
      </c>
      <c r="E3853" s="112"/>
      <c r="F3853" s="112">
        <f t="shared" ref="F3853" si="967">SUMIF(A3853:B3853,"*consolidação*",C3853:D3853)</f>
        <v>130975738740.16</v>
      </c>
      <c r="H3853" s="182" t="b">
        <f t="shared" si="948"/>
        <v>1</v>
      </c>
      <c r="I3853" s="182" t="str">
        <f t="shared" si="946"/>
        <v>00</v>
      </c>
    </row>
    <row r="3854" spans="1:9" ht="25.5">
      <c r="A3854" s="182" t="str">
        <f t="shared" si="947"/>
        <v>3.4.3.4.0.00.00 - Variações Monetárias e Cambiais de Dívida 
 Mobiliária Externa</v>
      </c>
      <c r="B3854" s="106" t="s">
        <v>1967</v>
      </c>
      <c r="C3854" s="110">
        <v>19738237398.93</v>
      </c>
      <c r="D3854" s="182">
        <v>0</v>
      </c>
      <c r="E3854" s="112">
        <f>E3855</f>
        <v>0</v>
      </c>
      <c r="F3854" s="112">
        <f>F3855</f>
        <v>19738237398.93</v>
      </c>
      <c r="G3854" s="182">
        <f>G3855</f>
        <v>0</v>
      </c>
      <c r="H3854" s="182" t="b">
        <f t="shared" si="948"/>
        <v>1</v>
      </c>
      <c r="I3854" s="182" t="str">
        <f t="shared" si="946"/>
        <v>00</v>
      </c>
    </row>
    <row r="3855" spans="1:9" ht="25.5">
      <c r="A3855" s="182" t="str">
        <f t="shared" si="947"/>
        <v>3.4.3.4.1.00.00 - Variações Monetárias e Cambiais de Dívida 
 Mobiliária Externa - Consolidação</v>
      </c>
      <c r="B3855" s="108" t="s">
        <v>1968</v>
      </c>
      <c r="C3855" s="111">
        <v>19738237398.93</v>
      </c>
      <c r="D3855" s="182">
        <v>0</v>
      </c>
      <c r="E3855" s="112">
        <f t="shared" ref="E3855" si="968">SUMIF(A3855:B3855,"*intra*",C3855:D3855)+SUMIF(A3855:B3855,"*inter*",C3855:D3855)</f>
        <v>0</v>
      </c>
      <c r="F3855" s="112">
        <f t="shared" ref="F3855" si="969">SUMIF(A3855:B3855,"*consolidação*",C3855:D3855)</f>
        <v>19738237398.93</v>
      </c>
      <c r="H3855" s="182" t="b">
        <f t="shared" si="948"/>
        <v>1</v>
      </c>
      <c r="I3855" s="182" t="str">
        <f t="shared" si="946"/>
        <v>00</v>
      </c>
    </row>
    <row r="3856" spans="1:9">
      <c r="A3856" s="182" t="str">
        <f t="shared" si="947"/>
        <v>3.4.3.9.0.00.00 - Outras Variações Monetárias e Cambiais</v>
      </c>
      <c r="B3856" s="106" t="s">
        <v>1969</v>
      </c>
      <c r="C3856" s="110">
        <v>30510049294.939999</v>
      </c>
      <c r="D3856" s="182">
        <v>0</v>
      </c>
      <c r="E3856" s="112">
        <f>E3860+E3859+E3857+E3858</f>
        <v>14032817274.169998</v>
      </c>
      <c r="F3856" s="112">
        <f>F3860+F3859+F3857+F3858</f>
        <v>16477232020.77</v>
      </c>
      <c r="G3856" s="182">
        <f>G3860+G3859+G3857+G3858</f>
        <v>0</v>
      </c>
      <c r="H3856" s="182" t="b">
        <f t="shared" si="948"/>
        <v>1</v>
      </c>
      <c r="I3856" s="182" t="str">
        <f t="shared" si="946"/>
        <v>00</v>
      </c>
    </row>
    <row r="3857" spans="1:9" ht="25.5">
      <c r="A3857" s="182" t="str">
        <f t="shared" si="947"/>
        <v>3.4.3.9.1.00.00 - Outras Variações Monetárias e Cambiais - 
 Consolidação</v>
      </c>
      <c r="B3857" s="108" t="s">
        <v>1970</v>
      </c>
      <c r="C3857" s="111">
        <v>16477232020.77</v>
      </c>
      <c r="D3857" s="182">
        <v>0</v>
      </c>
      <c r="E3857" s="112">
        <f t="shared" ref="E3857:E3860" si="970">SUMIF(A3857:B3857,"*intra*",C3857:D3857)+SUMIF(A3857:B3857,"*inter*",C3857:D3857)</f>
        <v>0</v>
      </c>
      <c r="F3857" s="112">
        <f t="shared" ref="F3857:F3860" si="971">SUMIF(A3857:B3857,"*consolidação*",C3857:D3857)</f>
        <v>16477232020.77</v>
      </c>
      <c r="H3857" s="182" t="b">
        <f t="shared" si="948"/>
        <v>1</v>
      </c>
      <c r="I3857" s="182" t="str">
        <f t="shared" si="946"/>
        <v>00</v>
      </c>
    </row>
    <row r="3858" spans="1:9" ht="25.5">
      <c r="A3858" s="182" t="str">
        <f t="shared" si="947"/>
        <v>3.4.3.9.3.00.00 - Outras Variações Monetárias e Cambiais - Inter 
 OFSS - União</v>
      </c>
      <c r="B3858" s="106" t="s">
        <v>1971</v>
      </c>
      <c r="C3858" s="110"/>
      <c r="D3858" s="182">
        <v>0</v>
      </c>
      <c r="E3858" s="112">
        <f t="shared" si="970"/>
        <v>0</v>
      </c>
      <c r="F3858" s="112">
        <f t="shared" si="971"/>
        <v>0</v>
      </c>
      <c r="H3858" s="182" t="b">
        <f t="shared" si="948"/>
        <v>1</v>
      </c>
      <c r="I3858" s="182" t="str">
        <f t="shared" si="946"/>
        <v>00</v>
      </c>
    </row>
    <row r="3859" spans="1:9" ht="25.5">
      <c r="A3859" s="182" t="str">
        <f t="shared" si="947"/>
        <v>3.4.3.9.4.00.00 - Outras Variações Monetárias e Cambiais - Inter 
 OFSS - Estado</v>
      </c>
      <c r="B3859" s="108" t="s">
        <v>1972</v>
      </c>
      <c r="C3859" s="111">
        <v>13324439550.129999</v>
      </c>
      <c r="D3859" s="182">
        <v>0</v>
      </c>
      <c r="E3859" s="112">
        <f t="shared" si="970"/>
        <v>13324439550.129999</v>
      </c>
      <c r="F3859" s="112">
        <f t="shared" si="971"/>
        <v>0</v>
      </c>
      <c r="H3859" s="182" t="b">
        <f t="shared" si="948"/>
        <v>1</v>
      </c>
      <c r="I3859" s="182" t="str">
        <f t="shared" si="946"/>
        <v>00</v>
      </c>
    </row>
    <row r="3860" spans="1:9" ht="25.5">
      <c r="A3860" s="182" t="str">
        <f t="shared" si="947"/>
        <v>3.4.3.9.5.00.00 - Outras Variações Monetárias e Cambiais - Inter 
 OFSS - Município</v>
      </c>
      <c r="B3860" s="106" t="s">
        <v>1973</v>
      </c>
      <c r="C3860" s="110">
        <v>708377724.03999996</v>
      </c>
      <c r="D3860" s="182">
        <v>0</v>
      </c>
      <c r="E3860" s="112">
        <f t="shared" si="970"/>
        <v>708377724.03999996</v>
      </c>
      <c r="F3860" s="112">
        <f t="shared" si="971"/>
        <v>0</v>
      </c>
      <c r="H3860" s="182" t="b">
        <f t="shared" si="948"/>
        <v>1</v>
      </c>
      <c r="I3860" s="182" t="str">
        <f t="shared" si="946"/>
        <v>00</v>
      </c>
    </row>
    <row r="3861" spans="1:9">
      <c r="A3861" s="182" t="str">
        <f t="shared" si="947"/>
        <v>3.4.4.0.0.00.00 - Descontos Financeiros Concedidos</v>
      </c>
      <c r="B3861" s="108" t="s">
        <v>1974</v>
      </c>
      <c r="C3861" s="111">
        <v>572921910.58000004</v>
      </c>
      <c r="D3861" s="182">
        <v>0</v>
      </c>
      <c r="E3861" s="112">
        <f>E3862</f>
        <v>0</v>
      </c>
      <c r="F3861" s="112">
        <f>F3862</f>
        <v>572921910.58000004</v>
      </c>
      <c r="G3861" s="182">
        <f>G3862</f>
        <v>0</v>
      </c>
      <c r="H3861" s="182" t="b">
        <f t="shared" si="948"/>
        <v>1</v>
      </c>
      <c r="I3861" s="182" t="str">
        <f t="shared" si="946"/>
        <v>00</v>
      </c>
    </row>
    <row r="3862" spans="1:9">
      <c r="A3862" s="182" t="str">
        <f t="shared" si="947"/>
        <v>3.4.4.0.1.00.00 - Descontos Financeiros Concedidos - Consolidação</v>
      </c>
      <c r="B3862" s="106" t="s">
        <v>1975</v>
      </c>
      <c r="C3862" s="110">
        <v>572921910.58000004</v>
      </c>
      <c r="D3862" s="182">
        <v>0</v>
      </c>
      <c r="E3862" s="112">
        <f t="shared" ref="E3862" si="972">SUMIF(A3862:B3862,"*intra*",C3862:D3862)+SUMIF(A3862:B3862,"*inter*",C3862:D3862)</f>
        <v>0</v>
      </c>
      <c r="F3862" s="112">
        <f t="shared" ref="F3862" si="973">SUMIF(A3862:B3862,"*consolidação*",C3862:D3862)</f>
        <v>572921910.58000004</v>
      </c>
      <c r="H3862" s="182" t="b">
        <f t="shared" si="948"/>
        <v>1</v>
      </c>
      <c r="I3862" s="182" t="str">
        <f t="shared" si="946"/>
        <v>00</v>
      </c>
    </row>
    <row r="3863" spans="1:9">
      <c r="A3863" s="182" t="str">
        <f t="shared" si="947"/>
        <v>3.4.8.0.0.00.00 - Aportes ao Banco Central</v>
      </c>
      <c r="B3863" s="108" t="s">
        <v>1976</v>
      </c>
      <c r="C3863" s="111">
        <v>46422163086.209999</v>
      </c>
      <c r="D3863" s="182">
        <v>0</v>
      </c>
      <c r="E3863" s="112">
        <f>E3864+E3866</f>
        <v>0</v>
      </c>
      <c r="F3863" s="112">
        <f>F3864+F3866</f>
        <v>46422163086.209999</v>
      </c>
      <c r="G3863" s="182">
        <f>G3864+G3866</f>
        <v>0</v>
      </c>
      <c r="H3863" s="182" t="b">
        <f t="shared" si="948"/>
        <v>1</v>
      </c>
      <c r="I3863" s="182" t="str">
        <f t="shared" si="946"/>
        <v>00</v>
      </c>
    </row>
    <row r="3864" spans="1:9">
      <c r="A3864" s="182" t="str">
        <f t="shared" si="947"/>
        <v>3.4.8.1.0.00.00 - Resultado Negativo do Banco Central</v>
      </c>
      <c r="B3864" s="106" t="s">
        <v>1977</v>
      </c>
      <c r="C3864" s="110">
        <v>46422163086.209999</v>
      </c>
      <c r="D3864" s="182">
        <v>0</v>
      </c>
      <c r="E3864" s="112">
        <f>E3865</f>
        <v>0</v>
      </c>
      <c r="F3864" s="112">
        <f>F3865</f>
        <v>46422163086.209999</v>
      </c>
      <c r="G3864" s="182">
        <f>G3865</f>
        <v>0</v>
      </c>
      <c r="H3864" s="182" t="b">
        <f t="shared" si="948"/>
        <v>1</v>
      </c>
      <c r="I3864" s="182" t="str">
        <f t="shared" si="946"/>
        <v>00</v>
      </c>
    </row>
    <row r="3865" spans="1:9">
      <c r="A3865" s="182" t="str">
        <f t="shared" si="947"/>
        <v>3.4.8.1.1.00.00 - Resultado Negativo do Banco Central - Consolidação</v>
      </c>
      <c r="B3865" s="108" t="s">
        <v>1978</v>
      </c>
      <c r="C3865" s="111">
        <v>46422163086.209999</v>
      </c>
      <c r="D3865" s="182">
        <v>0</v>
      </c>
      <c r="E3865" s="112">
        <f t="shared" ref="E3865" si="974">SUMIF(A3865:B3865,"*intra*",C3865:D3865)+SUMIF(A3865:B3865,"*inter*",C3865:D3865)</f>
        <v>0</v>
      </c>
      <c r="F3865" s="112">
        <f t="shared" ref="F3865" si="975">SUMIF(A3865:B3865,"*consolidação*",C3865:D3865)</f>
        <v>46422163086.209999</v>
      </c>
      <c r="H3865" s="182" t="b">
        <f t="shared" si="948"/>
        <v>1</v>
      </c>
      <c r="I3865" s="182" t="str">
        <f t="shared" si="946"/>
        <v>00</v>
      </c>
    </row>
    <row r="3866" spans="1:9">
      <c r="A3866" s="182" t="str">
        <f t="shared" si="947"/>
        <v>3.4.8.2.0.00.00 - Manutenção da Carteira de Títulos</v>
      </c>
      <c r="B3866" s="106" t="s">
        <v>1979</v>
      </c>
      <c r="C3866" s="110">
        <v>0</v>
      </c>
      <c r="D3866" s="182">
        <v>0</v>
      </c>
      <c r="E3866" s="112">
        <f>E3867</f>
        <v>0</v>
      </c>
      <c r="F3866" s="112">
        <f>F3867</f>
        <v>0</v>
      </c>
      <c r="G3866" s="182">
        <f>G3867</f>
        <v>0</v>
      </c>
      <c r="H3866" s="182" t="b">
        <f t="shared" si="948"/>
        <v>1</v>
      </c>
      <c r="I3866" s="182" t="str">
        <f t="shared" si="946"/>
        <v>00</v>
      </c>
    </row>
    <row r="3867" spans="1:9">
      <c r="A3867" s="182" t="str">
        <f t="shared" si="947"/>
        <v>3.4.8.2.1.00.00 - Manutenção da Carteira de Títulos - Consolidação</v>
      </c>
      <c r="B3867" s="108" t="s">
        <v>1980</v>
      </c>
      <c r="C3867" s="111"/>
      <c r="D3867" s="182">
        <v>0</v>
      </c>
      <c r="E3867" s="112">
        <f t="shared" ref="E3867" si="976">SUMIF(A3867:B3867,"*intra*",C3867:D3867)+SUMIF(A3867:B3867,"*inter*",C3867:D3867)</f>
        <v>0</v>
      </c>
      <c r="F3867" s="112">
        <f t="shared" ref="F3867" si="977">SUMIF(A3867:B3867,"*consolidação*",C3867:D3867)</f>
        <v>0</v>
      </c>
      <c r="H3867" s="182" t="b">
        <f t="shared" si="948"/>
        <v>1</v>
      </c>
      <c r="I3867" s="182" t="str">
        <f t="shared" si="946"/>
        <v>00</v>
      </c>
    </row>
    <row r="3868" spans="1:9" ht="25.5">
      <c r="A3868" s="182" t="str">
        <f t="shared" si="947"/>
        <v>3.4.9.0.0.00.00 - Outras Variações Patrimoniais Diminutivas - 
 Financeiras</v>
      </c>
      <c r="B3868" s="106" t="s">
        <v>1981</v>
      </c>
      <c r="C3868" s="110">
        <v>40521222915.57</v>
      </c>
      <c r="D3868" s="182">
        <v>0</v>
      </c>
      <c r="E3868" s="112">
        <f>E3873+E3871+E3869</f>
        <v>0</v>
      </c>
      <c r="F3868" s="112">
        <f>F3873+F3871+F3869</f>
        <v>40521222915.57</v>
      </c>
      <c r="G3868" s="182">
        <f>G3873+G3871+G3869</f>
        <v>0</v>
      </c>
      <c r="H3868" s="182" t="b">
        <f t="shared" si="948"/>
        <v>1</v>
      </c>
      <c r="I3868" s="182" t="str">
        <f t="shared" si="946"/>
        <v>00</v>
      </c>
    </row>
    <row r="3869" spans="1:9">
      <c r="A3869" s="182" t="str">
        <f t="shared" si="947"/>
        <v>3.4.9.1.0.00.00 - Juros e Encargos em Sentenças Judiciais</v>
      </c>
      <c r="B3869" s="108" t="s">
        <v>1982</v>
      </c>
      <c r="C3869" s="111">
        <v>0</v>
      </c>
      <c r="D3869" s="182">
        <v>0</v>
      </c>
      <c r="E3869" s="112">
        <f>E3870</f>
        <v>0</v>
      </c>
      <c r="F3869" s="112">
        <f>F3870</f>
        <v>0</v>
      </c>
      <c r="G3869" s="182">
        <f>G3870</f>
        <v>0</v>
      </c>
      <c r="H3869" s="182" t="b">
        <f t="shared" si="948"/>
        <v>1</v>
      </c>
      <c r="I3869" s="182" t="str">
        <f t="shared" si="946"/>
        <v>00</v>
      </c>
    </row>
    <row r="3870" spans="1:9" ht="25.5">
      <c r="A3870" s="182" t="str">
        <f t="shared" si="947"/>
        <v>3.4.9.1.1.00.00 - Juros e Encargos em Sentenças Judiciais - 
 Consolidação</v>
      </c>
      <c r="B3870" s="106" t="s">
        <v>1983</v>
      </c>
      <c r="C3870" s="110"/>
      <c r="D3870" s="182">
        <v>0</v>
      </c>
      <c r="E3870" s="112">
        <f t="shared" ref="E3870" si="978">SUMIF(A3870:B3870,"*intra*",C3870:D3870)+SUMIF(A3870:B3870,"*inter*",C3870:D3870)</f>
        <v>0</v>
      </c>
      <c r="F3870" s="112">
        <f t="shared" ref="F3870" si="979">SUMIF(A3870:B3870,"*consolidação*",C3870:D3870)</f>
        <v>0</v>
      </c>
      <c r="H3870" s="182" t="b">
        <f t="shared" si="948"/>
        <v>1</v>
      </c>
      <c r="I3870" s="182" t="str">
        <f t="shared" si="946"/>
        <v>00</v>
      </c>
    </row>
    <row r="3871" spans="1:9">
      <c r="A3871" s="182" t="str">
        <f t="shared" si="947"/>
        <v>3.4.9.2.0.00.00 - Juros e Encargos em Indenizações e Restituições</v>
      </c>
      <c r="B3871" s="108" t="s">
        <v>1984</v>
      </c>
      <c r="C3871" s="111">
        <v>1477.83</v>
      </c>
      <c r="D3871" s="182">
        <v>0</v>
      </c>
      <c r="E3871" s="112">
        <f>E3872</f>
        <v>0</v>
      </c>
      <c r="F3871" s="112">
        <f>F3872</f>
        <v>1477.83</v>
      </c>
      <c r="G3871" s="182">
        <f>G3872</f>
        <v>0</v>
      </c>
      <c r="H3871" s="182" t="b">
        <f t="shared" si="948"/>
        <v>1</v>
      </c>
      <c r="I3871" s="182" t="str">
        <f t="shared" si="946"/>
        <v>00</v>
      </c>
    </row>
    <row r="3872" spans="1:9" ht="25.5">
      <c r="A3872" s="182" t="str">
        <f t="shared" si="947"/>
        <v>3.4.9.2.1.00.00 - Juros e Encargos em Indenizações e Restituições - 
 Consolidação</v>
      </c>
      <c r="B3872" s="106" t="s">
        <v>1985</v>
      </c>
      <c r="C3872" s="110">
        <v>1477.83</v>
      </c>
      <c r="D3872" s="182">
        <v>0</v>
      </c>
      <c r="E3872" s="112">
        <f t="shared" ref="E3872" si="980">SUMIF(A3872:B3872,"*intra*",C3872:D3872)+SUMIF(A3872:B3872,"*inter*",C3872:D3872)</f>
        <v>0</v>
      </c>
      <c r="F3872" s="112">
        <f t="shared" ref="F3872" si="981">SUMIF(A3872:B3872,"*consolidação*",C3872:D3872)</f>
        <v>1477.83</v>
      </c>
      <c r="H3872" s="182" t="b">
        <f t="shared" si="948"/>
        <v>1</v>
      </c>
      <c r="I3872" s="182" t="str">
        <f t="shared" si="946"/>
        <v>00</v>
      </c>
    </row>
    <row r="3873" spans="1:9" ht="25.5">
      <c r="A3873" s="182" t="str">
        <f t="shared" si="947"/>
        <v>3.4.9.9.0.00.00 - Outras Variações Patrimoniais Diminutivas 
 Financeiras</v>
      </c>
      <c r="B3873" s="108" t="s">
        <v>1986</v>
      </c>
      <c r="C3873" s="111">
        <v>40521221437.739998</v>
      </c>
      <c r="D3873" s="182">
        <v>0</v>
      </c>
      <c r="E3873" s="112">
        <f>E3874</f>
        <v>0</v>
      </c>
      <c r="F3873" s="112">
        <f>F3874</f>
        <v>40521221437.739998</v>
      </c>
      <c r="G3873" s="182">
        <f>G3874</f>
        <v>0</v>
      </c>
      <c r="H3873" s="182" t="b">
        <f t="shared" si="948"/>
        <v>1</v>
      </c>
      <c r="I3873" s="182" t="str">
        <f t="shared" si="946"/>
        <v>00</v>
      </c>
    </row>
    <row r="3874" spans="1:9" ht="25.5">
      <c r="A3874" s="182" t="str">
        <f t="shared" si="947"/>
        <v>3.4.9.9.1.00.00 - Outras Variações Patrimoniais Diminutivas 
 Financeiras - Consolidação</v>
      </c>
      <c r="B3874" s="106" t="s">
        <v>1987</v>
      </c>
      <c r="C3874" s="110">
        <v>40521221437.739998</v>
      </c>
      <c r="D3874" s="182">
        <v>0</v>
      </c>
      <c r="E3874" s="112">
        <f t="shared" ref="E3874" si="982">SUMIF(A3874:B3874,"*intra*",C3874:D3874)+SUMIF(A3874:B3874,"*inter*",C3874:D3874)</f>
        <v>0</v>
      </c>
      <c r="F3874" s="112">
        <f t="shared" ref="F3874" si="983">SUMIF(A3874:B3874,"*consolidação*",C3874:D3874)</f>
        <v>40521221437.739998</v>
      </c>
      <c r="H3874" s="182" t="b">
        <f t="shared" si="948"/>
        <v>1</v>
      </c>
      <c r="I3874" s="182" t="str">
        <f t="shared" si="946"/>
        <v>00</v>
      </c>
    </row>
    <row r="3875" spans="1:9">
      <c r="A3875" s="182" t="str">
        <f t="shared" si="947"/>
        <v>3.5.0.0.0.00.00 - Transferências e Delegações Concedidas</v>
      </c>
      <c r="B3875" s="108" t="s">
        <v>1988</v>
      </c>
      <c r="C3875" s="111">
        <v>9528546149114.7305</v>
      </c>
      <c r="D3875" s="182">
        <v>0</v>
      </c>
      <c r="E3875" s="112">
        <f>E3916+E3910+E3914+E3887+E3912+E3905+E3876+E3923</f>
        <v>9449108858052.1895</v>
      </c>
      <c r="F3875" s="112">
        <f>F3916+F3910+F3914+F3887+F3912+F3905+F3876+F3923</f>
        <v>79437291062.539993</v>
      </c>
      <c r="G3875" s="182">
        <f>G3916+G3910+G3914+G3887+G3912+G3905+G3876+G3923</f>
        <v>0</v>
      </c>
      <c r="H3875" s="182" t="b">
        <f t="shared" si="948"/>
        <v>1</v>
      </c>
      <c r="I3875" s="182" t="str">
        <f t="shared" si="946"/>
        <v>00</v>
      </c>
    </row>
    <row r="3876" spans="1:9">
      <c r="A3876" s="182" t="str">
        <f t="shared" si="947"/>
        <v>3.5.1.0.0.00.00 - Transferências Intragovernamentais</v>
      </c>
      <c r="B3876" s="106" t="s">
        <v>1989</v>
      </c>
      <c r="C3876" s="110">
        <v>9129154246475.0996</v>
      </c>
      <c r="D3876" s="182">
        <v>0</v>
      </c>
      <c r="E3876" s="112">
        <f>E3885+E3881+E3883+E3879+E3877</f>
        <v>9129154246475.0996</v>
      </c>
      <c r="F3876" s="112">
        <f>F3885+F3881+F3883+F3879+F3877</f>
        <v>0</v>
      </c>
      <c r="G3876" s="182">
        <f>G3881+G3883+G3879+G3877</f>
        <v>0</v>
      </c>
      <c r="H3876" s="182" t="b">
        <f t="shared" si="948"/>
        <v>1</v>
      </c>
      <c r="I3876" s="182" t="str">
        <f t="shared" si="946"/>
        <v>00</v>
      </c>
    </row>
    <row r="3877" spans="1:9" ht="25.5">
      <c r="A3877" s="182" t="str">
        <f t="shared" si="947"/>
        <v>3.5.1.1.0.00.00 - Transferências Concedidas para a Execução 
 Orçamentária</v>
      </c>
      <c r="B3877" s="108" t="s">
        <v>1990</v>
      </c>
      <c r="C3877" s="111">
        <v>5788438094275.6396</v>
      </c>
      <c r="D3877" s="182">
        <v>0</v>
      </c>
      <c r="E3877" s="112">
        <f>E3878</f>
        <v>5788438094275.6396</v>
      </c>
      <c r="F3877" s="112">
        <f>F3878</f>
        <v>0</v>
      </c>
      <c r="G3877" s="182">
        <f>G3878</f>
        <v>0</v>
      </c>
      <c r="H3877" s="182" t="b">
        <f t="shared" si="948"/>
        <v>1</v>
      </c>
      <c r="I3877" s="182" t="str">
        <f t="shared" si="946"/>
        <v>00</v>
      </c>
    </row>
    <row r="3878" spans="1:9" ht="25.5">
      <c r="A3878" s="182" t="str">
        <f t="shared" si="947"/>
        <v>3.5.1.1.2.00.00 - Transferências Concedidas para a Execução 
 Orçamentária - Intra OFSS</v>
      </c>
      <c r="B3878" s="106" t="s">
        <v>1991</v>
      </c>
      <c r="C3878" s="110">
        <v>5788438094275.6396</v>
      </c>
      <c r="D3878" s="182">
        <v>0</v>
      </c>
      <c r="E3878" s="112">
        <f t="shared" ref="E3878" si="984">SUMIF(A3878:B3878,"*intra*",C3878:D3878)+SUMIF(A3878:B3878,"*inter*",C3878:D3878)</f>
        <v>5788438094275.6396</v>
      </c>
      <c r="F3878" s="112">
        <f t="shared" ref="F3878" si="985">SUMIF(A3878:B3878,"*consolidação*",C3878:D3878)</f>
        <v>0</v>
      </c>
      <c r="H3878" s="182" t="b">
        <f t="shared" si="948"/>
        <v>1</v>
      </c>
      <c r="I3878" s="182" t="str">
        <f t="shared" si="946"/>
        <v>00</v>
      </c>
    </row>
    <row r="3879" spans="1:9" ht="25.5">
      <c r="A3879" s="182" t="str">
        <f t="shared" si="947"/>
        <v>3.5.1.2.0.00.00 - Transferências Concedidas - Independentes de 
 Execução Orçamentária</v>
      </c>
      <c r="B3879" s="108" t="s">
        <v>1992</v>
      </c>
      <c r="C3879" s="111">
        <v>3326814802199.46</v>
      </c>
      <c r="D3879" s="182">
        <v>0</v>
      </c>
      <c r="E3879" s="112">
        <f>E3880</f>
        <v>3326814802199.46</v>
      </c>
      <c r="F3879" s="112">
        <f>F3880</f>
        <v>0</v>
      </c>
      <c r="G3879" s="182">
        <f>G3880</f>
        <v>0</v>
      </c>
      <c r="H3879" s="182" t="b">
        <f t="shared" si="948"/>
        <v>1</v>
      </c>
      <c r="I3879" s="182" t="str">
        <f t="shared" si="946"/>
        <v>00</v>
      </c>
    </row>
    <row r="3880" spans="1:9" ht="25.5">
      <c r="A3880" s="182" t="str">
        <f t="shared" si="947"/>
        <v>3.5.1.2.2.00.00 - Transferências Concedidas - Independentes de 
 Execução Orçamentária - Intra OFSS</v>
      </c>
      <c r="B3880" s="106" t="s">
        <v>1993</v>
      </c>
      <c r="C3880" s="110">
        <v>3326814802199.46</v>
      </c>
      <c r="D3880" s="182">
        <v>0</v>
      </c>
      <c r="E3880" s="112">
        <f t="shared" ref="E3880" si="986">SUMIF(A3880:B3880,"*intra*",C3880:D3880)+SUMIF(A3880:B3880,"*inter*",C3880:D3880)</f>
        <v>3326814802199.46</v>
      </c>
      <c r="F3880" s="112">
        <f t="shared" ref="F3880" si="987">SUMIF(A3880:B3880,"*consolidação*",C3880:D3880)</f>
        <v>0</v>
      </c>
      <c r="H3880" s="182" t="b">
        <f t="shared" si="948"/>
        <v>1</v>
      </c>
      <c r="I3880" s="182" t="str">
        <f t="shared" si="946"/>
        <v>00</v>
      </c>
    </row>
    <row r="3881" spans="1:9" ht="25.5">
      <c r="A3881" s="182" t="str">
        <f t="shared" si="947"/>
        <v>3.5.1.3.0.00.00 - Transferências Concedidas para Aportes de Recursos 
 para o RPPS</v>
      </c>
      <c r="B3881" s="108" t="s">
        <v>1994</v>
      </c>
      <c r="C3881" s="111">
        <v>0</v>
      </c>
      <c r="D3881" s="182">
        <v>0</v>
      </c>
      <c r="E3881" s="112">
        <f>E3882</f>
        <v>0</v>
      </c>
      <c r="F3881" s="112">
        <f>F3882</f>
        <v>0</v>
      </c>
      <c r="G3881" s="182">
        <f>G3882</f>
        <v>0</v>
      </c>
      <c r="H3881" s="182" t="b">
        <f t="shared" si="948"/>
        <v>1</v>
      </c>
      <c r="I3881" s="182" t="str">
        <f t="shared" si="946"/>
        <v>00</v>
      </c>
    </row>
    <row r="3882" spans="1:9" ht="25.5">
      <c r="A3882" s="182" t="str">
        <f t="shared" si="947"/>
        <v>3.5.1.3.2.00.00 - Transferências Concedidas para Aportes de Recursos 
 para o RPPS – Intra OFSS</v>
      </c>
      <c r="B3882" s="106" t="s">
        <v>1995</v>
      </c>
      <c r="C3882" s="110"/>
      <c r="D3882" s="182">
        <v>0</v>
      </c>
      <c r="E3882" s="112">
        <f t="shared" ref="E3882" si="988">SUMIF(A3882:B3882,"*intra*",C3882:D3882)+SUMIF(A3882:B3882,"*inter*",C3882:D3882)</f>
        <v>0</v>
      </c>
      <c r="F3882" s="112">
        <f t="shared" ref="F3882" si="989">SUMIF(A3882:B3882,"*consolidação*",C3882:D3882)</f>
        <v>0</v>
      </c>
      <c r="H3882" s="182" t="b">
        <f t="shared" si="948"/>
        <v>1</v>
      </c>
      <c r="I3882" s="182" t="str">
        <f t="shared" si="946"/>
        <v>00</v>
      </c>
    </row>
    <row r="3883" spans="1:9" ht="25.5">
      <c r="A3883" s="182" t="str">
        <f t="shared" si="947"/>
        <v>3.5.1.4.0.00.00 - Transferências Concedidas para Aportes de Recursos 
 para o RGPS</v>
      </c>
      <c r="B3883" s="108" t="s">
        <v>1996</v>
      </c>
      <c r="C3883" s="111">
        <v>13901350000</v>
      </c>
      <c r="D3883" s="182">
        <v>0</v>
      </c>
      <c r="E3883" s="112">
        <f>E3884</f>
        <v>13901350000</v>
      </c>
      <c r="F3883" s="112">
        <f>F3884</f>
        <v>0</v>
      </c>
      <c r="G3883" s="182">
        <f>G3884</f>
        <v>0</v>
      </c>
      <c r="H3883" s="182" t="b">
        <f t="shared" si="948"/>
        <v>1</v>
      </c>
      <c r="I3883" s="182" t="str">
        <f t="shared" si="946"/>
        <v>00</v>
      </c>
    </row>
    <row r="3884" spans="1:9" ht="25.5">
      <c r="A3884" s="182" t="str">
        <f t="shared" si="947"/>
        <v>3.5.1.4.2.00.00 - Transferências Concedidas para Aportes de Recursos 
 para o RGPS – Intra OFSS</v>
      </c>
      <c r="B3884" s="106" t="s">
        <v>1997</v>
      </c>
      <c r="C3884" s="110">
        <v>13901350000</v>
      </c>
      <c r="D3884" s="182">
        <v>0</v>
      </c>
      <c r="E3884" s="112">
        <f t="shared" ref="E3884" si="990">SUMIF(A3884:B3884,"*intra*",C3884:D3884)+SUMIF(A3884:B3884,"*inter*",C3884:D3884)</f>
        <v>13901350000</v>
      </c>
      <c r="F3884" s="112">
        <f t="shared" ref="F3884" si="991">SUMIF(A3884:B3884,"*consolidação*",C3884:D3884)</f>
        <v>0</v>
      </c>
      <c r="H3884" s="182" t="b">
        <f t="shared" si="948"/>
        <v>1</v>
      </c>
      <c r="I3884" s="182" t="str">
        <f t="shared" si="946"/>
        <v>00</v>
      </c>
    </row>
    <row r="3885" spans="1:9" s="252" customFormat="1" ht="25.5">
      <c r="A3885" s="252" t="s">
        <v>4030</v>
      </c>
      <c r="B3885" s="254" t="s">
        <v>4030</v>
      </c>
      <c r="C3885" s="253">
        <v>0</v>
      </c>
      <c r="D3885" s="252">
        <v>0</v>
      </c>
      <c r="E3885" s="112">
        <f>E3886</f>
        <v>0</v>
      </c>
      <c r="F3885" s="112">
        <f>F3886</f>
        <v>0</v>
      </c>
      <c r="H3885" s="252" t="b">
        <f t="shared" ref="H3885:H3886" si="992">IF(I3885="00",C3885=E3885+F3885,TRUE)</f>
        <v>1</v>
      </c>
      <c r="I3885" s="252" t="str">
        <f t="shared" ref="I3885:I3886" si="993">MID(A3885,11,2)</f>
        <v>00</v>
      </c>
    </row>
    <row r="3886" spans="1:9" s="252" customFormat="1" ht="40.5" customHeight="1">
      <c r="A3886" s="252" t="s">
        <v>4031</v>
      </c>
      <c r="B3886" s="255" t="s">
        <v>4031</v>
      </c>
      <c r="C3886" s="253"/>
      <c r="D3886" s="252">
        <v>0</v>
      </c>
      <c r="E3886" s="112">
        <f t="shared" ref="E3886" si="994">SUMIF(A3886:B3886,"*intra*",C3886:D3886)+SUMIF(A3886:B3886,"*inter*",C3886:D3886)</f>
        <v>0</v>
      </c>
      <c r="F3886" s="112">
        <f t="shared" ref="F3886" si="995">SUMIF(A3886:B3886,"*consolidação*",C3886:D3886)</f>
        <v>0</v>
      </c>
      <c r="H3886" s="252" t="b">
        <f t="shared" si="992"/>
        <v>1</v>
      </c>
      <c r="I3886" s="252" t="str">
        <f t="shared" si="993"/>
        <v>00</v>
      </c>
    </row>
    <row r="3887" spans="1:9">
      <c r="A3887" s="182" t="str">
        <f t="shared" si="947"/>
        <v>3.5.2.0.0.00.00 - Transferências Inter Governamentais</v>
      </c>
      <c r="B3887" s="108" t="s">
        <v>1998</v>
      </c>
      <c r="C3887" s="111">
        <v>331598570049.87</v>
      </c>
      <c r="D3887" s="182">
        <v>0</v>
      </c>
      <c r="E3887" s="112">
        <f>E3888+E3895+E3893+E3900</f>
        <v>319954594377.09003</v>
      </c>
      <c r="F3887" s="112">
        <f>F3888+F3895+F3893+F3900</f>
        <v>11643975672.779999</v>
      </c>
      <c r="G3887" s="182">
        <f>G3888+G3895+G3893+G3900</f>
        <v>0</v>
      </c>
      <c r="H3887" s="182" t="b">
        <f t="shared" si="948"/>
        <v>1</v>
      </c>
      <c r="I3887" s="182" t="str">
        <f t="shared" si="946"/>
        <v>00</v>
      </c>
    </row>
    <row r="3888" spans="1:9">
      <c r="A3888" s="182" t="str">
        <f t="shared" si="947"/>
        <v>3.5.2.1.0.00.00 - Distribuição Constitucional ou Legal de Receitas</v>
      </c>
      <c r="B3888" s="106" t="s">
        <v>1999</v>
      </c>
      <c r="C3888" s="110">
        <v>214280777359.82999</v>
      </c>
      <c r="D3888" s="182">
        <v>0</v>
      </c>
      <c r="E3888" s="112">
        <f>E3889+E3890+E3891+E3892</f>
        <v>214280777359.83002</v>
      </c>
      <c r="F3888" s="112">
        <f>F3889+F3890+F3891+F3892</f>
        <v>0</v>
      </c>
      <c r="G3888" s="182">
        <f>G3889+G3890+G3891+G3892</f>
        <v>0</v>
      </c>
      <c r="H3888" s="182" t="b">
        <f t="shared" si="948"/>
        <v>1</v>
      </c>
      <c r="I3888" s="182" t="str">
        <f t="shared" ref="I3888:I3951" si="996">MID(A3888,11,2)</f>
        <v>00</v>
      </c>
    </row>
    <row r="3889" spans="1:9" ht="25.5">
      <c r="A3889" s="182" t="str">
        <f t="shared" ref="A3889:A3952" si="997">TRIM(B3889)</f>
        <v>3.5.2.1.1.00.00 - Distribuição Constitucional ou Legal de Receitas - 
 Consolidação</v>
      </c>
      <c r="B3889" s="108" t="s">
        <v>2000</v>
      </c>
      <c r="C3889" s="111"/>
      <c r="D3889" s="182">
        <v>0</v>
      </c>
      <c r="E3889" s="112">
        <f t="shared" ref="E3889:E3892" si="998">SUMIF(A3889:B3889,"*intra*",C3889:D3889)+SUMIF(A3889:B3889,"*inter*",C3889:D3889)</f>
        <v>0</v>
      </c>
      <c r="F3889" s="112">
        <f t="shared" ref="F3889:F3892" si="999">SUMIF(A3889:B3889,"*consolidação*",C3889:D3889)</f>
        <v>0</v>
      </c>
      <c r="H3889" s="182" t="b">
        <f t="shared" ref="H3889:H3952" si="1000">IF(I3889="00",C3889=E3889+F3889,TRUE)</f>
        <v>1</v>
      </c>
      <c r="I3889" s="182" t="str">
        <f t="shared" si="996"/>
        <v>00</v>
      </c>
    </row>
    <row r="3890" spans="1:9" ht="25.5">
      <c r="A3890" s="182" t="str">
        <f t="shared" si="997"/>
        <v>3.5.2.1.3.00.00 - Distribuição Constitucional ou Legal de Receitas – 
 Inter OFSS - União</v>
      </c>
      <c r="B3890" s="106" t="s">
        <v>2001</v>
      </c>
      <c r="C3890" s="110"/>
      <c r="D3890" s="182">
        <v>0</v>
      </c>
      <c r="E3890" s="112">
        <f t="shared" si="998"/>
        <v>0</v>
      </c>
      <c r="F3890" s="112">
        <f t="shared" si="999"/>
        <v>0</v>
      </c>
      <c r="H3890" s="182" t="b">
        <f t="shared" si="1000"/>
        <v>1</v>
      </c>
      <c r="I3890" s="182" t="str">
        <f t="shared" si="996"/>
        <v>00</v>
      </c>
    </row>
    <row r="3891" spans="1:9" ht="25.5">
      <c r="A3891" s="182" t="str">
        <f t="shared" si="997"/>
        <v>3.5.2.1.4.00.00 - Distribuição Constitucional ou Legal de Receitas – 
 Inter OFSS - Estado</v>
      </c>
      <c r="B3891" s="108" t="s">
        <v>2002</v>
      </c>
      <c r="C3891" s="111">
        <v>122913560967.23</v>
      </c>
      <c r="D3891" s="182">
        <v>0</v>
      </c>
      <c r="E3891" s="112">
        <f t="shared" si="998"/>
        <v>122913560967.23</v>
      </c>
      <c r="F3891" s="112">
        <f t="shared" si="999"/>
        <v>0</v>
      </c>
      <c r="H3891" s="182" t="b">
        <f t="shared" si="1000"/>
        <v>1</v>
      </c>
      <c r="I3891" s="182" t="str">
        <f t="shared" si="996"/>
        <v>00</v>
      </c>
    </row>
    <row r="3892" spans="1:9" ht="25.5">
      <c r="A3892" s="182" t="str">
        <f t="shared" si="997"/>
        <v>3.5.2.1.5.00.00 - Distribuição Constitucional ou Legal de Receitas – 
 Inter OFSS - Município</v>
      </c>
      <c r="B3892" s="106" t="s">
        <v>2003</v>
      </c>
      <c r="C3892" s="110">
        <v>91367216392.600006</v>
      </c>
      <c r="D3892" s="182">
        <v>0</v>
      </c>
      <c r="E3892" s="112">
        <f t="shared" si="998"/>
        <v>91367216392.600006</v>
      </c>
      <c r="F3892" s="112">
        <f t="shared" si="999"/>
        <v>0</v>
      </c>
      <c r="H3892" s="182" t="b">
        <f t="shared" si="1000"/>
        <v>1</v>
      </c>
      <c r="I3892" s="182" t="str">
        <f t="shared" si="996"/>
        <v>00</v>
      </c>
    </row>
    <row r="3893" spans="1:9">
      <c r="A3893" s="182" t="str">
        <f t="shared" si="997"/>
        <v>3.5.2.2.0.00.00 - Transferências ao FUNDEB</v>
      </c>
      <c r="B3893" s="108" t="s">
        <v>2004</v>
      </c>
      <c r="C3893" s="111">
        <v>0</v>
      </c>
      <c r="D3893" s="182">
        <v>0</v>
      </c>
      <c r="E3893" s="112">
        <f>E3894</f>
        <v>0</v>
      </c>
      <c r="F3893" s="112">
        <f>F3894</f>
        <v>0</v>
      </c>
      <c r="G3893" s="182">
        <f>G3894</f>
        <v>0</v>
      </c>
      <c r="H3893" s="182" t="b">
        <f t="shared" si="1000"/>
        <v>1</v>
      </c>
      <c r="I3893" s="182" t="str">
        <f t="shared" si="996"/>
        <v>00</v>
      </c>
    </row>
    <row r="3894" spans="1:9">
      <c r="A3894" s="182" t="str">
        <f t="shared" si="997"/>
        <v>3.5.2.2.4.00.00 - Transferências ao FUNDEB - Inter OFSS - Estado</v>
      </c>
      <c r="B3894" s="106" t="s">
        <v>2005</v>
      </c>
      <c r="C3894" s="110"/>
      <c r="D3894" s="182">
        <v>0</v>
      </c>
      <c r="E3894" s="112">
        <f t="shared" ref="E3894" si="1001">SUMIF(A3894:B3894,"*intra*",C3894:D3894)+SUMIF(A3894:B3894,"*inter*",C3894:D3894)</f>
        <v>0</v>
      </c>
      <c r="F3894" s="112">
        <f t="shared" ref="F3894" si="1002">SUMIF(A3894:B3894,"*consolidação*",C3894:D3894)</f>
        <v>0</v>
      </c>
      <c r="H3894" s="182" t="b">
        <f t="shared" si="1000"/>
        <v>1</v>
      </c>
      <c r="I3894" s="182" t="str">
        <f t="shared" si="996"/>
        <v>00</v>
      </c>
    </row>
    <row r="3895" spans="1:9">
      <c r="A3895" s="182" t="str">
        <f t="shared" si="997"/>
        <v>3.5.2.3.0.00.00 - Transferências Voluntárias</v>
      </c>
      <c r="B3895" s="108" t="s">
        <v>2006</v>
      </c>
      <c r="C3895" s="111">
        <v>11058140636.450001</v>
      </c>
      <c r="D3895" s="182">
        <v>0</v>
      </c>
      <c r="E3895" s="112">
        <f>E3898+E3899+E3896+E3897</f>
        <v>592240565.13</v>
      </c>
      <c r="F3895" s="112">
        <f>F3898+F3899+F3896+F3897</f>
        <v>10465900071.32</v>
      </c>
      <c r="G3895" s="182">
        <f>G3898+G3899+G3896+G3897</f>
        <v>0</v>
      </c>
      <c r="H3895" s="182" t="b">
        <f t="shared" si="1000"/>
        <v>1</v>
      </c>
      <c r="I3895" s="182" t="str">
        <f t="shared" si="996"/>
        <v>00</v>
      </c>
    </row>
    <row r="3896" spans="1:9">
      <c r="A3896" s="182" t="str">
        <f t="shared" si="997"/>
        <v>3.5.2.3.1.00.00 - Transferências Voluntárias - Consolidação</v>
      </c>
      <c r="B3896" s="106" t="s">
        <v>2007</v>
      </c>
      <c r="C3896" s="110">
        <v>10465900071.32</v>
      </c>
      <c r="D3896" s="182">
        <v>0</v>
      </c>
      <c r="E3896" s="112">
        <f t="shared" ref="E3896:E3899" si="1003">SUMIF(A3896:B3896,"*intra*",C3896:D3896)+SUMIF(A3896:B3896,"*inter*",C3896:D3896)</f>
        <v>0</v>
      </c>
      <c r="F3896" s="112">
        <f t="shared" ref="F3896:F3899" si="1004">SUMIF(A3896:B3896,"*consolidação*",C3896:D3896)</f>
        <v>10465900071.32</v>
      </c>
      <c r="H3896" s="182" t="b">
        <f t="shared" si="1000"/>
        <v>1</v>
      </c>
      <c r="I3896" s="182" t="str">
        <f t="shared" si="996"/>
        <v>00</v>
      </c>
    </row>
    <row r="3897" spans="1:9">
      <c r="A3897" s="182" t="str">
        <f t="shared" si="997"/>
        <v>3.5.2.3.3.00.00 - Transferências Voluntárias - Inter OFSS - União</v>
      </c>
      <c r="B3897" s="108" t="s">
        <v>2008</v>
      </c>
      <c r="C3897" s="111"/>
      <c r="D3897" s="182">
        <v>0</v>
      </c>
      <c r="E3897" s="112">
        <f t="shared" si="1003"/>
        <v>0</v>
      </c>
      <c r="F3897" s="112">
        <f t="shared" si="1004"/>
        <v>0</v>
      </c>
      <c r="H3897" s="182" t="b">
        <f t="shared" si="1000"/>
        <v>1</v>
      </c>
      <c r="I3897" s="182" t="str">
        <f t="shared" si="996"/>
        <v>00</v>
      </c>
    </row>
    <row r="3898" spans="1:9">
      <c r="A3898" s="182" t="str">
        <f t="shared" si="997"/>
        <v>3.5.2.3.4.00.00 - Transferências Voluntárias - Inter OFSS - Estado</v>
      </c>
      <c r="B3898" s="106" t="s">
        <v>2009</v>
      </c>
      <c r="C3898" s="110">
        <v>335286023.56999999</v>
      </c>
      <c r="D3898" s="182">
        <v>0</v>
      </c>
      <c r="E3898" s="112">
        <f t="shared" si="1003"/>
        <v>335286023.56999999</v>
      </c>
      <c r="F3898" s="112">
        <f t="shared" si="1004"/>
        <v>0</v>
      </c>
      <c r="H3898" s="182" t="b">
        <f t="shared" si="1000"/>
        <v>1</v>
      </c>
      <c r="I3898" s="182" t="str">
        <f t="shared" si="996"/>
        <v>00</v>
      </c>
    </row>
    <row r="3899" spans="1:9" ht="25.5">
      <c r="A3899" s="182" t="str">
        <f t="shared" si="997"/>
        <v>3.5.2.3.5.00.00 - Transferências Voluntárias - Inter OFSS - 
 Município</v>
      </c>
      <c r="B3899" s="108" t="s">
        <v>2010</v>
      </c>
      <c r="C3899" s="111">
        <v>256954541.56</v>
      </c>
      <c r="D3899" s="182">
        <v>0</v>
      </c>
      <c r="E3899" s="112">
        <f t="shared" si="1003"/>
        <v>256954541.56</v>
      </c>
      <c r="F3899" s="112">
        <f t="shared" si="1004"/>
        <v>0</v>
      </c>
      <c r="H3899" s="182" t="b">
        <f t="shared" si="1000"/>
        <v>1</v>
      </c>
      <c r="I3899" s="182" t="str">
        <f t="shared" si="996"/>
        <v>00</v>
      </c>
    </row>
    <row r="3900" spans="1:9">
      <c r="A3900" s="182" t="str">
        <f t="shared" si="997"/>
        <v>3.5.2.4.0.00.00 - Outras Transferências</v>
      </c>
      <c r="B3900" s="106" t="s">
        <v>2011</v>
      </c>
      <c r="C3900" s="110">
        <v>106259652053.59</v>
      </c>
      <c r="D3900" s="182">
        <v>0</v>
      </c>
      <c r="E3900" s="112">
        <f>E3904+E3902+E3903+E3901</f>
        <v>105081576452.13</v>
      </c>
      <c r="F3900" s="112">
        <f>F3904+F3902+F3903+F3901</f>
        <v>1178075601.46</v>
      </c>
      <c r="G3900" s="182">
        <f>G3904+G3902+G3903+G3901</f>
        <v>0</v>
      </c>
      <c r="H3900" s="182" t="b">
        <f t="shared" si="1000"/>
        <v>1</v>
      </c>
      <c r="I3900" s="182" t="str">
        <f t="shared" si="996"/>
        <v>00</v>
      </c>
    </row>
    <row r="3901" spans="1:9">
      <c r="A3901" s="182" t="str">
        <f t="shared" si="997"/>
        <v>3.5.2.4.1.00.00 - Outras Transferências - Consolidação</v>
      </c>
      <c r="B3901" s="108" t="s">
        <v>2012</v>
      </c>
      <c r="C3901" s="111">
        <v>1178075601.46</v>
      </c>
      <c r="D3901" s="182">
        <v>0</v>
      </c>
      <c r="E3901" s="112">
        <f t="shared" ref="E3901:E3904" si="1005">SUMIF(A3901:B3901,"*intra*",C3901:D3901)+SUMIF(A3901:B3901,"*inter*",C3901:D3901)</f>
        <v>0</v>
      </c>
      <c r="F3901" s="112">
        <f t="shared" ref="F3901:F3904" si="1006">SUMIF(A3901:B3901,"*consolidação*",C3901:D3901)</f>
        <v>1178075601.46</v>
      </c>
      <c r="H3901" s="182" t="b">
        <f t="shared" si="1000"/>
        <v>1</v>
      </c>
      <c r="I3901" s="182" t="str">
        <f t="shared" si="996"/>
        <v>00</v>
      </c>
    </row>
    <row r="3902" spans="1:9">
      <c r="A3902" s="182" t="str">
        <f t="shared" si="997"/>
        <v>3.5.2.4.3.00.00 - Outras Transferências – Inter OFSS - União</v>
      </c>
      <c r="B3902" s="106" t="s">
        <v>2013</v>
      </c>
      <c r="C3902" s="110"/>
      <c r="D3902" s="182">
        <v>0</v>
      </c>
      <c r="E3902" s="112">
        <f t="shared" si="1005"/>
        <v>0</v>
      </c>
      <c r="F3902" s="112">
        <f t="shared" si="1006"/>
        <v>0</v>
      </c>
      <c r="H3902" s="182" t="b">
        <f t="shared" si="1000"/>
        <v>1</v>
      </c>
      <c r="I3902" s="182" t="str">
        <f t="shared" si="996"/>
        <v>00</v>
      </c>
    </row>
    <row r="3903" spans="1:9">
      <c r="A3903" s="182" t="str">
        <f t="shared" si="997"/>
        <v>3.5.2.4.4.00.00 - Outras Transferências – Inter OFSS - Estado</v>
      </c>
      <c r="B3903" s="108" t="s">
        <v>2014</v>
      </c>
      <c r="C3903" s="111">
        <v>31459052234.540001</v>
      </c>
      <c r="D3903" s="182">
        <v>0</v>
      </c>
      <c r="E3903" s="112">
        <f t="shared" si="1005"/>
        <v>31459052234.540001</v>
      </c>
      <c r="F3903" s="112">
        <f t="shared" si="1006"/>
        <v>0</v>
      </c>
      <c r="H3903" s="182" t="b">
        <f t="shared" si="1000"/>
        <v>1</v>
      </c>
      <c r="I3903" s="182" t="str">
        <f t="shared" si="996"/>
        <v>00</v>
      </c>
    </row>
    <row r="3904" spans="1:9">
      <c r="A3904" s="182" t="str">
        <f t="shared" si="997"/>
        <v>3.5.2.4.5.00.00 - Outras Transferências – Inter OFSS - Município</v>
      </c>
      <c r="B3904" s="106" t="s">
        <v>2015</v>
      </c>
      <c r="C3904" s="110">
        <v>73622524217.589996</v>
      </c>
      <c r="D3904" s="182">
        <v>0</v>
      </c>
      <c r="E3904" s="112">
        <f t="shared" si="1005"/>
        <v>73622524217.589996</v>
      </c>
      <c r="F3904" s="112">
        <f t="shared" si="1006"/>
        <v>0</v>
      </c>
      <c r="H3904" s="182" t="b">
        <f t="shared" si="1000"/>
        <v>1</v>
      </c>
      <c r="I3904" s="182" t="str">
        <f t="shared" si="996"/>
        <v>00</v>
      </c>
    </row>
    <row r="3905" spans="1:9">
      <c r="A3905" s="182" t="str">
        <f t="shared" si="997"/>
        <v>3.5.3.0.0.00.00 - Transferências a Instituições Privadas</v>
      </c>
      <c r="B3905" s="108" t="s">
        <v>2016</v>
      </c>
      <c r="C3905" s="111">
        <v>3162757349.6300001</v>
      </c>
      <c r="D3905" s="182">
        <v>0</v>
      </c>
      <c r="E3905" s="112">
        <f>E3908+E3906</f>
        <v>0</v>
      </c>
      <c r="F3905" s="112">
        <f>F3908+F3906</f>
        <v>3162757349.6300001</v>
      </c>
      <c r="G3905" s="182">
        <f>G3908+G3906</f>
        <v>0</v>
      </c>
      <c r="H3905" s="182" t="b">
        <f t="shared" si="1000"/>
        <v>1</v>
      </c>
      <c r="I3905" s="182" t="str">
        <f t="shared" si="996"/>
        <v>00</v>
      </c>
    </row>
    <row r="3906" spans="1:9" ht="25.5">
      <c r="A3906" s="182" t="str">
        <f t="shared" si="997"/>
        <v>3.5.3.1.0.00.00 - Transferências a Instituições Privadas sem Fins 
 Lucrativos</v>
      </c>
      <c r="B3906" s="106" t="s">
        <v>2017</v>
      </c>
      <c r="C3906" s="110">
        <v>2314863794.5799999</v>
      </c>
      <c r="D3906" s="182">
        <v>0</v>
      </c>
      <c r="E3906" s="112">
        <f>E3907</f>
        <v>0</v>
      </c>
      <c r="F3906" s="112">
        <f>F3907</f>
        <v>2314863794.5799999</v>
      </c>
      <c r="G3906" s="182">
        <f>G3907</f>
        <v>0</v>
      </c>
      <c r="H3906" s="182" t="b">
        <f t="shared" si="1000"/>
        <v>1</v>
      </c>
      <c r="I3906" s="182" t="str">
        <f t="shared" si="996"/>
        <v>00</v>
      </c>
    </row>
    <row r="3907" spans="1:9" ht="25.5">
      <c r="A3907" s="182" t="str">
        <f t="shared" si="997"/>
        <v>3.5.3.1.1.00.00 - Transferências a Instituições Privadas sem Fins 
 Lucrativos - Consolidação</v>
      </c>
      <c r="B3907" s="108" t="s">
        <v>2018</v>
      </c>
      <c r="C3907" s="111">
        <v>2314863794.5799999</v>
      </c>
      <c r="D3907" s="182">
        <v>0</v>
      </c>
      <c r="E3907" s="112">
        <f t="shared" ref="E3907" si="1007">SUMIF(A3907:B3907,"*intra*",C3907:D3907)+SUMIF(A3907:B3907,"*inter*",C3907:D3907)</f>
        <v>0</v>
      </c>
      <c r="F3907" s="112">
        <f t="shared" ref="F3907" si="1008">SUMIF(A3907:B3907,"*consolidação*",C3907:D3907)</f>
        <v>2314863794.5799999</v>
      </c>
      <c r="H3907" s="182" t="b">
        <f t="shared" si="1000"/>
        <v>1</v>
      </c>
      <c r="I3907" s="182" t="str">
        <f t="shared" si="996"/>
        <v>00</v>
      </c>
    </row>
    <row r="3908" spans="1:9" ht="25.5">
      <c r="A3908" s="182" t="str">
        <f t="shared" si="997"/>
        <v>3.5.3.2.0.00.00 - Transferências a Instituições Privadas com Fins 
 Lucrativos</v>
      </c>
      <c r="B3908" s="106" t="s">
        <v>2019</v>
      </c>
      <c r="C3908" s="110">
        <v>847893555.04999995</v>
      </c>
      <c r="D3908" s="182">
        <v>0</v>
      </c>
      <c r="E3908" s="112">
        <f>E3909</f>
        <v>0</v>
      </c>
      <c r="F3908" s="112">
        <f>F3909</f>
        <v>847893555.04999995</v>
      </c>
      <c r="G3908" s="182">
        <f>G3909</f>
        <v>0</v>
      </c>
      <c r="H3908" s="182" t="b">
        <f t="shared" si="1000"/>
        <v>1</v>
      </c>
      <c r="I3908" s="182" t="str">
        <f t="shared" si="996"/>
        <v>00</v>
      </c>
    </row>
    <row r="3909" spans="1:9" ht="25.5">
      <c r="A3909" s="182" t="str">
        <f t="shared" si="997"/>
        <v>3.5.3.2.1.00.00 - Transferências a Instituições Privadas com Fins 
 Lucrativos - Consolidação</v>
      </c>
      <c r="B3909" s="108" t="s">
        <v>2020</v>
      </c>
      <c r="C3909" s="111">
        <v>847893555.04999995</v>
      </c>
      <c r="D3909" s="182">
        <v>0</v>
      </c>
      <c r="E3909" s="112">
        <f t="shared" ref="E3909" si="1009">SUMIF(A3909:B3909,"*intra*",C3909:D3909)+SUMIF(A3909:B3909,"*inter*",C3909:D3909)</f>
        <v>0</v>
      </c>
      <c r="F3909" s="112">
        <f t="shared" ref="F3909" si="1010">SUMIF(A3909:B3909,"*consolidação*",C3909:D3909)</f>
        <v>847893555.04999995</v>
      </c>
      <c r="H3909" s="182" t="b">
        <f t="shared" si="1000"/>
        <v>1</v>
      </c>
      <c r="I3909" s="182" t="str">
        <f t="shared" si="996"/>
        <v>00</v>
      </c>
    </row>
    <row r="3910" spans="1:9">
      <c r="A3910" s="182" t="str">
        <f t="shared" si="997"/>
        <v>3.5.4.0.0.00.00 - Transferências a Instituições Multigovernamentais</v>
      </c>
      <c r="B3910" s="106" t="s">
        <v>2021</v>
      </c>
      <c r="C3910" s="110">
        <v>0</v>
      </c>
      <c r="D3910" s="182">
        <v>0</v>
      </c>
      <c r="E3910" s="112">
        <f>E3911</f>
        <v>0</v>
      </c>
      <c r="F3910" s="112">
        <f>F3911</f>
        <v>0</v>
      </c>
      <c r="G3910" s="182">
        <f>G3911</f>
        <v>0</v>
      </c>
      <c r="H3910" s="182" t="b">
        <f t="shared" si="1000"/>
        <v>1</v>
      </c>
      <c r="I3910" s="182" t="str">
        <f t="shared" si="996"/>
        <v>00</v>
      </c>
    </row>
    <row r="3911" spans="1:9" ht="25.5">
      <c r="A3911" s="182" t="str">
        <f t="shared" si="997"/>
        <v>3.5.4.0.1.00.00 - Transferências a Instituições Multigovernamentais - 
 Consolidação</v>
      </c>
      <c r="B3911" s="108" t="s">
        <v>2022</v>
      </c>
      <c r="C3911" s="111"/>
      <c r="D3911" s="182">
        <v>0</v>
      </c>
      <c r="E3911" s="112">
        <f t="shared" ref="E3911" si="1011">SUMIF(A3911:B3911,"*intra*",C3911:D3911)+SUMIF(A3911:B3911,"*inter*",C3911:D3911)</f>
        <v>0</v>
      </c>
      <c r="F3911" s="112">
        <f t="shared" ref="F3911" si="1012">SUMIF(A3911:B3911,"*consolidação*",C3911:D3911)</f>
        <v>0</v>
      </c>
      <c r="H3911" s="182" t="b">
        <f t="shared" si="1000"/>
        <v>1</v>
      </c>
      <c r="I3911" s="182" t="str">
        <f t="shared" si="996"/>
        <v>00</v>
      </c>
    </row>
    <row r="3912" spans="1:9">
      <c r="A3912" s="182" t="str">
        <f t="shared" si="997"/>
        <v>3.5.5.0.0.00.00 - Transferências a Consórcios Públicos</v>
      </c>
      <c r="B3912" s="106" t="s">
        <v>2023</v>
      </c>
      <c r="C3912" s="110">
        <v>0</v>
      </c>
      <c r="D3912" s="182">
        <v>0</v>
      </c>
      <c r="E3912" s="112">
        <f>E3913</f>
        <v>0</v>
      </c>
      <c r="F3912" s="112">
        <f>F3913</f>
        <v>0</v>
      </c>
      <c r="G3912" s="182">
        <f>G3913</f>
        <v>0</v>
      </c>
      <c r="H3912" s="182" t="b">
        <f t="shared" si="1000"/>
        <v>1</v>
      </c>
      <c r="I3912" s="182" t="str">
        <f t="shared" si="996"/>
        <v>00</v>
      </c>
    </row>
    <row r="3913" spans="1:9">
      <c r="A3913" s="182" t="str">
        <f t="shared" si="997"/>
        <v>3.5.5.0.1.00.00 - Transferências a Consórcios Públicos - Consolidação</v>
      </c>
      <c r="B3913" s="108" t="s">
        <v>2024</v>
      </c>
      <c r="C3913" s="111"/>
      <c r="D3913" s="182">
        <v>0</v>
      </c>
      <c r="E3913" s="112">
        <f t="shared" ref="E3913" si="1013">SUMIF(A3913:B3913,"*intra*",C3913:D3913)+SUMIF(A3913:B3913,"*inter*",C3913:D3913)</f>
        <v>0</v>
      </c>
      <c r="F3913" s="112">
        <f t="shared" ref="F3913" si="1014">SUMIF(A3913:B3913,"*consolidação*",C3913:D3913)</f>
        <v>0</v>
      </c>
      <c r="H3913" s="182" t="b">
        <f t="shared" si="1000"/>
        <v>1</v>
      </c>
      <c r="I3913" s="182" t="str">
        <f t="shared" si="996"/>
        <v>00</v>
      </c>
    </row>
    <row r="3914" spans="1:9">
      <c r="A3914" s="182" t="str">
        <f t="shared" si="997"/>
        <v>3.5.6.0.0.00.00 - Transferências ao Exterior</v>
      </c>
      <c r="B3914" s="106" t="s">
        <v>2025</v>
      </c>
      <c r="C3914" s="110">
        <v>1119803466.0599999</v>
      </c>
      <c r="D3914" s="182">
        <v>0</v>
      </c>
      <c r="E3914" s="112">
        <f>E3915</f>
        <v>0</v>
      </c>
      <c r="F3914" s="112">
        <f>F3915</f>
        <v>1119803466.0599999</v>
      </c>
      <c r="G3914" s="182">
        <f>G3915</f>
        <v>0</v>
      </c>
      <c r="H3914" s="182" t="b">
        <f t="shared" si="1000"/>
        <v>1</v>
      </c>
      <c r="I3914" s="182" t="str">
        <f t="shared" si="996"/>
        <v>00</v>
      </c>
    </row>
    <row r="3915" spans="1:9">
      <c r="A3915" s="182" t="str">
        <f t="shared" si="997"/>
        <v>3.5.6.0.1.00.00 - Transferências ao Exterior - Consolidação</v>
      </c>
      <c r="B3915" s="108" t="s">
        <v>2026</v>
      </c>
      <c r="C3915" s="111">
        <v>1119803466.0599999</v>
      </c>
      <c r="D3915" s="182">
        <v>0</v>
      </c>
      <c r="E3915" s="112">
        <f t="shared" ref="E3915" si="1015">SUMIF(A3915:B3915,"*intra*",C3915:D3915)+SUMIF(A3915:B3915,"*inter*",C3915:D3915)</f>
        <v>0</v>
      </c>
      <c r="F3915" s="112">
        <f t="shared" ref="F3915" si="1016">SUMIF(A3915:B3915,"*consolidação*",C3915:D3915)</f>
        <v>1119803466.0599999</v>
      </c>
      <c r="H3915" s="182" t="b">
        <f t="shared" si="1000"/>
        <v>1</v>
      </c>
      <c r="I3915" s="182" t="str">
        <f t="shared" si="996"/>
        <v>00</v>
      </c>
    </row>
    <row r="3916" spans="1:9">
      <c r="A3916" s="182" t="str">
        <f t="shared" si="997"/>
        <v>3.5.7.0.0.00.00 - Execução Orçamentária Delegada</v>
      </c>
      <c r="B3916" s="106" t="s">
        <v>2027</v>
      </c>
      <c r="C3916" s="110">
        <v>17200</v>
      </c>
      <c r="D3916" s="182">
        <v>0</v>
      </c>
      <c r="E3916" s="112">
        <f>E3921+E3917</f>
        <v>17200</v>
      </c>
      <c r="F3916" s="112">
        <f>F3921+F3917</f>
        <v>0</v>
      </c>
      <c r="G3916" s="182">
        <f>G3921+G3917</f>
        <v>0</v>
      </c>
      <c r="H3916" s="182" t="b">
        <f t="shared" si="1000"/>
        <v>1</v>
      </c>
      <c r="I3916" s="182" t="str">
        <f t="shared" si="996"/>
        <v>00</v>
      </c>
    </row>
    <row r="3917" spans="1:9">
      <c r="A3917" s="182" t="str">
        <f t="shared" si="997"/>
        <v>3.5.7.1.0.00.00 - Execução Orçamentária Delegada a Entes</v>
      </c>
      <c r="B3917" s="108" t="s">
        <v>2028</v>
      </c>
      <c r="C3917" s="111">
        <v>17200</v>
      </c>
      <c r="D3917" s="182">
        <v>0</v>
      </c>
      <c r="E3917" s="112">
        <f>E3919+E3920+E3918</f>
        <v>17200</v>
      </c>
      <c r="F3917" s="112">
        <f>F3919+F3920+F3918</f>
        <v>0</v>
      </c>
      <c r="G3917" s="182">
        <f>G3919+G3920+G3918</f>
        <v>0</v>
      </c>
      <c r="H3917" s="182" t="b">
        <f t="shared" si="1000"/>
        <v>1</v>
      </c>
      <c r="I3917" s="182" t="str">
        <f t="shared" si="996"/>
        <v>00</v>
      </c>
    </row>
    <row r="3918" spans="1:9" ht="25.5">
      <c r="A3918" s="182" t="str">
        <f t="shared" si="997"/>
        <v>3.5.7.1.3.00.00 - Execução Orçamentária Delegada a Entes – Inter 
 OFSS - União</v>
      </c>
      <c r="B3918" s="106" t="s">
        <v>2029</v>
      </c>
      <c r="C3918" s="110"/>
      <c r="D3918" s="182">
        <v>0</v>
      </c>
      <c r="E3918" s="112">
        <f t="shared" ref="E3918:E3920" si="1017">SUMIF(A3918:B3918,"*intra*",C3918:D3918)+SUMIF(A3918:B3918,"*inter*",C3918:D3918)</f>
        <v>0</v>
      </c>
      <c r="F3918" s="112">
        <f t="shared" ref="F3918:F3920" si="1018">SUMIF(A3918:B3918,"*consolidação*",C3918:D3918)</f>
        <v>0</v>
      </c>
      <c r="H3918" s="182" t="b">
        <f t="shared" si="1000"/>
        <v>1</v>
      </c>
      <c r="I3918" s="182" t="str">
        <f t="shared" si="996"/>
        <v>00</v>
      </c>
    </row>
    <row r="3919" spans="1:9" ht="25.5">
      <c r="A3919" s="182" t="str">
        <f t="shared" si="997"/>
        <v>3.5.7.1.4.00.00 - Execução Orçamentária Delegada a Entes – Inter 
 OFSS - Estado</v>
      </c>
      <c r="B3919" s="108" t="s">
        <v>2030</v>
      </c>
      <c r="C3919" s="111">
        <v>17200</v>
      </c>
      <c r="D3919" s="182">
        <v>0</v>
      </c>
      <c r="E3919" s="112">
        <f t="shared" si="1017"/>
        <v>17200</v>
      </c>
      <c r="F3919" s="112">
        <f t="shared" si="1018"/>
        <v>0</v>
      </c>
      <c r="H3919" s="182" t="b">
        <f t="shared" si="1000"/>
        <v>1</v>
      </c>
      <c r="I3919" s="182" t="str">
        <f t="shared" si="996"/>
        <v>00</v>
      </c>
    </row>
    <row r="3920" spans="1:9" ht="25.5">
      <c r="A3920" s="182" t="str">
        <f t="shared" si="997"/>
        <v>3.5.7.1.5.00.00 - Execução Orçamentária Delegada a Entes – Inter 
 OFSS - Município</v>
      </c>
      <c r="B3920" s="106" t="s">
        <v>2031</v>
      </c>
      <c r="C3920" s="110"/>
      <c r="D3920" s="182">
        <v>0</v>
      </c>
      <c r="E3920" s="112">
        <f t="shared" si="1017"/>
        <v>0</v>
      </c>
      <c r="F3920" s="112">
        <f t="shared" si="1018"/>
        <v>0</v>
      </c>
      <c r="H3920" s="182" t="b">
        <f t="shared" si="1000"/>
        <v>1</v>
      </c>
      <c r="I3920" s="182" t="str">
        <f t="shared" si="996"/>
        <v>00</v>
      </c>
    </row>
    <row r="3921" spans="1:9">
      <c r="A3921" s="182" t="str">
        <f t="shared" si="997"/>
        <v>3.5.7.2.0.00.00 - Execução Orçamentária Delegada a Consórcios</v>
      </c>
      <c r="B3921" s="108" t="s">
        <v>2032</v>
      </c>
      <c r="C3921" s="111">
        <v>0</v>
      </c>
      <c r="D3921" s="182">
        <v>0</v>
      </c>
      <c r="E3921" s="112">
        <f>E3922</f>
        <v>0</v>
      </c>
      <c r="F3921" s="112">
        <f>F3922</f>
        <v>0</v>
      </c>
      <c r="G3921" s="182">
        <f>G3922</f>
        <v>0</v>
      </c>
      <c r="H3921" s="182" t="b">
        <f t="shared" si="1000"/>
        <v>1</v>
      </c>
      <c r="I3921" s="182" t="str">
        <f t="shared" si="996"/>
        <v>00</v>
      </c>
    </row>
    <row r="3922" spans="1:9" ht="25.5">
      <c r="A3922" s="182" t="str">
        <f t="shared" si="997"/>
        <v>3.5.7.2.1.00.00 - Execução Orçamentária Delegada a Consórcios - 
 Consolidação</v>
      </c>
      <c r="B3922" s="106" t="s">
        <v>2033</v>
      </c>
      <c r="C3922" s="110"/>
      <c r="D3922" s="182">
        <v>0</v>
      </c>
      <c r="E3922" s="112">
        <f t="shared" ref="E3922" si="1019">SUMIF(A3922:B3922,"*intra*",C3922:D3922)+SUMIF(A3922:B3922,"*inter*",C3922:D3922)</f>
        <v>0</v>
      </c>
      <c r="F3922" s="112">
        <f t="shared" ref="F3922" si="1020">SUMIF(A3922:B3922,"*consolidação*",C3922:D3922)</f>
        <v>0</v>
      </c>
      <c r="H3922" s="182" t="b">
        <f t="shared" si="1000"/>
        <v>1</v>
      </c>
      <c r="I3922" s="182" t="str">
        <f t="shared" si="996"/>
        <v>00</v>
      </c>
    </row>
    <row r="3923" spans="1:9">
      <c r="A3923" s="182" t="str">
        <f t="shared" si="997"/>
        <v>3.5.9.0.0.00.00 - Outras Transferências e Delegações Concedidas</v>
      </c>
      <c r="B3923" s="108" t="s">
        <v>2034</v>
      </c>
      <c r="C3923" s="111">
        <v>63510754574.07</v>
      </c>
      <c r="D3923" s="182">
        <v>0</v>
      </c>
      <c r="E3923" s="112">
        <f>E3924</f>
        <v>0</v>
      </c>
      <c r="F3923" s="112">
        <f>F3924</f>
        <v>63510754574.07</v>
      </c>
      <c r="G3923" s="182">
        <f>G3924</f>
        <v>0</v>
      </c>
      <c r="H3923" s="182" t="b">
        <f t="shared" si="1000"/>
        <v>1</v>
      </c>
      <c r="I3923" s="182" t="str">
        <f t="shared" si="996"/>
        <v>00</v>
      </c>
    </row>
    <row r="3924" spans="1:9">
      <c r="A3924" s="182" t="str">
        <f t="shared" si="997"/>
        <v>3.5.9.0.1.00.00 - Outras Transferências Concedidas - Consolidação</v>
      </c>
      <c r="B3924" s="106" t="s">
        <v>2035</v>
      </c>
      <c r="C3924" s="110">
        <v>63510754574.07</v>
      </c>
      <c r="D3924" s="182">
        <v>0</v>
      </c>
      <c r="E3924" s="112">
        <f t="shared" ref="E3924" si="1021">SUMIF(A3924:B3924,"*intra*",C3924:D3924)+SUMIF(A3924:B3924,"*inter*",C3924:D3924)</f>
        <v>0</v>
      </c>
      <c r="F3924" s="112">
        <f t="shared" ref="F3924" si="1022">SUMIF(A3924:B3924,"*consolidação*",C3924:D3924)</f>
        <v>63510754574.07</v>
      </c>
      <c r="H3924" s="182" t="b">
        <f t="shared" si="1000"/>
        <v>1</v>
      </c>
      <c r="I3924" s="182" t="str">
        <f t="shared" si="996"/>
        <v>00</v>
      </c>
    </row>
    <row r="3925" spans="1:9" ht="25.5">
      <c r="A3925" s="182" t="str">
        <f t="shared" si="997"/>
        <v>3.6.0.0.0.00.00 - Desvalorização e Perda de Ativos e Incorporação de 
 Passivos</v>
      </c>
      <c r="B3925" s="108" t="s">
        <v>2036</v>
      </c>
      <c r="C3925" s="111">
        <v>412098910214.82001</v>
      </c>
      <c r="D3925" s="182">
        <v>0</v>
      </c>
      <c r="E3925" s="112">
        <f>E3969+E3926+E3971+E3960+E3951</f>
        <v>22916263418.310005</v>
      </c>
      <c r="F3925" s="112">
        <f>F3969+F3926+F3971+F3960+F3951</f>
        <v>389182646796.51001</v>
      </c>
      <c r="G3925" s="182">
        <f>G3969+G3926+G3971+G3960+G3951</f>
        <v>0</v>
      </c>
      <c r="H3925" s="182" t="b">
        <f t="shared" si="1000"/>
        <v>1</v>
      </c>
      <c r="I3925" s="182" t="str">
        <f t="shared" si="996"/>
        <v>00</v>
      </c>
    </row>
    <row r="3926" spans="1:9" ht="25.5">
      <c r="A3926" s="182" t="str">
        <f t="shared" si="997"/>
        <v>3.6.1.0.0.00.00 - Reavaliação, Redução a Valor Recuperável e Ajuste 
 para Perdas</v>
      </c>
      <c r="B3926" s="106" t="s">
        <v>2037</v>
      </c>
      <c r="C3926" s="110">
        <v>317012904970.64001</v>
      </c>
      <c r="D3926" s="182">
        <v>0</v>
      </c>
      <c r="E3926" s="112">
        <f>E3941+E3931+E3943+E3933+E3929+E3927+E3949+E3939</f>
        <v>22916263418.310005</v>
      </c>
      <c r="F3926" s="112">
        <f>F3941+F3931+F3943+F3933+F3929+F3927+F3949+F3939</f>
        <v>294096641552.33002</v>
      </c>
      <c r="G3926" s="182">
        <f>G3941+G3931+G3943+G3933+G3929+G3927+G3949+G3939</f>
        <v>0</v>
      </c>
      <c r="H3926" s="182" t="b">
        <f t="shared" si="1000"/>
        <v>1</v>
      </c>
      <c r="I3926" s="182" t="str">
        <f t="shared" si="996"/>
        <v>00</v>
      </c>
    </row>
    <row r="3927" spans="1:9">
      <c r="A3927" s="182" t="str">
        <f t="shared" si="997"/>
        <v>3.6.1.1.0.00.00 - Reavaliação de Imobilizado</v>
      </c>
      <c r="B3927" s="108" t="s">
        <v>2038</v>
      </c>
      <c r="C3927" s="111">
        <v>16154328552</v>
      </c>
      <c r="D3927" s="182">
        <v>0</v>
      </c>
      <c r="E3927" s="112">
        <f>E3928</f>
        <v>0</v>
      </c>
      <c r="F3927" s="112">
        <f>F3928</f>
        <v>16154328552</v>
      </c>
      <c r="G3927" s="182">
        <f>G3928</f>
        <v>0</v>
      </c>
      <c r="H3927" s="182" t="b">
        <f t="shared" si="1000"/>
        <v>1</v>
      </c>
      <c r="I3927" s="182" t="str">
        <f t="shared" si="996"/>
        <v>00</v>
      </c>
    </row>
    <row r="3928" spans="1:9">
      <c r="A3928" s="182" t="str">
        <f t="shared" si="997"/>
        <v>3.6.1.1.1.00.00 - Reavaliação de Imobilizado - Consolidação</v>
      </c>
      <c r="B3928" s="106" t="s">
        <v>2039</v>
      </c>
      <c r="C3928" s="110">
        <v>16154328552</v>
      </c>
      <c r="D3928" s="182">
        <v>0</v>
      </c>
      <c r="E3928" s="112">
        <f t="shared" ref="E3928" si="1023">SUMIF(A3928:B3928,"*intra*",C3928:D3928)+SUMIF(A3928:B3928,"*inter*",C3928:D3928)</f>
        <v>0</v>
      </c>
      <c r="F3928" s="112">
        <f t="shared" ref="F3928" si="1024">SUMIF(A3928:B3928,"*consolidação*",C3928:D3928)</f>
        <v>16154328552</v>
      </c>
      <c r="H3928" s="182" t="b">
        <f t="shared" si="1000"/>
        <v>1</v>
      </c>
      <c r="I3928" s="182" t="str">
        <f t="shared" si="996"/>
        <v>00</v>
      </c>
    </row>
    <row r="3929" spans="1:9">
      <c r="A3929" s="182" t="str">
        <f t="shared" si="997"/>
        <v>3.6.1.2.0.00.00 - Reavaliação de Intangíveis</v>
      </c>
      <c r="B3929" s="108" t="s">
        <v>2040</v>
      </c>
      <c r="C3929" s="111">
        <v>1291683.05</v>
      </c>
      <c r="D3929" s="182">
        <v>0</v>
      </c>
      <c r="E3929" s="112">
        <f>E3930</f>
        <v>0</v>
      </c>
      <c r="F3929" s="112">
        <f>F3930</f>
        <v>1291683.05</v>
      </c>
      <c r="G3929" s="182">
        <f>G3930</f>
        <v>0</v>
      </c>
      <c r="H3929" s="182" t="b">
        <f t="shared" si="1000"/>
        <v>1</v>
      </c>
      <c r="I3929" s="182" t="str">
        <f t="shared" si="996"/>
        <v>00</v>
      </c>
    </row>
    <row r="3930" spans="1:9">
      <c r="A3930" s="182" t="str">
        <f t="shared" si="997"/>
        <v>3.6.1.2.1.00.00 - Reavaliação de Intangíveis - Consolidação</v>
      </c>
      <c r="B3930" s="106" t="s">
        <v>2041</v>
      </c>
      <c r="C3930" s="110">
        <v>1291683.05</v>
      </c>
      <c r="D3930" s="182">
        <v>0</v>
      </c>
      <c r="E3930" s="112">
        <f t="shared" ref="E3930" si="1025">SUMIF(A3930:B3930,"*intra*",C3930:D3930)+SUMIF(A3930:B3930,"*inter*",C3930:D3930)</f>
        <v>0</v>
      </c>
      <c r="F3930" s="112">
        <f t="shared" ref="F3930" si="1026">SUMIF(A3930:B3930,"*consolidação*",C3930:D3930)</f>
        <v>1291683.05</v>
      </c>
      <c r="H3930" s="182" t="b">
        <f t="shared" si="1000"/>
        <v>1</v>
      </c>
      <c r="I3930" s="182" t="str">
        <f t="shared" si="996"/>
        <v>00</v>
      </c>
    </row>
    <row r="3931" spans="1:9">
      <c r="A3931" s="182" t="str">
        <f t="shared" si="997"/>
        <v>3.6.1.3.0.00.00 - Reavaliação de Outros Ativos</v>
      </c>
      <c r="B3931" s="108" t="s">
        <v>2042</v>
      </c>
      <c r="C3931" s="111">
        <v>0</v>
      </c>
      <c r="D3931" s="182">
        <v>0</v>
      </c>
      <c r="E3931" s="112">
        <f>E3932</f>
        <v>0</v>
      </c>
      <c r="F3931" s="112">
        <f>F3932</f>
        <v>0</v>
      </c>
      <c r="G3931" s="182">
        <f>G3932</f>
        <v>0</v>
      </c>
      <c r="H3931" s="182" t="b">
        <f t="shared" si="1000"/>
        <v>1</v>
      </c>
      <c r="I3931" s="182" t="str">
        <f t="shared" si="996"/>
        <v>00</v>
      </c>
    </row>
    <row r="3932" spans="1:9">
      <c r="A3932" s="182" t="str">
        <f t="shared" si="997"/>
        <v>3.6.1.3.1.00.00 - Reavaliação de Outros Ativos - Consolidação</v>
      </c>
      <c r="B3932" s="106" t="s">
        <v>2043</v>
      </c>
      <c r="C3932" s="110"/>
      <c r="D3932" s="182">
        <v>0</v>
      </c>
      <c r="E3932" s="112">
        <f t="shared" ref="E3932" si="1027">SUMIF(A3932:B3932,"*intra*",C3932:D3932)+SUMIF(A3932:B3932,"*inter*",C3932:D3932)</f>
        <v>0</v>
      </c>
      <c r="F3932" s="112">
        <f t="shared" ref="F3932" si="1028">SUMIF(A3932:B3932,"*consolidação*",C3932:D3932)</f>
        <v>0</v>
      </c>
      <c r="H3932" s="182" t="b">
        <f t="shared" si="1000"/>
        <v>1</v>
      </c>
      <c r="I3932" s="182" t="str">
        <f t="shared" si="996"/>
        <v>00</v>
      </c>
    </row>
    <row r="3933" spans="1:9">
      <c r="A3933" s="182" t="str">
        <f t="shared" si="997"/>
        <v>3.6.1.4.0.00.00 - Redução a Valor Recuperável de Investimentos</v>
      </c>
      <c r="B3933" s="108" t="s">
        <v>2044</v>
      </c>
      <c r="C3933" s="111">
        <v>3154919.13</v>
      </c>
      <c r="D3933" s="182">
        <v>0</v>
      </c>
      <c r="E3933" s="112">
        <f>E3937+E3935+E3938+E3936+E3934</f>
        <v>193782.33</v>
      </c>
      <c r="F3933" s="112">
        <f>F3937+F3935+F3938+F3936+F3934</f>
        <v>2961136.8</v>
      </c>
      <c r="G3933" s="182">
        <f>G3937+G3935+G3938+G3936+G3934</f>
        <v>0</v>
      </c>
      <c r="H3933" s="182" t="b">
        <f t="shared" si="1000"/>
        <v>1</v>
      </c>
      <c r="I3933" s="182" t="str">
        <f t="shared" si="996"/>
        <v>00</v>
      </c>
    </row>
    <row r="3934" spans="1:9" ht="25.5">
      <c r="A3934" s="182" t="str">
        <f t="shared" si="997"/>
        <v>3.6.1.4.1.00.00 - Redução a Valor Recuperável de Investimentos - 
 Consolidação</v>
      </c>
      <c r="B3934" s="106" t="s">
        <v>2045</v>
      </c>
      <c r="C3934" s="110">
        <v>2961136.8</v>
      </c>
      <c r="D3934" s="182">
        <v>0</v>
      </c>
      <c r="E3934" s="112">
        <f t="shared" ref="E3934:E3938" si="1029">SUMIF(A3934:B3934,"*intra*",C3934:D3934)+SUMIF(A3934:B3934,"*inter*",C3934:D3934)</f>
        <v>0</v>
      </c>
      <c r="F3934" s="112">
        <f t="shared" ref="F3934:F3938" si="1030">SUMIF(A3934:B3934,"*consolidação*",C3934:D3934)</f>
        <v>2961136.8</v>
      </c>
      <c r="H3934" s="182" t="b">
        <f t="shared" si="1000"/>
        <v>1</v>
      </c>
      <c r="I3934" s="182" t="str">
        <f t="shared" si="996"/>
        <v>00</v>
      </c>
    </row>
    <row r="3935" spans="1:9" ht="25.5">
      <c r="A3935" s="182" t="str">
        <f t="shared" si="997"/>
        <v>3.6.1.4.2.00.00 - Redução a Valor Recuperável de Investimentos - 
 Intra OFSS</v>
      </c>
      <c r="B3935" s="108" t="s">
        <v>2046</v>
      </c>
      <c r="C3935" s="111"/>
      <c r="D3935" s="182">
        <v>0</v>
      </c>
      <c r="E3935" s="112">
        <f t="shared" si="1029"/>
        <v>0</v>
      </c>
      <c r="F3935" s="112">
        <f t="shared" si="1030"/>
        <v>0</v>
      </c>
      <c r="H3935" s="182" t="b">
        <f t="shared" si="1000"/>
        <v>1</v>
      </c>
      <c r="I3935" s="182" t="str">
        <f t="shared" si="996"/>
        <v>00</v>
      </c>
    </row>
    <row r="3936" spans="1:9" ht="25.5">
      <c r="A3936" s="182" t="str">
        <f t="shared" si="997"/>
        <v>3.6.1.4.3.00.00 - Redução a Valor Recuperável de Investimentos - 
 Inter OFSS - União</v>
      </c>
      <c r="B3936" s="106" t="s">
        <v>2047</v>
      </c>
      <c r="C3936" s="110"/>
      <c r="D3936" s="182">
        <v>0</v>
      </c>
      <c r="E3936" s="112">
        <f t="shared" si="1029"/>
        <v>0</v>
      </c>
      <c r="F3936" s="112">
        <f t="shared" si="1030"/>
        <v>0</v>
      </c>
      <c r="H3936" s="182" t="b">
        <f t="shared" si="1000"/>
        <v>1</v>
      </c>
      <c r="I3936" s="182" t="str">
        <f t="shared" si="996"/>
        <v>00</v>
      </c>
    </row>
    <row r="3937" spans="1:9" ht="25.5">
      <c r="A3937" s="182" t="str">
        <f t="shared" si="997"/>
        <v>3.6.1.4.4.00.00 - Redução a Valor Recuperável de Investimentos - 
 Inter OFSS - Estado</v>
      </c>
      <c r="B3937" s="108" t="s">
        <v>2048</v>
      </c>
      <c r="C3937" s="111">
        <v>193782.33</v>
      </c>
      <c r="D3937" s="182">
        <v>0</v>
      </c>
      <c r="E3937" s="112">
        <f t="shared" si="1029"/>
        <v>193782.33</v>
      </c>
      <c r="F3937" s="112">
        <f t="shared" si="1030"/>
        <v>0</v>
      </c>
      <c r="H3937" s="182" t="b">
        <f t="shared" si="1000"/>
        <v>1</v>
      </c>
      <c r="I3937" s="182" t="str">
        <f t="shared" si="996"/>
        <v>00</v>
      </c>
    </row>
    <row r="3938" spans="1:9" ht="25.5">
      <c r="A3938" s="182" t="str">
        <f t="shared" si="997"/>
        <v>3.6.1.4.5.00.00 - Redução a Valor Recuperável de Investimentos - 
 Inter OFSS - Município</v>
      </c>
      <c r="B3938" s="106" t="s">
        <v>2049</v>
      </c>
      <c r="C3938" s="110"/>
      <c r="D3938" s="182">
        <v>0</v>
      </c>
      <c r="E3938" s="112">
        <f t="shared" si="1029"/>
        <v>0</v>
      </c>
      <c r="F3938" s="112">
        <f t="shared" si="1030"/>
        <v>0</v>
      </c>
      <c r="H3938" s="182" t="b">
        <f t="shared" si="1000"/>
        <v>1</v>
      </c>
      <c r="I3938" s="182" t="str">
        <f t="shared" si="996"/>
        <v>00</v>
      </c>
    </row>
    <row r="3939" spans="1:9">
      <c r="A3939" s="182" t="str">
        <f t="shared" si="997"/>
        <v>3.6.1.5.0.00.00 - Redução a Valor Recuperável de Imobilizado</v>
      </c>
      <c r="B3939" s="108" t="s">
        <v>2050</v>
      </c>
      <c r="C3939" s="111">
        <v>38337661.189999998</v>
      </c>
      <c r="D3939" s="182">
        <v>0</v>
      </c>
      <c r="E3939" s="112">
        <f>E3940</f>
        <v>0</v>
      </c>
      <c r="F3939" s="112">
        <f>F3940</f>
        <v>38337661.189999998</v>
      </c>
      <c r="G3939" s="182">
        <f>G3940</f>
        <v>0</v>
      </c>
      <c r="H3939" s="182" t="b">
        <f t="shared" si="1000"/>
        <v>1</v>
      </c>
      <c r="I3939" s="182" t="str">
        <f t="shared" si="996"/>
        <v>00</v>
      </c>
    </row>
    <row r="3940" spans="1:9" ht="25.5">
      <c r="A3940" s="182" t="str">
        <f t="shared" si="997"/>
        <v>3.6.1.5.1.00.00 - Redução a Valor Recuperável de Imobilizado - 
 Consolidação</v>
      </c>
      <c r="B3940" s="106" t="s">
        <v>2051</v>
      </c>
      <c r="C3940" s="110">
        <v>38337661.189999998</v>
      </c>
      <c r="D3940" s="182">
        <v>0</v>
      </c>
      <c r="E3940" s="112">
        <f t="shared" ref="E3940" si="1031">SUMIF(A3940:B3940,"*intra*",C3940:D3940)+SUMIF(A3940:B3940,"*inter*",C3940:D3940)</f>
        <v>0</v>
      </c>
      <c r="F3940" s="112">
        <f t="shared" ref="F3940" si="1032">SUMIF(A3940:B3940,"*consolidação*",C3940:D3940)</f>
        <v>38337661.189999998</v>
      </c>
      <c r="H3940" s="182" t="b">
        <f t="shared" si="1000"/>
        <v>1</v>
      </c>
      <c r="I3940" s="182" t="str">
        <f t="shared" si="996"/>
        <v>00</v>
      </c>
    </row>
    <row r="3941" spans="1:9">
      <c r="A3941" s="182" t="str">
        <f t="shared" si="997"/>
        <v>3.6.1.6.0.00.00 - Redução a Valor Recuperável de Intangíveis</v>
      </c>
      <c r="B3941" s="108" t="s">
        <v>2052</v>
      </c>
      <c r="C3941" s="111">
        <v>5301698.5199999996</v>
      </c>
      <c r="D3941" s="182">
        <v>0</v>
      </c>
      <c r="E3941" s="112">
        <f>E3942</f>
        <v>0</v>
      </c>
      <c r="F3941" s="112">
        <f>F3942</f>
        <v>5301698.5199999996</v>
      </c>
      <c r="G3941" s="182">
        <f>G3942</f>
        <v>0</v>
      </c>
      <c r="H3941" s="182" t="b">
        <f t="shared" si="1000"/>
        <v>1</v>
      </c>
      <c r="I3941" s="182" t="str">
        <f t="shared" si="996"/>
        <v>00</v>
      </c>
    </row>
    <row r="3942" spans="1:9" ht="25.5">
      <c r="A3942" s="182" t="str">
        <f t="shared" si="997"/>
        <v>3.6.1.6.1.00.00 - Redução a Valor Recuperável de Intangíveis - 
 Consolidação</v>
      </c>
      <c r="B3942" s="106" t="s">
        <v>2053</v>
      </c>
      <c r="C3942" s="110">
        <v>5301698.5199999996</v>
      </c>
      <c r="D3942" s="182">
        <v>0</v>
      </c>
      <c r="E3942" s="112">
        <f t="shared" ref="E3942" si="1033">SUMIF(A3942:B3942,"*intra*",C3942:D3942)+SUMIF(A3942:B3942,"*inter*",C3942:D3942)</f>
        <v>0</v>
      </c>
      <c r="F3942" s="112">
        <f t="shared" ref="F3942" si="1034">SUMIF(A3942:B3942,"*consolidação*",C3942:D3942)</f>
        <v>5301698.5199999996</v>
      </c>
      <c r="H3942" s="182" t="b">
        <f t="shared" si="1000"/>
        <v>1</v>
      </c>
      <c r="I3942" s="182" t="str">
        <f t="shared" si="996"/>
        <v>00</v>
      </c>
    </row>
    <row r="3943" spans="1:9" ht="25.5">
      <c r="A3943" s="182" t="str">
        <f t="shared" si="997"/>
        <v>3.6.1.7.0.00.00 - Variação Patrimonial Diminutiva com Ajuste de 
 Perdas de Créditos e de Investimentos e Aplicações Temporários</v>
      </c>
      <c r="B3943" s="108" t="s">
        <v>2054</v>
      </c>
      <c r="C3943" s="111">
        <v>299416614052.12</v>
      </c>
      <c r="D3943" s="182">
        <v>0</v>
      </c>
      <c r="E3943" s="112">
        <f>E3945+E3947+E3944+E3948+E3946</f>
        <v>22916069635.980003</v>
      </c>
      <c r="F3943" s="112">
        <f>F3945+F3947+F3944+F3948+F3946</f>
        <v>276500544416.14001</v>
      </c>
      <c r="G3943" s="182">
        <f>G3945+G3947+G3944+G3948+G3946</f>
        <v>0</v>
      </c>
      <c r="H3943" s="182" t="b">
        <f t="shared" si="1000"/>
        <v>1</v>
      </c>
      <c r="I3943" s="182" t="str">
        <f t="shared" si="996"/>
        <v>00</v>
      </c>
    </row>
    <row r="3944" spans="1:9" ht="38.25">
      <c r="A3944" s="182" t="str">
        <f t="shared" si="997"/>
        <v>3.6.1.7.1.00.00 - Variação Patrimonial Diminutiva com Ajuste de 
 Perdas de Créditos e de Investimentos e Aplicações Temporários - 
 Consolidação</v>
      </c>
      <c r="B3944" s="106" t="s">
        <v>2055</v>
      </c>
      <c r="C3944" s="110">
        <v>276500544416.14001</v>
      </c>
      <c r="D3944" s="182">
        <v>0</v>
      </c>
      <c r="E3944" s="112">
        <f t="shared" ref="E3944:E3948" si="1035">SUMIF(A3944:B3944,"*intra*",C3944:D3944)+SUMIF(A3944:B3944,"*inter*",C3944:D3944)</f>
        <v>0</v>
      </c>
      <c r="F3944" s="112">
        <f t="shared" ref="F3944:F3948" si="1036">SUMIF(A3944:B3944,"*consolidação*",C3944:D3944)</f>
        <v>276500544416.14001</v>
      </c>
      <c r="H3944" s="182" t="b">
        <f t="shared" si="1000"/>
        <v>1</v>
      </c>
      <c r="I3944" s="182" t="str">
        <f t="shared" si="996"/>
        <v>00</v>
      </c>
    </row>
    <row r="3945" spans="1:9" ht="38.25">
      <c r="A3945" s="182" t="str">
        <f t="shared" si="997"/>
        <v>3.6.1.7.2.00.00 - Variação Patrimonial Diminutiva com Ajuste de 
 Perdas de Créditos e de Investimentos e Aplicações Temporários- 
 Intra OFSS</v>
      </c>
      <c r="B3945" s="108" t="s">
        <v>2056</v>
      </c>
      <c r="C3945" s="111">
        <v>27017999.59</v>
      </c>
      <c r="D3945" s="182">
        <v>0</v>
      </c>
      <c r="E3945" s="112">
        <f t="shared" si="1035"/>
        <v>27017999.59</v>
      </c>
      <c r="F3945" s="112">
        <f t="shared" si="1036"/>
        <v>0</v>
      </c>
      <c r="H3945" s="182" t="b">
        <f t="shared" si="1000"/>
        <v>1</v>
      </c>
      <c r="I3945" s="182" t="str">
        <f t="shared" si="996"/>
        <v>00</v>
      </c>
    </row>
    <row r="3946" spans="1:9" ht="38.25">
      <c r="A3946" s="182" t="str">
        <f t="shared" si="997"/>
        <v>3.6.1.7.3.00.00 - Variação Patrimonial Diminutiva com Ajuste de 
 Perdas de Créditos e de Investimentos e Aplicações Temporários- 
 Inter OFSS - União</v>
      </c>
      <c r="B3946" s="106" t="s">
        <v>2057</v>
      </c>
      <c r="C3946" s="110"/>
      <c r="D3946" s="182">
        <v>0</v>
      </c>
      <c r="E3946" s="112">
        <f t="shared" si="1035"/>
        <v>0</v>
      </c>
      <c r="F3946" s="112">
        <f t="shared" si="1036"/>
        <v>0</v>
      </c>
      <c r="H3946" s="182" t="b">
        <f t="shared" si="1000"/>
        <v>1</v>
      </c>
      <c r="I3946" s="182" t="str">
        <f t="shared" si="996"/>
        <v>00</v>
      </c>
    </row>
    <row r="3947" spans="1:9" ht="38.25">
      <c r="A3947" s="182" t="str">
        <f t="shared" si="997"/>
        <v>3.6.1.7.4.00.00 - Variação Patrimonial Diminutiva com Ajuste de 
 Perdas de Créditos e de Investimentos e Aplicações Temporários- 
 Inter OFSS - Estado</v>
      </c>
      <c r="B3947" s="108" t="s">
        <v>2058</v>
      </c>
      <c r="C3947" s="111">
        <v>22402236971.330002</v>
      </c>
      <c r="D3947" s="182">
        <v>0</v>
      </c>
      <c r="E3947" s="112">
        <f t="shared" si="1035"/>
        <v>22402236971.330002</v>
      </c>
      <c r="F3947" s="112">
        <f t="shared" si="1036"/>
        <v>0</v>
      </c>
      <c r="H3947" s="182" t="b">
        <f t="shared" si="1000"/>
        <v>1</v>
      </c>
      <c r="I3947" s="182" t="str">
        <f t="shared" si="996"/>
        <v>00</v>
      </c>
    </row>
    <row r="3948" spans="1:9" ht="38.25">
      <c r="A3948" s="182" t="str">
        <f t="shared" si="997"/>
        <v>3.6.1.7.5.00.00 - Variação Patrimonial Diminutiva com Ajuste de 
 Perdas de Créditos e de Investimentos e Aplicações Temporários- 
 Inter OFSS - Município</v>
      </c>
      <c r="B3948" s="106" t="s">
        <v>2059</v>
      </c>
      <c r="C3948" s="110">
        <v>486814665.06</v>
      </c>
      <c r="D3948" s="182">
        <v>0</v>
      </c>
      <c r="E3948" s="112">
        <f t="shared" si="1035"/>
        <v>486814665.06</v>
      </c>
      <c r="F3948" s="112">
        <f t="shared" si="1036"/>
        <v>0</v>
      </c>
      <c r="H3948" s="182" t="b">
        <f t="shared" si="1000"/>
        <v>1</v>
      </c>
      <c r="I3948" s="182" t="str">
        <f t="shared" si="996"/>
        <v>00</v>
      </c>
    </row>
    <row r="3949" spans="1:9" ht="25.5">
      <c r="A3949" s="182" t="str">
        <f t="shared" si="997"/>
        <v>3.6.1.8.0.00.00 - Variação Patrimonial Diminutiva com Ajuste de 
 Perdas de Estoques</v>
      </c>
      <c r="B3949" s="108" t="s">
        <v>2060</v>
      </c>
      <c r="C3949" s="111">
        <v>1393876404.6300001</v>
      </c>
      <c r="D3949" s="182">
        <v>0</v>
      </c>
      <c r="E3949" s="112">
        <f>E3950</f>
        <v>0</v>
      </c>
      <c r="F3949" s="112">
        <f>F3950</f>
        <v>1393876404.6300001</v>
      </c>
      <c r="G3949" s="182">
        <f>G3950</f>
        <v>0</v>
      </c>
      <c r="H3949" s="182" t="b">
        <f t="shared" si="1000"/>
        <v>1</v>
      </c>
      <c r="I3949" s="182" t="str">
        <f t="shared" si="996"/>
        <v>00</v>
      </c>
    </row>
    <row r="3950" spans="1:9" ht="25.5">
      <c r="A3950" s="182" t="str">
        <f t="shared" si="997"/>
        <v>3.6.1.8.1.00.00 - Variação Patrimonial Diminutiva com Ajuste de 
 Perdas de Estoques - Consolidação</v>
      </c>
      <c r="B3950" s="106" t="s">
        <v>2061</v>
      </c>
      <c r="C3950" s="110">
        <v>1393876404.6300001</v>
      </c>
      <c r="D3950" s="182">
        <v>0</v>
      </c>
      <c r="E3950" s="112">
        <f t="shared" ref="E3950" si="1037">SUMIF(A3950:B3950,"*intra*",C3950:D3950)+SUMIF(A3950:B3950,"*inter*",C3950:D3950)</f>
        <v>0</v>
      </c>
      <c r="F3950" s="112">
        <f t="shared" ref="F3950" si="1038">SUMIF(A3950:B3950,"*consolidação*",C3950:D3950)</f>
        <v>1393876404.6300001</v>
      </c>
      <c r="H3950" s="182" t="b">
        <f t="shared" si="1000"/>
        <v>1</v>
      </c>
      <c r="I3950" s="182" t="str">
        <f t="shared" si="996"/>
        <v>00</v>
      </c>
    </row>
    <row r="3951" spans="1:9">
      <c r="A3951" s="182" t="str">
        <f t="shared" si="997"/>
        <v>3.6.2.0.0.00.00 - Perdas com Alienação</v>
      </c>
      <c r="B3951" s="108" t="s">
        <v>2062</v>
      </c>
      <c r="C3951" s="111">
        <v>229272386.88</v>
      </c>
      <c r="D3951" s="182">
        <v>0</v>
      </c>
      <c r="E3951" s="112">
        <f>E3952+E3954+E3956+E3958</f>
        <v>0</v>
      </c>
      <c r="F3951" s="112">
        <f>F3952+F3954+F3956+F3958</f>
        <v>229272386.88</v>
      </c>
      <c r="G3951" s="182">
        <f>G3952+G3954+G3956+G3958</f>
        <v>0</v>
      </c>
      <c r="H3951" s="182" t="b">
        <f t="shared" si="1000"/>
        <v>1</v>
      </c>
      <c r="I3951" s="182" t="str">
        <f t="shared" si="996"/>
        <v>00</v>
      </c>
    </row>
    <row r="3952" spans="1:9">
      <c r="A3952" s="182" t="str">
        <f t="shared" si="997"/>
        <v>3.6.2.1.0.00.00 - Perdas com Alienação de Investimentos</v>
      </c>
      <c r="B3952" s="106" t="s">
        <v>2063</v>
      </c>
      <c r="C3952" s="110">
        <v>244831.54</v>
      </c>
      <c r="D3952" s="182">
        <v>0</v>
      </c>
      <c r="E3952" s="112">
        <f>E3953</f>
        <v>0</v>
      </c>
      <c r="F3952" s="112">
        <f>F3953</f>
        <v>244831.54</v>
      </c>
      <c r="G3952" s="182">
        <f>G3953</f>
        <v>0</v>
      </c>
      <c r="H3952" s="182" t="b">
        <f t="shared" si="1000"/>
        <v>1</v>
      </c>
      <c r="I3952" s="182" t="str">
        <f t="shared" ref="I3952:I4015" si="1039">MID(A3952,11,2)</f>
        <v>00</v>
      </c>
    </row>
    <row r="3953" spans="1:9" ht="25.5">
      <c r="A3953" s="182" t="str">
        <f t="shared" ref="A3953:A4016" si="1040">TRIM(B3953)</f>
        <v>3.6.2.1.1.00.00 - Perdas com Alienação de Investimentos - 
 Consolidação</v>
      </c>
      <c r="B3953" s="108" t="s">
        <v>2064</v>
      </c>
      <c r="C3953" s="111">
        <v>244831.54</v>
      </c>
      <c r="D3953" s="182">
        <v>0</v>
      </c>
      <c r="E3953" s="112">
        <f t="shared" ref="E3953" si="1041">SUMIF(A3953:B3953,"*intra*",C3953:D3953)+SUMIF(A3953:B3953,"*inter*",C3953:D3953)</f>
        <v>0</v>
      </c>
      <c r="F3953" s="112">
        <f t="shared" ref="F3953" si="1042">SUMIF(A3953:B3953,"*consolidação*",C3953:D3953)</f>
        <v>244831.54</v>
      </c>
      <c r="H3953" s="182" t="b">
        <f t="shared" ref="H3953:H4016" si="1043">IF(I3953="00",C3953=E3953+F3953,TRUE)</f>
        <v>1</v>
      </c>
      <c r="I3953" s="182" t="str">
        <f t="shared" si="1039"/>
        <v>00</v>
      </c>
    </row>
    <row r="3954" spans="1:9">
      <c r="A3954" s="182" t="str">
        <f t="shared" si="1040"/>
        <v>3.6.2.2.0.00.00 - Perdas com Alienação de Imobilizado</v>
      </c>
      <c r="B3954" s="106" t="s">
        <v>2065</v>
      </c>
      <c r="C3954" s="110">
        <v>229027555.34</v>
      </c>
      <c r="D3954" s="182">
        <v>0</v>
      </c>
      <c r="E3954" s="112">
        <f>E3955</f>
        <v>0</v>
      </c>
      <c r="F3954" s="112">
        <f>F3955</f>
        <v>229027555.34</v>
      </c>
      <c r="G3954" s="182">
        <f>G3955</f>
        <v>0</v>
      </c>
      <c r="H3954" s="182" t="b">
        <f t="shared" si="1043"/>
        <v>1</v>
      </c>
      <c r="I3954" s="182" t="str">
        <f t="shared" si="1039"/>
        <v>00</v>
      </c>
    </row>
    <row r="3955" spans="1:9">
      <c r="A3955" s="182" t="str">
        <f t="shared" si="1040"/>
        <v>3.6.2.2.1.00.00 - Perdas com Alienação de Imobilizado - Consolidação</v>
      </c>
      <c r="B3955" s="108" t="s">
        <v>2066</v>
      </c>
      <c r="C3955" s="111">
        <v>229027555.34</v>
      </c>
      <c r="D3955" s="182">
        <v>0</v>
      </c>
      <c r="E3955" s="112">
        <f t="shared" ref="E3955" si="1044">SUMIF(A3955:B3955,"*intra*",C3955:D3955)+SUMIF(A3955:B3955,"*inter*",C3955:D3955)</f>
        <v>0</v>
      </c>
      <c r="F3955" s="112">
        <f t="shared" ref="F3955" si="1045">SUMIF(A3955:B3955,"*consolidação*",C3955:D3955)</f>
        <v>229027555.34</v>
      </c>
      <c r="H3955" s="182" t="b">
        <f t="shared" si="1043"/>
        <v>1</v>
      </c>
      <c r="I3955" s="182" t="str">
        <f t="shared" si="1039"/>
        <v>00</v>
      </c>
    </row>
    <row r="3956" spans="1:9">
      <c r="A3956" s="182" t="str">
        <f t="shared" si="1040"/>
        <v>3.6.2.3.0.00.00 - Perdas com Alienação de Intangíveis</v>
      </c>
      <c r="B3956" s="106" t="s">
        <v>2067</v>
      </c>
      <c r="C3956" s="110">
        <v>0</v>
      </c>
      <c r="D3956" s="182">
        <v>0</v>
      </c>
      <c r="E3956" s="112">
        <f>E3957</f>
        <v>0</v>
      </c>
      <c r="F3956" s="112">
        <f>F3957</f>
        <v>0</v>
      </c>
      <c r="G3956" s="182">
        <f>G3957</f>
        <v>0</v>
      </c>
      <c r="H3956" s="182" t="b">
        <f t="shared" si="1043"/>
        <v>1</v>
      </c>
      <c r="I3956" s="182" t="str">
        <f t="shared" si="1039"/>
        <v>00</v>
      </c>
    </row>
    <row r="3957" spans="1:9">
      <c r="A3957" s="182" t="str">
        <f t="shared" si="1040"/>
        <v>3.6.2.3.1.00.00 - Perdas com Alienação de Intangíveis - Consolidação</v>
      </c>
      <c r="B3957" s="108" t="s">
        <v>2068</v>
      </c>
      <c r="C3957" s="111"/>
      <c r="D3957" s="182">
        <v>0</v>
      </c>
      <c r="E3957" s="112">
        <f t="shared" ref="E3957" si="1046">SUMIF(A3957:B3957,"*intra*",C3957:D3957)+SUMIF(A3957:B3957,"*inter*",C3957:D3957)</f>
        <v>0</v>
      </c>
      <c r="F3957" s="112">
        <f t="shared" ref="F3957" si="1047">SUMIF(A3957:B3957,"*consolidação*",C3957:D3957)</f>
        <v>0</v>
      </c>
      <c r="H3957" s="182" t="b">
        <f t="shared" si="1043"/>
        <v>1</v>
      </c>
      <c r="I3957" s="182" t="str">
        <f t="shared" si="1039"/>
        <v>00</v>
      </c>
    </row>
    <row r="3958" spans="1:9">
      <c r="A3958" s="182" t="str">
        <f t="shared" si="1040"/>
        <v>3.6.2.9.0.00.00 - Perdas com Alienação de Demais Ativos</v>
      </c>
      <c r="B3958" s="106" t="s">
        <v>2069</v>
      </c>
      <c r="C3958" s="110">
        <v>0</v>
      </c>
      <c r="D3958" s="182">
        <v>0</v>
      </c>
      <c r="E3958" s="112">
        <f>E3959</f>
        <v>0</v>
      </c>
      <c r="F3958" s="112">
        <f>F3959</f>
        <v>0</v>
      </c>
      <c r="G3958" s="182">
        <f>G3959</f>
        <v>0</v>
      </c>
      <c r="H3958" s="182" t="b">
        <f t="shared" si="1043"/>
        <v>1</v>
      </c>
      <c r="I3958" s="182" t="str">
        <f t="shared" si="1039"/>
        <v>00</v>
      </c>
    </row>
    <row r="3959" spans="1:9" ht="25.5">
      <c r="A3959" s="182" t="str">
        <f t="shared" si="1040"/>
        <v>3.6.2.9.1.00.00 - Perdas com Alienação de Demais Ativos - 
 Consolidação</v>
      </c>
      <c r="B3959" s="108" t="s">
        <v>2070</v>
      </c>
      <c r="C3959" s="111"/>
      <c r="D3959" s="182">
        <v>0</v>
      </c>
      <c r="E3959" s="112">
        <f t="shared" ref="E3959" si="1048">SUMIF(A3959:B3959,"*intra*",C3959:D3959)+SUMIF(A3959:B3959,"*inter*",C3959:D3959)</f>
        <v>0</v>
      </c>
      <c r="F3959" s="112">
        <f t="shared" ref="F3959" si="1049">SUMIF(A3959:B3959,"*consolidação*",C3959:D3959)</f>
        <v>0</v>
      </c>
      <c r="H3959" s="182" t="b">
        <f t="shared" si="1043"/>
        <v>1</v>
      </c>
      <c r="I3959" s="182" t="str">
        <f t="shared" si="1039"/>
        <v>00</v>
      </c>
    </row>
    <row r="3960" spans="1:9">
      <c r="A3960" s="182" t="str">
        <f t="shared" si="1040"/>
        <v>3.6.3.0.0.00.00 - Perdas Involuntárias</v>
      </c>
      <c r="B3960" s="106" t="s">
        <v>2071</v>
      </c>
      <c r="C3960" s="110">
        <v>978663416.47000003</v>
      </c>
      <c r="D3960" s="182">
        <v>0</v>
      </c>
      <c r="E3960" s="112">
        <f>E3961+E3967+E3965+E3963</f>
        <v>0</v>
      </c>
      <c r="F3960" s="112">
        <f>F3961+F3967+F3965+F3963</f>
        <v>978663416.47000003</v>
      </c>
      <c r="G3960" s="182">
        <f>G3961+G3967+G3965+G3963</f>
        <v>0</v>
      </c>
      <c r="H3960" s="182" t="b">
        <f t="shared" si="1043"/>
        <v>1</v>
      </c>
      <c r="I3960" s="182" t="str">
        <f t="shared" si="1039"/>
        <v>00</v>
      </c>
    </row>
    <row r="3961" spans="1:9">
      <c r="A3961" s="182" t="str">
        <f t="shared" si="1040"/>
        <v>3.6.3.1.0.00.00 - Perdas Involuntárias com Imobilizado</v>
      </c>
      <c r="B3961" s="108" t="s">
        <v>2072</v>
      </c>
      <c r="C3961" s="111">
        <v>283313142.37</v>
      </c>
      <c r="D3961" s="182">
        <v>0</v>
      </c>
      <c r="E3961" s="112">
        <f>E3962</f>
        <v>0</v>
      </c>
      <c r="F3961" s="112">
        <f>F3962</f>
        <v>283313142.37</v>
      </c>
      <c r="G3961" s="182">
        <f>G3962</f>
        <v>0</v>
      </c>
      <c r="H3961" s="182" t="b">
        <f t="shared" si="1043"/>
        <v>1</v>
      </c>
      <c r="I3961" s="182" t="str">
        <f t="shared" si="1039"/>
        <v>00</v>
      </c>
    </row>
    <row r="3962" spans="1:9" ht="25.5">
      <c r="A3962" s="182" t="str">
        <f t="shared" si="1040"/>
        <v>3.6.3.1.1.00.00 - Perdas Involuntárias com Imobilizado - 
 Consolidação</v>
      </c>
      <c r="B3962" s="106" t="s">
        <v>2073</v>
      </c>
      <c r="C3962" s="110">
        <v>283313142.37</v>
      </c>
      <c r="D3962" s="182">
        <v>0</v>
      </c>
      <c r="E3962" s="112">
        <f t="shared" ref="E3962" si="1050">SUMIF(A3962:B3962,"*intra*",C3962:D3962)+SUMIF(A3962:B3962,"*inter*",C3962:D3962)</f>
        <v>0</v>
      </c>
      <c r="F3962" s="112">
        <f t="shared" ref="F3962" si="1051">SUMIF(A3962:B3962,"*consolidação*",C3962:D3962)</f>
        <v>283313142.37</v>
      </c>
      <c r="H3962" s="182" t="b">
        <f t="shared" si="1043"/>
        <v>1</v>
      </c>
      <c r="I3962" s="182" t="str">
        <f t="shared" si="1039"/>
        <v>00</v>
      </c>
    </row>
    <row r="3963" spans="1:9">
      <c r="A3963" s="182" t="str">
        <f t="shared" si="1040"/>
        <v>3.6.3.2.0.00.00 - Perdas Involuntárias com Intangíveis</v>
      </c>
      <c r="B3963" s="108" t="s">
        <v>2074</v>
      </c>
      <c r="C3963" s="111">
        <v>211941.58</v>
      </c>
      <c r="D3963" s="182">
        <v>0</v>
      </c>
      <c r="E3963" s="112">
        <f>E3964</f>
        <v>0</v>
      </c>
      <c r="F3963" s="112">
        <f>F3964</f>
        <v>211941.58</v>
      </c>
      <c r="G3963" s="182">
        <f>G3964</f>
        <v>0</v>
      </c>
      <c r="H3963" s="182" t="b">
        <f t="shared" si="1043"/>
        <v>1</v>
      </c>
      <c r="I3963" s="182" t="str">
        <f t="shared" si="1039"/>
        <v>00</v>
      </c>
    </row>
    <row r="3964" spans="1:9" ht="25.5">
      <c r="A3964" s="182" t="str">
        <f t="shared" si="1040"/>
        <v>3.6.3.2.1.00.00 - Perdas Involuntárias com Intangíveis - 
 Consolidação</v>
      </c>
      <c r="B3964" s="106" t="s">
        <v>2075</v>
      </c>
      <c r="C3964" s="110">
        <v>211941.58</v>
      </c>
      <c r="D3964" s="182">
        <v>0</v>
      </c>
      <c r="E3964" s="112">
        <f t="shared" ref="E3964" si="1052">SUMIF(A3964:B3964,"*intra*",C3964:D3964)+SUMIF(A3964:B3964,"*inter*",C3964:D3964)</f>
        <v>0</v>
      </c>
      <c r="F3964" s="112">
        <f t="shared" ref="F3964" si="1053">SUMIF(A3964:B3964,"*consolidação*",C3964:D3964)</f>
        <v>211941.58</v>
      </c>
      <c r="H3964" s="182" t="b">
        <f t="shared" si="1043"/>
        <v>1</v>
      </c>
      <c r="I3964" s="182" t="str">
        <f t="shared" si="1039"/>
        <v>00</v>
      </c>
    </row>
    <row r="3965" spans="1:9">
      <c r="A3965" s="182" t="str">
        <f t="shared" si="1040"/>
        <v>3.6.3.3.0.00.00 - Perdas Involuntárias com Estoques</v>
      </c>
      <c r="B3965" s="108" t="s">
        <v>2076</v>
      </c>
      <c r="C3965" s="111">
        <v>231617235.84999999</v>
      </c>
      <c r="D3965" s="182">
        <v>0</v>
      </c>
      <c r="E3965" s="112">
        <f>E3966</f>
        <v>0</v>
      </c>
      <c r="F3965" s="112">
        <f>F3966</f>
        <v>231617235.84999999</v>
      </c>
      <c r="G3965" s="182">
        <f>G3966</f>
        <v>0</v>
      </c>
      <c r="H3965" s="182" t="b">
        <f t="shared" si="1043"/>
        <v>1</v>
      </c>
      <c r="I3965" s="182" t="str">
        <f t="shared" si="1039"/>
        <v>00</v>
      </c>
    </row>
    <row r="3966" spans="1:9">
      <c r="A3966" s="182" t="str">
        <f t="shared" si="1040"/>
        <v>3.6.3.3.1.00.00 - Perdas Involuntárias com Estoques - Consolidação</v>
      </c>
      <c r="B3966" s="106" t="s">
        <v>2077</v>
      </c>
      <c r="C3966" s="110">
        <v>231617235.84999999</v>
      </c>
      <c r="D3966" s="182">
        <v>0</v>
      </c>
      <c r="E3966" s="112">
        <f t="shared" ref="E3966" si="1054">SUMIF(A3966:B3966,"*intra*",C3966:D3966)+SUMIF(A3966:B3966,"*inter*",C3966:D3966)</f>
        <v>0</v>
      </c>
      <c r="F3966" s="112">
        <f t="shared" ref="F3966" si="1055">SUMIF(A3966:B3966,"*consolidação*",C3966:D3966)</f>
        <v>231617235.84999999</v>
      </c>
      <c r="H3966" s="182" t="b">
        <f t="shared" si="1043"/>
        <v>1</v>
      </c>
      <c r="I3966" s="182" t="str">
        <f t="shared" si="1039"/>
        <v>00</v>
      </c>
    </row>
    <row r="3967" spans="1:9">
      <c r="A3967" s="182" t="str">
        <f t="shared" si="1040"/>
        <v>3.6.3.9.0.00.00 - Outras Perdas Involuntárias</v>
      </c>
      <c r="B3967" s="108" t="s">
        <v>2078</v>
      </c>
      <c r="C3967" s="111">
        <v>463521096.67000002</v>
      </c>
      <c r="D3967" s="182">
        <v>0</v>
      </c>
      <c r="E3967" s="112">
        <f>E3968</f>
        <v>0</v>
      </c>
      <c r="F3967" s="112">
        <f>F3968</f>
        <v>463521096.67000002</v>
      </c>
      <c r="G3967" s="182">
        <f>G3968</f>
        <v>0</v>
      </c>
      <c r="H3967" s="182" t="b">
        <f t="shared" si="1043"/>
        <v>1</v>
      </c>
      <c r="I3967" s="182" t="str">
        <f t="shared" si="1039"/>
        <v>00</v>
      </c>
    </row>
    <row r="3968" spans="1:9">
      <c r="A3968" s="182" t="str">
        <f t="shared" si="1040"/>
        <v>3.6.3.9.1.00.00 - Outras Perdas Involuntárias - Consolidação</v>
      </c>
      <c r="B3968" s="106" t="s">
        <v>2079</v>
      </c>
      <c r="C3968" s="110">
        <v>463521096.67000002</v>
      </c>
      <c r="D3968" s="182">
        <v>0</v>
      </c>
      <c r="E3968" s="112">
        <f t="shared" ref="E3968" si="1056">SUMIF(A3968:B3968,"*intra*",C3968:D3968)+SUMIF(A3968:B3968,"*inter*",C3968:D3968)</f>
        <v>0</v>
      </c>
      <c r="F3968" s="112">
        <f t="shared" ref="F3968" si="1057">SUMIF(A3968:B3968,"*consolidação*",C3968:D3968)</f>
        <v>463521096.67000002</v>
      </c>
      <c r="H3968" s="182" t="b">
        <f t="shared" si="1043"/>
        <v>1</v>
      </c>
      <c r="I3968" s="182" t="str">
        <f t="shared" si="1039"/>
        <v>00</v>
      </c>
    </row>
    <row r="3969" spans="1:9">
      <c r="A3969" s="182" t="str">
        <f t="shared" si="1040"/>
        <v>3.6.4.0.0.00.00 - Incorporação de Passivos</v>
      </c>
      <c r="B3969" s="108" t="s">
        <v>2080</v>
      </c>
      <c r="C3969" s="111">
        <v>55527729737.449997</v>
      </c>
      <c r="D3969" s="182">
        <v>0</v>
      </c>
      <c r="E3969" s="112">
        <f>E3970</f>
        <v>0</v>
      </c>
      <c r="F3969" s="112">
        <f>F3970</f>
        <v>55527729737.449997</v>
      </c>
      <c r="G3969" s="182">
        <f>G3970</f>
        <v>0</v>
      </c>
      <c r="H3969" s="182" t="b">
        <f t="shared" si="1043"/>
        <v>1</v>
      </c>
      <c r="I3969" s="182" t="str">
        <f t="shared" si="1039"/>
        <v>00</v>
      </c>
    </row>
    <row r="3970" spans="1:9">
      <c r="A3970" s="182" t="str">
        <f t="shared" si="1040"/>
        <v>3.6.4.0.1.00.00 - Incorporação de Passivos - Consolidação</v>
      </c>
      <c r="B3970" s="106" t="s">
        <v>2081</v>
      </c>
      <c r="C3970" s="110">
        <v>55527729737.449997</v>
      </c>
      <c r="D3970" s="182">
        <v>0</v>
      </c>
      <c r="E3970" s="112">
        <f t="shared" ref="E3970" si="1058">SUMIF(A3970:B3970,"*intra*",C3970:D3970)+SUMIF(A3970:B3970,"*inter*",C3970:D3970)</f>
        <v>0</v>
      </c>
      <c r="F3970" s="112">
        <f t="shared" ref="F3970" si="1059">SUMIF(A3970:B3970,"*consolidação*",C3970:D3970)</f>
        <v>55527729737.449997</v>
      </c>
      <c r="H3970" s="182" t="b">
        <f t="shared" si="1043"/>
        <v>1</v>
      </c>
      <c r="I3970" s="182" t="str">
        <f t="shared" si="1039"/>
        <v>00</v>
      </c>
    </row>
    <row r="3971" spans="1:9">
      <c r="A3971" s="182" t="str">
        <f t="shared" si="1040"/>
        <v>3.6.5.0.0.00.00 - Desincorporação de Ativos</v>
      </c>
      <c r="B3971" s="108" t="s">
        <v>2082</v>
      </c>
      <c r="C3971" s="111">
        <v>38350339703.379997</v>
      </c>
      <c r="D3971" s="182">
        <v>0</v>
      </c>
      <c r="E3971" s="112">
        <f>E3972</f>
        <v>0</v>
      </c>
      <c r="F3971" s="112">
        <f>F3972</f>
        <v>38350339703.379997</v>
      </c>
      <c r="G3971" s="182">
        <f>G3972</f>
        <v>0</v>
      </c>
      <c r="H3971" s="182" t="b">
        <f t="shared" si="1043"/>
        <v>1</v>
      </c>
      <c r="I3971" s="182" t="str">
        <f t="shared" si="1039"/>
        <v>00</v>
      </c>
    </row>
    <row r="3972" spans="1:9">
      <c r="A3972" s="182" t="str">
        <f t="shared" si="1040"/>
        <v>3.6.5.0.1.00.00 - Desincorporação de Ativos - Consolidação</v>
      </c>
      <c r="B3972" s="106" t="s">
        <v>2083</v>
      </c>
      <c r="C3972" s="110">
        <v>38350339703.379997</v>
      </c>
      <c r="D3972" s="182">
        <v>0</v>
      </c>
      <c r="E3972" s="112">
        <f t="shared" ref="E3972" si="1060">SUMIF(A3972:B3972,"*intra*",C3972:D3972)+SUMIF(A3972:B3972,"*inter*",C3972:D3972)</f>
        <v>0</v>
      </c>
      <c r="F3972" s="112">
        <f t="shared" ref="F3972" si="1061">SUMIF(A3972:B3972,"*consolidação*",C3972:D3972)</f>
        <v>38350339703.379997</v>
      </c>
      <c r="H3972" s="182" t="b">
        <f t="shared" si="1043"/>
        <v>1</v>
      </c>
      <c r="I3972" s="182" t="str">
        <f t="shared" si="1039"/>
        <v>00</v>
      </c>
    </row>
    <row r="3973" spans="1:9">
      <c r="A3973" s="182" t="str">
        <f t="shared" si="1040"/>
        <v>3.7.0.0.0.00.00 - Tributárias</v>
      </c>
      <c r="B3973" s="108" t="s">
        <v>2084</v>
      </c>
      <c r="C3973" s="111">
        <v>892710245.66999996</v>
      </c>
      <c r="D3973" s="182">
        <v>0</v>
      </c>
      <c r="E3973" s="182">
        <f>E3981+E3974</f>
        <v>551595931.28999996</v>
      </c>
      <c r="F3973" s="182">
        <f>F3981+F3974</f>
        <v>341114314.38</v>
      </c>
      <c r="G3973" s="182">
        <f>G3981+G3974</f>
        <v>0</v>
      </c>
      <c r="H3973" s="182" t="b">
        <f t="shared" si="1043"/>
        <v>1</v>
      </c>
      <c r="I3973" s="182" t="str">
        <f t="shared" si="1039"/>
        <v>00</v>
      </c>
    </row>
    <row r="3974" spans="1:9">
      <c r="A3974" s="182" t="str">
        <f t="shared" si="1040"/>
        <v>3.7.1.0.0.00.00 - Impostos, Taxas e Contribuições de Melhoria</v>
      </c>
      <c r="B3974" s="106" t="s">
        <v>2085</v>
      </c>
      <c r="C3974" s="110">
        <v>306524790.92000002</v>
      </c>
      <c r="D3974" s="182">
        <v>0</v>
      </c>
      <c r="E3974" s="112">
        <f>E3979+E3977+E3975</f>
        <v>0</v>
      </c>
      <c r="F3974" s="112">
        <f>F3979+F3977+F3975</f>
        <v>306524790.92000002</v>
      </c>
      <c r="G3974" s="182">
        <f>G3979+G3977+G3975</f>
        <v>0</v>
      </c>
      <c r="H3974" s="182" t="b">
        <f t="shared" si="1043"/>
        <v>1</v>
      </c>
      <c r="I3974" s="182" t="str">
        <f t="shared" si="1039"/>
        <v>00</v>
      </c>
    </row>
    <row r="3975" spans="1:9">
      <c r="A3975" s="182" t="str">
        <f t="shared" si="1040"/>
        <v>3.7.1.1.0.00.00 - Impostos</v>
      </c>
      <c r="B3975" s="108" t="s">
        <v>2086</v>
      </c>
      <c r="C3975" s="111">
        <v>286737894.36000001</v>
      </c>
      <c r="D3975" s="182">
        <v>0</v>
      </c>
      <c r="E3975" s="112">
        <f>E3976</f>
        <v>0</v>
      </c>
      <c r="F3975" s="112">
        <f>F3976</f>
        <v>286737894.36000001</v>
      </c>
      <c r="G3975" s="182">
        <f>G3976</f>
        <v>0</v>
      </c>
      <c r="H3975" s="182" t="b">
        <f t="shared" si="1043"/>
        <v>1</v>
      </c>
      <c r="I3975" s="182" t="str">
        <f t="shared" si="1039"/>
        <v>00</v>
      </c>
    </row>
    <row r="3976" spans="1:9">
      <c r="A3976" s="182" t="str">
        <f t="shared" si="1040"/>
        <v>3.7.1.1.1.00.00 - Impostos- Consolidação</v>
      </c>
      <c r="B3976" s="106" t="s">
        <v>2087</v>
      </c>
      <c r="C3976" s="110">
        <v>286737894.36000001</v>
      </c>
      <c r="D3976" s="182">
        <v>0</v>
      </c>
      <c r="E3976" s="112">
        <f t="shared" ref="E3976" si="1062">SUMIF(A3976:B3976,"*intra*",C3976:D3976)+SUMIF(A3976:B3976,"*inter*",C3976:D3976)</f>
        <v>0</v>
      </c>
      <c r="F3976" s="112">
        <f t="shared" ref="F3976" si="1063">SUMIF(A3976:B3976,"*consolidação*",C3976:D3976)</f>
        <v>286737894.36000001</v>
      </c>
      <c r="H3976" s="182" t="b">
        <f t="shared" si="1043"/>
        <v>1</v>
      </c>
      <c r="I3976" s="182" t="str">
        <f t="shared" si="1039"/>
        <v>00</v>
      </c>
    </row>
    <row r="3977" spans="1:9">
      <c r="A3977" s="182" t="str">
        <f t="shared" si="1040"/>
        <v>3.7.1.2.0.00.00 - Taxas</v>
      </c>
      <c r="B3977" s="108" t="s">
        <v>2088</v>
      </c>
      <c r="C3977" s="111">
        <v>19771189.399999999</v>
      </c>
      <c r="D3977" s="182">
        <v>0</v>
      </c>
      <c r="E3977" s="112">
        <f>E3978</f>
        <v>0</v>
      </c>
      <c r="F3977" s="112">
        <f>F3978</f>
        <v>19771189.399999999</v>
      </c>
      <c r="G3977" s="182">
        <f>G3978</f>
        <v>0</v>
      </c>
      <c r="H3977" s="182" t="b">
        <f t="shared" si="1043"/>
        <v>1</v>
      </c>
      <c r="I3977" s="182" t="str">
        <f t="shared" si="1039"/>
        <v>00</v>
      </c>
    </row>
    <row r="3978" spans="1:9">
      <c r="A3978" s="182" t="str">
        <f t="shared" si="1040"/>
        <v>3.7.1.2.1.00.00 - Taxas - Consolidação</v>
      </c>
      <c r="B3978" s="106" t="s">
        <v>2089</v>
      </c>
      <c r="C3978" s="110">
        <v>19771189.399999999</v>
      </c>
      <c r="D3978" s="182">
        <v>0</v>
      </c>
      <c r="E3978" s="112">
        <f t="shared" ref="E3978" si="1064">SUMIF(A3978:B3978,"*intra*",C3978:D3978)+SUMIF(A3978:B3978,"*inter*",C3978:D3978)</f>
        <v>0</v>
      </c>
      <c r="F3978" s="112">
        <f t="shared" ref="F3978" si="1065">SUMIF(A3978:B3978,"*consolidação*",C3978:D3978)</f>
        <v>19771189.399999999</v>
      </c>
      <c r="H3978" s="182" t="b">
        <f t="shared" si="1043"/>
        <v>1</v>
      </c>
      <c r="I3978" s="182" t="str">
        <f t="shared" si="1039"/>
        <v>00</v>
      </c>
    </row>
    <row r="3979" spans="1:9">
      <c r="A3979" s="182" t="str">
        <f t="shared" si="1040"/>
        <v>3.7.1.3.0.00.00 - Contribuições de Melhoria</v>
      </c>
      <c r="B3979" s="108" t="s">
        <v>2090</v>
      </c>
      <c r="C3979" s="111">
        <v>15707.16</v>
      </c>
      <c r="D3979" s="182">
        <v>0</v>
      </c>
      <c r="E3979" s="112">
        <f>E3980</f>
        <v>0</v>
      </c>
      <c r="F3979" s="112">
        <f>F3980</f>
        <v>15707.16</v>
      </c>
      <c r="G3979" s="182">
        <f>G3980</f>
        <v>0</v>
      </c>
      <c r="H3979" s="182" t="b">
        <f t="shared" si="1043"/>
        <v>1</v>
      </c>
      <c r="I3979" s="182" t="str">
        <f t="shared" si="1039"/>
        <v>00</v>
      </c>
    </row>
    <row r="3980" spans="1:9">
      <c r="A3980" s="182" t="str">
        <f t="shared" si="1040"/>
        <v>3.7.1.3.1.00.00 - Contribuições de Melhoria - Consolidação</v>
      </c>
      <c r="B3980" s="106" t="s">
        <v>2091</v>
      </c>
      <c r="C3980" s="110">
        <v>15707.16</v>
      </c>
      <c r="D3980" s="182">
        <v>0</v>
      </c>
      <c r="E3980" s="112">
        <f t="shared" ref="E3980" si="1066">SUMIF(A3980:B3980,"*intra*",C3980:D3980)+SUMIF(A3980:B3980,"*inter*",C3980:D3980)</f>
        <v>0</v>
      </c>
      <c r="F3980" s="112">
        <f t="shared" ref="F3980" si="1067">SUMIF(A3980:B3980,"*consolidação*",C3980:D3980)</f>
        <v>15707.16</v>
      </c>
      <c r="H3980" s="182" t="b">
        <f t="shared" si="1043"/>
        <v>1</v>
      </c>
      <c r="I3980" s="182" t="str">
        <f t="shared" si="1039"/>
        <v>00</v>
      </c>
    </row>
    <row r="3981" spans="1:9">
      <c r="A3981" s="182" t="str">
        <f t="shared" si="1040"/>
        <v>3.7.2.0.0.00.00 - Contribuições</v>
      </c>
      <c r="B3981" s="108" t="s">
        <v>2092</v>
      </c>
      <c r="C3981" s="111">
        <v>586185454.75</v>
      </c>
      <c r="D3981" s="182">
        <v>0</v>
      </c>
      <c r="E3981" s="112">
        <f>E3990+E3982+E3992+E3988</f>
        <v>551595931.28999996</v>
      </c>
      <c r="F3981" s="112">
        <f>F3990+F3982+F3992+F3988</f>
        <v>34589523.460000001</v>
      </c>
      <c r="G3981" s="182">
        <f>G3990+G3982+G3992+G3988</f>
        <v>0</v>
      </c>
      <c r="H3981" s="182" t="b">
        <f t="shared" si="1043"/>
        <v>1</v>
      </c>
      <c r="I3981" s="182" t="str">
        <f t="shared" si="1039"/>
        <v>00</v>
      </c>
    </row>
    <row r="3982" spans="1:9">
      <c r="A3982" s="182" t="str">
        <f t="shared" si="1040"/>
        <v>3.7.2.1.0.00.00 - Contribuições Sociais</v>
      </c>
      <c r="B3982" s="106" t="s">
        <v>2093</v>
      </c>
      <c r="C3982" s="110">
        <v>573289238.5</v>
      </c>
      <c r="D3982" s="182">
        <v>0</v>
      </c>
      <c r="E3982" s="112">
        <f>E3987+E3983+E3984+E3985+E3986</f>
        <v>551595931.28999996</v>
      </c>
      <c r="F3982" s="112">
        <f>F3987+F3983+F3984+F3985+F3986</f>
        <v>21693307.210000001</v>
      </c>
      <c r="G3982" s="182">
        <f>G3987+G3983+G3984+G3985+G3986</f>
        <v>0</v>
      </c>
      <c r="H3982" s="182" t="b">
        <f t="shared" si="1043"/>
        <v>1</v>
      </c>
      <c r="I3982" s="182" t="str">
        <f t="shared" si="1039"/>
        <v>00</v>
      </c>
    </row>
    <row r="3983" spans="1:9">
      <c r="A3983" s="182" t="str">
        <f t="shared" si="1040"/>
        <v>3.7.2.1.1.00.00 - Contribuições Sociais - Consolidação</v>
      </c>
      <c r="B3983" s="108" t="s">
        <v>2094</v>
      </c>
      <c r="C3983" s="111">
        <v>21693307.210000001</v>
      </c>
      <c r="D3983" s="182">
        <v>0</v>
      </c>
      <c r="E3983" s="112">
        <f t="shared" ref="E3983:E3987" si="1068">SUMIF(A3983:B3983,"*intra*",C3983:D3983)+SUMIF(A3983:B3983,"*inter*",C3983:D3983)</f>
        <v>0</v>
      </c>
      <c r="F3983" s="112">
        <f t="shared" ref="F3983:F3987" si="1069">SUMIF(A3983:B3983,"*consolidação*",C3983:D3983)</f>
        <v>21693307.210000001</v>
      </c>
      <c r="H3983" s="182" t="b">
        <f t="shared" si="1043"/>
        <v>1</v>
      </c>
      <c r="I3983" s="182" t="str">
        <f t="shared" si="1039"/>
        <v>00</v>
      </c>
    </row>
    <row r="3984" spans="1:9">
      <c r="A3984" s="182" t="str">
        <f t="shared" si="1040"/>
        <v>3.7.2.1.2.00.00 - Contribuições Sociais - Intra OFSS</v>
      </c>
      <c r="B3984" s="106" t="s">
        <v>2095</v>
      </c>
      <c r="C3984" s="110">
        <v>551570122.75</v>
      </c>
      <c r="D3984" s="182">
        <v>0</v>
      </c>
      <c r="E3984" s="112">
        <f t="shared" si="1068"/>
        <v>551570122.75</v>
      </c>
      <c r="F3984" s="112">
        <f t="shared" si="1069"/>
        <v>0</v>
      </c>
      <c r="H3984" s="182" t="b">
        <f t="shared" si="1043"/>
        <v>1</v>
      </c>
      <c r="I3984" s="182" t="str">
        <f t="shared" si="1039"/>
        <v>00</v>
      </c>
    </row>
    <row r="3985" spans="1:9">
      <c r="A3985" s="182" t="str">
        <f t="shared" si="1040"/>
        <v>3.7.2.1.3.00.00 - Contribuições Sociais - Inter OFSS - União</v>
      </c>
      <c r="B3985" s="108" t="s">
        <v>2096</v>
      </c>
      <c r="C3985" s="111"/>
      <c r="D3985" s="182">
        <v>0</v>
      </c>
      <c r="E3985" s="112">
        <f t="shared" si="1068"/>
        <v>0</v>
      </c>
      <c r="F3985" s="112">
        <f t="shared" si="1069"/>
        <v>0</v>
      </c>
      <c r="H3985" s="182" t="b">
        <f t="shared" si="1043"/>
        <v>1</v>
      </c>
      <c r="I3985" s="182" t="str">
        <f t="shared" si="1039"/>
        <v>00</v>
      </c>
    </row>
    <row r="3986" spans="1:9">
      <c r="A3986" s="182" t="str">
        <f t="shared" si="1040"/>
        <v>3.7.2.1.4.00.00 - Contribuições Sociais - Inter OFSS - Estado</v>
      </c>
      <c r="B3986" s="106" t="s">
        <v>2097</v>
      </c>
      <c r="C3986" s="110">
        <v>25808.54</v>
      </c>
      <c r="D3986" s="182">
        <v>0</v>
      </c>
      <c r="E3986" s="112">
        <f t="shared" si="1068"/>
        <v>25808.54</v>
      </c>
      <c r="F3986" s="112">
        <f t="shared" si="1069"/>
        <v>0</v>
      </c>
      <c r="H3986" s="182" t="b">
        <f t="shared" si="1043"/>
        <v>1</v>
      </c>
      <c r="I3986" s="182" t="str">
        <f t="shared" si="1039"/>
        <v>00</v>
      </c>
    </row>
    <row r="3987" spans="1:9">
      <c r="A3987" s="182" t="str">
        <f t="shared" si="1040"/>
        <v>3.7.2.1.5.00.00 - Contribuições Sociais - Inter OFSS - Município</v>
      </c>
      <c r="B3987" s="108" t="s">
        <v>2098</v>
      </c>
      <c r="C3987" s="111"/>
      <c r="D3987" s="182">
        <v>0</v>
      </c>
      <c r="E3987" s="112">
        <f t="shared" si="1068"/>
        <v>0</v>
      </c>
      <c r="F3987" s="112">
        <f t="shared" si="1069"/>
        <v>0</v>
      </c>
      <c r="H3987" s="182" t="b">
        <f t="shared" si="1043"/>
        <v>1</v>
      </c>
      <c r="I3987" s="182" t="str">
        <f t="shared" si="1039"/>
        <v>00</v>
      </c>
    </row>
    <row r="3988" spans="1:9">
      <c r="A3988" s="182" t="str">
        <f t="shared" si="1040"/>
        <v>3.7.2.2.0.00.00 - Contribuições de Intervenção no Domínio Econômico</v>
      </c>
      <c r="B3988" s="106" t="s">
        <v>2099</v>
      </c>
      <c r="C3988" s="110">
        <v>156062.82999999999</v>
      </c>
      <c r="D3988" s="182">
        <v>0</v>
      </c>
      <c r="E3988" s="112">
        <f>E3989</f>
        <v>0</v>
      </c>
      <c r="F3988" s="112">
        <f>F3989</f>
        <v>156062.82999999999</v>
      </c>
      <c r="G3988" s="182">
        <f>G3989</f>
        <v>0</v>
      </c>
      <c r="H3988" s="182" t="b">
        <f t="shared" si="1043"/>
        <v>1</v>
      </c>
      <c r="I3988" s="182" t="str">
        <f t="shared" si="1039"/>
        <v>00</v>
      </c>
    </row>
    <row r="3989" spans="1:9" ht="25.5">
      <c r="A3989" s="182" t="str">
        <f t="shared" si="1040"/>
        <v>3.7.2.2.1.00.00 - Contribuições de Intervenção no Domínio Econômico 
 - Consolidação</v>
      </c>
      <c r="B3989" s="108" t="s">
        <v>2100</v>
      </c>
      <c r="C3989" s="111">
        <v>156062.82999999999</v>
      </c>
      <c r="D3989" s="182">
        <v>0</v>
      </c>
      <c r="E3989" s="112"/>
      <c r="F3989" s="112">
        <f t="shared" ref="F3989" si="1070">SUMIF(A3989:B3989,"*consolidação*",C3989:D3989)</f>
        <v>156062.82999999999</v>
      </c>
      <c r="H3989" s="182" t="b">
        <f t="shared" si="1043"/>
        <v>1</v>
      </c>
      <c r="I3989" s="182" t="str">
        <f t="shared" si="1039"/>
        <v>00</v>
      </c>
    </row>
    <row r="3990" spans="1:9" ht="25.5">
      <c r="A3990" s="182" t="str">
        <f t="shared" si="1040"/>
        <v>3.7.2.3.0.00.00 - Contribuição para o Custeio do Serviço de 
 Iluminação Pública - Cosip</v>
      </c>
      <c r="B3990" s="106" t="s">
        <v>2101</v>
      </c>
      <c r="C3990" s="110">
        <v>10054075.470000001</v>
      </c>
      <c r="D3990" s="182">
        <v>0</v>
      </c>
      <c r="E3990" s="112">
        <f>E3991</f>
        <v>0</v>
      </c>
      <c r="F3990" s="112">
        <f>F3991</f>
        <v>10054075.470000001</v>
      </c>
      <c r="G3990" s="182">
        <f>G3991</f>
        <v>0</v>
      </c>
      <c r="H3990" s="182" t="b">
        <f t="shared" si="1043"/>
        <v>1</v>
      </c>
      <c r="I3990" s="182" t="str">
        <f t="shared" si="1039"/>
        <v>00</v>
      </c>
    </row>
    <row r="3991" spans="1:9" ht="25.5">
      <c r="A3991" s="182" t="str">
        <f t="shared" si="1040"/>
        <v>3.7.2.3.1.00.00 - Contribuição para o Custeio do Serviço de 
 Iluminação Pública - Cosip - Consolidação</v>
      </c>
      <c r="B3991" s="108" t="s">
        <v>2102</v>
      </c>
      <c r="C3991" s="111">
        <v>10054075.470000001</v>
      </c>
      <c r="D3991" s="182">
        <v>0</v>
      </c>
      <c r="E3991" s="112">
        <f t="shared" ref="E3991" si="1071">SUMIF(A3991:B3991,"*intra*",C3991:D3991)+SUMIF(A3991:B3991,"*inter*",C3991:D3991)</f>
        <v>0</v>
      </c>
      <c r="F3991" s="112">
        <f t="shared" ref="F3991" si="1072">SUMIF(A3991:B3991,"*consolidação*",C3991:D3991)</f>
        <v>10054075.470000001</v>
      </c>
      <c r="H3991" s="182" t="b">
        <f t="shared" si="1043"/>
        <v>1</v>
      </c>
      <c r="I3991" s="182" t="str">
        <f t="shared" si="1039"/>
        <v>00</v>
      </c>
    </row>
    <row r="3992" spans="1:9">
      <c r="A3992" s="182" t="str">
        <f t="shared" si="1040"/>
        <v>3.7.2.9.0.00.00 - Outras Contribuições</v>
      </c>
      <c r="B3992" s="106" t="s">
        <v>2103</v>
      </c>
      <c r="C3992" s="110">
        <v>2686077.95</v>
      </c>
      <c r="D3992" s="182">
        <v>0</v>
      </c>
      <c r="E3992" s="112">
        <f>E3993</f>
        <v>0</v>
      </c>
      <c r="F3992" s="112">
        <f>F3993</f>
        <v>2686077.95</v>
      </c>
      <c r="G3992" s="182">
        <f>G3993</f>
        <v>0</v>
      </c>
      <c r="H3992" s="182" t="b">
        <f t="shared" si="1043"/>
        <v>1</v>
      </c>
      <c r="I3992" s="182" t="str">
        <f t="shared" si="1039"/>
        <v>00</v>
      </c>
    </row>
    <row r="3993" spans="1:9">
      <c r="A3993" s="182" t="str">
        <f t="shared" si="1040"/>
        <v>3.7.2.9.1.00.00 - Outras Contribuições - Consolidação</v>
      </c>
      <c r="B3993" s="108" t="s">
        <v>2104</v>
      </c>
      <c r="C3993" s="111">
        <v>2686077.95</v>
      </c>
      <c r="D3993" s="182">
        <v>0</v>
      </c>
      <c r="E3993" s="112">
        <f t="shared" ref="E3993" si="1073">SUMIF(A3993:B3993,"*intra*",C3993:D3993)+SUMIF(A3993:B3993,"*inter*",C3993:D3993)</f>
        <v>0</v>
      </c>
      <c r="F3993" s="112">
        <f t="shared" ref="F3993" si="1074">SUMIF(A3993:B3993,"*consolidação*",C3993:D3993)</f>
        <v>2686077.95</v>
      </c>
      <c r="H3993" s="182" t="b">
        <f t="shared" si="1043"/>
        <v>1</v>
      </c>
      <c r="I3993" s="182" t="str">
        <f t="shared" si="1039"/>
        <v>00</v>
      </c>
    </row>
    <row r="3994" spans="1:9" ht="25.5">
      <c r="A3994" s="182" t="str">
        <f t="shared" si="1040"/>
        <v>3.8.0.0.0.00.00 - Custo das Mercadorias Vendidas, dos Produtos Vendidos 
 e dos Serviços Prestados</v>
      </c>
      <c r="B3994" s="106" t="s">
        <v>2105</v>
      </c>
      <c r="C3994" s="110">
        <v>2629797849.0799999</v>
      </c>
      <c r="D3994" s="182">
        <v>0</v>
      </c>
      <c r="E3994" s="112">
        <f>E3995+E4001+E4007</f>
        <v>0</v>
      </c>
      <c r="F3994" s="112">
        <f>F3995+F4001+F4007</f>
        <v>2629797849.0799999</v>
      </c>
      <c r="G3994" s="182">
        <f>G3995+G4001+G4007</f>
        <v>0</v>
      </c>
      <c r="H3994" s="182" t="b">
        <f t="shared" si="1043"/>
        <v>1</v>
      </c>
      <c r="I3994" s="182" t="str">
        <f t="shared" si="1039"/>
        <v>00</v>
      </c>
    </row>
    <row r="3995" spans="1:9">
      <c r="A3995" s="182" t="str">
        <f t="shared" si="1040"/>
        <v>3.8.1.0.0.00.00 - Custo de Mercadorias Vendidas</v>
      </c>
      <c r="B3995" s="108" t="s">
        <v>2106</v>
      </c>
      <c r="C3995" s="111">
        <v>949630015.20000005</v>
      </c>
      <c r="D3995" s="182">
        <v>0</v>
      </c>
      <c r="E3995" s="112">
        <f>E4000+E3999+E3997+E3996+E3998</f>
        <v>0</v>
      </c>
      <c r="F3995" s="112">
        <f>F4000+F3999+F3997+F3996+F3998</f>
        <v>949630015.20000005</v>
      </c>
      <c r="G3995" s="182">
        <f>G4000+G3999+G3997+G3996+G3998</f>
        <v>0</v>
      </c>
      <c r="H3995" s="182" t="b">
        <f t="shared" si="1043"/>
        <v>1</v>
      </c>
      <c r="I3995" s="182" t="str">
        <f t="shared" si="1039"/>
        <v>00</v>
      </c>
    </row>
    <row r="3996" spans="1:9">
      <c r="A3996" s="182" t="str">
        <f t="shared" si="1040"/>
        <v>3.8.1.0.1.00.00 - Custo de Mercadorias Vendidas - Consolidação</v>
      </c>
      <c r="B3996" s="106" t="s">
        <v>2107</v>
      </c>
      <c r="C3996" s="110">
        <v>949630015.20000005</v>
      </c>
      <c r="D3996" s="182">
        <v>0</v>
      </c>
      <c r="E3996" s="112">
        <f t="shared" ref="E3996:E4000" si="1075">SUMIF(A3996:B3996,"*intra*",C3996:D3996)+SUMIF(A3996:B3996,"*inter*",C3996:D3996)</f>
        <v>0</v>
      </c>
      <c r="F3996" s="112">
        <f t="shared" ref="F3996:F4000" si="1076">SUMIF(A3996:B3996,"*consolidação*",C3996:D3996)</f>
        <v>949630015.20000005</v>
      </c>
      <c r="H3996" s="182" t="b">
        <f t="shared" si="1043"/>
        <v>1</v>
      </c>
      <c r="I3996" s="182" t="str">
        <f t="shared" si="1039"/>
        <v>00</v>
      </c>
    </row>
    <row r="3997" spans="1:9">
      <c r="A3997" s="182" t="str">
        <f t="shared" si="1040"/>
        <v>3.8.1.0.2.00.00 - Custo de Mercadorias Vendidas - Intra OFSS</v>
      </c>
      <c r="B3997" s="108" t="s">
        <v>2108</v>
      </c>
      <c r="C3997" s="111"/>
      <c r="D3997" s="182">
        <v>0</v>
      </c>
      <c r="E3997" s="112">
        <f t="shared" si="1075"/>
        <v>0</v>
      </c>
      <c r="F3997" s="112">
        <f t="shared" si="1076"/>
        <v>0</v>
      </c>
      <c r="H3997" s="182" t="b">
        <f t="shared" si="1043"/>
        <v>1</v>
      </c>
      <c r="I3997" s="182" t="str">
        <f t="shared" si="1039"/>
        <v>00</v>
      </c>
    </row>
    <row r="3998" spans="1:9">
      <c r="A3998" s="182" t="str">
        <f t="shared" si="1040"/>
        <v>3.8.1.0.3.00.00 - Custo de Mercadorias Vendidas - Inter OFSS - União</v>
      </c>
      <c r="B3998" s="106" t="s">
        <v>2109</v>
      </c>
      <c r="C3998" s="110"/>
      <c r="D3998" s="182">
        <v>0</v>
      </c>
      <c r="E3998" s="112">
        <f t="shared" si="1075"/>
        <v>0</v>
      </c>
      <c r="F3998" s="112">
        <f t="shared" si="1076"/>
        <v>0</v>
      </c>
      <c r="H3998" s="182" t="b">
        <f t="shared" si="1043"/>
        <v>1</v>
      </c>
      <c r="I3998" s="182" t="str">
        <f t="shared" si="1039"/>
        <v>00</v>
      </c>
    </row>
    <row r="3999" spans="1:9">
      <c r="A3999" s="182" t="str">
        <f t="shared" si="1040"/>
        <v>3.8.1.0.4.00.00 - Custo de Mercadorias Vendidas - Inter OFSS - Estado</v>
      </c>
      <c r="B3999" s="108" t="s">
        <v>2110</v>
      </c>
      <c r="C3999" s="111"/>
      <c r="D3999" s="182">
        <v>0</v>
      </c>
      <c r="E3999" s="112">
        <f t="shared" si="1075"/>
        <v>0</v>
      </c>
      <c r="F3999" s="112">
        <f t="shared" si="1076"/>
        <v>0</v>
      </c>
      <c r="H3999" s="182" t="b">
        <f t="shared" si="1043"/>
        <v>1</v>
      </c>
      <c r="I3999" s="182" t="str">
        <f t="shared" si="1039"/>
        <v>00</v>
      </c>
    </row>
    <row r="4000" spans="1:9" ht="25.5">
      <c r="A4000" s="182" t="str">
        <f t="shared" si="1040"/>
        <v>3.8.1.0.5.00.00 - Custo de Mercadorias Vendidas - Inter OFSS - 
 Município</v>
      </c>
      <c r="B4000" s="106" t="s">
        <v>2111</v>
      </c>
      <c r="C4000" s="110"/>
      <c r="D4000" s="182">
        <v>0</v>
      </c>
      <c r="E4000" s="112">
        <f t="shared" si="1075"/>
        <v>0</v>
      </c>
      <c r="F4000" s="112">
        <f t="shared" si="1076"/>
        <v>0</v>
      </c>
      <c r="H4000" s="182" t="b">
        <f t="shared" si="1043"/>
        <v>1</v>
      </c>
      <c r="I4000" s="182" t="str">
        <f t="shared" si="1039"/>
        <v>00</v>
      </c>
    </row>
    <row r="4001" spans="1:9">
      <c r="A4001" s="182" t="str">
        <f t="shared" si="1040"/>
        <v>3.8.2.0.0.00.00 - Custos dos Produtos Vendidos</v>
      </c>
      <c r="B4001" s="108" t="s">
        <v>2112</v>
      </c>
      <c r="C4001" s="111">
        <v>1678252089.76</v>
      </c>
      <c r="D4001" s="182">
        <v>0</v>
      </c>
      <c r="E4001" s="112">
        <f>E4004+E4006+E4005+E4002+E4003</f>
        <v>0</v>
      </c>
      <c r="F4001" s="112">
        <f>F4004+F4006+F4005+F4002+F4003</f>
        <v>1678252089.76</v>
      </c>
      <c r="G4001" s="182">
        <f>G4004+G4006+G4005+G4002+G4003</f>
        <v>0</v>
      </c>
      <c r="H4001" s="182" t="b">
        <f t="shared" si="1043"/>
        <v>1</v>
      </c>
      <c r="I4001" s="182" t="str">
        <f t="shared" si="1039"/>
        <v>00</v>
      </c>
    </row>
    <row r="4002" spans="1:9">
      <c r="A4002" s="182" t="str">
        <f t="shared" si="1040"/>
        <v>3.8.2.0.1.00.00 - Custos dos Produtos Vendidos - Consolidação</v>
      </c>
      <c r="B4002" s="106" t="s">
        <v>2113</v>
      </c>
      <c r="C4002" s="110">
        <v>1678252089.76</v>
      </c>
      <c r="D4002" s="182">
        <v>0</v>
      </c>
      <c r="E4002" s="112">
        <f t="shared" ref="E4002:E4006" si="1077">SUMIF(A4002:B4002,"*intra*",C4002:D4002)+SUMIF(A4002:B4002,"*inter*",C4002:D4002)</f>
        <v>0</v>
      </c>
      <c r="F4002" s="112">
        <f t="shared" ref="F4002:F4006" si="1078">SUMIF(A4002:B4002,"*consolidação*",C4002:D4002)</f>
        <v>1678252089.76</v>
      </c>
      <c r="H4002" s="182" t="b">
        <f t="shared" si="1043"/>
        <v>1</v>
      </c>
      <c r="I4002" s="182" t="str">
        <f t="shared" si="1039"/>
        <v>00</v>
      </c>
    </row>
    <row r="4003" spans="1:9">
      <c r="A4003" s="182" t="str">
        <f t="shared" si="1040"/>
        <v>3.8.2.0.2.00.00 - Custos dos Produtos Vendidos - Intra OFSS</v>
      </c>
      <c r="B4003" s="108" t="s">
        <v>2114</v>
      </c>
      <c r="C4003" s="111"/>
      <c r="D4003" s="182">
        <v>0</v>
      </c>
      <c r="E4003" s="112">
        <f t="shared" si="1077"/>
        <v>0</v>
      </c>
      <c r="F4003" s="112">
        <f t="shared" si="1078"/>
        <v>0</v>
      </c>
      <c r="H4003" s="182" t="b">
        <f t="shared" si="1043"/>
        <v>1</v>
      </c>
      <c r="I4003" s="182" t="str">
        <f t="shared" si="1039"/>
        <v>00</v>
      </c>
    </row>
    <row r="4004" spans="1:9">
      <c r="A4004" s="182" t="str">
        <f t="shared" si="1040"/>
        <v>3.8.2.0.3.00.00 - Custos dos Produtos Vendidos - Inter OFSS - União</v>
      </c>
      <c r="B4004" s="106" t="s">
        <v>2115</v>
      </c>
      <c r="C4004" s="110"/>
      <c r="D4004" s="182">
        <v>0</v>
      </c>
      <c r="E4004" s="112">
        <f t="shared" si="1077"/>
        <v>0</v>
      </c>
      <c r="F4004" s="112">
        <f t="shared" si="1078"/>
        <v>0</v>
      </c>
      <c r="H4004" s="182" t="b">
        <f t="shared" si="1043"/>
        <v>1</v>
      </c>
      <c r="I4004" s="182" t="str">
        <f t="shared" si="1039"/>
        <v>00</v>
      </c>
    </row>
    <row r="4005" spans="1:9">
      <c r="A4005" s="182" t="str">
        <f t="shared" si="1040"/>
        <v>3.8.2.0.4.00.00 - Custos dos Produtos Vendidos - Inter OFSS - Estado</v>
      </c>
      <c r="B4005" s="108" t="s">
        <v>2116</v>
      </c>
      <c r="C4005" s="111"/>
      <c r="D4005" s="182">
        <v>0</v>
      </c>
      <c r="E4005" s="112">
        <f t="shared" si="1077"/>
        <v>0</v>
      </c>
      <c r="F4005" s="112">
        <f t="shared" si="1078"/>
        <v>0</v>
      </c>
      <c r="H4005" s="182" t="b">
        <f t="shared" si="1043"/>
        <v>1</v>
      </c>
      <c r="I4005" s="182" t="str">
        <f t="shared" si="1039"/>
        <v>00</v>
      </c>
    </row>
    <row r="4006" spans="1:9">
      <c r="A4006" s="182" t="str">
        <f>TRIM(B4006)</f>
        <v>3.8.2.0.5.00.00 - Custos dos Produtos Vendidos - Inter Município</v>
      </c>
      <c r="B4006" s="119" t="s">
        <v>2521</v>
      </c>
      <c r="C4006" s="110"/>
      <c r="D4006" s="182">
        <v>0</v>
      </c>
      <c r="E4006" s="112">
        <f t="shared" si="1077"/>
        <v>0</v>
      </c>
      <c r="F4006" s="112">
        <f t="shared" si="1078"/>
        <v>0</v>
      </c>
      <c r="H4006" s="182" t="b">
        <f t="shared" si="1043"/>
        <v>1</v>
      </c>
      <c r="I4006" s="182" t="str">
        <f t="shared" si="1039"/>
        <v>00</v>
      </c>
    </row>
    <row r="4007" spans="1:9">
      <c r="A4007" s="182" t="str">
        <f t="shared" si="1040"/>
        <v>3.8.3.0.0.00.00 - Custo dos Serviços Prestados</v>
      </c>
      <c r="B4007" s="108" t="s">
        <v>2117</v>
      </c>
      <c r="C4007" s="111">
        <v>1915744.12</v>
      </c>
      <c r="D4007" s="182">
        <v>0</v>
      </c>
      <c r="E4007" s="112">
        <f>E4008+E4011+E4012+E4010+E4009</f>
        <v>0</v>
      </c>
      <c r="F4007" s="112">
        <f>F4008+F4011+F4012+F4010+F4009</f>
        <v>1915744.12</v>
      </c>
      <c r="G4007" s="182">
        <f>G4008+G4011+G4012+G4010+G4009</f>
        <v>0</v>
      </c>
      <c r="H4007" s="182" t="b">
        <f t="shared" si="1043"/>
        <v>1</v>
      </c>
      <c r="I4007" s="182" t="str">
        <f t="shared" si="1039"/>
        <v>00</v>
      </c>
    </row>
    <row r="4008" spans="1:9">
      <c r="A4008" s="182" t="str">
        <f t="shared" si="1040"/>
        <v>3.8.3.0.1.00.00 - Custo dos Serviços Prestados - Consolidação</v>
      </c>
      <c r="B4008" s="106" t="s">
        <v>2118</v>
      </c>
      <c r="C4008" s="110">
        <v>1915744.12</v>
      </c>
      <c r="D4008" s="182">
        <v>0</v>
      </c>
      <c r="E4008" s="112">
        <f t="shared" ref="E4008:E4012" si="1079">SUMIF(A4008:B4008,"*intra*",C4008:D4008)+SUMIF(A4008:B4008,"*inter*",C4008:D4008)</f>
        <v>0</v>
      </c>
      <c r="F4008" s="112">
        <f t="shared" ref="F4008:F4012" si="1080">SUMIF(A4008:B4008,"*consolidação*",C4008:D4008)</f>
        <v>1915744.12</v>
      </c>
      <c r="H4008" s="182" t="b">
        <f t="shared" si="1043"/>
        <v>1</v>
      </c>
      <c r="I4008" s="182" t="str">
        <f t="shared" si="1039"/>
        <v>00</v>
      </c>
    </row>
    <row r="4009" spans="1:9">
      <c r="A4009" s="182" t="str">
        <f t="shared" si="1040"/>
        <v>3.8.3.0.2.00.00 - Custo dos Serviços Prestados - Intra OFSS</v>
      </c>
      <c r="B4009" s="108" t="s">
        <v>2119</v>
      </c>
      <c r="C4009" s="111"/>
      <c r="D4009" s="182">
        <v>0</v>
      </c>
      <c r="E4009" s="112">
        <f t="shared" si="1079"/>
        <v>0</v>
      </c>
      <c r="F4009" s="112">
        <f t="shared" si="1080"/>
        <v>0</v>
      </c>
      <c r="H4009" s="182" t="b">
        <f t="shared" si="1043"/>
        <v>1</v>
      </c>
      <c r="I4009" s="182" t="str">
        <f t="shared" si="1039"/>
        <v>00</v>
      </c>
    </row>
    <row r="4010" spans="1:9">
      <c r="A4010" s="182" t="str">
        <f t="shared" si="1040"/>
        <v>3.8.3.0.3.00.00 - Custo dos Serviços Prestados - Inter OFSS - União</v>
      </c>
      <c r="B4010" s="106" t="s">
        <v>2120</v>
      </c>
      <c r="C4010" s="110"/>
      <c r="D4010" s="182">
        <v>0</v>
      </c>
      <c r="E4010" s="112">
        <f t="shared" si="1079"/>
        <v>0</v>
      </c>
      <c r="F4010" s="112">
        <f t="shared" si="1080"/>
        <v>0</v>
      </c>
      <c r="H4010" s="182" t="b">
        <f t="shared" si="1043"/>
        <v>1</v>
      </c>
      <c r="I4010" s="182" t="str">
        <f t="shared" si="1039"/>
        <v>00</v>
      </c>
    </row>
    <row r="4011" spans="1:9">
      <c r="A4011" s="182" t="str">
        <f t="shared" si="1040"/>
        <v>3.8.3.0.4.00.00 - Custo dos Serviços Prestados - Inter OFSS - Estado</v>
      </c>
      <c r="B4011" s="108" t="s">
        <v>2121</v>
      </c>
      <c r="C4011" s="111"/>
      <c r="D4011" s="182">
        <v>0</v>
      </c>
      <c r="E4011" s="112">
        <f t="shared" si="1079"/>
        <v>0</v>
      </c>
      <c r="F4011" s="112">
        <f t="shared" si="1080"/>
        <v>0</v>
      </c>
      <c r="H4011" s="182" t="b">
        <f t="shared" si="1043"/>
        <v>1</v>
      </c>
      <c r="I4011" s="182" t="str">
        <f t="shared" si="1039"/>
        <v>00</v>
      </c>
    </row>
    <row r="4012" spans="1:9" ht="25.5">
      <c r="A4012" s="182" t="str">
        <f t="shared" si="1040"/>
        <v>3.8.3.0.5.00.00 - Custo dos Serviços Prestados - Inter OFSS - 
 Município</v>
      </c>
      <c r="B4012" s="106" t="s">
        <v>2122</v>
      </c>
      <c r="C4012" s="110"/>
      <c r="D4012" s="182">
        <v>0</v>
      </c>
      <c r="E4012" s="112">
        <f t="shared" si="1079"/>
        <v>0</v>
      </c>
      <c r="F4012" s="112">
        <f t="shared" si="1080"/>
        <v>0</v>
      </c>
      <c r="H4012" s="182" t="b">
        <f t="shared" si="1043"/>
        <v>1</v>
      </c>
      <c r="I4012" s="182" t="str">
        <f t="shared" si="1039"/>
        <v>00</v>
      </c>
    </row>
    <row r="4013" spans="1:9">
      <c r="A4013" s="182" t="str">
        <f t="shared" si="1040"/>
        <v>3.9.0.0.0.00.00 - Outras Variações Patrimoniais Diminutivas</v>
      </c>
      <c r="B4013" s="108" t="s">
        <v>2123</v>
      </c>
      <c r="C4013" s="111">
        <v>264386784506.20001</v>
      </c>
      <c r="D4013" s="182">
        <v>0</v>
      </c>
      <c r="E4013" s="112">
        <f>E4045+E4058+E4069+E4027+E4056+E4086+E4014+E4034</f>
        <v>7305615327.7099991</v>
      </c>
      <c r="F4013" s="112">
        <f>F4045+F4058+F4069+F4027+F4056+F4086+F4014+F4034</f>
        <v>257081169178.49005</v>
      </c>
      <c r="G4013" s="182">
        <f>G4045+G4058+G4069+G4027+G4056+G4086+G4014+G4034</f>
        <v>0</v>
      </c>
      <c r="H4013" s="182" t="b">
        <f t="shared" si="1043"/>
        <v>1</v>
      </c>
      <c r="I4013" s="182" t="str">
        <f t="shared" si="1039"/>
        <v>00</v>
      </c>
    </row>
    <row r="4014" spans="1:9">
      <c r="A4014" s="182" t="str">
        <f t="shared" si="1040"/>
        <v>3.9.1.0.0.00.00 - Premiações</v>
      </c>
      <c r="B4014" s="106" t="s">
        <v>2124</v>
      </c>
      <c r="C4014" s="110">
        <v>4025343.38</v>
      </c>
      <c r="D4014" s="182">
        <v>0</v>
      </c>
      <c r="E4014" s="112">
        <f>E4021+E4019+E4015+E4017+E4023+E4025</f>
        <v>0</v>
      </c>
      <c r="F4014" s="112">
        <f>F4021+F4019+F4015+F4017+F4023+F4025</f>
        <v>4025343.3800000004</v>
      </c>
      <c r="G4014" s="182">
        <f>G4021+G4019+G4015+G4017+G4023+G4025</f>
        <v>0</v>
      </c>
      <c r="H4014" s="182" t="b">
        <f t="shared" si="1043"/>
        <v>1</v>
      </c>
      <c r="I4014" s="182" t="str">
        <f t="shared" si="1039"/>
        <v>00</v>
      </c>
    </row>
    <row r="4015" spans="1:9">
      <c r="A4015" s="182" t="str">
        <f t="shared" si="1040"/>
        <v>3.9.1.1.0.00.00 - Premiações Culturais</v>
      </c>
      <c r="B4015" s="108" t="s">
        <v>2125</v>
      </c>
      <c r="C4015" s="111">
        <v>1866869.69</v>
      </c>
      <c r="D4015" s="182">
        <v>0</v>
      </c>
      <c r="E4015" s="112">
        <f>E4016</f>
        <v>0</v>
      </c>
      <c r="F4015" s="112">
        <f>F4016</f>
        <v>1866869.69</v>
      </c>
      <c r="G4015" s="182">
        <f>G4016</f>
        <v>0</v>
      </c>
      <c r="H4015" s="182" t="b">
        <f t="shared" si="1043"/>
        <v>1</v>
      </c>
      <c r="I4015" s="182" t="str">
        <f t="shared" si="1039"/>
        <v>00</v>
      </c>
    </row>
    <row r="4016" spans="1:9">
      <c r="A4016" s="182" t="str">
        <f t="shared" si="1040"/>
        <v>3.9.1.1.1.00.00 - Premiações Culturais - Consolidação</v>
      </c>
      <c r="B4016" s="106" t="s">
        <v>2126</v>
      </c>
      <c r="C4016" s="110">
        <v>1866869.69</v>
      </c>
      <c r="D4016" s="182">
        <v>0</v>
      </c>
      <c r="E4016" s="112">
        <f t="shared" ref="E4016" si="1081">SUMIF(A4016:B4016,"*intra*",C4016:D4016)+SUMIF(A4016:B4016,"*inter*",C4016:D4016)</f>
        <v>0</v>
      </c>
      <c r="F4016" s="112">
        <f t="shared" ref="F4016" si="1082">SUMIF(A4016:B4016,"*consolidação*",C4016:D4016)</f>
        <v>1866869.69</v>
      </c>
      <c r="H4016" s="182" t="b">
        <f t="shared" si="1043"/>
        <v>1</v>
      </c>
      <c r="I4016" s="182" t="str">
        <f t="shared" ref="I4016:I4079" si="1083">MID(A4016,11,2)</f>
        <v>00</v>
      </c>
    </row>
    <row r="4017" spans="1:9">
      <c r="A4017" s="182" t="str">
        <f t="shared" ref="A4017:A4080" si="1084">TRIM(B4017)</f>
        <v>3.9.1.2.0.00.00 - Premiações Artísticas</v>
      </c>
      <c r="B4017" s="108" t="s">
        <v>2127</v>
      </c>
      <c r="C4017" s="111">
        <v>167200</v>
      </c>
      <c r="D4017" s="182">
        <v>0</v>
      </c>
      <c r="E4017" s="112">
        <f>E4018</f>
        <v>0</v>
      </c>
      <c r="F4017" s="112">
        <f>F4018</f>
        <v>167200</v>
      </c>
      <c r="G4017" s="182">
        <f>G4018</f>
        <v>0</v>
      </c>
      <c r="H4017" s="182" t="b">
        <f t="shared" ref="H4017:H4080" si="1085">IF(I4017="00",C4017=E4017+F4017,TRUE)</f>
        <v>1</v>
      </c>
      <c r="I4017" s="182" t="str">
        <f t="shared" si="1083"/>
        <v>00</v>
      </c>
    </row>
    <row r="4018" spans="1:9">
      <c r="A4018" s="182" t="str">
        <f t="shared" si="1084"/>
        <v>3.9.1.2.1.00.00 - Premiações Artísticas - Consolidação</v>
      </c>
      <c r="B4018" s="106" t="s">
        <v>2128</v>
      </c>
      <c r="C4018" s="110">
        <v>167200</v>
      </c>
      <c r="D4018" s="182">
        <v>0</v>
      </c>
      <c r="E4018" s="112">
        <f t="shared" ref="E4018" si="1086">SUMIF(A4018:B4018,"*intra*",C4018:D4018)+SUMIF(A4018:B4018,"*inter*",C4018:D4018)</f>
        <v>0</v>
      </c>
      <c r="F4018" s="112">
        <f t="shared" ref="F4018" si="1087">SUMIF(A4018:B4018,"*consolidação*",C4018:D4018)</f>
        <v>167200</v>
      </c>
      <c r="H4018" s="182" t="b">
        <f t="shared" si="1085"/>
        <v>1</v>
      </c>
      <c r="I4018" s="182" t="str">
        <f t="shared" si="1083"/>
        <v>00</v>
      </c>
    </row>
    <row r="4019" spans="1:9">
      <c r="A4019" s="182" t="str">
        <f t="shared" si="1084"/>
        <v>3.9.1.3.0.00.00 - Premiações Cientificas</v>
      </c>
      <c r="B4019" s="108" t="s">
        <v>2129</v>
      </c>
      <c r="C4019" s="111">
        <v>1564530.77</v>
      </c>
      <c r="D4019" s="182">
        <v>0</v>
      </c>
      <c r="E4019" s="112">
        <f>E4020</f>
        <v>0</v>
      </c>
      <c r="F4019" s="112">
        <f>F4020</f>
        <v>1564530.77</v>
      </c>
      <c r="G4019" s="182">
        <f>G4020</f>
        <v>0</v>
      </c>
      <c r="H4019" s="182" t="b">
        <f t="shared" si="1085"/>
        <v>1</v>
      </c>
      <c r="I4019" s="182" t="str">
        <f t="shared" si="1083"/>
        <v>00</v>
      </c>
    </row>
    <row r="4020" spans="1:9">
      <c r="A4020" s="182" t="str">
        <f t="shared" si="1084"/>
        <v>3.9.1.3.1.00.00 - Premiações Cientificas - Consolidação</v>
      </c>
      <c r="B4020" s="106" t="s">
        <v>2130</v>
      </c>
      <c r="C4020" s="110">
        <v>1564530.77</v>
      </c>
      <c r="D4020" s="182">
        <v>0</v>
      </c>
      <c r="E4020" s="112">
        <f t="shared" ref="E4020" si="1088">SUMIF(A4020:B4020,"*intra*",C4020:D4020)+SUMIF(A4020:B4020,"*inter*",C4020:D4020)</f>
        <v>0</v>
      </c>
      <c r="F4020" s="112">
        <f t="shared" ref="F4020" si="1089">SUMIF(A4020:B4020,"*consolidação*",C4020:D4020)</f>
        <v>1564530.77</v>
      </c>
      <c r="H4020" s="182" t="b">
        <f t="shared" si="1085"/>
        <v>1</v>
      </c>
      <c r="I4020" s="182" t="str">
        <f t="shared" si="1083"/>
        <v>00</v>
      </c>
    </row>
    <row r="4021" spans="1:9">
      <c r="A4021" s="182" t="str">
        <f t="shared" si="1084"/>
        <v>3.9.1.4.0.00.00 - Premiações Desportivas</v>
      </c>
      <c r="B4021" s="108" t="s">
        <v>2131</v>
      </c>
      <c r="C4021" s="111">
        <v>70263.990000000005</v>
      </c>
      <c r="D4021" s="182">
        <v>0</v>
      </c>
      <c r="E4021" s="112">
        <f>E4022</f>
        <v>0</v>
      </c>
      <c r="F4021" s="112">
        <f>F4022</f>
        <v>70263.990000000005</v>
      </c>
      <c r="G4021" s="182">
        <f>G4022</f>
        <v>0</v>
      </c>
      <c r="H4021" s="182" t="b">
        <f t="shared" si="1085"/>
        <v>1</v>
      </c>
      <c r="I4021" s="182" t="str">
        <f t="shared" si="1083"/>
        <v>00</v>
      </c>
    </row>
    <row r="4022" spans="1:9">
      <c r="A4022" s="182" t="str">
        <f t="shared" si="1084"/>
        <v>3.9.1.4.1.00.00 - Premiações Desportivas - Consolidação</v>
      </c>
      <c r="B4022" s="106" t="s">
        <v>2132</v>
      </c>
      <c r="C4022" s="110">
        <v>70263.990000000005</v>
      </c>
      <c r="D4022" s="182">
        <v>0</v>
      </c>
      <c r="E4022" s="112">
        <f t="shared" ref="E4022" si="1090">SUMIF(A4022:B4022,"*intra*",C4022:D4022)+SUMIF(A4022:B4022,"*inter*",C4022:D4022)</f>
        <v>0</v>
      </c>
      <c r="F4022" s="112">
        <f t="shared" ref="F4022" si="1091">SUMIF(A4022:B4022,"*consolidação*",C4022:D4022)</f>
        <v>70263.990000000005</v>
      </c>
      <c r="H4022" s="182" t="b">
        <f t="shared" si="1085"/>
        <v>1</v>
      </c>
      <c r="I4022" s="182" t="str">
        <f t="shared" si="1083"/>
        <v>00</v>
      </c>
    </row>
    <row r="4023" spans="1:9">
      <c r="A4023" s="182" t="str">
        <f t="shared" si="1084"/>
        <v>3.9.1.5.0.00.00 - Ordens Honorificas</v>
      </c>
      <c r="B4023" s="108" t="s">
        <v>2133</v>
      </c>
      <c r="C4023" s="111">
        <v>263563.25</v>
      </c>
      <c r="D4023" s="182">
        <v>0</v>
      </c>
      <c r="E4023" s="112">
        <f>E4024</f>
        <v>0</v>
      </c>
      <c r="F4023" s="112">
        <f>F4024</f>
        <v>263563.25</v>
      </c>
      <c r="G4023" s="182">
        <f>G4024</f>
        <v>0</v>
      </c>
      <c r="H4023" s="182" t="b">
        <f t="shared" si="1085"/>
        <v>1</v>
      </c>
      <c r="I4023" s="182" t="str">
        <f t="shared" si="1083"/>
        <v>00</v>
      </c>
    </row>
    <row r="4024" spans="1:9">
      <c r="A4024" s="182" t="str">
        <f t="shared" si="1084"/>
        <v>3.9.1.5.1.00.00 - Ordens Honorificas - Consolidação</v>
      </c>
      <c r="B4024" s="106" t="s">
        <v>2134</v>
      </c>
      <c r="C4024" s="110">
        <v>263563.25</v>
      </c>
      <c r="D4024" s="182">
        <v>0</v>
      </c>
      <c r="E4024" s="112">
        <f t="shared" ref="E4024" si="1092">SUMIF(A4024:B4024,"*intra*",C4024:D4024)+SUMIF(A4024:B4024,"*inter*",C4024:D4024)</f>
        <v>0</v>
      </c>
      <c r="F4024" s="112">
        <f t="shared" ref="F4024" si="1093">SUMIF(A4024:B4024,"*consolidação*",C4024:D4024)</f>
        <v>263563.25</v>
      </c>
      <c r="H4024" s="182" t="b">
        <f t="shared" si="1085"/>
        <v>1</v>
      </c>
      <c r="I4024" s="182" t="str">
        <f t="shared" si="1083"/>
        <v>00</v>
      </c>
    </row>
    <row r="4025" spans="1:9">
      <c r="A4025" s="182" t="str">
        <f t="shared" si="1084"/>
        <v>3.9.1.9.0.00.00 - Outras Premiações</v>
      </c>
      <c r="B4025" s="108" t="s">
        <v>2135</v>
      </c>
      <c r="C4025" s="111">
        <v>92915.68</v>
      </c>
      <c r="D4025" s="182">
        <v>0</v>
      </c>
      <c r="E4025" s="112">
        <f>E4026</f>
        <v>0</v>
      </c>
      <c r="F4025" s="112">
        <f>F4026</f>
        <v>92915.68</v>
      </c>
      <c r="G4025" s="182">
        <f>G4026</f>
        <v>0</v>
      </c>
      <c r="H4025" s="182" t="b">
        <f t="shared" si="1085"/>
        <v>1</v>
      </c>
      <c r="I4025" s="182" t="str">
        <f t="shared" si="1083"/>
        <v>00</v>
      </c>
    </row>
    <row r="4026" spans="1:9">
      <c r="A4026" s="182" t="str">
        <f t="shared" si="1084"/>
        <v>3.9.1.9.1.00.00 - Outras Premiações - Consolidação</v>
      </c>
      <c r="B4026" s="106" t="s">
        <v>2136</v>
      </c>
      <c r="C4026" s="110">
        <v>92915.68</v>
      </c>
      <c r="D4026" s="182">
        <v>0</v>
      </c>
      <c r="E4026" s="112">
        <f t="shared" ref="E4026" si="1094">SUMIF(A4026:B4026,"*intra*",C4026:D4026)+SUMIF(A4026:B4026,"*inter*",C4026:D4026)</f>
        <v>0</v>
      </c>
      <c r="F4026" s="112">
        <f t="shared" ref="F4026" si="1095">SUMIF(A4026:B4026,"*consolidação*",C4026:D4026)</f>
        <v>92915.68</v>
      </c>
      <c r="H4026" s="182" t="b">
        <f t="shared" si="1085"/>
        <v>1</v>
      </c>
      <c r="I4026" s="182" t="str">
        <f t="shared" si="1083"/>
        <v>00</v>
      </c>
    </row>
    <row r="4027" spans="1:9">
      <c r="A4027" s="182" t="str">
        <f t="shared" si="1084"/>
        <v>3.9.2.0.0.00.00 - Resultado Negativo de Participações</v>
      </c>
      <c r="B4027" s="108" t="s">
        <v>2137</v>
      </c>
      <c r="C4027" s="111">
        <v>19877403452.07</v>
      </c>
      <c r="D4027" s="182">
        <v>0</v>
      </c>
      <c r="E4027" s="112">
        <f>E4028</f>
        <v>4947426298.2799997</v>
      </c>
      <c r="F4027" s="112">
        <f>F4028</f>
        <v>14929977153.790001</v>
      </c>
      <c r="G4027" s="182">
        <f>G4028</f>
        <v>0</v>
      </c>
      <c r="H4027" s="182" t="b">
        <f t="shared" si="1085"/>
        <v>1</v>
      </c>
      <c r="I4027" s="182" t="str">
        <f t="shared" si="1083"/>
        <v>00</v>
      </c>
    </row>
    <row r="4028" spans="1:9">
      <c r="A4028" s="182" t="str">
        <f t="shared" si="1084"/>
        <v>3.9.2.1.0.00.00 - Resultado Negativo de Equivalência Patrimonial</v>
      </c>
      <c r="B4028" s="106" t="s">
        <v>2138</v>
      </c>
      <c r="C4028" s="110">
        <v>19877403452.07</v>
      </c>
      <c r="D4028" s="182">
        <v>0</v>
      </c>
      <c r="E4028" s="112">
        <f>E4029+E4030+E4033+E4031+E4032</f>
        <v>4947426298.2799997</v>
      </c>
      <c r="F4028" s="112">
        <f>F4029+F4030+F4033+F4031+F4032</f>
        <v>14929977153.790001</v>
      </c>
      <c r="G4028" s="182">
        <f>G4029+G4030+G4033+G4031+G4032</f>
        <v>0</v>
      </c>
      <c r="H4028" s="182" t="b">
        <f t="shared" si="1085"/>
        <v>1</v>
      </c>
      <c r="I4028" s="182" t="str">
        <f t="shared" si="1083"/>
        <v>00</v>
      </c>
    </row>
    <row r="4029" spans="1:9" ht="25.5">
      <c r="A4029" s="182" t="str">
        <f t="shared" si="1084"/>
        <v>3.9.2.1.1.00.00 - Resultado Negativo de Equivalência Patrimonial - 
 Consolidação</v>
      </c>
      <c r="B4029" s="108" t="s">
        <v>2139</v>
      </c>
      <c r="C4029" s="111">
        <v>14929977153.790001</v>
      </c>
      <c r="D4029" s="182">
        <v>0</v>
      </c>
      <c r="E4029" s="112">
        <f t="shared" ref="E4029:E4033" si="1096">SUMIF(A4029:B4029,"*intra*",C4029:D4029)+SUMIF(A4029:B4029,"*inter*",C4029:D4029)</f>
        <v>0</v>
      </c>
      <c r="F4029" s="112">
        <f t="shared" ref="F4029:F4033" si="1097">SUMIF(A4029:B4029,"*consolidação*",C4029:D4029)</f>
        <v>14929977153.790001</v>
      </c>
      <c r="H4029" s="182" t="b">
        <f t="shared" si="1085"/>
        <v>1</v>
      </c>
      <c r="I4029" s="182" t="str">
        <f t="shared" si="1083"/>
        <v>00</v>
      </c>
    </row>
    <row r="4030" spans="1:9" ht="25.5">
      <c r="A4030" s="182" t="str">
        <f t="shared" si="1084"/>
        <v>3.9.2.1.2.00.00 - Resultado Negativo de Equivalência Patrimonial - 
 Intra OFSS</v>
      </c>
      <c r="B4030" s="106" t="s">
        <v>2140</v>
      </c>
      <c r="C4030" s="110">
        <v>4947426298.2799997</v>
      </c>
      <c r="D4030" s="182">
        <v>0</v>
      </c>
      <c r="E4030" s="112">
        <f t="shared" si="1096"/>
        <v>4947426298.2799997</v>
      </c>
      <c r="F4030" s="112">
        <f t="shared" si="1097"/>
        <v>0</v>
      </c>
      <c r="H4030" s="182" t="b">
        <f t="shared" si="1085"/>
        <v>1</v>
      </c>
      <c r="I4030" s="182" t="str">
        <f t="shared" si="1083"/>
        <v>00</v>
      </c>
    </row>
    <row r="4031" spans="1:9" ht="25.5">
      <c r="A4031" s="182" t="str">
        <f t="shared" si="1084"/>
        <v>3.9.2.1.3.00.00 - Resultado Negativo de Equivalência Patrimonial - 
 Inter OFSS - União</v>
      </c>
      <c r="B4031" s="108" t="s">
        <v>2141</v>
      </c>
      <c r="C4031" s="111"/>
      <c r="D4031" s="182">
        <v>0</v>
      </c>
      <c r="E4031" s="112">
        <f t="shared" si="1096"/>
        <v>0</v>
      </c>
      <c r="F4031" s="112">
        <f t="shared" si="1097"/>
        <v>0</v>
      </c>
      <c r="H4031" s="182" t="b">
        <f t="shared" si="1085"/>
        <v>1</v>
      </c>
      <c r="I4031" s="182" t="str">
        <f t="shared" si="1083"/>
        <v>00</v>
      </c>
    </row>
    <row r="4032" spans="1:9" ht="25.5">
      <c r="A4032" s="182" t="str">
        <f t="shared" si="1084"/>
        <v>3.9.2.1.4.00.00 - Resultado Negativo de Equivalência Patrimonial - 
 Inter OFSS - Estado</v>
      </c>
      <c r="B4032" s="106" t="s">
        <v>2142</v>
      </c>
      <c r="C4032" s="110"/>
      <c r="D4032" s="182">
        <v>0</v>
      </c>
      <c r="E4032" s="112">
        <f t="shared" si="1096"/>
        <v>0</v>
      </c>
      <c r="F4032" s="112">
        <f t="shared" si="1097"/>
        <v>0</v>
      </c>
      <c r="H4032" s="182" t="b">
        <f t="shared" si="1085"/>
        <v>1</v>
      </c>
      <c r="I4032" s="182" t="str">
        <f t="shared" si="1083"/>
        <v>00</v>
      </c>
    </row>
    <row r="4033" spans="1:9" ht="25.5">
      <c r="A4033" s="182" t="str">
        <f t="shared" si="1084"/>
        <v>3.9.2.1.5.00.00 - Resultado Negativo de Equivalência Patrimonial - 
 Inter OFSS - Município</v>
      </c>
      <c r="B4033" s="108" t="s">
        <v>2143</v>
      </c>
      <c r="C4033" s="111"/>
      <c r="D4033" s="182">
        <v>0</v>
      </c>
      <c r="E4033" s="112">
        <f t="shared" si="1096"/>
        <v>0</v>
      </c>
      <c r="F4033" s="112">
        <f t="shared" si="1097"/>
        <v>0</v>
      </c>
      <c r="H4033" s="182" t="b">
        <f t="shared" si="1085"/>
        <v>1</v>
      </c>
      <c r="I4033" s="182" t="str">
        <f t="shared" si="1083"/>
        <v>00</v>
      </c>
    </row>
    <row r="4034" spans="1:9">
      <c r="A4034" s="182" t="str">
        <f t="shared" si="1084"/>
        <v>3.9.3.0.0.00.00 - Operações da Autoridade Monetária</v>
      </c>
      <c r="B4034" s="106" t="s">
        <v>2144</v>
      </c>
      <c r="C4034" s="110">
        <v>0</v>
      </c>
      <c r="D4034" s="182">
        <v>0</v>
      </c>
      <c r="E4034" s="112">
        <f>E4035+E4041+E4039+E4037+E4043</f>
        <v>0</v>
      </c>
      <c r="F4034" s="112">
        <f>F4035+F4041+F4039+F4037+F4043</f>
        <v>0</v>
      </c>
      <c r="G4034" s="182">
        <f>G4035+G4041+G4039+G4037+G4043</f>
        <v>0</v>
      </c>
      <c r="H4034" s="182" t="b">
        <f t="shared" si="1085"/>
        <v>1</v>
      </c>
      <c r="I4034" s="182" t="str">
        <f t="shared" si="1083"/>
        <v>00</v>
      </c>
    </row>
    <row r="4035" spans="1:9">
      <c r="A4035" s="182" t="str">
        <f t="shared" si="1084"/>
        <v>3.9.3.1.0.00.00 - Juros</v>
      </c>
      <c r="B4035" s="108" t="s">
        <v>2145</v>
      </c>
      <c r="C4035" s="111"/>
      <c r="D4035" s="182">
        <v>0</v>
      </c>
      <c r="E4035" s="112">
        <f>E4036</f>
        <v>0</v>
      </c>
      <c r="F4035" s="112">
        <f>F4036</f>
        <v>0</v>
      </c>
      <c r="H4035" s="182" t="b">
        <f t="shared" si="1085"/>
        <v>1</v>
      </c>
      <c r="I4035" s="182" t="str">
        <f t="shared" si="1083"/>
        <v>00</v>
      </c>
    </row>
    <row r="4036" spans="1:9">
      <c r="A4036" s="182" t="str">
        <f t="shared" si="1084"/>
        <v>3.9.3.1.1.00.00 - Juros - Consolidação</v>
      </c>
      <c r="B4036" s="106" t="s">
        <v>2146</v>
      </c>
      <c r="C4036" s="110">
        <v>0</v>
      </c>
      <c r="D4036" s="182">
        <v>0</v>
      </c>
      <c r="E4036" s="112">
        <f t="shared" ref="E4036" si="1098">SUMIF(A4036:B4036,"*intra*",C4036:D4036)+SUMIF(A4036:B4036,"*inter*",C4036:D4036)</f>
        <v>0</v>
      </c>
      <c r="F4036" s="112">
        <f t="shared" ref="F4036" si="1099">SUMIF(A4036:B4036,"*consolidação*",C4036:D4036)</f>
        <v>0</v>
      </c>
      <c r="H4036" s="182" t="b">
        <f t="shared" si="1085"/>
        <v>1</v>
      </c>
      <c r="I4036" s="182" t="str">
        <f t="shared" si="1083"/>
        <v>00</v>
      </c>
    </row>
    <row r="4037" spans="1:9">
      <c r="A4037" s="182" t="str">
        <f t="shared" si="1084"/>
        <v>3.9.3.2.0.00.00 - Posição de Negociação</v>
      </c>
      <c r="B4037" s="108" t="s">
        <v>2147</v>
      </c>
      <c r="C4037" s="111">
        <v>0</v>
      </c>
      <c r="D4037" s="182">
        <v>0</v>
      </c>
      <c r="E4037" s="112">
        <f>E4038</f>
        <v>0</v>
      </c>
      <c r="F4037" s="112">
        <f>F4038</f>
        <v>0</v>
      </c>
      <c r="G4037" s="182">
        <f>G4038</f>
        <v>0</v>
      </c>
      <c r="H4037" s="182" t="b">
        <f t="shared" si="1085"/>
        <v>1</v>
      </c>
      <c r="I4037" s="182" t="str">
        <f t="shared" si="1083"/>
        <v>00</v>
      </c>
    </row>
    <row r="4038" spans="1:9">
      <c r="A4038" s="182" t="str">
        <f t="shared" si="1084"/>
        <v>3.9.3.2.1.00.00 - Posição de Negociação - Consolidação</v>
      </c>
      <c r="B4038" s="106" t="s">
        <v>2148</v>
      </c>
      <c r="C4038" s="110"/>
      <c r="D4038" s="182">
        <v>0</v>
      </c>
      <c r="E4038" s="112">
        <f t="shared" ref="E4038" si="1100">SUMIF(A4038:B4038,"*intra*",C4038:D4038)+SUMIF(A4038:B4038,"*inter*",C4038:D4038)</f>
        <v>0</v>
      </c>
      <c r="F4038" s="112">
        <f t="shared" ref="F4038" si="1101">SUMIF(A4038:B4038,"*consolidação*",C4038:D4038)</f>
        <v>0</v>
      </c>
      <c r="H4038" s="182" t="b">
        <f t="shared" si="1085"/>
        <v>1</v>
      </c>
      <c r="I4038" s="182" t="str">
        <f t="shared" si="1083"/>
        <v>00</v>
      </c>
    </row>
    <row r="4039" spans="1:9">
      <c r="A4039" s="182" t="str">
        <f t="shared" si="1084"/>
        <v>3.9.3.3.0.00.00 - Posição de Investimentos</v>
      </c>
      <c r="B4039" s="108" t="s">
        <v>2149</v>
      </c>
      <c r="C4039" s="111">
        <v>0</v>
      </c>
      <c r="D4039" s="182">
        <v>0</v>
      </c>
      <c r="E4039" s="112">
        <f>E4040</f>
        <v>0</v>
      </c>
      <c r="F4039" s="112">
        <f>F4040</f>
        <v>0</v>
      </c>
      <c r="G4039" s="182">
        <f>G4040</f>
        <v>0</v>
      </c>
      <c r="H4039" s="182" t="b">
        <f t="shared" si="1085"/>
        <v>1</v>
      </c>
      <c r="I4039" s="182" t="str">
        <f t="shared" si="1083"/>
        <v>00</v>
      </c>
    </row>
    <row r="4040" spans="1:9">
      <c r="A4040" s="182" t="str">
        <f t="shared" si="1084"/>
        <v>3.9.3.3.1.00.00 - Posição de Investimentos - Consolidação</v>
      </c>
      <c r="B4040" s="106" t="s">
        <v>2150</v>
      </c>
      <c r="C4040" s="110"/>
      <c r="D4040" s="182">
        <v>0</v>
      </c>
      <c r="E4040" s="112">
        <f t="shared" ref="E4040" si="1102">SUMIF(A4040:B4040,"*intra*",C4040:D4040)+SUMIF(A4040:B4040,"*inter*",C4040:D4040)</f>
        <v>0</v>
      </c>
      <c r="F4040" s="112">
        <f t="shared" ref="F4040" si="1103">SUMIF(A4040:B4040,"*consolidação*",C4040:D4040)</f>
        <v>0</v>
      </c>
      <c r="H4040" s="182" t="b">
        <f t="shared" si="1085"/>
        <v>1</v>
      </c>
      <c r="I4040" s="182" t="str">
        <f t="shared" si="1083"/>
        <v>00</v>
      </c>
    </row>
    <row r="4041" spans="1:9">
      <c r="A4041" s="182" t="str">
        <f t="shared" si="1084"/>
        <v>3.9.3.4.0.00.00 - Correção Cambial</v>
      </c>
      <c r="B4041" s="108" t="s">
        <v>2151</v>
      </c>
      <c r="C4041" s="111">
        <v>0</v>
      </c>
      <c r="D4041" s="182">
        <v>0</v>
      </c>
      <c r="E4041" s="112">
        <f>E4042</f>
        <v>0</v>
      </c>
      <c r="F4041" s="112">
        <f>F4042</f>
        <v>0</v>
      </c>
      <c r="G4041" s="182">
        <f>G4042</f>
        <v>0</v>
      </c>
      <c r="H4041" s="182" t="b">
        <f t="shared" si="1085"/>
        <v>1</v>
      </c>
      <c r="I4041" s="182" t="str">
        <f t="shared" si="1083"/>
        <v>00</v>
      </c>
    </row>
    <row r="4042" spans="1:9">
      <c r="A4042" s="182" t="str">
        <f t="shared" si="1084"/>
        <v>3.9.3.4.1.00.00 - Correção Cambial - Consolidação</v>
      </c>
      <c r="B4042" s="106" t="s">
        <v>2152</v>
      </c>
      <c r="C4042" s="110"/>
      <c r="D4042" s="182">
        <v>0</v>
      </c>
      <c r="E4042" s="112">
        <f t="shared" ref="E4042" si="1104">SUMIF(A4042:B4042,"*intra*",C4042:D4042)+SUMIF(A4042:B4042,"*inter*",C4042:D4042)</f>
        <v>0</v>
      </c>
      <c r="F4042" s="112">
        <f t="shared" ref="F4042" si="1105">SUMIF(A4042:B4042,"*consolidação*",C4042:D4042)</f>
        <v>0</v>
      </c>
      <c r="H4042" s="182" t="b">
        <f t="shared" si="1085"/>
        <v>1</v>
      </c>
      <c r="I4042" s="182" t="str">
        <f t="shared" si="1083"/>
        <v>00</v>
      </c>
    </row>
    <row r="4043" spans="1:9">
      <c r="A4043" s="182" t="str">
        <f t="shared" si="1084"/>
        <v>3.9.3.9.0.00.00 - Outras VPD de Operações da Autoridade Monetária</v>
      </c>
      <c r="B4043" s="108" t="s">
        <v>2153</v>
      </c>
      <c r="C4043" s="111">
        <v>0</v>
      </c>
      <c r="D4043" s="182">
        <v>0</v>
      </c>
      <c r="E4043" s="112">
        <f>E4044</f>
        <v>0</v>
      </c>
      <c r="F4043" s="112">
        <f>F4044</f>
        <v>0</v>
      </c>
      <c r="G4043" s="182">
        <f>G4044</f>
        <v>0</v>
      </c>
      <c r="H4043" s="182" t="b">
        <f t="shared" si="1085"/>
        <v>1</v>
      </c>
      <c r="I4043" s="182" t="str">
        <f t="shared" si="1083"/>
        <v>00</v>
      </c>
    </row>
    <row r="4044" spans="1:9" ht="25.5">
      <c r="A4044" s="182" t="str">
        <f t="shared" si="1084"/>
        <v>3.9.3.9.1.00.00 - Outras VPD de Operações da Autoridade Monetária - 
 Consolidação</v>
      </c>
      <c r="B4044" s="106" t="s">
        <v>2154</v>
      </c>
      <c r="C4044" s="110"/>
      <c r="D4044" s="182">
        <v>0</v>
      </c>
      <c r="E4044" s="112">
        <f t="shared" ref="E4044" si="1106">SUMIF(A4044:B4044,"*intra*",C4044:D4044)+SUMIF(A4044:B4044,"*inter*",C4044:D4044)</f>
        <v>0</v>
      </c>
      <c r="F4044" s="112">
        <f t="shared" ref="F4044" si="1107">SUMIF(A4044:B4044,"*consolidação*",C4044:D4044)</f>
        <v>0</v>
      </c>
      <c r="H4044" s="182" t="b">
        <f t="shared" si="1085"/>
        <v>1</v>
      </c>
      <c r="I4044" s="182" t="str">
        <f t="shared" si="1083"/>
        <v>00</v>
      </c>
    </row>
    <row r="4045" spans="1:9">
      <c r="A4045" s="182" t="str">
        <f t="shared" si="1084"/>
        <v>3.9.4.0.0.00.00 - Incentivos</v>
      </c>
      <c r="B4045" s="108" t="s">
        <v>2155</v>
      </c>
      <c r="C4045" s="111">
        <v>9807178083.4500008</v>
      </c>
      <c r="D4045" s="182">
        <v>0</v>
      </c>
      <c r="E4045" s="112">
        <f>E4052+E4054+E4046+E4048+E4050</f>
        <v>0</v>
      </c>
      <c r="F4045" s="112">
        <f>F4052+F4054+F4046+F4048+F4050</f>
        <v>9807178083.4499989</v>
      </c>
      <c r="G4045" s="182">
        <f>G4052+G4054+G4046+G4048+G4050</f>
        <v>0</v>
      </c>
      <c r="H4045" s="182" t="b">
        <f t="shared" si="1085"/>
        <v>1</v>
      </c>
      <c r="I4045" s="182" t="str">
        <f t="shared" si="1083"/>
        <v>00</v>
      </c>
    </row>
    <row r="4046" spans="1:9">
      <c r="A4046" s="182" t="str">
        <f t="shared" si="1084"/>
        <v>3.9.4.1.0.00.00 - Incentivos a Educação</v>
      </c>
      <c r="B4046" s="106" t="s">
        <v>2156</v>
      </c>
      <c r="C4046" s="110">
        <v>9315636420.25</v>
      </c>
      <c r="D4046" s="182">
        <v>0</v>
      </c>
      <c r="E4046" s="112">
        <f>E4047</f>
        <v>0</v>
      </c>
      <c r="F4046" s="112">
        <f>F4047</f>
        <v>9315636420.25</v>
      </c>
      <c r="G4046" s="182">
        <f>G4047</f>
        <v>0</v>
      </c>
      <c r="H4046" s="182" t="b">
        <f t="shared" si="1085"/>
        <v>1</v>
      </c>
      <c r="I4046" s="182" t="str">
        <f t="shared" si="1083"/>
        <v>00</v>
      </c>
    </row>
    <row r="4047" spans="1:9">
      <c r="A4047" s="182" t="str">
        <f t="shared" si="1084"/>
        <v>3.9.4.1.1.00.00 - Incentivos a Educação - Consolidação</v>
      </c>
      <c r="B4047" s="108" t="s">
        <v>2157</v>
      </c>
      <c r="C4047" s="111">
        <v>9315636420.25</v>
      </c>
      <c r="D4047" s="182">
        <v>0</v>
      </c>
      <c r="E4047" s="112">
        <f t="shared" ref="E4047" si="1108">SUMIF(A4047:B4047,"*intra*",C4047:D4047)+SUMIF(A4047:B4047,"*inter*",C4047:D4047)</f>
        <v>0</v>
      </c>
      <c r="F4047" s="112">
        <f t="shared" ref="F4047" si="1109">SUMIF(A4047:B4047,"*consolidação*",C4047:D4047)</f>
        <v>9315636420.25</v>
      </c>
      <c r="H4047" s="182" t="b">
        <f t="shared" si="1085"/>
        <v>1</v>
      </c>
      <c r="I4047" s="182" t="str">
        <f t="shared" si="1083"/>
        <v>00</v>
      </c>
    </row>
    <row r="4048" spans="1:9">
      <c r="A4048" s="182" t="str">
        <f t="shared" si="1084"/>
        <v>3.9.4.2.0.00.00 - Incentivos a Ciência</v>
      </c>
      <c r="B4048" s="106" t="s">
        <v>2158</v>
      </c>
      <c r="C4048" s="110">
        <v>452347668.30000001</v>
      </c>
      <c r="D4048" s="182">
        <v>0</v>
      </c>
      <c r="E4048" s="112">
        <f>E4049</f>
        <v>0</v>
      </c>
      <c r="F4048" s="112">
        <f>F4049</f>
        <v>452347668.30000001</v>
      </c>
      <c r="G4048" s="182">
        <f>G4049</f>
        <v>0</v>
      </c>
      <c r="H4048" s="182" t="b">
        <f t="shared" si="1085"/>
        <v>1</v>
      </c>
      <c r="I4048" s="182" t="str">
        <f t="shared" si="1083"/>
        <v>00</v>
      </c>
    </row>
    <row r="4049" spans="1:9">
      <c r="A4049" s="182" t="str">
        <f t="shared" si="1084"/>
        <v>3.9.4.2.1.00.00 - Incentivos a Ciência - Consolidação</v>
      </c>
      <c r="B4049" s="108" t="s">
        <v>2159</v>
      </c>
      <c r="C4049" s="111">
        <v>452347668.30000001</v>
      </c>
      <c r="D4049" s="182">
        <v>0</v>
      </c>
      <c r="E4049" s="112">
        <f t="shared" ref="E4049" si="1110">SUMIF(A4049:B4049,"*intra*",C4049:D4049)+SUMIF(A4049:B4049,"*inter*",C4049:D4049)</f>
        <v>0</v>
      </c>
      <c r="F4049" s="112">
        <f t="shared" ref="F4049" si="1111">SUMIF(A4049:B4049,"*consolidação*",C4049:D4049)</f>
        <v>452347668.30000001</v>
      </c>
      <c r="H4049" s="182" t="b">
        <f t="shared" si="1085"/>
        <v>1</v>
      </c>
      <c r="I4049" s="182" t="str">
        <f t="shared" si="1083"/>
        <v>00</v>
      </c>
    </row>
    <row r="4050" spans="1:9">
      <c r="A4050" s="182" t="str">
        <f t="shared" si="1084"/>
        <v>3.9.4.3.0.00.00 - Incentivos a Cultura</v>
      </c>
      <c r="B4050" s="106" t="s">
        <v>2160</v>
      </c>
      <c r="C4050" s="110">
        <v>1123672</v>
      </c>
      <c r="D4050" s="182">
        <v>0</v>
      </c>
      <c r="E4050" s="112">
        <f>E4051</f>
        <v>0</v>
      </c>
      <c r="F4050" s="112">
        <f>F4051</f>
        <v>1123672</v>
      </c>
      <c r="G4050" s="182">
        <f>G4051</f>
        <v>0</v>
      </c>
      <c r="H4050" s="182" t="b">
        <f t="shared" si="1085"/>
        <v>1</v>
      </c>
      <c r="I4050" s="182" t="str">
        <f t="shared" si="1083"/>
        <v>00</v>
      </c>
    </row>
    <row r="4051" spans="1:9">
      <c r="A4051" s="182" t="str">
        <f t="shared" si="1084"/>
        <v>3.9.4.3.1.00.00 - Incentivos a Cultura - Consolidação</v>
      </c>
      <c r="B4051" s="108" t="s">
        <v>2161</v>
      </c>
      <c r="C4051" s="111">
        <v>1123672</v>
      </c>
      <c r="D4051" s="182">
        <v>0</v>
      </c>
      <c r="E4051" s="112">
        <f t="shared" ref="E4051" si="1112">SUMIF(A4051:B4051,"*intra*",C4051:D4051)+SUMIF(A4051:B4051,"*inter*",C4051:D4051)</f>
        <v>0</v>
      </c>
      <c r="F4051" s="112">
        <f t="shared" ref="F4051" si="1113">SUMIF(A4051:B4051,"*consolidação*",C4051:D4051)</f>
        <v>1123672</v>
      </c>
      <c r="H4051" s="182" t="b">
        <f t="shared" si="1085"/>
        <v>1</v>
      </c>
      <c r="I4051" s="182" t="str">
        <f t="shared" si="1083"/>
        <v>00</v>
      </c>
    </row>
    <row r="4052" spans="1:9">
      <c r="A4052" s="182" t="str">
        <f t="shared" si="1084"/>
        <v>3.9.4.4.0.00.00 - Incentivos ao Esporte</v>
      </c>
      <c r="B4052" s="106" t="s">
        <v>2162</v>
      </c>
      <c r="C4052" s="110">
        <v>38070322.899999999</v>
      </c>
      <c r="D4052" s="182">
        <v>0</v>
      </c>
      <c r="E4052" s="112">
        <f>E4053</f>
        <v>0</v>
      </c>
      <c r="F4052" s="112">
        <f>F4053</f>
        <v>38070322.899999999</v>
      </c>
      <c r="G4052" s="182">
        <f>G4053</f>
        <v>0</v>
      </c>
      <c r="H4052" s="182" t="b">
        <f t="shared" si="1085"/>
        <v>1</v>
      </c>
      <c r="I4052" s="182" t="str">
        <f t="shared" si="1083"/>
        <v>00</v>
      </c>
    </row>
    <row r="4053" spans="1:9">
      <c r="A4053" s="182" t="str">
        <f t="shared" si="1084"/>
        <v>3.9.4.4.1.00.00 - Incentivos ao Esporte - Consolidação</v>
      </c>
      <c r="B4053" s="108" t="s">
        <v>2163</v>
      </c>
      <c r="C4053" s="111">
        <v>38070322.899999999</v>
      </c>
      <c r="D4053" s="182">
        <v>0</v>
      </c>
      <c r="E4053" s="112">
        <f t="shared" ref="E4053" si="1114">SUMIF(A4053:B4053,"*intra*",C4053:D4053)+SUMIF(A4053:B4053,"*inter*",C4053:D4053)</f>
        <v>0</v>
      </c>
      <c r="F4053" s="112">
        <f t="shared" ref="F4053" si="1115">SUMIF(A4053:B4053,"*consolidação*",C4053:D4053)</f>
        <v>38070322.899999999</v>
      </c>
      <c r="H4053" s="182" t="b">
        <f t="shared" si="1085"/>
        <v>1</v>
      </c>
      <c r="I4053" s="182" t="str">
        <f t="shared" si="1083"/>
        <v>00</v>
      </c>
    </row>
    <row r="4054" spans="1:9">
      <c r="A4054" s="182" t="str">
        <f t="shared" si="1084"/>
        <v>3.9.4.9.0.00.00 - Outros Incentivos</v>
      </c>
      <c r="B4054" s="106" t="s">
        <v>2164</v>
      </c>
      <c r="C4054" s="110">
        <v>0</v>
      </c>
      <c r="D4054" s="182">
        <v>0</v>
      </c>
      <c r="E4054" s="112">
        <f>E4055</f>
        <v>0</v>
      </c>
      <c r="F4054" s="112">
        <f>F4055</f>
        <v>0</v>
      </c>
      <c r="G4054" s="182">
        <f>G4055</f>
        <v>0</v>
      </c>
      <c r="H4054" s="182" t="b">
        <f t="shared" si="1085"/>
        <v>1</v>
      </c>
      <c r="I4054" s="182" t="str">
        <f t="shared" si="1083"/>
        <v>00</v>
      </c>
    </row>
    <row r="4055" spans="1:9">
      <c r="A4055" s="182" t="str">
        <f t="shared" si="1084"/>
        <v>3.9.4.9.1.00.00 - Outros Incentivos - Consolidação</v>
      </c>
      <c r="B4055" s="108" t="s">
        <v>2165</v>
      </c>
      <c r="C4055" s="111"/>
      <c r="D4055" s="182">
        <v>0</v>
      </c>
      <c r="E4055" s="112">
        <f t="shared" ref="E4055" si="1116">SUMIF(A4055:B4055,"*intra*",C4055:D4055)+SUMIF(A4055:B4055,"*inter*",C4055:D4055)</f>
        <v>0</v>
      </c>
      <c r="F4055" s="112">
        <f t="shared" ref="F4055" si="1117">SUMIF(A4055:B4055,"*consolidação*",C4055:D4055)</f>
        <v>0</v>
      </c>
      <c r="H4055" s="182" t="b">
        <f t="shared" si="1085"/>
        <v>1</v>
      </c>
      <c r="I4055" s="182" t="str">
        <f t="shared" si="1083"/>
        <v>00</v>
      </c>
    </row>
    <row r="4056" spans="1:9">
      <c r="A4056" s="182" t="str">
        <f t="shared" si="1084"/>
        <v>3.9.5.0.0.00.00 - Subvenções Econômicas</v>
      </c>
      <c r="B4056" s="106" t="s">
        <v>2166</v>
      </c>
      <c r="C4056" s="110">
        <v>27787763676.700001</v>
      </c>
      <c r="D4056" s="182">
        <v>0</v>
      </c>
      <c r="E4056" s="112">
        <f>E4057</f>
        <v>0</v>
      </c>
      <c r="F4056" s="112">
        <f>F4057</f>
        <v>27787763676.700001</v>
      </c>
      <c r="G4056" s="182">
        <f>G4057</f>
        <v>0</v>
      </c>
      <c r="H4056" s="182" t="b">
        <f t="shared" si="1085"/>
        <v>1</v>
      </c>
      <c r="I4056" s="182" t="str">
        <f t="shared" si="1083"/>
        <v>00</v>
      </c>
    </row>
    <row r="4057" spans="1:9">
      <c r="A4057" s="182" t="str">
        <f t="shared" si="1084"/>
        <v>3.9.5.0.1.00.00 - Subvenções Econômicas - Consolidação</v>
      </c>
      <c r="B4057" s="108" t="s">
        <v>2167</v>
      </c>
      <c r="C4057" s="111">
        <v>27787763676.700001</v>
      </c>
      <c r="D4057" s="182">
        <v>0</v>
      </c>
      <c r="E4057" s="112">
        <f t="shared" ref="E4057" si="1118">SUMIF(A4057:B4057,"*intra*",C4057:D4057)+SUMIF(A4057:B4057,"*inter*",C4057:D4057)</f>
        <v>0</v>
      </c>
      <c r="F4057" s="112">
        <f t="shared" ref="F4057" si="1119">SUMIF(A4057:B4057,"*consolidação*",C4057:D4057)</f>
        <v>27787763676.700001</v>
      </c>
      <c r="H4057" s="182" t="b">
        <f t="shared" si="1085"/>
        <v>1</v>
      </c>
      <c r="I4057" s="182" t="str">
        <f t="shared" si="1083"/>
        <v>00</v>
      </c>
    </row>
    <row r="4058" spans="1:9">
      <c r="A4058" s="182" t="str">
        <f t="shared" si="1084"/>
        <v>3.9.6.0.0.00.00 - Participações e Contribuições</v>
      </c>
      <c r="B4058" s="106" t="s">
        <v>2168</v>
      </c>
      <c r="C4058" s="110">
        <v>0</v>
      </c>
      <c r="D4058" s="182">
        <v>0</v>
      </c>
      <c r="E4058" s="112">
        <f>E4059+E4061+E4063+E4065+E4067</f>
        <v>0</v>
      </c>
      <c r="F4058" s="112">
        <f>F4059+F4061+F4063+F4065+F4067</f>
        <v>0</v>
      </c>
      <c r="G4058" s="182">
        <f>G4059+G4061+G4063+G4065+G4067</f>
        <v>0</v>
      </c>
      <c r="H4058" s="182" t="b">
        <f t="shared" si="1085"/>
        <v>1</v>
      </c>
      <c r="I4058" s="182" t="str">
        <f t="shared" si="1083"/>
        <v>00</v>
      </c>
    </row>
    <row r="4059" spans="1:9">
      <c r="A4059" s="182" t="str">
        <f t="shared" si="1084"/>
        <v>3.9.6.1.0.00.00 - Participações de Debêntures</v>
      </c>
      <c r="B4059" s="108" t="s">
        <v>2169</v>
      </c>
      <c r="C4059" s="111">
        <v>0</v>
      </c>
      <c r="D4059" s="182">
        <v>0</v>
      </c>
      <c r="E4059" s="112">
        <f>E4060</f>
        <v>0</v>
      </c>
      <c r="F4059" s="112">
        <f>F4060</f>
        <v>0</v>
      </c>
      <c r="G4059" s="182">
        <f>G4060</f>
        <v>0</v>
      </c>
      <c r="H4059" s="182" t="b">
        <f t="shared" si="1085"/>
        <v>1</v>
      </c>
      <c r="I4059" s="182" t="str">
        <f t="shared" si="1083"/>
        <v>00</v>
      </c>
    </row>
    <row r="4060" spans="1:9">
      <c r="A4060" s="182" t="str">
        <f t="shared" si="1084"/>
        <v>3.9.6.1.1.00.00 - Participações de Debêntures - Consolidação</v>
      </c>
      <c r="B4060" s="106" t="s">
        <v>2170</v>
      </c>
      <c r="C4060" s="110"/>
      <c r="D4060" s="182">
        <v>0</v>
      </c>
      <c r="E4060" s="112">
        <f t="shared" ref="E4060" si="1120">SUMIF(A4060:B4060,"*intra*",C4060:D4060)+SUMIF(A4060:B4060,"*inter*",C4060:D4060)</f>
        <v>0</v>
      </c>
      <c r="F4060" s="112">
        <f t="shared" ref="F4060" si="1121">SUMIF(A4060:B4060,"*consolidação*",C4060:D4060)</f>
        <v>0</v>
      </c>
      <c r="H4060" s="182" t="b">
        <f t="shared" si="1085"/>
        <v>1</v>
      </c>
      <c r="I4060" s="182" t="str">
        <f t="shared" si="1083"/>
        <v>00</v>
      </c>
    </row>
    <row r="4061" spans="1:9">
      <c r="A4061" s="182" t="str">
        <f t="shared" si="1084"/>
        <v>3.9.6.2.0.00.00 - Participações de Empregados</v>
      </c>
      <c r="B4061" s="108" t="s">
        <v>2171</v>
      </c>
      <c r="C4061" s="111">
        <v>0</v>
      </c>
      <c r="D4061" s="182">
        <v>0</v>
      </c>
      <c r="E4061" s="112">
        <f>E4062</f>
        <v>0</v>
      </c>
      <c r="F4061" s="112">
        <f>F4062</f>
        <v>0</v>
      </c>
      <c r="G4061" s="182">
        <f>G4062</f>
        <v>0</v>
      </c>
      <c r="H4061" s="182" t="b">
        <f t="shared" si="1085"/>
        <v>1</v>
      </c>
      <c r="I4061" s="182" t="str">
        <f t="shared" si="1083"/>
        <v>00</v>
      </c>
    </row>
    <row r="4062" spans="1:9">
      <c r="A4062" s="182" t="str">
        <f t="shared" si="1084"/>
        <v>3.9.6.2.1.00.00 - Participações de Empregados - Consolidação</v>
      </c>
      <c r="B4062" s="106" t="s">
        <v>2172</v>
      </c>
      <c r="C4062" s="110"/>
      <c r="D4062" s="182">
        <v>0</v>
      </c>
      <c r="E4062" s="112">
        <f t="shared" ref="E4062" si="1122">SUMIF(A4062:B4062,"*intra*",C4062:D4062)+SUMIF(A4062:B4062,"*inter*",C4062:D4062)</f>
        <v>0</v>
      </c>
      <c r="F4062" s="112">
        <f t="shared" ref="F4062" si="1123">SUMIF(A4062:B4062,"*consolidação*",C4062:D4062)</f>
        <v>0</v>
      </c>
      <c r="H4062" s="182" t="b">
        <f t="shared" si="1085"/>
        <v>1</v>
      </c>
      <c r="I4062" s="182" t="str">
        <f t="shared" si="1083"/>
        <v>00</v>
      </c>
    </row>
    <row r="4063" spans="1:9">
      <c r="A4063" s="182" t="str">
        <f t="shared" si="1084"/>
        <v>3.9.6.3.0.00.00 - Participações de Administradores</v>
      </c>
      <c r="B4063" s="108" t="s">
        <v>2173</v>
      </c>
      <c r="C4063" s="111">
        <v>0</v>
      </c>
      <c r="D4063" s="182">
        <v>0</v>
      </c>
      <c r="E4063" s="112">
        <f>E4064</f>
        <v>0</v>
      </c>
      <c r="F4063" s="112">
        <f>F4064</f>
        <v>0</v>
      </c>
      <c r="G4063" s="182">
        <f>G4064</f>
        <v>0</v>
      </c>
      <c r="H4063" s="182" t="b">
        <f t="shared" si="1085"/>
        <v>1</v>
      </c>
      <c r="I4063" s="182" t="str">
        <f t="shared" si="1083"/>
        <v>00</v>
      </c>
    </row>
    <row r="4064" spans="1:9">
      <c r="A4064" s="182" t="str">
        <f t="shared" si="1084"/>
        <v>3.9.6.3.1.00.00 - Participações de Administradores - Consolidação</v>
      </c>
      <c r="B4064" s="106" t="s">
        <v>2174</v>
      </c>
      <c r="C4064" s="110"/>
      <c r="D4064" s="182">
        <v>0</v>
      </c>
      <c r="E4064" s="112">
        <f t="shared" ref="E4064" si="1124">SUMIF(A4064:B4064,"*intra*",C4064:D4064)+SUMIF(A4064:B4064,"*inter*",C4064:D4064)</f>
        <v>0</v>
      </c>
      <c r="F4064" s="112">
        <f t="shared" ref="F4064" si="1125">SUMIF(A4064:B4064,"*consolidação*",C4064:D4064)</f>
        <v>0</v>
      </c>
      <c r="H4064" s="182" t="b">
        <f t="shared" si="1085"/>
        <v>1</v>
      </c>
      <c r="I4064" s="182" t="str">
        <f t="shared" si="1083"/>
        <v>00</v>
      </c>
    </row>
    <row r="4065" spans="1:9">
      <c r="A4065" s="182" t="str">
        <f t="shared" si="1084"/>
        <v>3.9.6.4.0.00.00 - Participações de Partes Beneficiarias</v>
      </c>
      <c r="B4065" s="108" t="s">
        <v>2175</v>
      </c>
      <c r="C4065" s="111">
        <v>0</v>
      </c>
      <c r="D4065" s="182">
        <v>0</v>
      </c>
      <c r="E4065" s="112">
        <f>E4066</f>
        <v>0</v>
      </c>
      <c r="F4065" s="112">
        <f>F4066</f>
        <v>0</v>
      </c>
      <c r="G4065" s="182">
        <f>G4066</f>
        <v>0</v>
      </c>
      <c r="H4065" s="182" t="b">
        <f t="shared" si="1085"/>
        <v>1</v>
      </c>
      <c r="I4065" s="182" t="str">
        <f t="shared" si="1083"/>
        <v>00</v>
      </c>
    </row>
    <row r="4066" spans="1:9" ht="25.5">
      <c r="A4066" s="182" t="str">
        <f t="shared" si="1084"/>
        <v>3.9.6.4.1.00.00 - Participações de Partes Beneficiarias - 
 Consolidação</v>
      </c>
      <c r="B4066" s="106" t="s">
        <v>2176</v>
      </c>
      <c r="C4066" s="110"/>
      <c r="D4066" s="182">
        <v>0</v>
      </c>
      <c r="E4066" s="112">
        <f t="shared" ref="E4066" si="1126">SUMIF(A4066:B4066,"*intra*",C4066:D4066)+SUMIF(A4066:B4066,"*inter*",C4066:D4066)</f>
        <v>0</v>
      </c>
      <c r="F4066" s="112">
        <f t="shared" ref="F4066" si="1127">SUMIF(A4066:B4066,"*consolidação*",C4066:D4066)</f>
        <v>0</v>
      </c>
      <c r="H4066" s="182" t="b">
        <f t="shared" si="1085"/>
        <v>1</v>
      </c>
      <c r="I4066" s="182" t="str">
        <f t="shared" si="1083"/>
        <v>00</v>
      </c>
    </row>
    <row r="4067" spans="1:9" ht="25.5">
      <c r="A4067" s="182" t="str">
        <f t="shared" si="1084"/>
        <v>3.9.6.5.0.00.00 - Participações de Instituições ou Fundos de 
 Assistência ou Previdência de Empregados</v>
      </c>
      <c r="B4067" s="108" t="s">
        <v>2177</v>
      </c>
      <c r="C4067" s="111">
        <v>0</v>
      </c>
      <c r="D4067" s="182">
        <v>0</v>
      </c>
      <c r="E4067" s="112">
        <f>E4068</f>
        <v>0</v>
      </c>
      <c r="F4067" s="112">
        <f>F4068</f>
        <v>0</v>
      </c>
      <c r="G4067" s="182">
        <f>G4068</f>
        <v>0</v>
      </c>
      <c r="H4067" s="182" t="b">
        <f t="shared" si="1085"/>
        <v>1</v>
      </c>
      <c r="I4067" s="182" t="str">
        <f t="shared" si="1083"/>
        <v>00</v>
      </c>
    </row>
    <row r="4068" spans="1:9" ht="25.5">
      <c r="A4068" s="182" t="str">
        <f t="shared" si="1084"/>
        <v>3.9.6.5.1.00.00 - Participações de Instituições ou Fundos de 
 Assistência ou Previdência de Empregados - Consolidação</v>
      </c>
      <c r="B4068" s="106" t="s">
        <v>2178</v>
      </c>
      <c r="C4068" s="110"/>
      <c r="D4068" s="182">
        <v>0</v>
      </c>
      <c r="E4068" s="112">
        <f t="shared" ref="E4068" si="1128">SUMIF(A4068:B4068,"*intra*",C4068:D4068)+SUMIF(A4068:B4068,"*inter*",C4068:D4068)</f>
        <v>0</v>
      </c>
      <c r="F4068" s="112">
        <f t="shared" ref="F4068" si="1129">SUMIF(A4068:B4068,"*consolidação*",C4068:D4068)</f>
        <v>0</v>
      </c>
      <c r="H4068" s="182" t="b">
        <f t="shared" si="1085"/>
        <v>1</v>
      </c>
      <c r="I4068" s="182" t="str">
        <f t="shared" si="1083"/>
        <v>00</v>
      </c>
    </row>
    <row r="4069" spans="1:9">
      <c r="A4069" s="182" t="str">
        <f t="shared" si="1084"/>
        <v>3.9.7.0.0.00.00 - VPD de Constituição de Provisões</v>
      </c>
      <c r="B4069" s="108" t="s">
        <v>2179</v>
      </c>
      <c r="C4069" s="111">
        <v>135405069732.03</v>
      </c>
      <c r="D4069" s="182">
        <v>0</v>
      </c>
      <c r="E4069" s="112">
        <f>E4084+E4078+E4074+E4076+E4072+E4082+E4070</f>
        <v>0</v>
      </c>
      <c r="F4069" s="112">
        <f>F4084+F4078+F4074+F4076+F4072+F4082+F4070</f>
        <v>135405069732.03001</v>
      </c>
      <c r="G4069" s="182">
        <f>G4084+G4078+G4074+G4076+G4072+G4082+G4070</f>
        <v>0</v>
      </c>
      <c r="H4069" s="182" t="b">
        <f t="shared" si="1085"/>
        <v>1</v>
      </c>
      <c r="I4069" s="182" t="str">
        <f t="shared" si="1083"/>
        <v>00</v>
      </c>
    </row>
    <row r="4070" spans="1:9">
      <c r="A4070" s="182" t="str">
        <f t="shared" si="1084"/>
        <v>3.9.7.1.0.00.00 - VPD de Provisão para Riscos Trabalhistas</v>
      </c>
      <c r="B4070" s="106" t="s">
        <v>2180</v>
      </c>
      <c r="C4070" s="110">
        <v>664678992.86000001</v>
      </c>
      <c r="D4070" s="182">
        <v>0</v>
      </c>
      <c r="E4070" s="112">
        <f>E4071</f>
        <v>0</v>
      </c>
      <c r="F4070" s="112">
        <f>F4071</f>
        <v>664678992.86000001</v>
      </c>
      <c r="G4070" s="182">
        <f>G4071</f>
        <v>0</v>
      </c>
      <c r="H4070" s="182" t="b">
        <f t="shared" si="1085"/>
        <v>1</v>
      </c>
      <c r="I4070" s="182" t="str">
        <f t="shared" si="1083"/>
        <v>00</v>
      </c>
    </row>
    <row r="4071" spans="1:9" ht="25.5">
      <c r="A4071" s="182" t="str">
        <f t="shared" si="1084"/>
        <v>3.9.7.1.1.00.00 - VPD de Provisão para Riscos Trabalhistas - 
 Consolidação</v>
      </c>
      <c r="B4071" s="108" t="s">
        <v>2181</v>
      </c>
      <c r="C4071" s="111">
        <v>664678992.86000001</v>
      </c>
      <c r="D4071" s="182">
        <v>0</v>
      </c>
      <c r="E4071" s="112">
        <f t="shared" ref="E4071" si="1130">SUMIF(A4071:B4071,"*intra*",C4071:D4071)+SUMIF(A4071:B4071,"*inter*",C4071:D4071)</f>
        <v>0</v>
      </c>
      <c r="F4071" s="112">
        <f t="shared" ref="F4071" si="1131">SUMIF(A4071:B4071,"*consolidação*",C4071:D4071)</f>
        <v>664678992.86000001</v>
      </c>
      <c r="H4071" s="182" t="b">
        <f t="shared" si="1085"/>
        <v>1</v>
      </c>
      <c r="I4071" s="182" t="str">
        <f t="shared" si="1083"/>
        <v>00</v>
      </c>
    </row>
    <row r="4072" spans="1:9" ht="25.5">
      <c r="A4072" s="182" t="str">
        <f t="shared" si="1084"/>
        <v>3.9.7.2.0.00.00 - VPD de Provisões Matemáticas Previdenciárias a 
 Longo Prazo</v>
      </c>
      <c r="B4072" s="106" t="s">
        <v>2182</v>
      </c>
      <c r="C4072" s="110">
        <v>57657545084.540001</v>
      </c>
      <c r="D4072" s="182">
        <v>0</v>
      </c>
      <c r="E4072" s="112">
        <f>E4073</f>
        <v>0</v>
      </c>
      <c r="F4072" s="112">
        <f>F4073</f>
        <v>57657545084.540001</v>
      </c>
      <c r="G4072" s="182">
        <f>G4073</f>
        <v>0</v>
      </c>
      <c r="H4072" s="182" t="b">
        <f t="shared" si="1085"/>
        <v>1</v>
      </c>
      <c r="I4072" s="182" t="str">
        <f t="shared" si="1083"/>
        <v>00</v>
      </c>
    </row>
    <row r="4073" spans="1:9" ht="25.5">
      <c r="A4073" s="182" t="str">
        <f t="shared" si="1084"/>
        <v>3.9.7.2.1.00.00 - VPD de Provisões Matemáticas Previdenciárias a 
 Longo Prazo - Consolidação</v>
      </c>
      <c r="B4073" s="108" t="s">
        <v>2183</v>
      </c>
      <c r="C4073" s="111">
        <v>57657545084.540001</v>
      </c>
      <c r="D4073" s="182">
        <v>0</v>
      </c>
      <c r="E4073" s="112">
        <f t="shared" ref="E4073" si="1132">SUMIF(A4073:B4073,"*intra*",C4073:D4073)+SUMIF(A4073:B4073,"*inter*",C4073:D4073)</f>
        <v>0</v>
      </c>
      <c r="F4073" s="112">
        <f t="shared" ref="F4073" si="1133">SUMIF(A4073:B4073,"*consolidação*",C4073:D4073)</f>
        <v>57657545084.540001</v>
      </c>
      <c r="H4073" s="182" t="b">
        <f t="shared" si="1085"/>
        <v>1</v>
      </c>
      <c r="I4073" s="182" t="str">
        <f t="shared" si="1083"/>
        <v>00</v>
      </c>
    </row>
    <row r="4074" spans="1:9">
      <c r="A4074" s="182" t="str">
        <f t="shared" si="1084"/>
        <v>3.9.7.3.0.00.00 - VPD de Provisões para Riscos Fiscais</v>
      </c>
      <c r="B4074" s="106" t="s">
        <v>2184</v>
      </c>
      <c r="C4074" s="110">
        <v>18165138701.049999</v>
      </c>
      <c r="D4074" s="182">
        <v>0</v>
      </c>
      <c r="E4074" s="112">
        <f>E4075</f>
        <v>0</v>
      </c>
      <c r="F4074" s="112">
        <f>F4075</f>
        <v>18165138701.049999</v>
      </c>
      <c r="G4074" s="182">
        <f>G4075</f>
        <v>0</v>
      </c>
      <c r="H4074" s="182" t="b">
        <f t="shared" si="1085"/>
        <v>1</v>
      </c>
      <c r="I4074" s="182" t="str">
        <f t="shared" si="1083"/>
        <v>00</v>
      </c>
    </row>
    <row r="4075" spans="1:9" ht="25.5">
      <c r="A4075" s="182" t="str">
        <f t="shared" si="1084"/>
        <v>3.9.7.3.1.00.00 - VPD de Provisões para Riscos Fiscais – 
 Consolidação</v>
      </c>
      <c r="B4075" s="108" t="s">
        <v>2185</v>
      </c>
      <c r="C4075" s="111">
        <v>18165138701.049999</v>
      </c>
      <c r="D4075" s="182">
        <v>0</v>
      </c>
      <c r="E4075" s="112">
        <f t="shared" ref="E4075" si="1134">SUMIF(A4075:B4075,"*intra*",C4075:D4075)+SUMIF(A4075:B4075,"*inter*",C4075:D4075)</f>
        <v>0</v>
      </c>
      <c r="F4075" s="112">
        <f t="shared" ref="F4075" si="1135">SUMIF(A4075:B4075,"*consolidação*",C4075:D4075)</f>
        <v>18165138701.049999</v>
      </c>
      <c r="H4075" s="182" t="b">
        <f t="shared" si="1085"/>
        <v>1</v>
      </c>
      <c r="I4075" s="182" t="str">
        <f t="shared" si="1083"/>
        <v>00</v>
      </c>
    </row>
    <row r="4076" spans="1:9">
      <c r="A4076" s="182" t="str">
        <f t="shared" si="1084"/>
        <v>3.9.7.4.0.00.00 - VPD de Provisão para Riscos Cíveis</v>
      </c>
      <c r="B4076" s="106" t="s">
        <v>2186</v>
      </c>
      <c r="C4076" s="110">
        <v>4947258352.8000002</v>
      </c>
      <c r="D4076" s="182">
        <v>0</v>
      </c>
      <c r="E4076" s="112">
        <f>E4077</f>
        <v>0</v>
      </c>
      <c r="F4076" s="112">
        <f>F4077</f>
        <v>4947258352.8000002</v>
      </c>
      <c r="G4076" s="182">
        <f>G4077</f>
        <v>0</v>
      </c>
      <c r="H4076" s="182" t="b">
        <f t="shared" si="1085"/>
        <v>1</v>
      </c>
      <c r="I4076" s="182" t="str">
        <f t="shared" si="1083"/>
        <v>00</v>
      </c>
    </row>
    <row r="4077" spans="1:9">
      <c r="A4077" s="182" t="str">
        <f t="shared" si="1084"/>
        <v>3.9.7.4.1.00.00 - VPD de Provisão para Riscos Cíveis – Consolidação</v>
      </c>
      <c r="B4077" s="108" t="s">
        <v>2187</v>
      </c>
      <c r="C4077" s="111">
        <v>4947258352.8000002</v>
      </c>
      <c r="D4077" s="182">
        <v>0</v>
      </c>
      <c r="E4077" s="112">
        <f t="shared" ref="E4077" si="1136">SUMIF(A4077:B4077,"*intra*",C4077:D4077)+SUMIF(A4077:B4077,"*inter*",C4077:D4077)</f>
        <v>0</v>
      </c>
      <c r="F4077" s="112">
        <f t="shared" ref="F4077" si="1137">SUMIF(A4077:B4077,"*consolidação*",C4077:D4077)</f>
        <v>4947258352.8000002</v>
      </c>
      <c r="H4077" s="182" t="b">
        <f t="shared" si="1085"/>
        <v>1</v>
      </c>
      <c r="I4077" s="182" t="str">
        <f t="shared" si="1083"/>
        <v>00</v>
      </c>
    </row>
    <row r="4078" spans="1:9">
      <c r="A4078" s="182" t="str">
        <f t="shared" si="1084"/>
        <v>3.9.7.5.0.00.00 - VPD de Provisão para Repartição de Créditos</v>
      </c>
      <c r="B4078" s="106" t="s">
        <v>2188</v>
      </c>
      <c r="C4078" s="110">
        <v>0</v>
      </c>
      <c r="D4078" s="182">
        <v>0</v>
      </c>
      <c r="E4078" s="112">
        <f>E4081+E4079+E4080</f>
        <v>0</v>
      </c>
      <c r="F4078" s="112">
        <f>F4081+F4079+F4080</f>
        <v>0</v>
      </c>
      <c r="G4078" s="182">
        <f>G4081+G4079+G4080</f>
        <v>0</v>
      </c>
      <c r="H4078" s="182" t="b">
        <f t="shared" si="1085"/>
        <v>1</v>
      </c>
      <c r="I4078" s="182" t="str">
        <f t="shared" si="1083"/>
        <v>00</v>
      </c>
    </row>
    <row r="4079" spans="1:9" ht="25.5">
      <c r="A4079" s="182" t="str">
        <f t="shared" si="1084"/>
        <v>3.9.7.5.3.00.00 - VPD de Provisão para Repartição de Créditos - 
 Inter OFSS União</v>
      </c>
      <c r="B4079" s="108" t="s">
        <v>2189</v>
      </c>
      <c r="C4079" s="111"/>
      <c r="D4079" s="182">
        <v>0</v>
      </c>
      <c r="E4079" s="112">
        <f t="shared" ref="E4079:E4081" si="1138">SUMIF(A4079:B4079,"*intra*",C4079:D4079)+SUMIF(A4079:B4079,"*inter*",C4079:D4079)</f>
        <v>0</v>
      </c>
      <c r="F4079" s="112">
        <f t="shared" ref="F4079:F4081" si="1139">SUMIF(A4079:B4079,"*consolidação*",C4079:D4079)</f>
        <v>0</v>
      </c>
      <c r="H4079" s="182" t="b">
        <f t="shared" si="1085"/>
        <v>1</v>
      </c>
      <c r="I4079" s="182" t="str">
        <f t="shared" si="1083"/>
        <v>00</v>
      </c>
    </row>
    <row r="4080" spans="1:9" ht="25.5">
      <c r="A4080" s="182" t="str">
        <f t="shared" si="1084"/>
        <v>3.9.7.5.4.00.00 - VPD de Provisão para Repartição de Créditos - 
 Inter OFSS Estados</v>
      </c>
      <c r="B4080" s="106" t="s">
        <v>2190</v>
      </c>
      <c r="C4080" s="110"/>
      <c r="D4080" s="182">
        <v>0</v>
      </c>
      <c r="E4080" s="112">
        <f t="shared" si="1138"/>
        <v>0</v>
      </c>
      <c r="F4080" s="112">
        <f t="shared" si="1139"/>
        <v>0</v>
      </c>
      <c r="H4080" s="182" t="b">
        <f t="shared" si="1085"/>
        <v>1</v>
      </c>
      <c r="I4080" s="182" t="str">
        <f t="shared" ref="I4080:I4143" si="1140">MID(A4080,11,2)</f>
        <v>00</v>
      </c>
    </row>
    <row r="4081" spans="1:9" ht="25.5">
      <c r="A4081" s="182" t="str">
        <f t="shared" ref="A4081:A4112" si="1141">TRIM(B4081)</f>
        <v>3.9.7.5.5.00.00 - VPD de Provisão para Repartição de Créditos - 
 Inter OFSS - Município</v>
      </c>
      <c r="B4081" s="108" t="s">
        <v>2191</v>
      </c>
      <c r="C4081" s="111"/>
      <c r="D4081" s="182">
        <v>0</v>
      </c>
      <c r="E4081" s="112">
        <f t="shared" si="1138"/>
        <v>0</v>
      </c>
      <c r="F4081" s="112">
        <f t="shared" si="1139"/>
        <v>0</v>
      </c>
      <c r="H4081" s="182" t="b">
        <f t="shared" ref="H4081:H4144" si="1142">IF(I4081="00",C4081=E4081+F4081,TRUE)</f>
        <v>1</v>
      </c>
      <c r="I4081" s="182" t="str">
        <f t="shared" si="1140"/>
        <v>00</v>
      </c>
    </row>
    <row r="4082" spans="1:9" ht="25.5">
      <c r="A4082" s="182" t="str">
        <f t="shared" si="1141"/>
        <v>3.9.7.6.0.00.00 - VPD de Provisão para Riscos Decorrentes de 
 Contratos de PPP</v>
      </c>
      <c r="B4082" s="106" t="s">
        <v>2192</v>
      </c>
      <c r="C4082" s="110">
        <v>0</v>
      </c>
      <c r="D4082" s="182">
        <v>0</v>
      </c>
      <c r="E4082" s="112">
        <f>E4083</f>
        <v>0</v>
      </c>
      <c r="F4082" s="112">
        <f>F4083</f>
        <v>0</v>
      </c>
      <c r="G4082" s="182">
        <f>G4083</f>
        <v>0</v>
      </c>
      <c r="H4082" s="182" t="b">
        <f t="shared" si="1142"/>
        <v>1</v>
      </c>
      <c r="I4082" s="182" t="str">
        <f t="shared" si="1140"/>
        <v>00</v>
      </c>
    </row>
    <row r="4083" spans="1:9" ht="25.5">
      <c r="A4083" s="182" t="str">
        <f t="shared" si="1141"/>
        <v>3.9.7.6.1.00.00 - VPD de Provisão para Riscos Decorrentes de 
 Contratos de PPP - Consolidação</v>
      </c>
      <c r="B4083" s="108" t="s">
        <v>2193</v>
      </c>
      <c r="C4083" s="111"/>
      <c r="D4083" s="182">
        <v>0</v>
      </c>
      <c r="E4083" s="112">
        <f t="shared" ref="E4083" si="1143">SUMIF(A4083:B4083,"*intra*",C4083:D4083)+SUMIF(A4083:B4083,"*inter*",C4083:D4083)</f>
        <v>0</v>
      </c>
      <c r="F4083" s="112">
        <f t="shared" ref="F4083" si="1144">SUMIF(A4083:B4083,"*consolidação*",C4083:D4083)</f>
        <v>0</v>
      </c>
      <c r="H4083" s="182" t="b">
        <f t="shared" si="1142"/>
        <v>1</v>
      </c>
      <c r="I4083" s="182" t="str">
        <f t="shared" si="1140"/>
        <v>00</v>
      </c>
    </row>
    <row r="4084" spans="1:9">
      <c r="A4084" s="182" t="str">
        <f t="shared" si="1141"/>
        <v>3.9.7.9.0.00.00 - VPD de Outras Provisões</v>
      </c>
      <c r="B4084" s="106" t="s">
        <v>2194</v>
      </c>
      <c r="C4084" s="110">
        <v>53970448600.779999</v>
      </c>
      <c r="D4084" s="182">
        <v>0</v>
      </c>
      <c r="E4084" s="112">
        <f>E4085</f>
        <v>0</v>
      </c>
      <c r="F4084" s="112">
        <f>F4085</f>
        <v>53970448600.779999</v>
      </c>
      <c r="G4084" s="182">
        <f>G4085</f>
        <v>0</v>
      </c>
      <c r="H4084" s="182" t="b">
        <f t="shared" si="1142"/>
        <v>1</v>
      </c>
      <c r="I4084" s="182" t="str">
        <f t="shared" si="1140"/>
        <v>00</v>
      </c>
    </row>
    <row r="4085" spans="1:9">
      <c r="A4085" s="182" t="str">
        <f t="shared" si="1141"/>
        <v>3.9.7.9.1.00.00 - VPD de Outras Provisões - Consolidação</v>
      </c>
      <c r="B4085" s="108" t="s">
        <v>2195</v>
      </c>
      <c r="C4085" s="111">
        <v>53970448600.779999</v>
      </c>
      <c r="D4085" s="182">
        <v>0</v>
      </c>
      <c r="E4085" s="112">
        <f t="shared" ref="E4085" si="1145">SUMIF(A4085:B4085,"*intra*",C4085:D4085)+SUMIF(A4085:B4085,"*inter*",C4085:D4085)</f>
        <v>0</v>
      </c>
      <c r="F4085" s="112">
        <f t="shared" ref="F4085" si="1146">SUMIF(A4085:B4085,"*consolidação*",C4085:D4085)</f>
        <v>53970448600.779999</v>
      </c>
      <c r="H4085" s="182" t="b">
        <f t="shared" si="1142"/>
        <v>1</v>
      </c>
      <c r="I4085" s="182" t="str">
        <f t="shared" si="1140"/>
        <v>00</v>
      </c>
    </row>
    <row r="4086" spans="1:9">
      <c r="A4086" s="182" t="str">
        <f t="shared" si="1141"/>
        <v>3.9.9.0.0.00.00 - Diversas Variações Patrimoniais Diminutivas</v>
      </c>
      <c r="B4086" s="106" t="s">
        <v>2196</v>
      </c>
      <c r="C4086" s="110">
        <v>71505344218.570007</v>
      </c>
      <c r="D4086" s="182">
        <v>0</v>
      </c>
      <c r="E4086" s="112">
        <f>E4096+E4092+E4111+E4098+E4087+E4106+E4104+E4108</f>
        <v>2358189029.4299998</v>
      </c>
      <c r="F4086" s="112">
        <f>F4096+F4092+F4111+F4098+F4087+F4106+F4104+F4108</f>
        <v>69147155189.139999</v>
      </c>
      <c r="G4086" s="182">
        <f>G4096+G4092+G4111+G4098+G4087+G4106+G4104+G4108</f>
        <v>0</v>
      </c>
      <c r="H4086" s="182" t="b">
        <f t="shared" si="1142"/>
        <v>1</v>
      </c>
      <c r="I4086" s="182" t="str">
        <f t="shared" si="1140"/>
        <v>00</v>
      </c>
    </row>
    <row r="4087" spans="1:9">
      <c r="A4087" s="182" t="str">
        <f t="shared" si="1141"/>
        <v>3.9.9.1.0.00.00 - Compensação Financeira entre RGPS/RPPS</v>
      </c>
      <c r="B4087" s="108" t="s">
        <v>2197</v>
      </c>
      <c r="C4087" s="111">
        <v>2358189029.4299998</v>
      </c>
      <c r="D4087" s="182">
        <v>0</v>
      </c>
      <c r="E4087" s="112">
        <f>E4089+E4088+E4090+E4091</f>
        <v>2358189029.4299998</v>
      </c>
      <c r="F4087" s="112">
        <f>F4089+F4088+F4090+F4091</f>
        <v>0</v>
      </c>
      <c r="G4087" s="182">
        <f>G4089+G4088+G4090+G4091</f>
        <v>0</v>
      </c>
      <c r="H4087" s="182" t="b">
        <f t="shared" si="1142"/>
        <v>1</v>
      </c>
      <c r="I4087" s="182" t="str">
        <f t="shared" si="1140"/>
        <v>00</v>
      </c>
    </row>
    <row r="4088" spans="1:9" ht="25.5">
      <c r="A4088" s="182" t="str">
        <f t="shared" si="1141"/>
        <v>3.9.9.1.2.00.00 - Compensação Financeira entre RGPS/RPPS - Intra 
 OFSS</v>
      </c>
      <c r="B4088" s="106" t="s">
        <v>2198</v>
      </c>
      <c r="C4088" s="110"/>
      <c r="D4088" s="182">
        <v>0</v>
      </c>
      <c r="E4088" s="112">
        <f t="shared" ref="E4088:E4091" si="1147">SUMIF(A4088:B4088,"*intra*",C4088:D4088)+SUMIF(A4088:B4088,"*inter*",C4088:D4088)</f>
        <v>0</v>
      </c>
      <c r="F4088" s="112">
        <f t="shared" ref="F4088:F4091" si="1148">SUMIF(A4088:B4088,"*consolidação*",C4088:D4088)</f>
        <v>0</v>
      </c>
      <c r="H4088" s="182" t="b">
        <f t="shared" si="1142"/>
        <v>1</v>
      </c>
      <c r="I4088" s="182" t="str">
        <f t="shared" si="1140"/>
        <v>00</v>
      </c>
    </row>
    <row r="4089" spans="1:9" ht="25.5">
      <c r="A4089" s="182" t="str">
        <f t="shared" si="1141"/>
        <v>3.9.9.1.3.00.00 - Compensação Financeira entre RGPS/RPPS - Inter 
 OFSS - União</v>
      </c>
      <c r="B4089" s="108" t="s">
        <v>2199</v>
      </c>
      <c r="C4089" s="111"/>
      <c r="D4089" s="182">
        <v>0</v>
      </c>
      <c r="E4089" s="112">
        <f t="shared" si="1147"/>
        <v>0</v>
      </c>
      <c r="F4089" s="112">
        <f t="shared" si="1148"/>
        <v>0</v>
      </c>
      <c r="H4089" s="182" t="b">
        <f t="shared" si="1142"/>
        <v>1</v>
      </c>
      <c r="I4089" s="182" t="str">
        <f t="shared" si="1140"/>
        <v>00</v>
      </c>
    </row>
    <row r="4090" spans="1:9" ht="25.5">
      <c r="A4090" s="182" t="str">
        <f t="shared" si="1141"/>
        <v>3.9.9.1.4.00.00 - Compensação Financeira entre RGPS/RPPS - Inter 
 OFSS - Estado</v>
      </c>
      <c r="B4090" s="106" t="s">
        <v>2200</v>
      </c>
      <c r="C4090" s="110">
        <v>1151355958.0599999</v>
      </c>
      <c r="D4090" s="182">
        <v>0</v>
      </c>
      <c r="E4090" s="112">
        <f t="shared" si="1147"/>
        <v>1151355958.0599999</v>
      </c>
      <c r="F4090" s="112">
        <f t="shared" si="1148"/>
        <v>0</v>
      </c>
      <c r="H4090" s="182" t="b">
        <f t="shared" si="1142"/>
        <v>1</v>
      </c>
      <c r="I4090" s="182" t="str">
        <f t="shared" si="1140"/>
        <v>00</v>
      </c>
    </row>
    <row r="4091" spans="1:9" ht="25.5">
      <c r="A4091" s="182" t="str">
        <f t="shared" si="1141"/>
        <v>3.9.9.1.5.00.00 - Compensação Financeira entre RGPS/RPPS - Inter 
 OFSS - Município</v>
      </c>
      <c r="B4091" s="108" t="s">
        <v>2201</v>
      </c>
      <c r="C4091" s="111">
        <v>1206833071.3699999</v>
      </c>
      <c r="D4091" s="182">
        <v>0</v>
      </c>
      <c r="E4091" s="112">
        <f t="shared" si="1147"/>
        <v>1206833071.3699999</v>
      </c>
      <c r="F4091" s="112">
        <f t="shared" si="1148"/>
        <v>0</v>
      </c>
      <c r="H4091" s="182" t="b">
        <f t="shared" si="1142"/>
        <v>1</v>
      </c>
      <c r="I4091" s="182" t="str">
        <f t="shared" si="1140"/>
        <v>00</v>
      </c>
    </row>
    <row r="4092" spans="1:9">
      <c r="A4092" s="182" t="str">
        <f t="shared" si="1141"/>
        <v>3.9.9.2.0.00.00 - Compensação Financeira entre Regimes Próprios</v>
      </c>
      <c r="B4092" s="106" t="s">
        <v>2202</v>
      </c>
      <c r="C4092" s="110">
        <v>0</v>
      </c>
      <c r="D4092" s="182">
        <v>0</v>
      </c>
      <c r="E4092" s="112">
        <f>E4094+E4093+E4095</f>
        <v>0</v>
      </c>
      <c r="F4092" s="112">
        <f>F4094+F4093+F4095</f>
        <v>0</v>
      </c>
      <c r="G4092" s="182">
        <f>G4094+G4093+G4095</f>
        <v>0</v>
      </c>
      <c r="H4092" s="182" t="b">
        <f t="shared" si="1142"/>
        <v>1</v>
      </c>
      <c r="I4092" s="182" t="str">
        <f t="shared" si="1140"/>
        <v>00</v>
      </c>
    </row>
    <row r="4093" spans="1:9" ht="25.5">
      <c r="A4093" s="182" t="str">
        <f t="shared" si="1141"/>
        <v>3.9.9.2.3.00.00 - Compensação Financeira entre Regimes Próprios - 
 Inter OFSS - União</v>
      </c>
      <c r="B4093" s="108" t="s">
        <v>2203</v>
      </c>
      <c r="C4093" s="111"/>
      <c r="D4093" s="182">
        <v>0</v>
      </c>
      <c r="E4093" s="112">
        <f t="shared" ref="E4093:E4095" si="1149">SUMIF(A4093:B4093,"*intra*",C4093:D4093)+SUMIF(A4093:B4093,"*inter*",C4093:D4093)</f>
        <v>0</v>
      </c>
      <c r="F4093" s="112">
        <f t="shared" ref="F4093:F4095" si="1150">SUMIF(A4093:B4093,"*consolidação*",C4093:D4093)</f>
        <v>0</v>
      </c>
      <c r="H4093" s="182" t="b">
        <f t="shared" si="1142"/>
        <v>1</v>
      </c>
      <c r="I4093" s="182" t="str">
        <f t="shared" si="1140"/>
        <v>00</v>
      </c>
    </row>
    <row r="4094" spans="1:9" ht="25.5">
      <c r="A4094" s="182" t="str">
        <f t="shared" si="1141"/>
        <v>3.9.9.2.4.00.00 - Compensação Financeira entre Regimes Próprios - 
 Inter OFSS - Estado</v>
      </c>
      <c r="B4094" s="106" t="s">
        <v>2204</v>
      </c>
      <c r="C4094" s="110"/>
      <c r="D4094" s="182">
        <v>0</v>
      </c>
      <c r="E4094" s="112">
        <f t="shared" si="1149"/>
        <v>0</v>
      </c>
      <c r="F4094" s="112">
        <f t="shared" si="1150"/>
        <v>0</v>
      </c>
      <c r="H4094" s="182" t="b">
        <f t="shared" si="1142"/>
        <v>1</v>
      </c>
      <c r="I4094" s="182" t="str">
        <f t="shared" si="1140"/>
        <v>00</v>
      </c>
    </row>
    <row r="4095" spans="1:9" ht="25.5">
      <c r="A4095" s="182" t="str">
        <f t="shared" si="1141"/>
        <v>3.9.9.2.5.00.00 - Compensação Financeira entre Regimes Próprios - 
 Inter OFSS - Município</v>
      </c>
      <c r="B4095" s="108" t="s">
        <v>2205</v>
      </c>
      <c r="C4095" s="111"/>
      <c r="D4095" s="182">
        <v>0</v>
      </c>
      <c r="E4095" s="112">
        <f t="shared" si="1149"/>
        <v>0</v>
      </c>
      <c r="F4095" s="112">
        <f t="shared" si="1150"/>
        <v>0</v>
      </c>
      <c r="H4095" s="182" t="b">
        <f t="shared" si="1142"/>
        <v>1</v>
      </c>
      <c r="I4095" s="182" t="str">
        <f t="shared" si="1140"/>
        <v>00</v>
      </c>
    </row>
    <row r="4096" spans="1:9">
      <c r="A4096" s="182" t="str">
        <f t="shared" si="1141"/>
        <v>3.9.9.3.0.00.00 - Variação Patrimonial Diminutiva com Bonificações</v>
      </c>
      <c r="B4096" s="106" t="s">
        <v>2206</v>
      </c>
      <c r="C4096" s="110">
        <v>0</v>
      </c>
      <c r="D4096" s="182">
        <v>0</v>
      </c>
      <c r="E4096" s="112">
        <f>E4097</f>
        <v>0</v>
      </c>
      <c r="F4096" s="112">
        <f>F4097</f>
        <v>0</v>
      </c>
      <c r="G4096" s="182">
        <f>G4097</f>
        <v>0</v>
      </c>
      <c r="H4096" s="182" t="b">
        <f t="shared" si="1142"/>
        <v>1</v>
      </c>
      <c r="I4096" s="182" t="str">
        <f t="shared" si="1140"/>
        <v>00</v>
      </c>
    </row>
    <row r="4097" spans="1:9" ht="25.5">
      <c r="A4097" s="182" t="str">
        <f t="shared" si="1141"/>
        <v>3.9.9.3.1.00.00 - Variação Patrimonial Diminutiva com Bonificações - 
 Consolidação</v>
      </c>
      <c r="B4097" s="108" t="s">
        <v>2207</v>
      </c>
      <c r="C4097" s="111"/>
      <c r="D4097" s="182">
        <v>0</v>
      </c>
      <c r="E4097" s="112">
        <f t="shared" ref="E4097" si="1151">SUMIF(A4097:B4097,"*intra*",C4097:D4097)+SUMIF(A4097:B4097,"*inter*",C4097:D4097)</f>
        <v>0</v>
      </c>
      <c r="F4097" s="112">
        <f t="shared" ref="F4097" si="1152">SUMIF(A4097:B4097,"*consolidação*",C4097:D4097)</f>
        <v>0</v>
      </c>
      <c r="H4097" s="182" t="b">
        <f t="shared" si="1142"/>
        <v>1</v>
      </c>
      <c r="I4097" s="182" t="str">
        <f t="shared" si="1140"/>
        <v>00</v>
      </c>
    </row>
    <row r="4098" spans="1:9">
      <c r="A4098" s="182" t="str">
        <f t="shared" si="1141"/>
        <v>3.9.9.4.0.00.00 - Amortização de Ágio em Investimentos</v>
      </c>
      <c r="B4098" s="106" t="s">
        <v>2208</v>
      </c>
      <c r="C4098" s="110">
        <v>0</v>
      </c>
      <c r="D4098" s="182">
        <v>0</v>
      </c>
      <c r="E4098" s="112">
        <f>E4101+E4103+E4100+E4099+E4102</f>
        <v>0</v>
      </c>
      <c r="F4098" s="112">
        <f>F4101+F4103+F4100+F4099+F4102</f>
        <v>0</v>
      </c>
      <c r="G4098" s="182">
        <f>G4101+G4103+G4100+G4099+G4102</f>
        <v>0</v>
      </c>
      <c r="H4098" s="182" t="b">
        <f t="shared" si="1142"/>
        <v>1</v>
      </c>
      <c r="I4098" s="182" t="str">
        <f t="shared" si="1140"/>
        <v>00</v>
      </c>
    </row>
    <row r="4099" spans="1:9" ht="25.5">
      <c r="A4099" s="182" t="str">
        <f t="shared" si="1141"/>
        <v>3.9.9.4.1.00.00 - Amortização de Ágio em Investimentos - 
 Consolidação</v>
      </c>
      <c r="B4099" s="108" t="s">
        <v>2209</v>
      </c>
      <c r="C4099" s="111"/>
      <c r="D4099" s="182">
        <v>0</v>
      </c>
      <c r="E4099" s="112">
        <f t="shared" ref="E4099:E4103" si="1153">SUMIF(A4099:B4099,"*intra*",C4099:D4099)+SUMIF(A4099:B4099,"*inter*",C4099:D4099)</f>
        <v>0</v>
      </c>
      <c r="F4099" s="112">
        <f t="shared" ref="F4099:F4103" si="1154">SUMIF(A4099:B4099,"*consolidação*",C4099:D4099)</f>
        <v>0</v>
      </c>
      <c r="H4099" s="182" t="b">
        <f t="shared" si="1142"/>
        <v>1</v>
      </c>
      <c r="I4099" s="182" t="str">
        <f t="shared" si="1140"/>
        <v>00</v>
      </c>
    </row>
    <row r="4100" spans="1:9">
      <c r="A4100" s="182" t="str">
        <f t="shared" si="1141"/>
        <v>3.9.9.4.2.00.00 - Amortização de Ágio em Investimentos - Intra OFSS</v>
      </c>
      <c r="B4100" s="106" t="s">
        <v>2210</v>
      </c>
      <c r="C4100" s="110"/>
      <c r="D4100" s="182">
        <v>0</v>
      </c>
      <c r="E4100" s="112">
        <f t="shared" si="1153"/>
        <v>0</v>
      </c>
      <c r="F4100" s="112">
        <f t="shared" si="1154"/>
        <v>0</v>
      </c>
      <c r="H4100" s="182" t="b">
        <f t="shared" si="1142"/>
        <v>1</v>
      </c>
      <c r="I4100" s="182" t="str">
        <f t="shared" si="1140"/>
        <v>00</v>
      </c>
    </row>
    <row r="4101" spans="1:9" ht="25.5">
      <c r="A4101" s="182" t="str">
        <f t="shared" si="1141"/>
        <v>3.9.9.4.3.00.00 - Amortização de Ágio em Investimentos - Inter OFSS 
 - União</v>
      </c>
      <c r="B4101" s="108" t="s">
        <v>2211</v>
      </c>
      <c r="C4101" s="111"/>
      <c r="D4101" s="182">
        <v>0</v>
      </c>
      <c r="E4101" s="112">
        <f t="shared" si="1153"/>
        <v>0</v>
      </c>
      <c r="F4101" s="112">
        <f t="shared" si="1154"/>
        <v>0</v>
      </c>
      <c r="H4101" s="182" t="b">
        <f t="shared" si="1142"/>
        <v>1</v>
      </c>
      <c r="I4101" s="182" t="str">
        <f t="shared" si="1140"/>
        <v>00</v>
      </c>
    </row>
    <row r="4102" spans="1:9" ht="25.5">
      <c r="A4102" s="182" t="str">
        <f t="shared" si="1141"/>
        <v>3.9.9.4.4.00.00 - Amortização de Ágio em Investimentos - Inter OFSS 
 - Estado</v>
      </c>
      <c r="B4102" s="106" t="s">
        <v>2212</v>
      </c>
      <c r="C4102" s="110"/>
      <c r="D4102" s="182">
        <v>0</v>
      </c>
      <c r="E4102" s="112">
        <f t="shared" si="1153"/>
        <v>0</v>
      </c>
      <c r="F4102" s="112">
        <f t="shared" si="1154"/>
        <v>0</v>
      </c>
      <c r="H4102" s="182" t="b">
        <f t="shared" si="1142"/>
        <v>1</v>
      </c>
      <c r="I4102" s="182" t="str">
        <f t="shared" si="1140"/>
        <v>00</v>
      </c>
    </row>
    <row r="4103" spans="1:9" ht="25.5">
      <c r="A4103" s="182" t="str">
        <f t="shared" si="1141"/>
        <v>3.9.9.4.5.00.00 - Amortização de Ágio em Investimentos - Inter OFSS 
 - Município</v>
      </c>
      <c r="B4103" s="108" t="s">
        <v>2213</v>
      </c>
      <c r="C4103" s="111"/>
      <c r="D4103" s="182">
        <v>0</v>
      </c>
      <c r="E4103" s="112">
        <f t="shared" si="1153"/>
        <v>0</v>
      </c>
      <c r="F4103" s="112">
        <f t="shared" si="1154"/>
        <v>0</v>
      </c>
      <c r="H4103" s="182" t="b">
        <f t="shared" si="1142"/>
        <v>1</v>
      </c>
      <c r="I4103" s="182" t="str">
        <f t="shared" si="1140"/>
        <v>00</v>
      </c>
    </row>
    <row r="4104" spans="1:9">
      <c r="A4104" s="182" t="str">
        <f t="shared" si="1141"/>
        <v>3.9.9.5.0.00.00 - Multas Administrativas</v>
      </c>
      <c r="B4104" s="106" t="s">
        <v>2214</v>
      </c>
      <c r="C4104" s="110">
        <v>1936058.98</v>
      </c>
      <c r="D4104" s="182">
        <v>0</v>
      </c>
      <c r="E4104" s="112">
        <f>E4105</f>
        <v>0</v>
      </c>
      <c r="F4104" s="112">
        <f>F4105</f>
        <v>1936058.98</v>
      </c>
      <c r="G4104" s="182">
        <f>G4105</f>
        <v>0</v>
      </c>
      <c r="H4104" s="182" t="b">
        <f t="shared" si="1142"/>
        <v>1</v>
      </c>
      <c r="I4104" s="182" t="str">
        <f t="shared" si="1140"/>
        <v>00</v>
      </c>
    </row>
    <row r="4105" spans="1:9">
      <c r="A4105" s="182" t="str">
        <f t="shared" si="1141"/>
        <v>3.9.9.5.1.00.00 - Multas Administrativas - Consolidação</v>
      </c>
      <c r="B4105" s="108" t="s">
        <v>2215</v>
      </c>
      <c r="C4105" s="111">
        <v>1936058.98</v>
      </c>
      <c r="D4105" s="182">
        <v>0</v>
      </c>
      <c r="E4105" s="112">
        <f t="shared" ref="E4105" si="1155">SUMIF(A4105:B4105,"*intra*",C4105:D4105)+SUMIF(A4105:B4105,"*inter*",C4105:D4105)</f>
        <v>0</v>
      </c>
      <c r="F4105" s="112">
        <f t="shared" ref="F4105" si="1156">SUMIF(A4105:B4105,"*consolidação*",C4105:D4105)</f>
        <v>1936058.98</v>
      </c>
      <c r="H4105" s="182" t="b">
        <f t="shared" si="1142"/>
        <v>1</v>
      </c>
      <c r="I4105" s="182" t="str">
        <f t="shared" si="1140"/>
        <v>00</v>
      </c>
    </row>
    <row r="4106" spans="1:9">
      <c r="A4106" s="182" t="str">
        <f t="shared" si="1141"/>
        <v>3.9.9.6.0.00.00 - Indenizações e Restituições</v>
      </c>
      <c r="B4106" s="106" t="s">
        <v>2216</v>
      </c>
      <c r="C4106" s="110">
        <v>24197954367.970001</v>
      </c>
      <c r="D4106" s="182">
        <v>0</v>
      </c>
      <c r="E4106" s="112">
        <f>E4107</f>
        <v>0</v>
      </c>
      <c r="F4106" s="112">
        <f>F4107</f>
        <v>24197954367.970001</v>
      </c>
      <c r="G4106" s="182">
        <f>G4107</f>
        <v>0</v>
      </c>
      <c r="H4106" s="182" t="b">
        <f t="shared" si="1142"/>
        <v>1</v>
      </c>
      <c r="I4106" s="182" t="str">
        <f t="shared" si="1140"/>
        <v>00</v>
      </c>
    </row>
    <row r="4107" spans="1:9">
      <c r="A4107" s="182" t="str">
        <f t="shared" si="1141"/>
        <v>3.9.9.6.1.00.00 - Indenizações e Restituições - Consolidação</v>
      </c>
      <c r="B4107" s="108" t="s">
        <v>2217</v>
      </c>
      <c r="C4107" s="111">
        <v>24197954367.970001</v>
      </c>
      <c r="D4107" s="182">
        <v>0</v>
      </c>
      <c r="E4107" s="112">
        <f t="shared" ref="E4107" si="1157">SUMIF(A4107:B4107,"*intra*",C4107:D4107)+SUMIF(A4107:B4107,"*inter*",C4107:D4107)</f>
        <v>0</v>
      </c>
      <c r="F4107" s="112">
        <f t="shared" ref="F4107" si="1158">SUMIF(A4107:B4107,"*consolidação*",C4107:D4107)</f>
        <v>24197954367.970001</v>
      </c>
      <c r="H4107" s="182" t="b">
        <f t="shared" si="1142"/>
        <v>1</v>
      </c>
      <c r="I4107" s="182" t="str">
        <f t="shared" si="1140"/>
        <v>00</v>
      </c>
    </row>
    <row r="4108" spans="1:9">
      <c r="A4108" s="182" t="str">
        <f t="shared" si="1141"/>
        <v>3.9.9.7.0.00.00 - Compensações ao RGPS</v>
      </c>
      <c r="B4108" s="106" t="s">
        <v>2218</v>
      </c>
      <c r="C4108" s="110">
        <v>0</v>
      </c>
      <c r="D4108" s="182">
        <v>0</v>
      </c>
      <c r="E4108" s="112">
        <f>E4109+E4110</f>
        <v>0</v>
      </c>
      <c r="F4108" s="112">
        <f>F4109+F4110</f>
        <v>0</v>
      </c>
      <c r="G4108" s="182">
        <f>G4109+G4110</f>
        <v>0</v>
      </c>
      <c r="H4108" s="182" t="b">
        <f t="shared" si="1142"/>
        <v>1</v>
      </c>
      <c r="I4108" s="182" t="str">
        <f t="shared" si="1140"/>
        <v>00</v>
      </c>
    </row>
    <row r="4109" spans="1:9">
      <c r="A4109" s="182" t="str">
        <f t="shared" si="1141"/>
        <v>3.9.9.7.1.00.00 - Compensações ao RGPS - Consolidação</v>
      </c>
      <c r="B4109" s="108" t="s">
        <v>2219</v>
      </c>
      <c r="C4109" s="111"/>
      <c r="D4109" s="182">
        <v>0</v>
      </c>
      <c r="E4109" s="112">
        <f t="shared" ref="E4109:E4110" si="1159">SUMIF(A4109:B4109,"*intra*",C4109:D4109)+SUMIF(A4109:B4109,"*inter*",C4109:D4109)</f>
        <v>0</v>
      </c>
      <c r="F4109" s="112">
        <f t="shared" ref="F4109:F4110" si="1160">SUMIF(A4109:B4109,"*consolidação*",C4109:D4109)</f>
        <v>0</v>
      </c>
      <c r="H4109" s="182" t="b">
        <f t="shared" si="1142"/>
        <v>1</v>
      </c>
      <c r="I4109" s="182" t="str">
        <f t="shared" si="1140"/>
        <v>00</v>
      </c>
    </row>
    <row r="4110" spans="1:9">
      <c r="A4110" s="182" t="str">
        <f t="shared" si="1141"/>
        <v>3.9.9.7.3.00.00 - Compensações ao RGPS - Inter OFSS - União</v>
      </c>
      <c r="B4110" s="106" t="s">
        <v>2220</v>
      </c>
      <c r="C4110" s="110"/>
      <c r="D4110" s="182">
        <v>0</v>
      </c>
      <c r="E4110" s="112">
        <f t="shared" si="1159"/>
        <v>0</v>
      </c>
      <c r="F4110" s="112">
        <f t="shared" si="1160"/>
        <v>0</v>
      </c>
      <c r="H4110" s="182" t="b">
        <f t="shared" si="1142"/>
        <v>1</v>
      </c>
      <c r="I4110" s="182" t="str">
        <f t="shared" si="1140"/>
        <v>00</v>
      </c>
    </row>
    <row r="4111" spans="1:9" ht="25.5">
      <c r="A4111" s="182" t="str">
        <f t="shared" si="1141"/>
        <v>3.9.9.9.0.00.00 - Variações Patrimoniais Diminutivas Decorrentes de 
 Fatos Geradores Diversos</v>
      </c>
      <c r="B4111" s="108" t="s">
        <v>2221</v>
      </c>
      <c r="C4111" s="111">
        <v>44947264762.190002</v>
      </c>
      <c r="D4111" s="182">
        <v>0</v>
      </c>
      <c r="E4111" s="112">
        <f>E4112</f>
        <v>0</v>
      </c>
      <c r="F4111" s="112">
        <f>F4112</f>
        <v>44947264762.190002</v>
      </c>
      <c r="G4111" s="182">
        <f>G4112</f>
        <v>0</v>
      </c>
      <c r="H4111" s="182" t="b">
        <f t="shared" si="1142"/>
        <v>1</v>
      </c>
      <c r="I4111" s="182" t="str">
        <f t="shared" si="1140"/>
        <v>00</v>
      </c>
    </row>
    <row r="4112" spans="1:9" ht="25.5">
      <c r="A4112" s="182" t="str">
        <f t="shared" si="1141"/>
        <v>3.9.9.9.1.00.00 - Variações Patrimoniais Diminutivas Decorrentes de 
 Fatos Geradores Diversos - Consolidação</v>
      </c>
      <c r="B4112" s="106" t="s">
        <v>2222</v>
      </c>
      <c r="C4112" s="110">
        <v>44947264762.190002</v>
      </c>
      <c r="D4112" s="182">
        <v>0</v>
      </c>
      <c r="E4112" s="112">
        <f t="shared" ref="E4112:E4114" si="1161">SUMIF(A4112:B4112,"*intra*",C4112:D4112)+SUMIF(A4112:B4112,"*inter*",C4112:D4112)</f>
        <v>0</v>
      </c>
      <c r="F4112" s="112">
        <f t="shared" ref="F4112:F4114" si="1162">SUMIF(A4112:B4112,"*consolidação*",C4112:D4112)</f>
        <v>44947264762.190002</v>
      </c>
      <c r="H4112" s="182" t="b">
        <f t="shared" si="1142"/>
        <v>1</v>
      </c>
      <c r="I4112" s="182" t="str">
        <f t="shared" si="1140"/>
        <v>00</v>
      </c>
    </row>
    <row r="4113" spans="1:9">
      <c r="A4113" s="182">
        <v>1</v>
      </c>
      <c r="B4113" s="108" t="s">
        <v>2223</v>
      </c>
      <c r="C4113" s="109"/>
      <c r="D4113" s="182">
        <v>0</v>
      </c>
      <c r="E4113" s="112">
        <f t="shared" si="1161"/>
        <v>0</v>
      </c>
      <c r="F4113" s="112">
        <f t="shared" si="1162"/>
        <v>0</v>
      </c>
      <c r="H4113" s="182" t="b">
        <f t="shared" si="1142"/>
        <v>1</v>
      </c>
      <c r="I4113" s="182" t="str">
        <f t="shared" si="1140"/>
        <v/>
      </c>
    </row>
    <row r="4114" spans="1:9">
      <c r="A4114" s="182">
        <v>1</v>
      </c>
      <c r="B4114" s="106" t="s">
        <v>2224</v>
      </c>
      <c r="C4114" s="107"/>
      <c r="D4114" s="182">
        <v>0</v>
      </c>
      <c r="E4114" s="112">
        <f t="shared" si="1161"/>
        <v>0</v>
      </c>
      <c r="F4114" s="112">
        <f t="shared" si="1162"/>
        <v>0</v>
      </c>
      <c r="H4114" s="182" t="b">
        <f t="shared" si="1142"/>
        <v>1</v>
      </c>
      <c r="I4114" s="182" t="str">
        <f t="shared" si="1140"/>
        <v/>
      </c>
    </row>
    <row r="4115" spans="1:9">
      <c r="A4115" s="182" t="str">
        <f t="shared" ref="A4115:A4180" si="1163">TRIM(B4115)</f>
        <v>4.0.0.0.0.00.00 - Variação Patrimonial Aumentativa</v>
      </c>
      <c r="B4115" s="108" t="s">
        <v>2225</v>
      </c>
      <c r="C4115" s="111">
        <v>11981227835447.83</v>
      </c>
      <c r="D4115" s="182">
        <v>0</v>
      </c>
      <c r="E4115" s="182">
        <f>E4144+E4116+E4312+E4182+E4260+E4198+E4353</f>
        <v>9233366548055.1016</v>
      </c>
      <c r="F4115" s="182">
        <f>F4144+F4116+F4312+F4182+F4260+F4198+F4353</f>
        <v>2747861287392.7305</v>
      </c>
      <c r="G4115" s="182">
        <f>G4144+G4116+G4312+G4182+G4260+G4198+G4353</f>
        <v>0</v>
      </c>
      <c r="H4115" s="182" t="b">
        <f t="shared" si="1142"/>
        <v>1</v>
      </c>
      <c r="I4115" s="182" t="str">
        <f t="shared" si="1140"/>
        <v>00</v>
      </c>
    </row>
    <row r="4116" spans="1:9">
      <c r="A4116" s="182" t="str">
        <f t="shared" si="1163"/>
        <v>4.1.0.0.0.00.00 - Impostos, Taxas e Contribuições de Melhoria</v>
      </c>
      <c r="B4116" s="106" t="s">
        <v>2226</v>
      </c>
      <c r="C4116" s="110">
        <v>472046314823.06</v>
      </c>
      <c r="D4116" s="182">
        <v>0</v>
      </c>
      <c r="E4116" s="182">
        <f>E4128+E4117+E4133</f>
        <v>0</v>
      </c>
      <c r="F4116" s="182">
        <f>F4128+F4117+F4133</f>
        <v>472046314823.06</v>
      </c>
      <c r="G4116" s="182">
        <f>G4128+G4117+G4133</f>
        <v>0</v>
      </c>
      <c r="H4116" s="182" t="b">
        <f t="shared" si="1142"/>
        <v>1</v>
      </c>
      <c r="I4116" s="182" t="str">
        <f t="shared" si="1140"/>
        <v>00</v>
      </c>
    </row>
    <row r="4117" spans="1:9">
      <c r="A4117" s="182" t="str">
        <f t="shared" si="1163"/>
        <v>4.1.1.0.0.00.00 - Impostos</v>
      </c>
      <c r="B4117" s="108" t="s">
        <v>2227</v>
      </c>
      <c r="C4117" s="111">
        <v>463932374247.52002</v>
      </c>
      <c r="D4117" s="182">
        <v>0</v>
      </c>
      <c r="E4117" s="112">
        <f>E4124+E4120+E4122+E4126+E4118</f>
        <v>0</v>
      </c>
      <c r="F4117" s="112">
        <f>F4124+F4120+F4122+F4126+F4118</f>
        <v>463932374247.52002</v>
      </c>
      <c r="G4117" s="182">
        <f>G4124+G4120+G4122+G4126+G4118</f>
        <v>0</v>
      </c>
      <c r="H4117" s="182" t="b">
        <f t="shared" si="1142"/>
        <v>1</v>
      </c>
      <c r="I4117" s="182" t="str">
        <f t="shared" si="1140"/>
        <v>00</v>
      </c>
    </row>
    <row r="4118" spans="1:9">
      <c r="A4118" s="182" t="str">
        <f t="shared" si="1163"/>
        <v>4.1.1.1.0.00.00 - Impostos sobre Comercio Exterior</v>
      </c>
      <c r="B4118" s="106" t="s">
        <v>2228</v>
      </c>
      <c r="C4118" s="110">
        <v>32407895596.139999</v>
      </c>
      <c r="D4118" s="182">
        <v>0</v>
      </c>
      <c r="E4118" s="112">
        <f>E4119</f>
        <v>0</v>
      </c>
      <c r="F4118" s="112">
        <f>F4119</f>
        <v>32407895596.139999</v>
      </c>
      <c r="G4118" s="182">
        <f>G4119</f>
        <v>0</v>
      </c>
      <c r="H4118" s="182" t="b">
        <f t="shared" si="1142"/>
        <v>1</v>
      </c>
      <c r="I4118" s="182" t="str">
        <f t="shared" si="1140"/>
        <v>00</v>
      </c>
    </row>
    <row r="4119" spans="1:9">
      <c r="A4119" s="182" t="str">
        <f t="shared" si="1163"/>
        <v>4.1.1.1.1.00.00 - Impostos sobre Comercio Exterior - Consolidação</v>
      </c>
      <c r="B4119" s="108" t="s">
        <v>2229</v>
      </c>
      <c r="C4119" s="111">
        <v>32407895596.139999</v>
      </c>
      <c r="D4119" s="182">
        <v>0</v>
      </c>
      <c r="E4119" s="112">
        <f t="shared" ref="E4119" si="1164">SUMIF(A4119:B4119,"*intra*",C4119:D4119)+SUMIF(A4119:B4119,"*inter*",C4119:D4119)</f>
        <v>0</v>
      </c>
      <c r="F4119" s="112">
        <f t="shared" ref="F4119" si="1165">SUMIF(A4119:B4119,"*consolidação*",C4119:D4119)</f>
        <v>32407895596.139999</v>
      </c>
      <c r="H4119" s="182" t="b">
        <f t="shared" si="1142"/>
        <v>1</v>
      </c>
      <c r="I4119" s="182" t="str">
        <f t="shared" si="1140"/>
        <v>00</v>
      </c>
    </row>
    <row r="4120" spans="1:9">
      <c r="A4120" s="182" t="str">
        <f t="shared" si="1163"/>
        <v>4.1.1.2.0.00.00 - Impostos sobre Patrimônio e a Renda</v>
      </c>
      <c r="B4120" s="106" t="s">
        <v>2230</v>
      </c>
      <c r="C4120" s="110">
        <v>345312758870.71002</v>
      </c>
      <c r="D4120" s="182">
        <v>0</v>
      </c>
      <c r="E4120" s="112">
        <f>E4121</f>
        <v>0</v>
      </c>
      <c r="F4120" s="112">
        <f>F4121</f>
        <v>345312758870.71002</v>
      </c>
      <c r="G4120" s="182">
        <f>G4121</f>
        <v>0</v>
      </c>
      <c r="H4120" s="182" t="b">
        <f t="shared" si="1142"/>
        <v>1</v>
      </c>
      <c r="I4120" s="182" t="str">
        <f t="shared" si="1140"/>
        <v>00</v>
      </c>
    </row>
    <row r="4121" spans="1:9">
      <c r="A4121" s="182" t="str">
        <f t="shared" si="1163"/>
        <v>4.1.1.2.1.00.00 - Impostos sobre Patrimônio e a Renda - Consolidação</v>
      </c>
      <c r="B4121" s="108" t="s">
        <v>2231</v>
      </c>
      <c r="C4121" s="111">
        <v>345312758870.71002</v>
      </c>
      <c r="D4121" s="182">
        <v>0</v>
      </c>
      <c r="E4121" s="112">
        <f t="shared" ref="E4121" si="1166">SUMIF(A4121:B4121,"*intra*",C4121:D4121)+SUMIF(A4121:B4121,"*inter*",C4121:D4121)</f>
        <v>0</v>
      </c>
      <c r="F4121" s="112">
        <f t="shared" ref="F4121" si="1167">SUMIF(A4121:B4121,"*consolidação*",C4121:D4121)</f>
        <v>345312758870.71002</v>
      </c>
      <c r="H4121" s="182" t="b">
        <f t="shared" si="1142"/>
        <v>1</v>
      </c>
      <c r="I4121" s="182" t="str">
        <f t="shared" si="1140"/>
        <v>00</v>
      </c>
    </row>
    <row r="4122" spans="1:9">
      <c r="A4122" s="182" t="str">
        <f t="shared" si="1163"/>
        <v>4.1.1.3.0.00.00 - Impostos sobre a Produção e a Circulação</v>
      </c>
      <c r="B4122" s="106" t="s">
        <v>2232</v>
      </c>
      <c r="C4122" s="110">
        <v>82016946561.979996</v>
      </c>
      <c r="D4122" s="182">
        <v>0</v>
      </c>
      <c r="E4122" s="112">
        <f>E4123</f>
        <v>0</v>
      </c>
      <c r="F4122" s="112">
        <f>F4123</f>
        <v>82016946561.979996</v>
      </c>
      <c r="G4122" s="182">
        <f>G4123</f>
        <v>0</v>
      </c>
      <c r="H4122" s="182" t="b">
        <f t="shared" si="1142"/>
        <v>1</v>
      </c>
      <c r="I4122" s="182" t="str">
        <f t="shared" si="1140"/>
        <v>00</v>
      </c>
    </row>
    <row r="4123" spans="1:9" ht="25.5">
      <c r="A4123" s="182" t="str">
        <f t="shared" si="1163"/>
        <v>4.1.1.3.1.00.00 - Impostos sobre a Produção e a Circulação - 
 Consolidação</v>
      </c>
      <c r="B4123" s="108" t="s">
        <v>2233</v>
      </c>
      <c r="C4123" s="111">
        <v>82016946561.979996</v>
      </c>
      <c r="D4123" s="182">
        <v>0</v>
      </c>
      <c r="E4123" s="112">
        <f t="shared" ref="E4123" si="1168">SUMIF(A4123:B4123,"*intra*",C4123:D4123)+SUMIF(A4123:B4123,"*inter*",C4123:D4123)</f>
        <v>0</v>
      </c>
      <c r="F4123" s="112">
        <f t="shared" ref="F4123" si="1169">SUMIF(A4123:B4123,"*consolidação*",C4123:D4123)</f>
        <v>82016946561.979996</v>
      </c>
      <c r="H4123" s="182" t="b">
        <f t="shared" si="1142"/>
        <v>1</v>
      </c>
      <c r="I4123" s="182" t="str">
        <f t="shared" si="1140"/>
        <v>00</v>
      </c>
    </row>
    <row r="4124" spans="1:9">
      <c r="A4124" s="182" t="str">
        <f t="shared" si="1163"/>
        <v>4.1.1.4.0.00.00 - Impostos Extraordinários</v>
      </c>
      <c r="B4124" s="106" t="s">
        <v>2234</v>
      </c>
      <c r="C4124" s="110">
        <v>0</v>
      </c>
      <c r="D4124" s="182">
        <v>0</v>
      </c>
      <c r="E4124" s="112">
        <f>E4125</f>
        <v>0</v>
      </c>
      <c r="F4124" s="112">
        <f>F4125</f>
        <v>0</v>
      </c>
      <c r="G4124" s="182">
        <f>G4125</f>
        <v>0</v>
      </c>
      <c r="H4124" s="182" t="b">
        <f t="shared" si="1142"/>
        <v>1</v>
      </c>
      <c r="I4124" s="182" t="str">
        <f t="shared" si="1140"/>
        <v>00</v>
      </c>
    </row>
    <row r="4125" spans="1:9">
      <c r="A4125" s="182" t="str">
        <f t="shared" si="1163"/>
        <v>4.1.1.4.1.00.00 - Impostos Extraordinários - Consolidação</v>
      </c>
      <c r="B4125" s="108" t="s">
        <v>2235</v>
      </c>
      <c r="C4125" s="111"/>
      <c r="D4125" s="182">
        <v>0</v>
      </c>
      <c r="E4125" s="112">
        <f t="shared" ref="E4125" si="1170">SUMIF(A4125:B4125,"*intra*",C4125:D4125)+SUMIF(A4125:B4125,"*inter*",C4125:D4125)</f>
        <v>0</v>
      </c>
      <c r="F4125" s="112">
        <f t="shared" ref="F4125" si="1171">SUMIF(A4125:B4125,"*consolidação*",C4125:D4125)</f>
        <v>0</v>
      </c>
      <c r="H4125" s="182" t="b">
        <f t="shared" si="1142"/>
        <v>1</v>
      </c>
      <c r="I4125" s="182" t="str">
        <f t="shared" si="1140"/>
        <v>00</v>
      </c>
    </row>
    <row r="4126" spans="1:9">
      <c r="A4126" s="182" t="str">
        <f t="shared" si="1163"/>
        <v>4.1.1.9.0.00.00 - Outros Impostos</v>
      </c>
      <c r="B4126" s="106" t="s">
        <v>2236</v>
      </c>
      <c r="C4126" s="110">
        <v>4194773218.6900001</v>
      </c>
      <c r="D4126" s="182">
        <v>0</v>
      </c>
      <c r="E4126" s="112">
        <f>E4127</f>
        <v>0</v>
      </c>
      <c r="F4126" s="112">
        <f>F4127</f>
        <v>4194773218.6900001</v>
      </c>
      <c r="G4126" s="182">
        <f>G4127</f>
        <v>0</v>
      </c>
      <c r="H4126" s="182" t="b">
        <f t="shared" si="1142"/>
        <v>1</v>
      </c>
      <c r="I4126" s="182" t="str">
        <f t="shared" si="1140"/>
        <v>00</v>
      </c>
    </row>
    <row r="4127" spans="1:9">
      <c r="A4127" s="182" t="str">
        <f t="shared" si="1163"/>
        <v>4.1.1.9.1.00.00 - Outros Impostos - Consolidação</v>
      </c>
      <c r="B4127" s="108" t="s">
        <v>2237</v>
      </c>
      <c r="C4127" s="111">
        <v>4194773218.6900001</v>
      </c>
      <c r="D4127" s="182">
        <v>0</v>
      </c>
      <c r="E4127" s="112">
        <f t="shared" ref="E4127" si="1172">SUMIF(A4127:B4127,"*intra*",C4127:D4127)+SUMIF(A4127:B4127,"*inter*",C4127:D4127)</f>
        <v>0</v>
      </c>
      <c r="F4127" s="112">
        <f t="shared" ref="F4127" si="1173">SUMIF(A4127:B4127,"*consolidação*",C4127:D4127)</f>
        <v>4194773218.6900001</v>
      </c>
      <c r="H4127" s="182" t="b">
        <f t="shared" si="1142"/>
        <v>1</v>
      </c>
      <c r="I4127" s="182" t="str">
        <f t="shared" si="1140"/>
        <v>00</v>
      </c>
    </row>
    <row r="4128" spans="1:9">
      <c r="A4128" s="182" t="str">
        <f t="shared" si="1163"/>
        <v>4.1.2.0.0.00.00 - Taxas</v>
      </c>
      <c r="B4128" s="106" t="s">
        <v>2238</v>
      </c>
      <c r="C4128" s="110">
        <v>8113940575.54</v>
      </c>
      <c r="D4128" s="182">
        <v>0</v>
      </c>
      <c r="E4128" s="112">
        <f>E4131+E4129</f>
        <v>0</v>
      </c>
      <c r="F4128" s="112">
        <f>F4131+F4129</f>
        <v>8113940575.54</v>
      </c>
      <c r="G4128" s="182">
        <f>G4131+G4129</f>
        <v>0</v>
      </c>
      <c r="H4128" s="182" t="b">
        <f t="shared" si="1142"/>
        <v>1</v>
      </c>
      <c r="I4128" s="182" t="str">
        <f t="shared" si="1140"/>
        <v>00</v>
      </c>
    </row>
    <row r="4129" spans="1:9">
      <c r="A4129" s="182" t="str">
        <f t="shared" si="1163"/>
        <v>4.1.2.1.0.00.00 - Taxas pelo Exercício do Poder de Policia</v>
      </c>
      <c r="B4129" s="108" t="s">
        <v>2239</v>
      </c>
      <c r="C4129" s="111">
        <v>6855894917.25</v>
      </c>
      <c r="D4129" s="182">
        <v>0</v>
      </c>
      <c r="E4129" s="112">
        <f>E4130</f>
        <v>0</v>
      </c>
      <c r="F4129" s="112">
        <f>F4130</f>
        <v>6855894917.25</v>
      </c>
      <c r="G4129" s="182">
        <f>G4130</f>
        <v>0</v>
      </c>
      <c r="H4129" s="182" t="b">
        <f t="shared" si="1142"/>
        <v>1</v>
      </c>
      <c r="I4129" s="182" t="str">
        <f t="shared" si="1140"/>
        <v>00</v>
      </c>
    </row>
    <row r="4130" spans="1:9" ht="25.5">
      <c r="A4130" s="182" t="str">
        <f t="shared" si="1163"/>
        <v>4.1.2.1.1.00.00 - Taxas pelo Exercício do Poder de Polícia - 
 Consolidação</v>
      </c>
      <c r="B4130" s="106" t="s">
        <v>2240</v>
      </c>
      <c r="C4130" s="110">
        <v>6855894917.25</v>
      </c>
      <c r="D4130" s="182">
        <v>0</v>
      </c>
      <c r="E4130" s="112">
        <f t="shared" ref="E4130" si="1174">SUMIF(A4130:B4130,"*intra*",C4130:D4130)+SUMIF(A4130:B4130,"*inter*",C4130:D4130)</f>
        <v>0</v>
      </c>
      <c r="F4130" s="112">
        <f t="shared" ref="F4130" si="1175">SUMIF(A4130:B4130,"*consolidação*",C4130:D4130)</f>
        <v>6855894917.25</v>
      </c>
      <c r="H4130" s="182" t="b">
        <f t="shared" si="1142"/>
        <v>1</v>
      </c>
      <c r="I4130" s="182" t="str">
        <f t="shared" si="1140"/>
        <v>00</v>
      </c>
    </row>
    <row r="4131" spans="1:9">
      <c r="A4131" s="182" t="str">
        <f t="shared" si="1163"/>
        <v>4.1.2.2.0.00.00 - Taxas Pela Prestação de Serviços</v>
      </c>
      <c r="B4131" s="108" t="s">
        <v>2241</v>
      </c>
      <c r="C4131" s="111">
        <v>1258045658.29</v>
      </c>
      <c r="D4131" s="182">
        <v>0</v>
      </c>
      <c r="E4131" s="112">
        <f>E4132</f>
        <v>0</v>
      </c>
      <c r="F4131" s="112">
        <f>F4132</f>
        <v>1258045658.29</v>
      </c>
      <c r="G4131" s="182">
        <f>G4132</f>
        <v>0</v>
      </c>
      <c r="H4131" s="182" t="b">
        <f t="shared" si="1142"/>
        <v>1</v>
      </c>
      <c r="I4131" s="182" t="str">
        <f t="shared" si="1140"/>
        <v>00</v>
      </c>
    </row>
    <row r="4132" spans="1:9">
      <c r="A4132" s="182" t="str">
        <f t="shared" si="1163"/>
        <v>4.1.2.2.1.00.00 - Taxas Pela Prestação de Serviços - Consolidação</v>
      </c>
      <c r="B4132" s="106" t="s">
        <v>2242</v>
      </c>
      <c r="C4132" s="110">
        <v>1258045658.29</v>
      </c>
      <c r="D4132" s="182">
        <v>0</v>
      </c>
      <c r="E4132" s="112">
        <f t="shared" ref="E4132" si="1176">SUMIF(A4132:B4132,"*intra*",C4132:D4132)+SUMIF(A4132:B4132,"*inter*",C4132:D4132)</f>
        <v>0</v>
      </c>
      <c r="F4132" s="112">
        <f t="shared" ref="F4132" si="1177">SUMIF(A4132:B4132,"*consolidação*",C4132:D4132)</f>
        <v>1258045658.29</v>
      </c>
      <c r="H4132" s="182" t="b">
        <f t="shared" si="1142"/>
        <v>1</v>
      </c>
      <c r="I4132" s="182" t="str">
        <f t="shared" si="1140"/>
        <v>00</v>
      </c>
    </row>
    <row r="4133" spans="1:9">
      <c r="A4133" s="182" t="str">
        <f t="shared" si="1163"/>
        <v>4.1.3.0.0.00.00 - Contribuições de Melhoria</v>
      </c>
      <c r="B4133" s="108" t="s">
        <v>2243</v>
      </c>
      <c r="C4133" s="111">
        <v>0</v>
      </c>
      <c r="D4133" s="182">
        <v>0</v>
      </c>
      <c r="E4133" s="112">
        <f>E4138+E4136+E4140+E4142+E4134</f>
        <v>0</v>
      </c>
      <c r="F4133" s="112">
        <f>F4138+F4136+F4140+F4142+F4134</f>
        <v>0</v>
      </c>
      <c r="G4133" s="182">
        <f>G4138+G4136+G4140+G4142+G4134</f>
        <v>0</v>
      </c>
      <c r="H4133" s="182" t="b">
        <f t="shared" si="1142"/>
        <v>1</v>
      </c>
      <c r="I4133" s="182" t="str">
        <f t="shared" si="1140"/>
        <v>00</v>
      </c>
    </row>
    <row r="4134" spans="1:9" ht="25.5">
      <c r="A4134" s="182" t="str">
        <f t="shared" si="1163"/>
        <v>4.1.3.1.0.00.00 - Contribuição de Melhoria Pela Expansão da Rede de 
 Água Potável e Esgoto Sanitário</v>
      </c>
      <c r="B4134" s="106" t="s">
        <v>2244</v>
      </c>
      <c r="C4134" s="110">
        <v>0</v>
      </c>
      <c r="D4134" s="182">
        <v>0</v>
      </c>
      <c r="E4134" s="112">
        <f>E4135</f>
        <v>0</v>
      </c>
      <c r="F4134" s="112">
        <f>F4135</f>
        <v>0</v>
      </c>
      <c r="G4134" s="182">
        <f>G4135</f>
        <v>0</v>
      </c>
      <c r="H4134" s="182" t="b">
        <f t="shared" si="1142"/>
        <v>1</v>
      </c>
      <c r="I4134" s="182" t="str">
        <f t="shared" si="1140"/>
        <v>00</v>
      </c>
    </row>
    <row r="4135" spans="1:9" ht="25.5">
      <c r="A4135" s="182" t="str">
        <f t="shared" si="1163"/>
        <v>4.1.3.1.1.00.00 - Contribuição de Melhoria Pela Expansão da Rede de 
 Água Potável e Esgoto Sanitário - Consolidação</v>
      </c>
      <c r="B4135" s="108" t="s">
        <v>2245</v>
      </c>
      <c r="C4135" s="111"/>
      <c r="D4135" s="182">
        <v>0</v>
      </c>
      <c r="E4135" s="112">
        <f t="shared" ref="E4135" si="1178">SUMIF(A4135:B4135,"*intra*",C4135:D4135)+SUMIF(A4135:B4135,"*inter*",C4135:D4135)</f>
        <v>0</v>
      </c>
      <c r="F4135" s="112">
        <f t="shared" ref="F4135" si="1179">SUMIF(A4135:B4135,"*consolidação*",C4135:D4135)</f>
        <v>0</v>
      </c>
      <c r="H4135" s="182" t="b">
        <f t="shared" si="1142"/>
        <v>1</v>
      </c>
      <c r="I4135" s="182" t="str">
        <f t="shared" si="1140"/>
        <v>00</v>
      </c>
    </row>
    <row r="4136" spans="1:9" ht="25.5">
      <c r="A4136" s="182" t="str">
        <f t="shared" si="1163"/>
        <v>4.1.3.2.0.00.00 - Contribuição de Melhoria Pela Expansão da Rede de 
 Iluminação Pública na Cidade</v>
      </c>
      <c r="B4136" s="106" t="s">
        <v>2246</v>
      </c>
      <c r="C4136" s="110">
        <v>0</v>
      </c>
      <c r="D4136" s="182">
        <v>0</v>
      </c>
      <c r="E4136" s="112">
        <f>E4137</f>
        <v>0</v>
      </c>
      <c r="F4136" s="112">
        <f>F4137</f>
        <v>0</v>
      </c>
      <c r="G4136" s="182">
        <f>G4137</f>
        <v>0</v>
      </c>
      <c r="H4136" s="182" t="b">
        <f t="shared" si="1142"/>
        <v>1</v>
      </c>
      <c r="I4136" s="182" t="str">
        <f t="shared" si="1140"/>
        <v>00</v>
      </c>
    </row>
    <row r="4137" spans="1:9" ht="25.5">
      <c r="A4137" s="182" t="str">
        <f t="shared" si="1163"/>
        <v>4.1.3.2.1.00.00 - Contribuição de Melhoria Pela Expansão da Rede de 
 Iluminação Pública na Cidade - Consolidação</v>
      </c>
      <c r="B4137" s="108" t="s">
        <v>2247</v>
      </c>
      <c r="C4137" s="111"/>
      <c r="D4137" s="182">
        <v>0</v>
      </c>
      <c r="E4137" s="112">
        <f t="shared" ref="E4137" si="1180">SUMIF(A4137:B4137,"*intra*",C4137:D4137)+SUMIF(A4137:B4137,"*inter*",C4137:D4137)</f>
        <v>0</v>
      </c>
      <c r="F4137" s="112">
        <f t="shared" ref="F4137" si="1181">SUMIF(A4137:B4137,"*consolidação*",C4137:D4137)</f>
        <v>0</v>
      </c>
      <c r="H4137" s="182" t="b">
        <f t="shared" si="1142"/>
        <v>1</v>
      </c>
      <c r="I4137" s="182" t="str">
        <f t="shared" si="1140"/>
        <v>00</v>
      </c>
    </row>
    <row r="4138" spans="1:9" ht="25.5">
      <c r="A4138" s="182" t="str">
        <f t="shared" si="1163"/>
        <v>4.1.3.3.0.00.00 - Contribuição de Melhoria Pela Expansão de Rede de 
 Iluminação Pública Rural</v>
      </c>
      <c r="B4138" s="106" t="s">
        <v>2248</v>
      </c>
      <c r="C4138" s="110">
        <v>0</v>
      </c>
      <c r="D4138" s="182">
        <v>0</v>
      </c>
      <c r="E4138" s="112">
        <f>E4139</f>
        <v>0</v>
      </c>
      <c r="F4138" s="112">
        <f>F4139</f>
        <v>0</v>
      </c>
      <c r="G4138" s="182">
        <f>G4139</f>
        <v>0</v>
      </c>
      <c r="H4138" s="182" t="b">
        <f t="shared" si="1142"/>
        <v>1</v>
      </c>
      <c r="I4138" s="182" t="str">
        <f t="shared" si="1140"/>
        <v>00</v>
      </c>
    </row>
    <row r="4139" spans="1:9" ht="25.5">
      <c r="A4139" s="182" t="str">
        <f t="shared" si="1163"/>
        <v>4.1.3.3.1.00.00 - Contribuição de Melhoria Pela Expansão de Rede de 
 Iluminação Pública Rural - Consolidação</v>
      </c>
      <c r="B4139" s="108" t="s">
        <v>2249</v>
      </c>
      <c r="C4139" s="111"/>
      <c r="D4139" s="182">
        <v>0</v>
      </c>
      <c r="E4139" s="112">
        <f t="shared" ref="E4139" si="1182">SUMIF(A4139:B4139,"*intra*",C4139:D4139)+SUMIF(A4139:B4139,"*inter*",C4139:D4139)</f>
        <v>0</v>
      </c>
      <c r="F4139" s="112">
        <f t="shared" ref="F4139" si="1183">SUMIF(A4139:B4139,"*consolidação*",C4139:D4139)</f>
        <v>0</v>
      </c>
      <c r="H4139" s="182" t="b">
        <f t="shared" si="1142"/>
        <v>1</v>
      </c>
      <c r="I4139" s="182" t="str">
        <f t="shared" si="1140"/>
        <v>00</v>
      </c>
    </row>
    <row r="4140" spans="1:9" ht="25.5">
      <c r="A4140" s="182" t="str">
        <f t="shared" si="1163"/>
        <v>4.1.3.4.0.00.00 - Contribuição de Melhoria Pela Pavimentação e Obras 
 Complementares</v>
      </c>
      <c r="B4140" s="106" t="s">
        <v>2250</v>
      </c>
      <c r="C4140" s="110">
        <v>0</v>
      </c>
      <c r="D4140" s="182">
        <v>0</v>
      </c>
      <c r="E4140" s="112">
        <f>E4141</f>
        <v>0</v>
      </c>
      <c r="F4140" s="112">
        <f>F4141</f>
        <v>0</v>
      </c>
      <c r="G4140" s="182">
        <f>G4141</f>
        <v>0</v>
      </c>
      <c r="H4140" s="182" t="b">
        <f t="shared" si="1142"/>
        <v>1</v>
      </c>
      <c r="I4140" s="182" t="str">
        <f t="shared" si="1140"/>
        <v>00</v>
      </c>
    </row>
    <row r="4141" spans="1:9" ht="25.5">
      <c r="A4141" s="182" t="str">
        <f t="shared" si="1163"/>
        <v>4.1.3.4.1.00.00 - Contribuição de Melhoria Pela Pavimentação e Obras 
 Complementares - Consolidação</v>
      </c>
      <c r="B4141" s="108" t="s">
        <v>2251</v>
      </c>
      <c r="C4141" s="111"/>
      <c r="D4141" s="182">
        <v>0</v>
      </c>
      <c r="E4141" s="112">
        <f t="shared" ref="E4141" si="1184">SUMIF(A4141:B4141,"*intra*",C4141:D4141)+SUMIF(A4141:B4141,"*inter*",C4141:D4141)</f>
        <v>0</v>
      </c>
      <c r="F4141" s="112">
        <f t="shared" ref="F4141" si="1185">SUMIF(A4141:B4141,"*consolidação*",C4141:D4141)</f>
        <v>0</v>
      </c>
      <c r="H4141" s="182" t="b">
        <f t="shared" si="1142"/>
        <v>1</v>
      </c>
      <c r="I4141" s="182" t="str">
        <f t="shared" si="1140"/>
        <v>00</v>
      </c>
    </row>
    <row r="4142" spans="1:9">
      <c r="A4142" s="182" t="str">
        <f t="shared" si="1163"/>
        <v>4.1.3.9.0.00.00 - Outras Contribuições de Melhoria</v>
      </c>
      <c r="B4142" s="106" t="s">
        <v>2252</v>
      </c>
      <c r="C4142" s="110">
        <v>0</v>
      </c>
      <c r="D4142" s="182">
        <v>0</v>
      </c>
      <c r="E4142" s="112">
        <f>E4143</f>
        <v>0</v>
      </c>
      <c r="F4142" s="112">
        <f>F4143</f>
        <v>0</v>
      </c>
      <c r="G4142" s="182">
        <f>G4143</f>
        <v>0</v>
      </c>
      <c r="H4142" s="182" t="b">
        <f t="shared" si="1142"/>
        <v>1</v>
      </c>
      <c r="I4142" s="182" t="str">
        <f t="shared" si="1140"/>
        <v>00</v>
      </c>
    </row>
    <row r="4143" spans="1:9">
      <c r="A4143" s="182" t="str">
        <f t="shared" si="1163"/>
        <v>4.1.3.9.1.00.00 - Outras Contribuições de Melhoria - Consolidação</v>
      </c>
      <c r="B4143" s="108" t="s">
        <v>2253</v>
      </c>
      <c r="C4143" s="111"/>
      <c r="D4143" s="182">
        <v>0</v>
      </c>
      <c r="E4143" s="112">
        <f t="shared" ref="E4143" si="1186">SUMIF(A4143:B4143,"*intra*",C4143:D4143)+SUMIF(A4143:B4143,"*inter*",C4143:D4143)</f>
        <v>0</v>
      </c>
      <c r="F4143" s="112">
        <f t="shared" ref="F4143" si="1187">SUMIF(A4143:B4143,"*consolidação*",C4143:D4143)</f>
        <v>0</v>
      </c>
      <c r="H4143" s="182" t="b">
        <f t="shared" si="1142"/>
        <v>1</v>
      </c>
      <c r="I4143" s="182" t="str">
        <f t="shared" si="1140"/>
        <v>00</v>
      </c>
    </row>
    <row r="4144" spans="1:9">
      <c r="A4144" s="182" t="str">
        <f t="shared" si="1163"/>
        <v>4.2.0.0.0.00.00 - Contribuições</v>
      </c>
      <c r="B4144" s="106" t="s">
        <v>2254</v>
      </c>
      <c r="C4144" s="110">
        <v>839175020465.53003</v>
      </c>
      <c r="D4144" s="182">
        <v>0</v>
      </c>
      <c r="E4144" s="112">
        <f>E4178+E4176+E4180+E4145</f>
        <v>23326434412.649998</v>
      </c>
      <c r="F4144" s="112">
        <f>F4178+F4176+F4180+F4145</f>
        <v>815848586052.88</v>
      </c>
      <c r="G4144" s="182">
        <f>G4178+G4176+G4180+G4145</f>
        <v>0</v>
      </c>
      <c r="H4144" s="182" t="b">
        <f t="shared" si="1142"/>
        <v>1</v>
      </c>
      <c r="I4144" s="182" t="str">
        <f t="shared" ref="I4144:I4209" si="1188">MID(A4144,11,2)</f>
        <v>00</v>
      </c>
    </row>
    <row r="4145" spans="1:9">
      <c r="A4145" s="182" t="str">
        <f t="shared" si="1163"/>
        <v>4.2.1.0.0.00.00 - Contribuições Sociais</v>
      </c>
      <c r="B4145" s="108" t="s">
        <v>2255</v>
      </c>
      <c r="C4145" s="111">
        <v>825814900702.55005</v>
      </c>
      <c r="D4145" s="182">
        <v>0</v>
      </c>
      <c r="E4145" s="112">
        <f>E4166+E4164+E4174+E4158+E4170+E4168+E4172+E4146</f>
        <v>23326434412.649998</v>
      </c>
      <c r="F4145" s="112">
        <f>F4166+F4164+F4174+F4158+F4170+F4168+F4172+F4146</f>
        <v>802488466289.90002</v>
      </c>
      <c r="G4145" s="182">
        <f>G4166+G4164+G4174+G4158+G4170+G4168+G4146</f>
        <v>0</v>
      </c>
      <c r="H4145" s="182" t="b">
        <f t="shared" ref="H4145:H4210" si="1189">IF(I4145="00",C4145=E4145+F4145,TRUE)</f>
        <v>1</v>
      </c>
      <c r="I4145" s="182" t="str">
        <f t="shared" si="1188"/>
        <v>00</v>
      </c>
    </row>
    <row r="4146" spans="1:9">
      <c r="A4146" s="182" t="str">
        <f t="shared" si="1163"/>
        <v>4.2.1.1.0.00.00 - Contribuições Sociais - RPPS</v>
      </c>
      <c r="B4146" s="106" t="s">
        <v>2256</v>
      </c>
      <c r="C4146" s="110">
        <v>33805554496.75</v>
      </c>
      <c r="D4146" s="182">
        <v>0</v>
      </c>
      <c r="E4146" s="112">
        <f>E4156+E4157+E4155+E4147+E4154</f>
        <v>20002704967.669998</v>
      </c>
      <c r="F4146" s="112">
        <f>F4156+F4157+F4155+F4147+F4154</f>
        <v>13802849529.08</v>
      </c>
      <c r="G4146" s="182">
        <f>G4156+G4157+G4155+G4147+G4154</f>
        <v>0</v>
      </c>
      <c r="H4146" s="182" t="b">
        <f t="shared" si="1189"/>
        <v>1</v>
      </c>
      <c r="I4146" s="182" t="str">
        <f t="shared" si="1188"/>
        <v>00</v>
      </c>
    </row>
    <row r="4147" spans="1:9">
      <c r="A4147" s="182" t="str">
        <f t="shared" si="1163"/>
        <v>4.2.1.1.1.00.00 - Contribuições Sociais - RPPS - Consolidação</v>
      </c>
      <c r="B4147" s="108" t="s">
        <v>2257</v>
      </c>
      <c r="C4147" s="111">
        <v>13802849529.08</v>
      </c>
      <c r="D4147" s="182">
        <v>0</v>
      </c>
      <c r="E4147" s="294">
        <f t="shared" ref="E4147:E4157" si="1190">SUMIF(A4147:B4147,"*intra*",C4147:D4147)+SUMIF(A4147:B4147,"*inter*",C4147:D4147)</f>
        <v>0</v>
      </c>
      <c r="F4147" s="294">
        <f t="shared" ref="F4147:F4157" si="1191">SUMIF(A4147:B4147,"*consolidação*",C4147:D4147)</f>
        <v>13802849529.08</v>
      </c>
      <c r="G4147" s="293">
        <f>-G4152+G4150+G4149+G4148+G4151+G4153</f>
        <v>0</v>
      </c>
      <c r="H4147" s="293" t="b">
        <f t="shared" si="1189"/>
        <v>1</v>
      </c>
      <c r="I4147" s="293" t="str">
        <f t="shared" si="1188"/>
        <v>00</v>
      </c>
    </row>
    <row r="4148" spans="1:9">
      <c r="A4148" s="182" t="str">
        <f t="shared" si="1163"/>
        <v>4.2.1.1.1.01.00 - Contribuições Patronais ao RPPS</v>
      </c>
      <c r="B4148" s="106" t="s">
        <v>2258</v>
      </c>
      <c r="C4148" s="110">
        <v>13060632.17</v>
      </c>
      <c r="D4148" s="182">
        <v>0</v>
      </c>
      <c r="E4148" s="294">
        <f t="shared" si="1190"/>
        <v>0</v>
      </c>
      <c r="F4148" s="294">
        <f t="shared" si="1191"/>
        <v>0</v>
      </c>
      <c r="G4148" s="293"/>
      <c r="H4148" s="293" t="b">
        <f t="shared" si="1189"/>
        <v>1</v>
      </c>
      <c r="I4148" s="293" t="str">
        <f t="shared" si="1188"/>
        <v>01</v>
      </c>
    </row>
    <row r="4149" spans="1:9">
      <c r="A4149" s="182" t="str">
        <f t="shared" si="1163"/>
        <v>4.2.1.1.1.02.00 - Contribuição do Segurado ao RPPS</v>
      </c>
      <c r="B4149" s="108" t="s">
        <v>2259</v>
      </c>
      <c r="C4149" s="111">
        <v>13770699741.969999</v>
      </c>
      <c r="D4149" s="182">
        <v>0</v>
      </c>
      <c r="E4149" s="294">
        <f t="shared" si="1190"/>
        <v>0</v>
      </c>
      <c r="F4149" s="294">
        <f t="shared" si="1191"/>
        <v>0</v>
      </c>
      <c r="G4149" s="293"/>
      <c r="H4149" s="293" t="b">
        <f t="shared" si="1189"/>
        <v>1</v>
      </c>
      <c r="I4149" s="293" t="str">
        <f t="shared" si="1188"/>
        <v>02</v>
      </c>
    </row>
    <row r="4150" spans="1:9" ht="25.5">
      <c r="A4150" s="182" t="str">
        <f t="shared" si="1163"/>
        <v>4.2.1.1.1.03.00 - Contribuição Previdenciária para Amortização do 
 Déficit Atuarial</v>
      </c>
      <c r="B4150" s="106" t="s">
        <v>2260</v>
      </c>
      <c r="C4150" s="110"/>
      <c r="D4150" s="182">
        <v>0</v>
      </c>
      <c r="E4150" s="294">
        <f t="shared" si="1190"/>
        <v>0</v>
      </c>
      <c r="F4150" s="294">
        <f t="shared" si="1191"/>
        <v>0</v>
      </c>
      <c r="G4150" s="293"/>
      <c r="H4150" s="293" t="b">
        <f t="shared" si="1189"/>
        <v>1</v>
      </c>
      <c r="I4150" s="293" t="str">
        <f t="shared" si="1188"/>
        <v>03</v>
      </c>
    </row>
    <row r="4151" spans="1:9">
      <c r="A4151" s="182" t="str">
        <f t="shared" si="1163"/>
        <v>4.2.1.1.1.04.00 - Contribuições para Custeio das Pensões Militares</v>
      </c>
      <c r="B4151" s="108" t="s">
        <v>2261</v>
      </c>
      <c r="C4151" s="111">
        <v>19089154.940000001</v>
      </c>
      <c r="D4151" s="182">
        <v>0</v>
      </c>
      <c r="E4151" s="294">
        <f t="shared" si="1190"/>
        <v>0</v>
      </c>
      <c r="F4151" s="294">
        <f t="shared" si="1191"/>
        <v>0</v>
      </c>
      <c r="G4151" s="293"/>
      <c r="H4151" s="293" t="b">
        <f t="shared" si="1189"/>
        <v>1</v>
      </c>
      <c r="I4151" s="293" t="str">
        <f t="shared" si="1188"/>
        <v>04</v>
      </c>
    </row>
    <row r="4152" spans="1:9">
      <c r="A4152" s="182" t="str">
        <f t="shared" si="1163"/>
        <v>4.2.1.1.1.97.00 - (-) Deduções</v>
      </c>
      <c r="B4152" s="106" t="s">
        <v>2262</v>
      </c>
      <c r="C4152" s="110"/>
      <c r="D4152" s="182">
        <v>0</v>
      </c>
      <c r="E4152" s="294">
        <f t="shared" si="1190"/>
        <v>0</v>
      </c>
      <c r="F4152" s="294">
        <f t="shared" si="1191"/>
        <v>0</v>
      </c>
      <c r="G4152" s="293"/>
      <c r="H4152" s="293" t="b">
        <f t="shared" si="1189"/>
        <v>1</v>
      </c>
      <c r="I4152" s="293" t="str">
        <f t="shared" si="1188"/>
        <v>97</v>
      </c>
    </row>
    <row r="4153" spans="1:9">
      <c r="A4153" s="182" t="str">
        <f t="shared" si="1163"/>
        <v>4.2.1.1.1.99.00 - Outras Contribuições Sociais - RPPS</v>
      </c>
      <c r="B4153" s="108" t="s">
        <v>2263</v>
      </c>
      <c r="C4153" s="111"/>
      <c r="D4153" s="182">
        <v>0</v>
      </c>
      <c r="E4153" s="294">
        <f t="shared" si="1190"/>
        <v>0</v>
      </c>
      <c r="F4153" s="294">
        <f t="shared" si="1191"/>
        <v>0</v>
      </c>
      <c r="G4153" s="293"/>
      <c r="H4153" s="293" t="b">
        <f t="shared" si="1189"/>
        <v>1</v>
      </c>
      <c r="I4153" s="293" t="str">
        <f t="shared" si="1188"/>
        <v>99</v>
      </c>
    </row>
    <row r="4154" spans="1:9">
      <c r="A4154" s="182" t="str">
        <f t="shared" si="1163"/>
        <v>4.2.1.1.2.00.00 - Contribuições Sociais - RPPS - Intra OFSS</v>
      </c>
      <c r="B4154" s="106" t="s">
        <v>2264</v>
      </c>
      <c r="C4154" s="110">
        <v>20002673977.279999</v>
      </c>
      <c r="D4154" s="182">
        <v>0</v>
      </c>
      <c r="E4154" s="294">
        <f t="shared" si="1190"/>
        <v>20002673977.279999</v>
      </c>
      <c r="F4154" s="294">
        <f t="shared" si="1191"/>
        <v>0</v>
      </c>
      <c r="G4154" s="293"/>
      <c r="H4154" s="293" t="b">
        <f t="shared" si="1189"/>
        <v>1</v>
      </c>
      <c r="I4154" s="293" t="str">
        <f t="shared" si="1188"/>
        <v>00</v>
      </c>
    </row>
    <row r="4155" spans="1:9">
      <c r="A4155" s="182" t="str">
        <f t="shared" si="1163"/>
        <v>4.2.1.1.3.00.00 - Contribuições Sociais - RPPS - Inter OFSS – União</v>
      </c>
      <c r="B4155" s="108" t="s">
        <v>2265</v>
      </c>
      <c r="C4155" s="111"/>
      <c r="D4155" s="182">
        <v>0</v>
      </c>
      <c r="E4155" s="112">
        <f t="shared" si="1190"/>
        <v>0</v>
      </c>
      <c r="F4155" s="112">
        <f t="shared" si="1191"/>
        <v>0</v>
      </c>
      <c r="H4155" s="182" t="b">
        <f t="shared" si="1189"/>
        <v>1</v>
      </c>
      <c r="I4155" s="182" t="str">
        <f t="shared" si="1188"/>
        <v>00</v>
      </c>
    </row>
    <row r="4156" spans="1:9">
      <c r="A4156" s="182" t="str">
        <f t="shared" si="1163"/>
        <v>4.2.1.1.4.00.00 - Contribuições Sociais - RPPS - Inter OFSS - Estado</v>
      </c>
      <c r="B4156" s="106" t="s">
        <v>2266</v>
      </c>
      <c r="C4156" s="110"/>
      <c r="D4156" s="182">
        <v>0</v>
      </c>
      <c r="E4156" s="112">
        <f t="shared" si="1190"/>
        <v>0</v>
      </c>
      <c r="F4156" s="112">
        <f t="shared" si="1191"/>
        <v>0</v>
      </c>
      <c r="H4156" s="182" t="b">
        <f t="shared" si="1189"/>
        <v>1</v>
      </c>
      <c r="I4156" s="182" t="str">
        <f t="shared" si="1188"/>
        <v>00</v>
      </c>
    </row>
    <row r="4157" spans="1:9" ht="25.5">
      <c r="A4157" s="182" t="str">
        <f t="shared" si="1163"/>
        <v>4.2.1.1.5.00.00 - Contribuições Sociais - RPPS - Inter OFSS - 
 Município</v>
      </c>
      <c r="B4157" s="108" t="s">
        <v>2267</v>
      </c>
      <c r="C4157" s="111">
        <v>30990.39</v>
      </c>
      <c r="D4157" s="182">
        <v>0</v>
      </c>
      <c r="E4157" s="112">
        <f t="shared" si="1190"/>
        <v>30990.39</v>
      </c>
      <c r="F4157" s="112">
        <f t="shared" si="1191"/>
        <v>0</v>
      </c>
      <c r="H4157" s="182" t="b">
        <f t="shared" si="1189"/>
        <v>1</v>
      </c>
      <c r="I4157" s="182" t="str">
        <f t="shared" si="1188"/>
        <v>00</v>
      </c>
    </row>
    <row r="4158" spans="1:9">
      <c r="A4158" s="182" t="str">
        <f t="shared" si="1163"/>
        <v>4.2.1.2.0.00.00 - Contribuições Sociais - RGPS</v>
      </c>
      <c r="B4158" s="106" t="s">
        <v>2268</v>
      </c>
      <c r="C4158" s="110">
        <v>400753728218.29999</v>
      </c>
      <c r="D4158" s="182">
        <v>0</v>
      </c>
      <c r="E4158" s="112">
        <f>E4161+E4162+E4159+E4160+E4163</f>
        <v>55420.240000000005</v>
      </c>
      <c r="F4158" s="112">
        <f>F4161+F4162+F4159+F4160+F4163</f>
        <v>400753672798.06</v>
      </c>
      <c r="G4158" s="182">
        <f>G4161+G4162+G4159+G4160+G4163</f>
        <v>0</v>
      </c>
      <c r="H4158" s="182" t="b">
        <f t="shared" si="1189"/>
        <v>1</v>
      </c>
      <c r="I4158" s="182" t="str">
        <f t="shared" si="1188"/>
        <v>00</v>
      </c>
    </row>
    <row r="4159" spans="1:9">
      <c r="A4159" s="182" t="str">
        <f t="shared" si="1163"/>
        <v>4.2.1.2.1.00.00 - Contribuições Sociais - RGPS - Consolidação</v>
      </c>
      <c r="B4159" s="108" t="s">
        <v>2269</v>
      </c>
      <c r="C4159" s="111">
        <v>400753672798.06</v>
      </c>
      <c r="D4159" s="182">
        <v>0</v>
      </c>
      <c r="E4159" s="112">
        <f t="shared" ref="E4159:E4163" si="1192">SUMIF(A4159:B4159,"*intra*",C4159:D4159)+SUMIF(A4159:B4159,"*inter*",C4159:D4159)</f>
        <v>0</v>
      </c>
      <c r="F4159" s="112">
        <f t="shared" ref="F4159:F4163" si="1193">SUMIF(A4159:B4159,"*consolidação*",C4159:D4159)</f>
        <v>400753672798.06</v>
      </c>
      <c r="H4159" s="182" t="b">
        <f t="shared" si="1189"/>
        <v>1</v>
      </c>
      <c r="I4159" s="182" t="str">
        <f t="shared" si="1188"/>
        <v>00</v>
      </c>
    </row>
    <row r="4160" spans="1:9">
      <c r="A4160" s="182" t="str">
        <f t="shared" si="1163"/>
        <v>4.2.1.2.2.00.00 - Contribuições Sociais - RGPS - Intra OFSS</v>
      </c>
      <c r="B4160" s="106" t="s">
        <v>2270</v>
      </c>
      <c r="C4160" s="110"/>
      <c r="D4160" s="182">
        <v>0</v>
      </c>
      <c r="E4160" s="112">
        <f t="shared" si="1192"/>
        <v>0</v>
      </c>
      <c r="F4160" s="112">
        <f t="shared" si="1193"/>
        <v>0</v>
      </c>
      <c r="H4160" s="182" t="b">
        <f t="shared" si="1189"/>
        <v>1</v>
      </c>
      <c r="I4160" s="182" t="str">
        <f t="shared" si="1188"/>
        <v>00</v>
      </c>
    </row>
    <row r="4161" spans="1:9">
      <c r="A4161" s="182" t="str">
        <f t="shared" si="1163"/>
        <v>4.2.1.2.3.00.00 - Contribuições Sociais - RGPS - Inter OFSS - União</v>
      </c>
      <c r="B4161" s="108" t="s">
        <v>2271</v>
      </c>
      <c r="C4161" s="111"/>
      <c r="D4161" s="182">
        <v>0</v>
      </c>
      <c r="E4161" s="112">
        <f t="shared" si="1192"/>
        <v>0</v>
      </c>
      <c r="F4161" s="112">
        <f t="shared" si="1193"/>
        <v>0</v>
      </c>
      <c r="H4161" s="182" t="b">
        <f t="shared" si="1189"/>
        <v>1</v>
      </c>
      <c r="I4161" s="182" t="str">
        <f t="shared" si="1188"/>
        <v>00</v>
      </c>
    </row>
    <row r="4162" spans="1:9">
      <c r="A4162" s="182" t="str">
        <f t="shared" si="1163"/>
        <v>4.2.1.2.4.00.00 - Contribuições Sociais - RGPS - Inter OFSS - Estado</v>
      </c>
      <c r="B4162" s="106" t="s">
        <v>2272</v>
      </c>
      <c r="C4162" s="110">
        <v>55324.01</v>
      </c>
      <c r="D4162" s="182">
        <v>0</v>
      </c>
      <c r="E4162" s="112">
        <f t="shared" si="1192"/>
        <v>55324.01</v>
      </c>
      <c r="F4162" s="112">
        <f t="shared" si="1193"/>
        <v>0</v>
      </c>
      <c r="H4162" s="182" t="b">
        <f t="shared" si="1189"/>
        <v>1</v>
      </c>
      <c r="I4162" s="182" t="str">
        <f t="shared" si="1188"/>
        <v>00</v>
      </c>
    </row>
    <row r="4163" spans="1:9" ht="25.5">
      <c r="A4163" s="182" t="str">
        <f t="shared" si="1163"/>
        <v>4.2.1.2.5.00.00 - Contribuições Sociais - RGPS - Inter OFSS - 
 Município</v>
      </c>
      <c r="B4163" s="108" t="s">
        <v>2273</v>
      </c>
      <c r="C4163" s="111">
        <v>96.23</v>
      </c>
      <c r="D4163" s="182">
        <v>0</v>
      </c>
      <c r="E4163" s="112">
        <f t="shared" si="1192"/>
        <v>96.23</v>
      </c>
      <c r="F4163" s="112">
        <f t="shared" si="1193"/>
        <v>0</v>
      </c>
      <c r="H4163" s="182" t="b">
        <f t="shared" si="1189"/>
        <v>1</v>
      </c>
      <c r="I4163" s="182" t="str">
        <f t="shared" si="1188"/>
        <v>00</v>
      </c>
    </row>
    <row r="4164" spans="1:9">
      <c r="A4164" s="182" t="str">
        <f t="shared" si="1163"/>
        <v>4.2.1.3.0.00.00 - Contribuição sobre a Receita ou o Faturamento</v>
      </c>
      <c r="B4164" s="106" t="s">
        <v>2274</v>
      </c>
      <c r="C4164" s="110">
        <v>286571671578.04999</v>
      </c>
      <c r="D4164" s="182">
        <v>0</v>
      </c>
      <c r="E4164" s="112">
        <f>E4165</f>
        <v>0</v>
      </c>
      <c r="F4164" s="112">
        <f>F4165</f>
        <v>286571671578.04999</v>
      </c>
      <c r="G4164" s="182">
        <f>G4165</f>
        <v>0</v>
      </c>
      <c r="H4164" s="182" t="b">
        <f t="shared" si="1189"/>
        <v>1</v>
      </c>
      <c r="I4164" s="182" t="str">
        <f t="shared" si="1188"/>
        <v>00</v>
      </c>
    </row>
    <row r="4165" spans="1:9" ht="25.5">
      <c r="A4165" s="182" t="str">
        <f t="shared" si="1163"/>
        <v>4.2.1.3.1.00.00 - Contribuição sobre a Receita ou o Faturamento - 
 Consolidação</v>
      </c>
      <c r="B4165" s="108" t="s">
        <v>2275</v>
      </c>
      <c r="C4165" s="111">
        <v>286571671578.04999</v>
      </c>
      <c r="D4165" s="182">
        <v>0</v>
      </c>
      <c r="E4165" s="112">
        <f t="shared" ref="E4165" si="1194">SUMIF(A4165:B4165,"*intra*",C4165:D4165)+SUMIF(A4165:B4165,"*inter*",C4165:D4165)</f>
        <v>0</v>
      </c>
      <c r="F4165" s="112">
        <f t="shared" ref="F4165" si="1195">SUMIF(A4165:B4165,"*consolidação*",C4165:D4165)</f>
        <v>286571671578.04999</v>
      </c>
      <c r="H4165" s="182" t="b">
        <f t="shared" si="1189"/>
        <v>1</v>
      </c>
      <c r="I4165" s="182" t="str">
        <f t="shared" si="1188"/>
        <v>00</v>
      </c>
    </row>
    <row r="4166" spans="1:9">
      <c r="A4166" s="182" t="str">
        <f t="shared" si="1163"/>
        <v>4.2.1.4.0.00.00 - Contribuição sobre o Lucro</v>
      </c>
      <c r="B4166" s="106" t="s">
        <v>2276</v>
      </c>
      <c r="C4166" s="110">
        <v>73160515250.649994</v>
      </c>
      <c r="D4166" s="182">
        <v>0</v>
      </c>
      <c r="E4166" s="112">
        <f>E4167</f>
        <v>0</v>
      </c>
      <c r="F4166" s="112">
        <f>F4167</f>
        <v>73160515250.649994</v>
      </c>
      <c r="G4166" s="182">
        <f>G4167</f>
        <v>0</v>
      </c>
      <c r="H4166" s="182" t="b">
        <f t="shared" si="1189"/>
        <v>1</v>
      </c>
      <c r="I4166" s="182" t="str">
        <f t="shared" si="1188"/>
        <v>00</v>
      </c>
    </row>
    <row r="4167" spans="1:9">
      <c r="A4167" s="182" t="str">
        <f t="shared" si="1163"/>
        <v>4.2.1.4.1.00.00 - Contribuição sobre o Lucro - Consolidação</v>
      </c>
      <c r="B4167" s="108" t="s">
        <v>2277</v>
      </c>
      <c r="C4167" s="111">
        <v>73160515250.649994</v>
      </c>
      <c r="D4167" s="182">
        <v>0</v>
      </c>
      <c r="E4167" s="112">
        <f t="shared" ref="E4167" si="1196">SUMIF(A4167:B4167,"*intra*",C4167:D4167)+SUMIF(A4167:B4167,"*inter*",C4167:D4167)</f>
        <v>0</v>
      </c>
      <c r="F4167" s="112">
        <f t="shared" ref="F4167" si="1197">SUMIF(A4167:B4167,"*consolidação*",C4167:D4167)</f>
        <v>73160515250.649994</v>
      </c>
      <c r="H4167" s="182" t="b">
        <f t="shared" si="1189"/>
        <v>1</v>
      </c>
      <c r="I4167" s="182" t="str">
        <f t="shared" si="1188"/>
        <v>00</v>
      </c>
    </row>
    <row r="4168" spans="1:9" ht="25.5">
      <c r="A4168" s="182" t="str">
        <f t="shared" si="1163"/>
        <v>4.2.1.5.0.00.00 - Contribuição sobre Receita de Concurso de 
 Prognostico</v>
      </c>
      <c r="B4168" s="106" t="s">
        <v>2278</v>
      </c>
      <c r="C4168" s="110">
        <v>4905553825.5600004</v>
      </c>
      <c r="D4168" s="182">
        <v>0</v>
      </c>
      <c r="E4168" s="112">
        <f>E4169</f>
        <v>0</v>
      </c>
      <c r="F4168" s="112">
        <f>F4169</f>
        <v>4905553825.5600004</v>
      </c>
      <c r="G4168" s="182">
        <f>G4169</f>
        <v>0</v>
      </c>
      <c r="H4168" s="182" t="b">
        <f t="shared" si="1189"/>
        <v>1</v>
      </c>
      <c r="I4168" s="182" t="str">
        <f t="shared" si="1188"/>
        <v>00</v>
      </c>
    </row>
    <row r="4169" spans="1:9" ht="25.5">
      <c r="A4169" s="182" t="str">
        <f t="shared" si="1163"/>
        <v>4.2.1.5.1.00.00 - Contribuição sobre Receita de Concurso de 
 Prognostico - Consolidação</v>
      </c>
      <c r="B4169" s="108" t="s">
        <v>2279</v>
      </c>
      <c r="C4169" s="111">
        <v>4905553825.5600004</v>
      </c>
      <c r="D4169" s="182">
        <v>0</v>
      </c>
      <c r="E4169" s="112">
        <f t="shared" ref="E4169" si="1198">SUMIF(A4169:B4169,"*intra*",C4169:D4169)+SUMIF(A4169:B4169,"*inter*",C4169:D4169)</f>
        <v>0</v>
      </c>
      <c r="F4169" s="112">
        <f t="shared" ref="F4169" si="1199">SUMIF(A4169:B4169,"*consolidação*",C4169:D4169)</f>
        <v>4905553825.5600004</v>
      </c>
      <c r="H4169" s="182" t="b">
        <f t="shared" si="1189"/>
        <v>1</v>
      </c>
      <c r="I4169" s="182" t="str">
        <f t="shared" si="1188"/>
        <v>00</v>
      </c>
    </row>
    <row r="4170" spans="1:9" ht="25.5">
      <c r="A4170" s="182" t="str">
        <f t="shared" si="1163"/>
        <v>4.2.1.6.0.00.00 - Contribuição do Importador de Bens ou Serviços do 
 Exterior</v>
      </c>
      <c r="B4170" s="106" t="s">
        <v>2280</v>
      </c>
      <c r="C4170" s="110">
        <v>0</v>
      </c>
      <c r="D4170" s="182">
        <v>0</v>
      </c>
      <c r="E4170" s="112">
        <f>E4171</f>
        <v>0</v>
      </c>
      <c r="F4170" s="112">
        <f>F4171</f>
        <v>0</v>
      </c>
      <c r="G4170" s="182">
        <f>G4171</f>
        <v>0</v>
      </c>
      <c r="H4170" s="182" t="b">
        <f t="shared" si="1189"/>
        <v>1</v>
      </c>
      <c r="I4170" s="182" t="str">
        <f t="shared" si="1188"/>
        <v>00</v>
      </c>
    </row>
    <row r="4171" spans="1:9" ht="25.5">
      <c r="A4171" s="182" t="str">
        <f t="shared" si="1163"/>
        <v>4.2.1.6.1.00.00 - Contribuição do Importador de Bens ou Serviços do 
 Exterior - Consolidação</v>
      </c>
      <c r="B4171" s="108" t="s">
        <v>2281</v>
      </c>
      <c r="C4171" s="111"/>
      <c r="D4171" s="182">
        <v>0</v>
      </c>
      <c r="E4171" s="112">
        <f t="shared" ref="E4171" si="1200">SUMIF(A4171:B4171,"*intra*",C4171:D4171)+SUMIF(A4171:B4171,"*inter*",C4171:D4171)</f>
        <v>0</v>
      </c>
      <c r="F4171" s="112">
        <f t="shared" ref="F4171" si="1201">SUMIF(A4171:B4171,"*consolidação*",C4171:D4171)</f>
        <v>0</v>
      </c>
      <c r="H4171" s="182" t="b">
        <f t="shared" si="1189"/>
        <v>1</v>
      </c>
      <c r="I4171" s="182" t="str">
        <f t="shared" si="1188"/>
        <v>00</v>
      </c>
    </row>
    <row r="4172" spans="1:9" s="252" customFormat="1" ht="25.5">
      <c r="A4172" s="252" t="s">
        <v>4032</v>
      </c>
      <c r="B4172" s="254" t="s">
        <v>4032</v>
      </c>
      <c r="C4172" s="253">
        <v>3323674024.7399998</v>
      </c>
      <c r="D4172" s="252">
        <v>0</v>
      </c>
      <c r="E4172" s="112">
        <f>E4173</f>
        <v>3323674024.7399998</v>
      </c>
      <c r="F4172" s="112">
        <f>F4173</f>
        <v>0</v>
      </c>
      <c r="H4172" s="252" t="b">
        <f t="shared" ref="H4172:H4173" si="1202">IF(I4172="00",C4172=E4172+F4172,TRUE)</f>
        <v>1</v>
      </c>
      <c r="I4172" s="252" t="str">
        <f t="shared" ref="I4172:I4173" si="1203">MID(A4172,11,2)</f>
        <v>00</v>
      </c>
    </row>
    <row r="4173" spans="1:9" s="252" customFormat="1" ht="25.5">
      <c r="A4173" s="252" t="s">
        <v>4033</v>
      </c>
      <c r="B4173" s="255" t="s">
        <v>4033</v>
      </c>
      <c r="C4173" s="253">
        <v>3323674024.7399998</v>
      </c>
      <c r="D4173" s="252">
        <v>0</v>
      </c>
      <c r="E4173" s="112">
        <f t="shared" ref="E4173" si="1204">SUMIF(A4173:B4173,"*intra*",C4173:D4173)+SUMIF(A4173:B4173,"*inter*",C4173:D4173)</f>
        <v>3323674024.7399998</v>
      </c>
      <c r="F4173" s="112">
        <f t="shared" ref="F4173" si="1205">SUMIF(A4173:B4173,"*consolidação*",C4173:D4173)</f>
        <v>0</v>
      </c>
      <c r="H4173" s="252" t="b">
        <f t="shared" si="1202"/>
        <v>1</v>
      </c>
      <c r="I4173" s="252" t="str">
        <f t="shared" si="1203"/>
        <v>00</v>
      </c>
    </row>
    <row r="4174" spans="1:9">
      <c r="A4174" s="182" t="str">
        <f t="shared" si="1163"/>
        <v>4.2.1.9.0.00.00 - Outras Contribuições Sociais</v>
      </c>
      <c r="B4174" s="106" t="s">
        <v>2282</v>
      </c>
      <c r="C4174" s="110">
        <v>23294203308.5</v>
      </c>
      <c r="D4174" s="182">
        <v>0</v>
      </c>
      <c r="E4174" s="112">
        <f>E4175</f>
        <v>0</v>
      </c>
      <c r="F4174" s="112">
        <f>F4175</f>
        <v>23294203308.5</v>
      </c>
      <c r="G4174" s="182">
        <f>G4175</f>
        <v>0</v>
      </c>
      <c r="H4174" s="182" t="b">
        <f t="shared" si="1189"/>
        <v>1</v>
      </c>
      <c r="I4174" s="182" t="str">
        <f t="shared" si="1188"/>
        <v>00</v>
      </c>
    </row>
    <row r="4175" spans="1:9">
      <c r="A4175" s="182" t="str">
        <f t="shared" si="1163"/>
        <v>4.2.1.9.1.00.00 - Outras Contribuições Sociais - Consolidação</v>
      </c>
      <c r="B4175" s="108" t="s">
        <v>2283</v>
      </c>
      <c r="C4175" s="111">
        <v>23294203308.5</v>
      </c>
      <c r="D4175" s="182">
        <v>0</v>
      </c>
      <c r="E4175" s="112">
        <f t="shared" ref="E4175" si="1206">SUMIF(A4175:B4175,"*intra*",C4175:D4175)+SUMIF(A4175:B4175,"*inter*",C4175:D4175)</f>
        <v>0</v>
      </c>
      <c r="F4175" s="112">
        <f t="shared" ref="F4175" si="1207">SUMIF(A4175:B4175,"*consolidação*",C4175:D4175)</f>
        <v>23294203308.5</v>
      </c>
      <c r="H4175" s="182" t="b">
        <f t="shared" si="1189"/>
        <v>1</v>
      </c>
      <c r="I4175" s="182" t="str">
        <f t="shared" si="1188"/>
        <v>00</v>
      </c>
    </row>
    <row r="4176" spans="1:9">
      <c r="A4176" s="182" t="str">
        <f t="shared" si="1163"/>
        <v>4.2.2.0.0.00.00 - Contribuições de Intervenção no Domínio Econômico</v>
      </c>
      <c r="B4176" s="106" t="s">
        <v>2284</v>
      </c>
      <c r="C4176" s="110">
        <v>13360119762.98</v>
      </c>
      <c r="D4176" s="182">
        <v>0</v>
      </c>
      <c r="E4176" s="112">
        <f>E4177</f>
        <v>0</v>
      </c>
      <c r="F4176" s="112">
        <f>F4177</f>
        <v>13360119762.98</v>
      </c>
      <c r="G4176" s="182">
        <f>G4177</f>
        <v>0</v>
      </c>
      <c r="H4176" s="182" t="b">
        <f t="shared" si="1189"/>
        <v>1</v>
      </c>
      <c r="I4176" s="182" t="str">
        <f t="shared" si="1188"/>
        <v>00</v>
      </c>
    </row>
    <row r="4177" spans="1:9" ht="25.5">
      <c r="A4177" s="182" t="str">
        <f t="shared" si="1163"/>
        <v>4.2.2.0.1.00.00 - Contribuições de Intervenção no Domínio Econômico - 
 Consolidação</v>
      </c>
      <c r="B4177" s="108" t="s">
        <v>2285</v>
      </c>
      <c r="C4177" s="111">
        <v>13360119762.98</v>
      </c>
      <c r="D4177" s="182">
        <v>0</v>
      </c>
      <c r="E4177" s="112"/>
      <c r="F4177" s="112">
        <f t="shared" ref="F4177" si="1208">SUMIF(A4177:B4177,"*consolidação*",C4177:D4177)</f>
        <v>13360119762.98</v>
      </c>
      <c r="H4177" s="182" t="b">
        <f t="shared" si="1189"/>
        <v>1</v>
      </c>
      <c r="I4177" s="182" t="str">
        <f t="shared" si="1188"/>
        <v>00</v>
      </c>
    </row>
    <row r="4178" spans="1:9">
      <c r="A4178" s="182" t="str">
        <f t="shared" si="1163"/>
        <v>4.2.3.0.0.00.00 - Contribuição de Iluminação Pública</v>
      </c>
      <c r="B4178" s="106" t="s">
        <v>2286</v>
      </c>
      <c r="C4178" s="110">
        <v>0</v>
      </c>
      <c r="D4178" s="182">
        <v>0</v>
      </c>
      <c r="E4178" s="112">
        <f>E4179</f>
        <v>0</v>
      </c>
      <c r="F4178" s="112">
        <f>F4179</f>
        <v>0</v>
      </c>
      <c r="G4178" s="182">
        <f>G4179</f>
        <v>0</v>
      </c>
      <c r="H4178" s="182" t="b">
        <f t="shared" si="1189"/>
        <v>1</v>
      </c>
      <c r="I4178" s="182" t="str">
        <f t="shared" si="1188"/>
        <v>00</v>
      </c>
    </row>
    <row r="4179" spans="1:9">
      <c r="A4179" s="182" t="str">
        <f t="shared" si="1163"/>
        <v>4.2.3.0.1.00.00 - Contribuição de Iluminação Pública - Consolidação</v>
      </c>
      <c r="B4179" s="108" t="s">
        <v>2287</v>
      </c>
      <c r="C4179" s="111"/>
      <c r="D4179" s="182">
        <v>0</v>
      </c>
      <c r="E4179" s="112">
        <f t="shared" ref="E4179" si="1209">SUMIF(A4179:B4179,"*intra*",C4179:D4179)+SUMIF(A4179:B4179,"*inter*",C4179:D4179)</f>
        <v>0</v>
      </c>
      <c r="F4179" s="112">
        <f t="shared" ref="F4179" si="1210">SUMIF(A4179:B4179,"*consolidação*",C4179:D4179)</f>
        <v>0</v>
      </c>
      <c r="H4179" s="182" t="b">
        <f t="shared" si="1189"/>
        <v>1</v>
      </c>
      <c r="I4179" s="182" t="str">
        <f t="shared" si="1188"/>
        <v>00</v>
      </c>
    </row>
    <row r="4180" spans="1:9" ht="25.5">
      <c r="A4180" s="182" t="str">
        <f t="shared" si="1163"/>
        <v>4.2.4.0.0.00.00 - Contribuições de Interesse das Categorias 
 Profissionais</v>
      </c>
      <c r="B4180" s="106" t="s">
        <v>2288</v>
      </c>
      <c r="C4180" s="110">
        <v>0</v>
      </c>
      <c r="D4180" s="182">
        <v>0</v>
      </c>
      <c r="E4180" s="112">
        <f>E4181</f>
        <v>0</v>
      </c>
      <c r="F4180" s="112">
        <f>F4181</f>
        <v>0</v>
      </c>
      <c r="G4180" s="182">
        <f>G4181</f>
        <v>0</v>
      </c>
      <c r="H4180" s="182" t="b">
        <f t="shared" si="1189"/>
        <v>1</v>
      </c>
      <c r="I4180" s="182" t="str">
        <f t="shared" si="1188"/>
        <v>00</v>
      </c>
    </row>
    <row r="4181" spans="1:9" ht="25.5">
      <c r="A4181" s="182" t="str">
        <f t="shared" ref="A4181:A4244" si="1211">TRIM(B4181)</f>
        <v>4.2.4.0.1.00.00 - Contribuições de Interesse das Categorias 
 Profissionais - Consolidação</v>
      </c>
      <c r="B4181" s="108" t="s">
        <v>2289</v>
      </c>
      <c r="C4181" s="111"/>
      <c r="D4181" s="182">
        <v>0</v>
      </c>
      <c r="E4181" s="112"/>
      <c r="F4181" s="112">
        <f t="shared" ref="F4181" si="1212">SUMIF(A4181:B4181,"*consolidação*",C4181:D4181)</f>
        <v>0</v>
      </c>
      <c r="H4181" s="182" t="b">
        <f t="shared" si="1189"/>
        <v>1</v>
      </c>
      <c r="I4181" s="182" t="str">
        <f t="shared" si="1188"/>
        <v>00</v>
      </c>
    </row>
    <row r="4182" spans="1:9">
      <c r="A4182" s="182" t="str">
        <f t="shared" si="1211"/>
        <v>4.3.0.0.0.00.00 - Exploração e Venda de Bens, Serviços e Direitos</v>
      </c>
      <c r="B4182" s="106" t="s">
        <v>2290</v>
      </c>
      <c r="C4182" s="110">
        <v>81002044888.809998</v>
      </c>
      <c r="D4182" s="182">
        <v>0</v>
      </c>
      <c r="E4182" s="182">
        <f>E4188+E4183+E4193</f>
        <v>0</v>
      </c>
      <c r="F4182" s="182">
        <f>F4188+F4183+F4193</f>
        <v>81002044888.809998</v>
      </c>
      <c r="G4182" s="182">
        <f>G4188+G4183+G4193</f>
        <v>0</v>
      </c>
      <c r="H4182" s="182" t="b">
        <f t="shared" si="1189"/>
        <v>1</v>
      </c>
      <c r="I4182" s="182" t="str">
        <f t="shared" si="1188"/>
        <v>00</v>
      </c>
    </row>
    <row r="4183" spans="1:9">
      <c r="A4183" s="182" t="str">
        <f t="shared" si="1211"/>
        <v>4.3.1.0.0.00.00 - Venda de Mercadorias</v>
      </c>
      <c r="B4183" s="108" t="s">
        <v>2291</v>
      </c>
      <c r="C4183" s="111">
        <v>506136926.60000002</v>
      </c>
      <c r="D4183" s="182">
        <v>0</v>
      </c>
      <c r="E4183" s="182">
        <f>-E4186+E4184</f>
        <v>0</v>
      </c>
      <c r="F4183" s="182">
        <f>-F4186+F4184</f>
        <v>506136926.60000002</v>
      </c>
      <c r="G4183" s="182">
        <f>-G4186+G4184</f>
        <v>0</v>
      </c>
      <c r="H4183" s="182" t="b">
        <f t="shared" si="1189"/>
        <v>1</v>
      </c>
      <c r="I4183" s="182" t="str">
        <f t="shared" si="1188"/>
        <v>00</v>
      </c>
    </row>
    <row r="4184" spans="1:9">
      <c r="A4184" s="182" t="str">
        <f t="shared" si="1211"/>
        <v>4.3.1.1.0.00.00 - Venda Bruta de Mercadorias</v>
      </c>
      <c r="B4184" s="106" t="s">
        <v>2292</v>
      </c>
      <c r="C4184" s="110">
        <v>544903877</v>
      </c>
      <c r="D4184" s="182">
        <v>0</v>
      </c>
      <c r="E4184" s="112">
        <f>E4185</f>
        <v>0</v>
      </c>
      <c r="F4184" s="112">
        <f>F4185</f>
        <v>544903877</v>
      </c>
      <c r="G4184" s="182">
        <f>G4185</f>
        <v>0</v>
      </c>
      <c r="H4184" s="182" t="b">
        <f t="shared" si="1189"/>
        <v>1</v>
      </c>
      <c r="I4184" s="182" t="str">
        <f t="shared" si="1188"/>
        <v>00</v>
      </c>
    </row>
    <row r="4185" spans="1:9">
      <c r="A4185" s="182" t="str">
        <f t="shared" si="1211"/>
        <v>4.3.1.1.1.00.00 - Venda Bruta de Mercadorias - Consolidação</v>
      </c>
      <c r="B4185" s="108" t="s">
        <v>2293</v>
      </c>
      <c r="C4185" s="111">
        <v>544903877</v>
      </c>
      <c r="D4185" s="182">
        <v>0</v>
      </c>
      <c r="E4185" s="112">
        <f t="shared" ref="E4185" si="1213">SUMIF(A4185:B4185,"*intra*",C4185:D4185)+SUMIF(A4185:B4185,"*inter*",C4185:D4185)</f>
        <v>0</v>
      </c>
      <c r="F4185" s="112">
        <f t="shared" ref="F4185" si="1214">SUMIF(A4185:B4185,"*consolidação*",C4185:D4185)</f>
        <v>544903877</v>
      </c>
      <c r="H4185" s="182" t="b">
        <f t="shared" si="1189"/>
        <v>1</v>
      </c>
      <c r="I4185" s="182" t="str">
        <f t="shared" si="1188"/>
        <v>00</v>
      </c>
    </row>
    <row r="4186" spans="1:9">
      <c r="A4186" s="182" t="str">
        <f t="shared" si="1211"/>
        <v>4.3.1.9.0.00.00 - (-) Deduções da Venda Bruta de Mercadorias</v>
      </c>
      <c r="B4186" s="106" t="s">
        <v>2294</v>
      </c>
      <c r="C4186" s="110">
        <v>38766950.399999999</v>
      </c>
      <c r="D4186" s="182">
        <v>0</v>
      </c>
      <c r="E4186" s="112">
        <f>E4187</f>
        <v>0</v>
      </c>
      <c r="F4186" s="112">
        <f>F4187</f>
        <v>38766950.399999999</v>
      </c>
      <c r="G4186" s="182">
        <f>G4187</f>
        <v>0</v>
      </c>
      <c r="H4186" s="182" t="b">
        <f t="shared" si="1189"/>
        <v>1</v>
      </c>
      <c r="I4186" s="182" t="str">
        <f t="shared" si="1188"/>
        <v>00</v>
      </c>
    </row>
    <row r="4187" spans="1:9" ht="25.5">
      <c r="A4187" s="182" t="str">
        <f t="shared" si="1211"/>
        <v>4.3.1.9.1.00.00 - (-) Deduções da Venda Bruta de Mercadorias - 
 Consolidação</v>
      </c>
      <c r="B4187" s="108" t="s">
        <v>2295</v>
      </c>
      <c r="C4187" s="111">
        <v>38766950.399999999</v>
      </c>
      <c r="D4187" s="182">
        <v>0</v>
      </c>
      <c r="E4187" s="112">
        <f t="shared" ref="E4187" si="1215">SUMIF(A4187:B4187,"*intra*",C4187:D4187)+SUMIF(A4187:B4187,"*inter*",C4187:D4187)</f>
        <v>0</v>
      </c>
      <c r="F4187" s="112">
        <f t="shared" ref="F4187" si="1216">SUMIF(A4187:B4187,"*consolidação*",C4187:D4187)</f>
        <v>38766950.399999999</v>
      </c>
      <c r="H4187" s="182" t="b">
        <f t="shared" si="1189"/>
        <v>1</v>
      </c>
      <c r="I4187" s="182" t="str">
        <f t="shared" si="1188"/>
        <v>00</v>
      </c>
    </row>
    <row r="4188" spans="1:9">
      <c r="A4188" s="182" t="str">
        <f t="shared" si="1211"/>
        <v>4.3.2.0.0.00.00 - Venda de Produtos</v>
      </c>
      <c r="B4188" s="106" t="s">
        <v>2296</v>
      </c>
      <c r="C4188" s="110">
        <v>1019937019.9</v>
      </c>
      <c r="D4188" s="182">
        <v>0</v>
      </c>
      <c r="E4188" s="182">
        <f>-E4191+E4189</f>
        <v>0</v>
      </c>
      <c r="F4188" s="182">
        <f>-F4191+F4189</f>
        <v>1019937019.9</v>
      </c>
      <c r="G4188" s="182">
        <f>-G4191+G4189</f>
        <v>0</v>
      </c>
      <c r="H4188" s="182" t="b">
        <f t="shared" si="1189"/>
        <v>1</v>
      </c>
      <c r="I4188" s="182" t="str">
        <f t="shared" si="1188"/>
        <v>00</v>
      </c>
    </row>
    <row r="4189" spans="1:9">
      <c r="A4189" s="182" t="str">
        <f t="shared" si="1211"/>
        <v>4.3.2.1.0.00.00 - Venda Bruta de Produtos</v>
      </c>
      <c r="B4189" s="108" t="s">
        <v>2297</v>
      </c>
      <c r="C4189" s="111">
        <v>1036419927.28</v>
      </c>
      <c r="D4189" s="182">
        <v>0</v>
      </c>
      <c r="E4189" s="112">
        <f>E4190</f>
        <v>0</v>
      </c>
      <c r="F4189" s="112">
        <f>F4190</f>
        <v>1036419927.28</v>
      </c>
      <c r="G4189" s="182">
        <f>G4190</f>
        <v>0</v>
      </c>
      <c r="H4189" s="182" t="b">
        <f t="shared" si="1189"/>
        <v>1</v>
      </c>
      <c r="I4189" s="182" t="str">
        <f t="shared" si="1188"/>
        <v>00</v>
      </c>
    </row>
    <row r="4190" spans="1:9">
      <c r="A4190" s="182" t="str">
        <f t="shared" si="1211"/>
        <v>4.3.2.1.1.00.00 - Venda Bruta de Produtos - Consolidação</v>
      </c>
      <c r="B4190" s="106" t="s">
        <v>2298</v>
      </c>
      <c r="C4190" s="110">
        <v>1036419927.28</v>
      </c>
      <c r="D4190" s="182">
        <v>0</v>
      </c>
      <c r="E4190" s="112">
        <f t="shared" ref="E4190" si="1217">SUMIF(A4190:B4190,"*intra*",C4190:D4190)+SUMIF(A4190:B4190,"*inter*",C4190:D4190)</f>
        <v>0</v>
      </c>
      <c r="F4190" s="112">
        <f t="shared" ref="F4190" si="1218">SUMIF(A4190:B4190,"*consolidação*",C4190:D4190)</f>
        <v>1036419927.28</v>
      </c>
      <c r="H4190" s="182" t="b">
        <f t="shared" si="1189"/>
        <v>1</v>
      </c>
      <c r="I4190" s="182" t="str">
        <f t="shared" si="1188"/>
        <v>00</v>
      </c>
    </row>
    <row r="4191" spans="1:9">
      <c r="A4191" s="182" t="str">
        <f t="shared" si="1211"/>
        <v>4.3.2.9.0.00.00 - (-) Deduções de Venda Bruta de Produtos</v>
      </c>
      <c r="B4191" s="108" t="s">
        <v>2299</v>
      </c>
      <c r="C4191" s="111">
        <v>16482907.380000001</v>
      </c>
      <c r="D4191" s="182">
        <v>0</v>
      </c>
      <c r="E4191" s="112">
        <f>E4192</f>
        <v>0</v>
      </c>
      <c r="F4191" s="112">
        <f>F4192</f>
        <v>16482907.380000001</v>
      </c>
      <c r="G4191" s="182">
        <f>G4192</f>
        <v>0</v>
      </c>
      <c r="H4191" s="182" t="b">
        <f t="shared" si="1189"/>
        <v>1</v>
      </c>
      <c r="I4191" s="182" t="str">
        <f t="shared" si="1188"/>
        <v>00</v>
      </c>
    </row>
    <row r="4192" spans="1:9" ht="25.5">
      <c r="A4192" s="182" t="str">
        <f t="shared" si="1211"/>
        <v>4.3.2.9.1.00.00 - (-) Deduções da Venda Bruta de Produtos - 
 Consolidação</v>
      </c>
      <c r="B4192" s="106" t="s">
        <v>2300</v>
      </c>
      <c r="C4192" s="110">
        <v>16482907.380000001</v>
      </c>
      <c r="D4192" s="182">
        <v>0</v>
      </c>
      <c r="E4192" s="112">
        <f t="shared" ref="E4192" si="1219">SUMIF(A4192:B4192,"*intra*",C4192:D4192)+SUMIF(A4192:B4192,"*inter*",C4192:D4192)</f>
        <v>0</v>
      </c>
      <c r="F4192" s="112">
        <f t="shared" ref="F4192" si="1220">SUMIF(A4192:B4192,"*consolidação*",C4192:D4192)</f>
        <v>16482907.380000001</v>
      </c>
      <c r="H4192" s="182" t="b">
        <f t="shared" si="1189"/>
        <v>1</v>
      </c>
      <c r="I4192" s="182" t="str">
        <f t="shared" si="1188"/>
        <v>00</v>
      </c>
    </row>
    <row r="4193" spans="1:9" ht="25.5">
      <c r="A4193" s="182" t="str">
        <f t="shared" si="1211"/>
        <v>4.3.3.0.0.00.00 - Exploração de Bens e Direitos e Prestação de 
 Serviços</v>
      </c>
      <c r="B4193" s="108" t="s">
        <v>2301</v>
      </c>
      <c r="C4193" s="111">
        <v>79475970942.309998</v>
      </c>
      <c r="D4193" s="182">
        <v>0</v>
      </c>
      <c r="E4193" s="182">
        <f>-E4196+E4194</f>
        <v>0</v>
      </c>
      <c r="F4193" s="182">
        <f>-F4196+F4194</f>
        <v>79475970942.309998</v>
      </c>
      <c r="G4193" s="182">
        <f>-G4196+G4194</f>
        <v>0</v>
      </c>
      <c r="H4193" s="182" t="b">
        <f t="shared" si="1189"/>
        <v>1</v>
      </c>
      <c r="I4193" s="182" t="str">
        <f t="shared" si="1188"/>
        <v>00</v>
      </c>
    </row>
    <row r="4194" spans="1:9" ht="25.5">
      <c r="A4194" s="182" t="str">
        <f t="shared" si="1211"/>
        <v>4.3.3.1.0.00.00 - Valor Bruto de Exploração de Bens e Direitos e 
 Prestação de Serviços</v>
      </c>
      <c r="B4194" s="106" t="s">
        <v>2302</v>
      </c>
      <c r="C4194" s="110">
        <v>79497816326.919998</v>
      </c>
      <c r="D4194" s="182">
        <v>0</v>
      </c>
      <c r="E4194" s="112">
        <f>E4195</f>
        <v>0</v>
      </c>
      <c r="F4194" s="112">
        <f>F4195</f>
        <v>79497816326.919998</v>
      </c>
      <c r="G4194" s="182">
        <f>G4195</f>
        <v>0</v>
      </c>
      <c r="H4194" s="182" t="b">
        <f t="shared" si="1189"/>
        <v>1</v>
      </c>
      <c r="I4194" s="182" t="str">
        <f t="shared" si="1188"/>
        <v>00</v>
      </c>
    </row>
    <row r="4195" spans="1:9" ht="25.5">
      <c r="A4195" s="182" t="str">
        <f t="shared" si="1211"/>
        <v>4.3.3.1.1.00.00 - Valor Bruto de Exploração de Bens, Direitos e 
 Prestação de Serviços - Consolidação</v>
      </c>
      <c r="B4195" s="108" t="s">
        <v>2303</v>
      </c>
      <c r="C4195" s="111">
        <v>79497816326.919998</v>
      </c>
      <c r="D4195" s="182">
        <v>0</v>
      </c>
      <c r="E4195" s="112">
        <f t="shared" ref="E4195" si="1221">SUMIF(A4195:B4195,"*intra*",C4195:D4195)+SUMIF(A4195:B4195,"*inter*",C4195:D4195)</f>
        <v>0</v>
      </c>
      <c r="F4195" s="112">
        <f t="shared" ref="F4195" si="1222">SUMIF(A4195:B4195,"*consolidação*",C4195:D4195)</f>
        <v>79497816326.919998</v>
      </c>
      <c r="H4195" s="182" t="b">
        <f t="shared" si="1189"/>
        <v>1</v>
      </c>
      <c r="I4195" s="182" t="str">
        <f t="shared" si="1188"/>
        <v>00</v>
      </c>
    </row>
    <row r="4196" spans="1:9" ht="25.5">
      <c r="A4196" s="182" t="str">
        <f t="shared" si="1211"/>
        <v>4.3.3.9.0.00.00 - (-) Deduções do Valor Bruto de Exploração de Bens, 
 Direitos e Prestação de Serviços</v>
      </c>
      <c r="B4196" s="106" t="s">
        <v>2304</v>
      </c>
      <c r="C4196" s="110">
        <v>21845384.609999999</v>
      </c>
      <c r="D4196" s="182">
        <v>0</v>
      </c>
      <c r="E4196" s="112">
        <f>E4197</f>
        <v>0</v>
      </c>
      <c r="F4196" s="112">
        <f>F4197</f>
        <v>21845384.609999999</v>
      </c>
      <c r="G4196" s="182">
        <f>G4197</f>
        <v>0</v>
      </c>
      <c r="H4196" s="182" t="b">
        <f t="shared" si="1189"/>
        <v>1</v>
      </c>
      <c r="I4196" s="182" t="str">
        <f t="shared" si="1188"/>
        <v>00</v>
      </c>
    </row>
    <row r="4197" spans="1:9" ht="25.5">
      <c r="A4197" s="182" t="str">
        <f t="shared" si="1211"/>
        <v>4.3.3.9.1.00.00 - (-) Deduções do Valor Bruto de Exploração de Bens, 
 Direitos e Prestação de Serviços - Consolidação</v>
      </c>
      <c r="B4197" s="108" t="s">
        <v>2305</v>
      </c>
      <c r="C4197" s="111">
        <v>21845384.609999999</v>
      </c>
      <c r="D4197" s="182">
        <v>0</v>
      </c>
      <c r="E4197" s="112">
        <f t="shared" ref="E4197" si="1223">SUMIF(A4197:B4197,"*intra*",C4197:D4197)+SUMIF(A4197:B4197,"*inter*",C4197:D4197)</f>
        <v>0</v>
      </c>
      <c r="F4197" s="112">
        <f t="shared" ref="F4197" si="1224">SUMIF(A4197:B4197,"*consolidação*",C4197:D4197)</f>
        <v>21845384.609999999</v>
      </c>
      <c r="H4197" s="182" t="b">
        <f t="shared" si="1189"/>
        <v>1</v>
      </c>
      <c r="I4197" s="182" t="str">
        <f t="shared" si="1188"/>
        <v>00</v>
      </c>
    </row>
    <row r="4198" spans="1:9">
      <c r="A4198" s="182" t="str">
        <f t="shared" si="1211"/>
        <v>4.4.0.0.0.00.00 - Variações Patrimoniais Aumentativas Financeiras</v>
      </c>
      <c r="B4198" s="106" t="s">
        <v>2306</v>
      </c>
      <c r="C4198" s="110">
        <v>643214716746.93005</v>
      </c>
      <c r="D4198" s="182">
        <v>0</v>
      </c>
      <c r="E4198" s="112">
        <f>E4214+E4248+E4199+E4228+E4258+E4250+E4255</f>
        <v>75917843801.470001</v>
      </c>
      <c r="F4198" s="112">
        <f>F4214+F4248+F4199+F4228+F4258+F4250+F4255</f>
        <v>567296872945.45996</v>
      </c>
      <c r="G4198" s="182">
        <f>G4214+G4248+G4199+G4228+G4258+G4250+G4255</f>
        <v>0</v>
      </c>
      <c r="H4198" s="182" t="b">
        <f t="shared" si="1189"/>
        <v>1</v>
      </c>
      <c r="I4198" s="182" t="str">
        <f t="shared" si="1188"/>
        <v>00</v>
      </c>
    </row>
    <row r="4199" spans="1:9" ht="25.5">
      <c r="A4199" s="182" t="str">
        <f t="shared" si="1211"/>
        <v>4.4.1.0.0.00.00 - Juros e Encargos de Empréstimos e Financiamentos 
 Concedidos</v>
      </c>
      <c r="B4199" s="108" t="s">
        <v>2307</v>
      </c>
      <c r="C4199" s="111">
        <v>83754787475.009995</v>
      </c>
      <c r="D4199" s="182">
        <v>0</v>
      </c>
      <c r="E4199" s="112">
        <f>E4200+E4207+E4212+E4205</f>
        <v>19270980055.439999</v>
      </c>
      <c r="F4199" s="112">
        <f>F4200+F4207+F4212+F4205</f>
        <v>64483807419.57</v>
      </c>
      <c r="G4199" s="182">
        <f>G4200+G4207+G4212+G4205</f>
        <v>0</v>
      </c>
      <c r="H4199" s="182" t="b">
        <f t="shared" si="1189"/>
        <v>1</v>
      </c>
      <c r="I4199" s="182" t="str">
        <f t="shared" si="1188"/>
        <v>00</v>
      </c>
    </row>
    <row r="4200" spans="1:9">
      <c r="A4200" s="182" t="str">
        <f t="shared" si="1211"/>
        <v>4.4.1.1.0.00.00 - Juros e Encargos de Empréstimos Internos Concedidos</v>
      </c>
      <c r="B4200" s="106" t="s">
        <v>2308</v>
      </c>
      <c r="C4200" s="110">
        <v>68730473708.729996</v>
      </c>
      <c r="D4200" s="182">
        <v>0</v>
      </c>
      <c r="E4200" s="112">
        <f>E4204+E4203+E4201+E4202</f>
        <v>19270980055.439999</v>
      </c>
      <c r="F4200" s="112">
        <f>F4204+F4203+F4201+F4202</f>
        <v>49459493653.290001</v>
      </c>
      <c r="G4200" s="182">
        <f>G4204+G4203+G4201+G4202</f>
        <v>0</v>
      </c>
      <c r="H4200" s="182" t="b">
        <f t="shared" si="1189"/>
        <v>1</v>
      </c>
      <c r="I4200" s="182" t="str">
        <f t="shared" si="1188"/>
        <v>00</v>
      </c>
    </row>
    <row r="4201" spans="1:9" ht="25.5">
      <c r="A4201" s="182" t="str">
        <f t="shared" si="1211"/>
        <v>4.4.1.1.1.00.00 - Juros e Encargos de Empréstimos Internos 
 Concedidos - Consolidação</v>
      </c>
      <c r="B4201" s="108" t="s">
        <v>2309</v>
      </c>
      <c r="C4201" s="111">
        <v>49459493653.290001</v>
      </c>
      <c r="D4201" s="182">
        <v>0</v>
      </c>
      <c r="E4201" s="112"/>
      <c r="F4201" s="112">
        <f t="shared" ref="F4201:F4204" si="1225">SUMIF(A4201:B4201,"*consolidação*",C4201:D4201)</f>
        <v>49459493653.290001</v>
      </c>
      <c r="H4201" s="182" t="b">
        <f t="shared" si="1189"/>
        <v>1</v>
      </c>
      <c r="I4201" s="182" t="str">
        <f t="shared" si="1188"/>
        <v>00</v>
      </c>
    </row>
    <row r="4202" spans="1:9" ht="25.5">
      <c r="A4202" s="182" t="str">
        <f t="shared" si="1211"/>
        <v>4.4.1.1.3.00.00 - Juros e Encargos de Empréstimos Internos 
 Concedidos - Inter OFSS - União</v>
      </c>
      <c r="B4202" s="106" t="s">
        <v>2310</v>
      </c>
      <c r="C4202" s="110"/>
      <c r="D4202" s="182">
        <v>0</v>
      </c>
      <c r="E4202" s="112">
        <f t="shared" ref="E4202:E4204" si="1226">SUMIF(A4202:B4202,"*intra*",C4202:D4202)+SUMIF(A4202:B4202,"*inter*",C4202:D4202)</f>
        <v>0</v>
      </c>
      <c r="F4202" s="112">
        <f t="shared" si="1225"/>
        <v>0</v>
      </c>
      <c r="H4202" s="182" t="b">
        <f t="shared" si="1189"/>
        <v>1</v>
      </c>
      <c r="I4202" s="182" t="str">
        <f t="shared" si="1188"/>
        <v>00</v>
      </c>
    </row>
    <row r="4203" spans="1:9" ht="25.5">
      <c r="A4203" s="182" t="str">
        <f t="shared" si="1211"/>
        <v>4.4.1.1.4.00.00 - Juros e Encargos de Empréstimos Internos 
 Concedidos- Inter OFSS - Estado</v>
      </c>
      <c r="B4203" s="108" t="s">
        <v>2311</v>
      </c>
      <c r="C4203" s="111">
        <v>15245669427.4</v>
      </c>
      <c r="D4203" s="182">
        <v>0</v>
      </c>
      <c r="E4203" s="112">
        <f t="shared" si="1226"/>
        <v>15245669427.4</v>
      </c>
      <c r="F4203" s="112">
        <f t="shared" si="1225"/>
        <v>0</v>
      </c>
      <c r="H4203" s="182" t="b">
        <f t="shared" si="1189"/>
        <v>1</v>
      </c>
      <c r="I4203" s="182" t="str">
        <f t="shared" si="1188"/>
        <v>00</v>
      </c>
    </row>
    <row r="4204" spans="1:9" ht="25.5">
      <c r="A4204" s="182" t="str">
        <f t="shared" si="1211"/>
        <v>4.4.1.1.5.00.00 - Juros e Encargos de Empréstimos Internos 
 Concedidos - Inter OFSS - Município</v>
      </c>
      <c r="B4204" s="106" t="s">
        <v>2312</v>
      </c>
      <c r="C4204" s="110">
        <v>4025310628.04</v>
      </c>
      <c r="D4204" s="182">
        <v>0</v>
      </c>
      <c r="E4204" s="112">
        <f t="shared" si="1226"/>
        <v>4025310628.04</v>
      </c>
      <c r="F4204" s="112">
        <f t="shared" si="1225"/>
        <v>0</v>
      </c>
      <c r="H4204" s="182" t="b">
        <f t="shared" si="1189"/>
        <v>1</v>
      </c>
      <c r="I4204" s="182" t="str">
        <f t="shared" si="1188"/>
        <v>00</v>
      </c>
    </row>
    <row r="4205" spans="1:9" ht="25.5">
      <c r="A4205" s="182" t="str">
        <f t="shared" si="1211"/>
        <v>4.4.1.2.0.00.00 - Juros e Encargos de Empréstimos Externos Concedidos</v>
      </c>
      <c r="B4205" s="108" t="s">
        <v>2313</v>
      </c>
      <c r="C4205" s="111">
        <v>0</v>
      </c>
      <c r="D4205" s="182">
        <v>0</v>
      </c>
      <c r="E4205" s="112">
        <f>E4206</f>
        <v>0</v>
      </c>
      <c r="F4205" s="112">
        <f>F4206</f>
        <v>0</v>
      </c>
      <c r="G4205" s="182">
        <f>G4206</f>
        <v>0</v>
      </c>
      <c r="H4205" s="182" t="b">
        <f t="shared" si="1189"/>
        <v>1</v>
      </c>
      <c r="I4205" s="182" t="str">
        <f t="shared" si="1188"/>
        <v>00</v>
      </c>
    </row>
    <row r="4206" spans="1:9" ht="25.5">
      <c r="A4206" s="182" t="str">
        <f t="shared" si="1211"/>
        <v>4.4.1.2.1.00.00 - Juros e Encargos de Empréstimos Externos 
 Concedidos - Consolidação</v>
      </c>
      <c r="B4206" s="106" t="s">
        <v>2314</v>
      </c>
      <c r="C4206" s="110"/>
      <c r="D4206" s="182">
        <v>0</v>
      </c>
      <c r="E4206" s="112">
        <f t="shared" ref="E4206" si="1227">SUMIF(A4206:B4206,"*intra*",C4206:D4206)+SUMIF(A4206:B4206,"*inter*",C4206:D4206)</f>
        <v>0</v>
      </c>
      <c r="F4206" s="112">
        <f t="shared" ref="F4206" si="1228">SUMIF(A4206:B4206,"*consolidação*",C4206:D4206)</f>
        <v>0</v>
      </c>
      <c r="H4206" s="182" t="b">
        <f t="shared" si="1189"/>
        <v>1</v>
      </c>
      <c r="I4206" s="182" t="str">
        <f t="shared" si="1188"/>
        <v>00</v>
      </c>
    </row>
    <row r="4207" spans="1:9" ht="25.5">
      <c r="A4207" s="182" t="str">
        <f t="shared" si="1211"/>
        <v>4.4.1.3.0.00.00 - Juros e Encargos de Financiamentos Internos 
 Concedidos</v>
      </c>
      <c r="B4207" s="108" t="s">
        <v>2315</v>
      </c>
      <c r="C4207" s="111">
        <v>15024313766.280001</v>
      </c>
      <c r="D4207" s="182">
        <v>0</v>
      </c>
      <c r="E4207" s="112">
        <f>E4211+E4210+E4209+E4208</f>
        <v>0</v>
      </c>
      <c r="F4207" s="112">
        <f>F4211+F4210+F4209+F4208</f>
        <v>15024313766.280001</v>
      </c>
      <c r="G4207" s="182">
        <f>G4211+G4210+G4209+G4208</f>
        <v>0</v>
      </c>
      <c r="H4207" s="182" t="b">
        <f t="shared" si="1189"/>
        <v>1</v>
      </c>
      <c r="I4207" s="182" t="str">
        <f t="shared" si="1188"/>
        <v>00</v>
      </c>
    </row>
    <row r="4208" spans="1:9" ht="25.5">
      <c r="A4208" s="182" t="str">
        <f t="shared" si="1211"/>
        <v>4.4.1.3.1.00.00 - Juros e Encargos de Financiamentos Internos 
 Concedidos - Consolidação</v>
      </c>
      <c r="B4208" s="106" t="s">
        <v>2316</v>
      </c>
      <c r="C4208" s="110">
        <v>15024313766.280001</v>
      </c>
      <c r="D4208" s="182">
        <v>0</v>
      </c>
      <c r="E4208" s="112"/>
      <c r="F4208" s="112">
        <f t="shared" ref="F4208:F4211" si="1229">SUMIF(A4208:B4208,"*consolidação*",C4208:D4208)</f>
        <v>15024313766.280001</v>
      </c>
      <c r="H4208" s="182" t="b">
        <f t="shared" si="1189"/>
        <v>1</v>
      </c>
      <c r="I4208" s="182" t="str">
        <f t="shared" si="1188"/>
        <v>00</v>
      </c>
    </row>
    <row r="4209" spans="1:9" ht="25.5">
      <c r="A4209" s="182" t="str">
        <f t="shared" si="1211"/>
        <v>4.4.1.3.3.00.00 - Juros e Encargos de Financiamentos Internos 
 Concedidos - Inter OFSS - União</v>
      </c>
      <c r="B4209" s="108" t="s">
        <v>2317</v>
      </c>
      <c r="C4209" s="111"/>
      <c r="D4209" s="182">
        <v>0</v>
      </c>
      <c r="E4209" s="112">
        <f t="shared" ref="E4209:E4211" si="1230">SUMIF(A4209:B4209,"*intra*",C4209:D4209)+SUMIF(A4209:B4209,"*inter*",C4209:D4209)</f>
        <v>0</v>
      </c>
      <c r="F4209" s="112">
        <f t="shared" si="1229"/>
        <v>0</v>
      </c>
      <c r="H4209" s="182" t="b">
        <f t="shared" si="1189"/>
        <v>1</v>
      </c>
      <c r="I4209" s="182" t="str">
        <f t="shared" si="1188"/>
        <v>00</v>
      </c>
    </row>
    <row r="4210" spans="1:9" ht="25.5">
      <c r="A4210" s="182" t="str">
        <f t="shared" si="1211"/>
        <v>4.4.1.3.4.00.00 - Juros e Encargos de Financiamentos Internos 
 Concedidos - Inter OFSS - Estado</v>
      </c>
      <c r="B4210" s="106" t="s">
        <v>2318</v>
      </c>
      <c r="C4210" s="110"/>
      <c r="D4210" s="182">
        <v>0</v>
      </c>
      <c r="E4210" s="112">
        <f t="shared" si="1230"/>
        <v>0</v>
      </c>
      <c r="F4210" s="112">
        <f t="shared" si="1229"/>
        <v>0</v>
      </c>
      <c r="H4210" s="182" t="b">
        <f t="shared" si="1189"/>
        <v>1</v>
      </c>
      <c r="I4210" s="182" t="str">
        <f t="shared" ref="I4210:I4275" si="1231">MID(A4210,11,2)</f>
        <v>00</v>
      </c>
    </row>
    <row r="4211" spans="1:9" ht="25.5">
      <c r="A4211" s="182" t="str">
        <f t="shared" si="1211"/>
        <v>4.4.1.3.5.00.00 - Juros e Encargos de Financiamentos Internos 
 Concedidos - Inter OFSS - Município</v>
      </c>
      <c r="B4211" s="108" t="s">
        <v>2319</v>
      </c>
      <c r="C4211" s="111"/>
      <c r="D4211" s="182">
        <v>0</v>
      </c>
      <c r="E4211" s="112">
        <f t="shared" si="1230"/>
        <v>0</v>
      </c>
      <c r="F4211" s="112">
        <f t="shared" si="1229"/>
        <v>0</v>
      </c>
      <c r="H4211" s="182" t="b">
        <f t="shared" ref="H4211:H4276" si="1232">IF(I4211="00",C4211=E4211+F4211,TRUE)</f>
        <v>1</v>
      </c>
      <c r="I4211" s="182" t="str">
        <f t="shared" si="1231"/>
        <v>00</v>
      </c>
    </row>
    <row r="4212" spans="1:9" ht="25.5">
      <c r="A4212" s="182" t="str">
        <f t="shared" si="1211"/>
        <v>4.4.1.4.0.00.00 - Juros e Encargos de Financiamentos Externos 
 Concedidos</v>
      </c>
      <c r="B4212" s="106" t="s">
        <v>2320</v>
      </c>
      <c r="C4212" s="110">
        <v>0</v>
      </c>
      <c r="D4212" s="182">
        <v>0</v>
      </c>
      <c r="E4212" s="112">
        <f>E4213</f>
        <v>0</v>
      </c>
      <c r="F4212" s="112">
        <f>F4213</f>
        <v>0</v>
      </c>
      <c r="G4212" s="182">
        <f>G4213</f>
        <v>0</v>
      </c>
      <c r="H4212" s="182" t="b">
        <f t="shared" si="1232"/>
        <v>1</v>
      </c>
      <c r="I4212" s="182" t="str">
        <f t="shared" si="1231"/>
        <v>00</v>
      </c>
    </row>
    <row r="4213" spans="1:9" ht="25.5">
      <c r="A4213" s="182" t="str">
        <f t="shared" si="1211"/>
        <v>4.4.1.4.1.00.00 - Juros e Encargos de Financiamentos Externos 
 Concedidos - Consolidação</v>
      </c>
      <c r="B4213" s="108" t="s">
        <v>2321</v>
      </c>
      <c r="C4213" s="111"/>
      <c r="D4213" s="182">
        <v>0</v>
      </c>
      <c r="E4213" s="112">
        <f t="shared" ref="E4213" si="1233">SUMIF(A4213:B4213,"*intra*",C4213:D4213)+SUMIF(A4213:B4213,"*inter*",C4213:D4213)</f>
        <v>0</v>
      </c>
      <c r="F4213" s="112">
        <f t="shared" ref="F4213" si="1234">SUMIF(A4213:B4213,"*consolidação*",C4213:D4213)</f>
        <v>0</v>
      </c>
      <c r="H4213" s="182" t="b">
        <f t="shared" si="1232"/>
        <v>1</v>
      </c>
      <c r="I4213" s="182" t="str">
        <f t="shared" si="1231"/>
        <v>00</v>
      </c>
    </row>
    <row r="4214" spans="1:9">
      <c r="A4214" s="182" t="str">
        <f t="shared" si="1211"/>
        <v>4.4.2.0.0.00.00 - Juros e Encargos de Mora</v>
      </c>
      <c r="B4214" s="106" t="s">
        <v>2322</v>
      </c>
      <c r="C4214" s="110">
        <v>112439878050.92</v>
      </c>
      <c r="D4214" s="182">
        <v>0</v>
      </c>
      <c r="E4214" s="112">
        <f>E4226+E4220+E4224+E4222+E4215</f>
        <v>0</v>
      </c>
      <c r="F4214" s="112">
        <f>F4226+F4220+F4224+F4222+F4215</f>
        <v>112439878050.92</v>
      </c>
      <c r="G4214" s="182">
        <f>G4226+G4220+G4224+G4222+G4215</f>
        <v>0</v>
      </c>
      <c r="H4214" s="182" t="b">
        <f t="shared" si="1232"/>
        <v>1</v>
      </c>
      <c r="I4214" s="182" t="str">
        <f t="shared" si="1231"/>
        <v>00</v>
      </c>
    </row>
    <row r="4215" spans="1:9" ht="25.5">
      <c r="A4215" s="182" t="str">
        <f t="shared" si="1211"/>
        <v>4.4.2.1.0.00.00 - Juros e Encargos de Mora sobre Empréstimos e 
 Financiamentos Internos Concedidos</v>
      </c>
      <c r="B4215" s="108" t="s">
        <v>2323</v>
      </c>
      <c r="C4215" s="111">
        <v>0</v>
      </c>
      <c r="D4215" s="182">
        <v>0</v>
      </c>
      <c r="E4215" s="112">
        <f>E4218+E4219+E4216+E4217</f>
        <v>0</v>
      </c>
      <c r="F4215" s="112">
        <f>F4218+F4219+F4216+F4217</f>
        <v>0</v>
      </c>
      <c r="G4215" s="182">
        <f>G4218+G4219+G4216+G4217</f>
        <v>0</v>
      </c>
      <c r="H4215" s="182" t="b">
        <f t="shared" si="1232"/>
        <v>1</v>
      </c>
      <c r="I4215" s="182" t="str">
        <f t="shared" si="1231"/>
        <v>00</v>
      </c>
    </row>
    <row r="4216" spans="1:9" ht="25.5">
      <c r="A4216" s="182" t="str">
        <f t="shared" si="1211"/>
        <v>4.4.2.1.1.00.00 - Juros e Encargos de Mora sobre Empréstimos e 
 Financiamentos Internos Concedidos - Consolidação</v>
      </c>
      <c r="B4216" s="106" t="s">
        <v>2324</v>
      </c>
      <c r="C4216" s="110"/>
      <c r="D4216" s="182">
        <v>0</v>
      </c>
      <c r="E4216" s="112"/>
      <c r="F4216" s="112">
        <f t="shared" ref="F4216:F4219" si="1235">SUMIF(A4216:B4216,"*consolidação*",C4216:D4216)</f>
        <v>0</v>
      </c>
      <c r="H4216" s="182" t="b">
        <f t="shared" si="1232"/>
        <v>1</v>
      </c>
      <c r="I4216" s="182" t="str">
        <f t="shared" si="1231"/>
        <v>00</v>
      </c>
    </row>
    <row r="4217" spans="1:9" ht="25.5">
      <c r="A4217" s="182" t="str">
        <f t="shared" si="1211"/>
        <v>4.4.2.1.3.00.00 - Juros e Encargos de Mora sobre Empréstimos e 
 Financiamentos Internos Concedidos - Inter OFSS - União</v>
      </c>
      <c r="B4217" s="108" t="s">
        <v>2325</v>
      </c>
      <c r="C4217" s="111"/>
      <c r="D4217" s="182">
        <v>0</v>
      </c>
      <c r="E4217" s="112">
        <f t="shared" ref="E4217:E4219" si="1236">SUMIF(A4217:B4217,"*intra*",C4217:D4217)+SUMIF(A4217:B4217,"*inter*",C4217:D4217)</f>
        <v>0</v>
      </c>
      <c r="F4217" s="112">
        <f t="shared" si="1235"/>
        <v>0</v>
      </c>
      <c r="H4217" s="182" t="b">
        <f t="shared" si="1232"/>
        <v>1</v>
      </c>
      <c r="I4217" s="182" t="str">
        <f t="shared" si="1231"/>
        <v>00</v>
      </c>
    </row>
    <row r="4218" spans="1:9" ht="25.5">
      <c r="A4218" s="182" t="str">
        <f t="shared" si="1211"/>
        <v>4.4.2.1.4.00.00 - Juros e Encargos de Mora sobre Empréstimos e 
 Financiamentos Internos Concedidos - Inter OFSS - Estado</v>
      </c>
      <c r="B4218" s="106" t="s">
        <v>2326</v>
      </c>
      <c r="C4218" s="110"/>
      <c r="D4218" s="182">
        <v>0</v>
      </c>
      <c r="E4218" s="112">
        <f t="shared" si="1236"/>
        <v>0</v>
      </c>
      <c r="F4218" s="112">
        <f t="shared" si="1235"/>
        <v>0</v>
      </c>
      <c r="H4218" s="182" t="b">
        <f t="shared" si="1232"/>
        <v>1</v>
      </c>
      <c r="I4218" s="182" t="str">
        <f t="shared" si="1231"/>
        <v>00</v>
      </c>
    </row>
    <row r="4219" spans="1:9" ht="25.5">
      <c r="A4219" s="182" t="str">
        <f t="shared" si="1211"/>
        <v>4.4.2.1.5.00.00 - Juros e Encargos de Mora sobre Empréstimos e 
 Financiamentos Internos Concedidos - Inter OFSS - Município</v>
      </c>
      <c r="B4219" s="108" t="s">
        <v>2327</v>
      </c>
      <c r="C4219" s="111"/>
      <c r="D4219" s="182">
        <v>0</v>
      </c>
      <c r="E4219" s="112">
        <f t="shared" si="1236"/>
        <v>0</v>
      </c>
      <c r="F4219" s="112">
        <f t="shared" si="1235"/>
        <v>0</v>
      </c>
      <c r="H4219" s="182" t="b">
        <f t="shared" si="1232"/>
        <v>1</v>
      </c>
      <c r="I4219" s="182" t="str">
        <f t="shared" si="1231"/>
        <v>00</v>
      </c>
    </row>
    <row r="4220" spans="1:9" ht="25.5">
      <c r="A4220" s="182" t="str">
        <f t="shared" si="1211"/>
        <v>4.4.2.2.0.00.00 - Juros e Encargos de Mora sobre Empréstimos e 
 Financiamentos Externos Concedidos</v>
      </c>
      <c r="B4220" s="106" t="s">
        <v>2328</v>
      </c>
      <c r="C4220" s="110">
        <v>0</v>
      </c>
      <c r="D4220" s="182">
        <v>0</v>
      </c>
      <c r="E4220" s="112">
        <f>E4221</f>
        <v>0</v>
      </c>
      <c r="F4220" s="112">
        <f>F4221</f>
        <v>0</v>
      </c>
      <c r="G4220" s="182">
        <f>G4221</f>
        <v>0</v>
      </c>
      <c r="H4220" s="182" t="b">
        <f t="shared" si="1232"/>
        <v>1</v>
      </c>
      <c r="I4220" s="182" t="str">
        <f t="shared" si="1231"/>
        <v>00</v>
      </c>
    </row>
    <row r="4221" spans="1:9" ht="25.5">
      <c r="A4221" s="182" t="str">
        <f t="shared" si="1211"/>
        <v>4.4.2.2.1.00.00 - Juros e Encargos de Mora sobre Empréstimos e 
 Financiamentos Externos Concedidos - Consolidação</v>
      </c>
      <c r="B4221" s="108" t="s">
        <v>2329</v>
      </c>
      <c r="C4221" s="111"/>
      <c r="D4221" s="182">
        <v>0</v>
      </c>
      <c r="E4221" s="112">
        <f t="shared" ref="E4221" si="1237">SUMIF(A4221:B4221,"*intra*",C4221:D4221)+SUMIF(A4221:B4221,"*inter*",C4221:D4221)</f>
        <v>0</v>
      </c>
      <c r="F4221" s="112">
        <f t="shared" ref="F4221" si="1238">SUMIF(A4221:B4221,"*consolidação*",C4221:D4221)</f>
        <v>0</v>
      </c>
      <c r="H4221" s="182" t="b">
        <f t="shared" si="1232"/>
        <v>1</v>
      </c>
      <c r="I4221" s="182" t="str">
        <f t="shared" si="1231"/>
        <v>00</v>
      </c>
    </row>
    <row r="4222" spans="1:9" ht="25.5">
      <c r="A4222" s="182" t="str">
        <f t="shared" si="1211"/>
        <v>4.4.2.3.0.00.00 - Juros e Encargos de Mora sobre Fornecimentos de 
 Bens e Serviços</v>
      </c>
      <c r="B4222" s="106" t="s">
        <v>2330</v>
      </c>
      <c r="C4222" s="110">
        <v>75107005.280000001</v>
      </c>
      <c r="D4222" s="182">
        <v>0</v>
      </c>
      <c r="E4222" s="112">
        <f>E4223</f>
        <v>0</v>
      </c>
      <c r="F4222" s="112">
        <f>F4223</f>
        <v>75107005.280000001</v>
      </c>
      <c r="G4222" s="182">
        <f>G4223</f>
        <v>0</v>
      </c>
      <c r="H4222" s="182" t="b">
        <f t="shared" si="1232"/>
        <v>1</v>
      </c>
      <c r="I4222" s="182" t="str">
        <f t="shared" si="1231"/>
        <v>00</v>
      </c>
    </row>
    <row r="4223" spans="1:9" ht="25.5">
      <c r="A4223" s="182" t="str">
        <f t="shared" si="1211"/>
        <v>4.4.2.3.1.00.00 - Juros e Encargos de Mora sobre Fornecimentos de 
 Bens e Serviços - Consolidação</v>
      </c>
      <c r="B4223" s="108" t="s">
        <v>2331</v>
      </c>
      <c r="C4223" s="111">
        <v>75107005.280000001</v>
      </c>
      <c r="D4223" s="182">
        <v>0</v>
      </c>
      <c r="E4223" s="112">
        <f t="shared" ref="E4223" si="1239">SUMIF(A4223:B4223,"*intra*",C4223:D4223)+SUMIF(A4223:B4223,"*inter*",C4223:D4223)</f>
        <v>0</v>
      </c>
      <c r="F4223" s="112">
        <f t="shared" ref="F4223" si="1240">SUMIF(A4223:B4223,"*consolidação*",C4223:D4223)</f>
        <v>75107005.280000001</v>
      </c>
      <c r="H4223" s="182" t="b">
        <f t="shared" si="1232"/>
        <v>1</v>
      </c>
      <c r="I4223" s="182" t="str">
        <f t="shared" si="1231"/>
        <v>00</v>
      </c>
    </row>
    <row r="4224" spans="1:9">
      <c r="A4224" s="182" t="str">
        <f t="shared" si="1211"/>
        <v>4.4.2.4.0.00.00 - Juros e Encargos de Mora sobre Créditos Tributários</v>
      </c>
      <c r="B4224" s="106" t="s">
        <v>2332</v>
      </c>
      <c r="C4224" s="110">
        <v>111352095575.06</v>
      </c>
      <c r="D4224" s="182">
        <v>0</v>
      </c>
      <c r="E4224" s="112">
        <f>E4225</f>
        <v>0</v>
      </c>
      <c r="F4224" s="112">
        <f>F4225</f>
        <v>111352095575.06</v>
      </c>
      <c r="G4224" s="182">
        <f>G4225</f>
        <v>0</v>
      </c>
      <c r="H4224" s="182" t="b">
        <f t="shared" si="1232"/>
        <v>1</v>
      </c>
      <c r="I4224" s="182" t="str">
        <f t="shared" si="1231"/>
        <v>00</v>
      </c>
    </row>
    <row r="4225" spans="1:9" ht="25.5">
      <c r="A4225" s="182" t="str">
        <f t="shared" si="1211"/>
        <v>4.4.2.4.1.00.00 - Juros e Encargos de Mora sobre Créditos 
 Tributários - Consolidação</v>
      </c>
      <c r="B4225" s="108" t="s">
        <v>2333</v>
      </c>
      <c r="C4225" s="111">
        <v>111352095575.06</v>
      </c>
      <c r="D4225" s="182">
        <v>0</v>
      </c>
      <c r="E4225" s="112">
        <f t="shared" ref="E4225" si="1241">SUMIF(A4225:B4225,"*intra*",C4225:D4225)+SUMIF(A4225:B4225,"*inter*",C4225:D4225)</f>
        <v>0</v>
      </c>
      <c r="F4225" s="112">
        <f t="shared" ref="F4225" si="1242">SUMIF(A4225:B4225,"*consolidação*",C4225:D4225)</f>
        <v>111352095575.06</v>
      </c>
      <c r="H4225" s="182" t="b">
        <f t="shared" si="1232"/>
        <v>1</v>
      </c>
      <c r="I4225" s="182" t="str">
        <f t="shared" si="1231"/>
        <v>00</v>
      </c>
    </row>
    <row r="4226" spans="1:9">
      <c r="A4226" s="182" t="str">
        <f t="shared" si="1211"/>
        <v>4.4.2.9.0.00.00 - Outros Juros e Encargos de Mora</v>
      </c>
      <c r="B4226" s="106" t="s">
        <v>2334</v>
      </c>
      <c r="C4226" s="110">
        <v>1012675470.58</v>
      </c>
      <c r="D4226" s="182">
        <v>0</v>
      </c>
      <c r="E4226" s="112">
        <f>E4227</f>
        <v>0</v>
      </c>
      <c r="F4226" s="112">
        <f>F4227</f>
        <v>1012675470.58</v>
      </c>
      <c r="G4226" s="182">
        <f>G4227</f>
        <v>0</v>
      </c>
      <c r="H4226" s="182" t="b">
        <f t="shared" si="1232"/>
        <v>1</v>
      </c>
      <c r="I4226" s="182" t="str">
        <f t="shared" si="1231"/>
        <v>00</v>
      </c>
    </row>
    <row r="4227" spans="1:9">
      <c r="A4227" s="182" t="str">
        <f t="shared" si="1211"/>
        <v>4.4.2.9.1.00.00 - Outros Juros e Encargos de Mora - Consolidação</v>
      </c>
      <c r="B4227" s="108" t="s">
        <v>2335</v>
      </c>
      <c r="C4227" s="111">
        <v>1012675470.58</v>
      </c>
      <c r="D4227" s="182">
        <v>0</v>
      </c>
      <c r="E4227" s="112">
        <f t="shared" ref="E4227" si="1243">SUMIF(A4227:B4227,"*intra*",C4227:D4227)+SUMIF(A4227:B4227,"*inter*",C4227:D4227)</f>
        <v>0</v>
      </c>
      <c r="F4227" s="112">
        <f t="shared" ref="F4227" si="1244">SUMIF(A4227:B4227,"*consolidação*",C4227:D4227)</f>
        <v>1012675470.58</v>
      </c>
      <c r="H4227" s="182" t="b">
        <f t="shared" si="1232"/>
        <v>1</v>
      </c>
      <c r="I4227" s="182" t="str">
        <f t="shared" si="1231"/>
        <v>00</v>
      </c>
    </row>
    <row r="4228" spans="1:9">
      <c r="A4228" s="182" t="str">
        <f t="shared" si="1211"/>
        <v>4.4.3.0.0.00.00 - Variações Monetárias e Cambiais</v>
      </c>
      <c r="B4228" s="106" t="s">
        <v>2336</v>
      </c>
      <c r="C4228" s="110">
        <v>293062282634.21002</v>
      </c>
      <c r="D4228" s="182">
        <v>0</v>
      </c>
      <c r="E4228" s="112">
        <f>E4234+E4243+E4229+E4241+E4236</f>
        <v>56646863746.029999</v>
      </c>
      <c r="F4228" s="112">
        <f>F4234+F4243+F4229+F4241+F4236</f>
        <v>236415418888.17999</v>
      </c>
      <c r="G4228" s="182">
        <f>G4234+G4243+G4229+G4241+G4236</f>
        <v>0</v>
      </c>
      <c r="H4228" s="182" t="b">
        <f t="shared" si="1232"/>
        <v>1</v>
      </c>
      <c r="I4228" s="182" t="str">
        <f t="shared" si="1231"/>
        <v>00</v>
      </c>
    </row>
    <row r="4229" spans="1:9" ht="25.5">
      <c r="A4229" s="182" t="str">
        <f t="shared" si="1211"/>
        <v>4.4.3.1.0.00.00 - Variações Monetárias e Cambiais de Empréstimos 
 Internos Concedidos</v>
      </c>
      <c r="B4229" s="108" t="s">
        <v>2337</v>
      </c>
      <c r="C4229" s="111">
        <v>72946375545.520004</v>
      </c>
      <c r="D4229" s="182">
        <v>0</v>
      </c>
      <c r="E4229" s="112">
        <f>E4230+E4232+E4233+E4231</f>
        <v>56621487733.979996</v>
      </c>
      <c r="F4229" s="112">
        <f>F4230+F4232+F4233+F4231</f>
        <v>16324887811.540001</v>
      </c>
      <c r="G4229" s="182">
        <f>G4230+G4232+G4233+G4231</f>
        <v>0</v>
      </c>
      <c r="H4229" s="182" t="b">
        <f t="shared" si="1232"/>
        <v>1</v>
      </c>
      <c r="I4229" s="182" t="str">
        <f t="shared" si="1231"/>
        <v>00</v>
      </c>
    </row>
    <row r="4230" spans="1:9" ht="25.5">
      <c r="A4230" s="182" t="str">
        <f t="shared" si="1211"/>
        <v>4.4.3.1.1.00.00 - Variações Monetárias e Cambiais de Empréstimos 
 Internos Concedidos - Consolidação</v>
      </c>
      <c r="B4230" s="106" t="s">
        <v>2338</v>
      </c>
      <c r="C4230" s="110">
        <v>16324887811.540001</v>
      </c>
      <c r="D4230" s="182">
        <v>0</v>
      </c>
      <c r="E4230" s="112"/>
      <c r="F4230" s="112">
        <f t="shared" ref="F4230:F4233" si="1245">SUMIF(A4230:B4230,"*consolidação*",C4230:D4230)</f>
        <v>16324887811.540001</v>
      </c>
      <c r="H4230" s="182" t="b">
        <f t="shared" si="1232"/>
        <v>1</v>
      </c>
      <c r="I4230" s="182" t="str">
        <f t="shared" si="1231"/>
        <v>00</v>
      </c>
    </row>
    <row r="4231" spans="1:9" ht="25.5">
      <c r="A4231" s="182" t="str">
        <f t="shared" si="1211"/>
        <v>4.4.3.1.3.00.00 - Variações Monetárias e Cambiais de Empréstimos 
 Internos Concedidos - Inter OFSS - União</v>
      </c>
      <c r="B4231" s="108" t="s">
        <v>2339</v>
      </c>
      <c r="C4231" s="111"/>
      <c r="D4231" s="182">
        <v>0</v>
      </c>
      <c r="E4231" s="112">
        <f t="shared" ref="E4231:E4233" si="1246">SUMIF(A4231:B4231,"*intra*",C4231:D4231)+SUMIF(A4231:B4231,"*inter*",C4231:D4231)</f>
        <v>0</v>
      </c>
      <c r="F4231" s="112">
        <f t="shared" si="1245"/>
        <v>0</v>
      </c>
      <c r="H4231" s="182" t="b">
        <f t="shared" si="1232"/>
        <v>1</v>
      </c>
      <c r="I4231" s="182" t="str">
        <f t="shared" si="1231"/>
        <v>00</v>
      </c>
    </row>
    <row r="4232" spans="1:9" ht="25.5">
      <c r="A4232" s="182" t="str">
        <f t="shared" si="1211"/>
        <v>4.4.3.1.4.00.00 - Variações Monetárias e Cambiais de Empréstimos 
 Internos Concedidos - Inter OFSS - Estado</v>
      </c>
      <c r="B4232" s="106" t="s">
        <v>2340</v>
      </c>
      <c r="C4232" s="110">
        <v>54482907008.809998</v>
      </c>
      <c r="D4232" s="182">
        <v>0</v>
      </c>
      <c r="E4232" s="112">
        <f t="shared" si="1246"/>
        <v>54482907008.809998</v>
      </c>
      <c r="F4232" s="112">
        <f t="shared" si="1245"/>
        <v>0</v>
      </c>
      <c r="H4232" s="182" t="b">
        <f t="shared" si="1232"/>
        <v>1</v>
      </c>
      <c r="I4232" s="182" t="str">
        <f t="shared" si="1231"/>
        <v>00</v>
      </c>
    </row>
    <row r="4233" spans="1:9" ht="25.5">
      <c r="A4233" s="182" t="str">
        <f t="shared" si="1211"/>
        <v>4.4.3.1.5.00.00 - Variações Monetárias e Cambiais de Empréstimos 
 Internos Concedidos - Inter OFSS - Município</v>
      </c>
      <c r="B4233" s="108" t="s">
        <v>2341</v>
      </c>
      <c r="C4233" s="111">
        <v>2138580725.1700001</v>
      </c>
      <c r="D4233" s="182">
        <v>0</v>
      </c>
      <c r="E4233" s="112">
        <f t="shared" si="1246"/>
        <v>2138580725.1700001</v>
      </c>
      <c r="F4233" s="112">
        <f t="shared" si="1245"/>
        <v>0</v>
      </c>
      <c r="H4233" s="182" t="b">
        <f t="shared" si="1232"/>
        <v>1</v>
      </c>
      <c r="I4233" s="182" t="str">
        <f t="shared" si="1231"/>
        <v>00</v>
      </c>
    </row>
    <row r="4234" spans="1:9" ht="25.5">
      <c r="A4234" s="182" t="str">
        <f t="shared" si="1211"/>
        <v>4.4.3.2.0.00.00 - Variações Monetárias e Cambiais de Empréstimos 
 Externos Concedidos</v>
      </c>
      <c r="B4234" s="106" t="s">
        <v>2342</v>
      </c>
      <c r="C4234" s="110">
        <v>0</v>
      </c>
      <c r="D4234" s="182">
        <v>0</v>
      </c>
      <c r="E4234" s="112">
        <f>E4235</f>
        <v>0</v>
      </c>
      <c r="F4234" s="112">
        <f>F4235</f>
        <v>0</v>
      </c>
      <c r="G4234" s="182">
        <f>G4235</f>
        <v>0</v>
      </c>
      <c r="H4234" s="182" t="b">
        <f t="shared" si="1232"/>
        <v>1</v>
      </c>
      <c r="I4234" s="182" t="str">
        <f t="shared" si="1231"/>
        <v>00</v>
      </c>
    </row>
    <row r="4235" spans="1:9" ht="25.5">
      <c r="A4235" s="182" t="str">
        <f t="shared" si="1211"/>
        <v>4.4.3.2.1.00.00 - Variações Monetárias e Cambiais de Empréstimos 
 Externos Concedidos - Consolidação</v>
      </c>
      <c r="B4235" s="108" t="s">
        <v>2343</v>
      </c>
      <c r="C4235" s="111"/>
      <c r="D4235" s="182">
        <v>0</v>
      </c>
      <c r="E4235" s="112">
        <f t="shared" ref="E4235" si="1247">SUMIF(A4235:B4235,"*intra*",C4235:D4235)+SUMIF(A4235:B4235,"*inter*",C4235:D4235)</f>
        <v>0</v>
      </c>
      <c r="F4235" s="112">
        <f t="shared" ref="F4235" si="1248">SUMIF(A4235:B4235,"*consolidação*",C4235:D4235)</f>
        <v>0</v>
      </c>
      <c r="H4235" s="182" t="b">
        <f t="shared" si="1232"/>
        <v>1</v>
      </c>
      <c r="I4235" s="182" t="str">
        <f t="shared" si="1231"/>
        <v>00</v>
      </c>
    </row>
    <row r="4236" spans="1:9" ht="25.5">
      <c r="A4236" s="182" t="str">
        <f t="shared" si="1211"/>
        <v>4.4.3.3.0.00.00 - Variações Monetárias e Cambiais de Financiamentos 
 Internos Concedidos</v>
      </c>
      <c r="B4236" s="106" t="s">
        <v>2344</v>
      </c>
      <c r="C4236" s="110">
        <v>5196374130.5299997</v>
      </c>
      <c r="D4236" s="182">
        <v>0</v>
      </c>
      <c r="E4236" s="112">
        <f>E4240+E4237+E4238+E4239</f>
        <v>0</v>
      </c>
      <c r="F4236" s="112">
        <f>F4240+F4237+F4238+F4239</f>
        <v>5196374130.5299997</v>
      </c>
      <c r="G4236" s="182">
        <f>G4240+G4237+G4238+G4239</f>
        <v>0</v>
      </c>
      <c r="H4236" s="182" t="b">
        <f t="shared" si="1232"/>
        <v>1</v>
      </c>
      <c r="I4236" s="182" t="str">
        <f t="shared" si="1231"/>
        <v>00</v>
      </c>
    </row>
    <row r="4237" spans="1:9" ht="25.5">
      <c r="A4237" s="182" t="str">
        <f t="shared" si="1211"/>
        <v>4.4.3.3.1.00.00 - Variações Monetárias e Cambiais de Financiamentos 
 Internos Concedidos - Consolidação</v>
      </c>
      <c r="B4237" s="108" t="s">
        <v>2345</v>
      </c>
      <c r="C4237" s="111">
        <v>5196374130.5299997</v>
      </c>
      <c r="D4237" s="182">
        <v>0</v>
      </c>
      <c r="E4237" s="112"/>
      <c r="F4237" s="112">
        <f t="shared" ref="F4237:F4240" si="1249">SUMIF(A4237:B4237,"*consolidação*",C4237:D4237)</f>
        <v>5196374130.5299997</v>
      </c>
      <c r="H4237" s="182" t="b">
        <f t="shared" si="1232"/>
        <v>1</v>
      </c>
      <c r="I4237" s="182" t="str">
        <f t="shared" si="1231"/>
        <v>00</v>
      </c>
    </row>
    <row r="4238" spans="1:9" ht="25.5">
      <c r="A4238" s="182" t="str">
        <f t="shared" si="1211"/>
        <v>4.4.3.3.3.00.00 - Variações Monetárias e Cambiais de Financiamentos 
 Internos Concedidos - Inter OFSS - União</v>
      </c>
      <c r="B4238" s="106" t="s">
        <v>2346</v>
      </c>
      <c r="C4238" s="110"/>
      <c r="D4238" s="182">
        <v>0</v>
      </c>
      <c r="E4238" s="112">
        <f t="shared" ref="E4238:E4240" si="1250">SUMIF(A4238:B4238,"*intra*",C4238:D4238)+SUMIF(A4238:B4238,"*inter*",C4238:D4238)</f>
        <v>0</v>
      </c>
      <c r="F4238" s="112">
        <f t="shared" si="1249"/>
        <v>0</v>
      </c>
      <c r="H4238" s="182" t="b">
        <f t="shared" si="1232"/>
        <v>1</v>
      </c>
      <c r="I4238" s="182" t="str">
        <f t="shared" si="1231"/>
        <v>00</v>
      </c>
    </row>
    <row r="4239" spans="1:9" ht="25.5">
      <c r="A4239" s="182" t="str">
        <f t="shared" si="1211"/>
        <v>4.4.3.3.4.00.00 - Variações Monetárias e Cambiais de Financiamentos 
 Internos Concedidos - Inter OFSS - Estado</v>
      </c>
      <c r="B4239" s="108" t="s">
        <v>2347</v>
      </c>
      <c r="C4239" s="111"/>
      <c r="D4239" s="182">
        <v>0</v>
      </c>
      <c r="E4239" s="112">
        <f t="shared" si="1250"/>
        <v>0</v>
      </c>
      <c r="F4239" s="112">
        <f t="shared" si="1249"/>
        <v>0</v>
      </c>
      <c r="H4239" s="182" t="b">
        <f t="shared" si="1232"/>
        <v>1</v>
      </c>
      <c r="I4239" s="182" t="str">
        <f t="shared" si="1231"/>
        <v>00</v>
      </c>
    </row>
    <row r="4240" spans="1:9" ht="25.5">
      <c r="A4240" s="182" t="str">
        <f t="shared" si="1211"/>
        <v>4.4.3.3.5.00.00 - Variações Monetárias e Cambiais de Financiamentos 
 Internos Concedidos - Inter OFSS - Município</v>
      </c>
      <c r="B4240" s="106" t="s">
        <v>2348</v>
      </c>
      <c r="C4240" s="110"/>
      <c r="D4240" s="182">
        <v>0</v>
      </c>
      <c r="E4240" s="112">
        <f t="shared" si="1250"/>
        <v>0</v>
      </c>
      <c r="F4240" s="112">
        <f t="shared" si="1249"/>
        <v>0</v>
      </c>
      <c r="H4240" s="182" t="b">
        <f t="shared" si="1232"/>
        <v>1</v>
      </c>
      <c r="I4240" s="182" t="str">
        <f t="shared" si="1231"/>
        <v>00</v>
      </c>
    </row>
    <row r="4241" spans="1:9" ht="25.5">
      <c r="A4241" s="182" t="str">
        <f t="shared" si="1211"/>
        <v>4.4.3.4.0.00.00 - Variações Monetárias e Cambiais de Financiamentos 
 Externos Concedidos</v>
      </c>
      <c r="B4241" s="108" t="s">
        <v>2349</v>
      </c>
      <c r="C4241" s="111">
        <v>0</v>
      </c>
      <c r="D4241" s="182">
        <v>0</v>
      </c>
      <c r="E4241" s="112">
        <f>E4242</f>
        <v>0</v>
      </c>
      <c r="F4241" s="112">
        <f>F4242</f>
        <v>0</v>
      </c>
      <c r="G4241" s="182">
        <f>G4242</f>
        <v>0</v>
      </c>
      <c r="H4241" s="182" t="b">
        <f t="shared" si="1232"/>
        <v>1</v>
      </c>
      <c r="I4241" s="182" t="str">
        <f t="shared" si="1231"/>
        <v>00</v>
      </c>
    </row>
    <row r="4242" spans="1:9" ht="25.5">
      <c r="A4242" s="182" t="str">
        <f t="shared" si="1211"/>
        <v>4.4.3.4.1.00.00 - Variações Monetárias e Cambiais de Financiamentos 
 Externos Concedidos - Consolidação</v>
      </c>
      <c r="B4242" s="106" t="s">
        <v>2350</v>
      </c>
      <c r="C4242" s="110"/>
      <c r="D4242" s="182">
        <v>0</v>
      </c>
      <c r="E4242" s="112">
        <f t="shared" ref="E4242" si="1251">SUMIF(A4242:B4242,"*intra*",C4242:D4242)+SUMIF(A4242:B4242,"*inter*",C4242:D4242)</f>
        <v>0</v>
      </c>
      <c r="F4242" s="112">
        <f t="shared" ref="F4242" si="1252">SUMIF(A4242:B4242,"*consolidação*",C4242:D4242)</f>
        <v>0</v>
      </c>
      <c r="H4242" s="182" t="b">
        <f t="shared" si="1232"/>
        <v>1</v>
      </c>
      <c r="I4242" s="182" t="str">
        <f t="shared" si="1231"/>
        <v>00</v>
      </c>
    </row>
    <row r="4243" spans="1:9">
      <c r="A4243" s="182" t="str">
        <f t="shared" si="1211"/>
        <v>4.4.3.9.0.00.00 - Outras Variações Monetárias e Cambiais</v>
      </c>
      <c r="B4243" s="108" t="s">
        <v>2351</v>
      </c>
      <c r="C4243" s="111">
        <v>214919532958.16</v>
      </c>
      <c r="D4243" s="182">
        <v>0</v>
      </c>
      <c r="E4243" s="112">
        <f>E4247+E4246+E4244+E4245</f>
        <v>25376012.049999997</v>
      </c>
      <c r="F4243" s="112">
        <f>F4247+F4246+F4244+F4245</f>
        <v>214894156946.10999</v>
      </c>
      <c r="G4243" s="182">
        <f>G4247+G4246+G4244+G4245</f>
        <v>0</v>
      </c>
      <c r="H4243" s="182" t="b">
        <f t="shared" si="1232"/>
        <v>1</v>
      </c>
      <c r="I4243" s="182" t="str">
        <f t="shared" si="1231"/>
        <v>00</v>
      </c>
    </row>
    <row r="4244" spans="1:9" ht="25.5">
      <c r="A4244" s="182" t="str">
        <f t="shared" si="1211"/>
        <v>4.4.3.9.1.00.00 - Outras Variações Monetárias e Cambiais - 
 Consolidação</v>
      </c>
      <c r="B4244" s="106" t="s">
        <v>2352</v>
      </c>
      <c r="C4244" s="110">
        <v>214894156946.10999</v>
      </c>
      <c r="D4244" s="182">
        <v>0</v>
      </c>
      <c r="E4244" s="112">
        <f t="shared" ref="E4244:E4247" si="1253">SUMIF(A4244:B4244,"*intra*",C4244:D4244)+SUMIF(A4244:B4244,"*inter*",C4244:D4244)</f>
        <v>0</v>
      </c>
      <c r="F4244" s="112">
        <f t="shared" ref="F4244:F4247" si="1254">SUMIF(A4244:B4244,"*consolidação*",C4244:D4244)</f>
        <v>214894156946.10999</v>
      </c>
      <c r="H4244" s="182" t="b">
        <f t="shared" si="1232"/>
        <v>1</v>
      </c>
      <c r="I4244" s="182" t="str">
        <f t="shared" si="1231"/>
        <v>00</v>
      </c>
    </row>
    <row r="4245" spans="1:9" ht="25.5">
      <c r="A4245" s="182" t="str">
        <f t="shared" ref="A4245:A4310" si="1255">TRIM(B4245)</f>
        <v>4.4.3.9.3.00.00 - Outras Variações Monetárias e Cambiais - Inter 
 OFSS - União</v>
      </c>
      <c r="B4245" s="108" t="s">
        <v>2353</v>
      </c>
      <c r="C4245" s="111"/>
      <c r="D4245" s="182">
        <v>0</v>
      </c>
      <c r="E4245" s="112">
        <f t="shared" si="1253"/>
        <v>0</v>
      </c>
      <c r="F4245" s="112">
        <f t="shared" si="1254"/>
        <v>0</v>
      </c>
      <c r="H4245" s="182" t="b">
        <f t="shared" si="1232"/>
        <v>1</v>
      </c>
      <c r="I4245" s="182" t="str">
        <f t="shared" si="1231"/>
        <v>00</v>
      </c>
    </row>
    <row r="4246" spans="1:9" ht="25.5">
      <c r="A4246" s="182" t="str">
        <f t="shared" si="1255"/>
        <v>4.4.3.9.4.00.00 - Outras Variações Monetárias e Cambiais - Inter 
 OFSS - Estado</v>
      </c>
      <c r="B4246" s="106" t="s">
        <v>2354</v>
      </c>
      <c r="C4246" s="110">
        <v>20216705.129999999</v>
      </c>
      <c r="D4246" s="182">
        <v>0</v>
      </c>
      <c r="E4246" s="112">
        <f t="shared" si="1253"/>
        <v>20216705.129999999</v>
      </c>
      <c r="F4246" s="112">
        <f t="shared" si="1254"/>
        <v>0</v>
      </c>
      <c r="H4246" s="182" t="b">
        <f t="shared" si="1232"/>
        <v>1</v>
      </c>
      <c r="I4246" s="182" t="str">
        <f t="shared" si="1231"/>
        <v>00</v>
      </c>
    </row>
    <row r="4247" spans="1:9" ht="25.5">
      <c r="A4247" s="182" t="str">
        <f t="shared" si="1255"/>
        <v>4.4.3.9.5.00.00 - Outras Variações Monetárias e Cambiais - Inter 
 OFSS - Município</v>
      </c>
      <c r="B4247" s="108" t="s">
        <v>2355</v>
      </c>
      <c r="C4247" s="111">
        <v>5159306.92</v>
      </c>
      <c r="D4247" s="182">
        <v>0</v>
      </c>
      <c r="E4247" s="112">
        <f t="shared" si="1253"/>
        <v>5159306.92</v>
      </c>
      <c r="F4247" s="112">
        <f t="shared" si="1254"/>
        <v>0</v>
      </c>
      <c r="H4247" s="182" t="b">
        <f t="shared" si="1232"/>
        <v>1</v>
      </c>
      <c r="I4247" s="182" t="str">
        <f t="shared" si="1231"/>
        <v>00</v>
      </c>
    </row>
    <row r="4248" spans="1:9">
      <c r="A4248" s="182" t="str">
        <f t="shared" si="1255"/>
        <v>4.4.4.0.0.00.00 - Descontos Financeiros Obtidos</v>
      </c>
      <c r="B4248" s="106" t="s">
        <v>2356</v>
      </c>
      <c r="C4248" s="110">
        <v>19021.2</v>
      </c>
      <c r="D4248" s="182">
        <v>0</v>
      </c>
      <c r="E4248" s="112">
        <f>E4249</f>
        <v>0</v>
      </c>
      <c r="F4248" s="112">
        <f>F4249</f>
        <v>19021.2</v>
      </c>
      <c r="G4248" s="182">
        <f>G4249</f>
        <v>0</v>
      </c>
      <c r="H4248" s="182" t="b">
        <f t="shared" si="1232"/>
        <v>1</v>
      </c>
      <c r="I4248" s="182" t="str">
        <f t="shared" si="1231"/>
        <v>00</v>
      </c>
    </row>
    <row r="4249" spans="1:9">
      <c r="A4249" s="182" t="str">
        <f t="shared" si="1255"/>
        <v>4.4.4.0.1.00.00 - Descontos Financeiros Obtidos - Consolidação</v>
      </c>
      <c r="B4249" s="108" t="s">
        <v>2357</v>
      </c>
      <c r="C4249" s="111">
        <v>19021.2</v>
      </c>
      <c r="D4249" s="182">
        <v>0</v>
      </c>
      <c r="E4249" s="112">
        <f t="shared" ref="E4249" si="1256">SUMIF(A4249:B4249,"*intra*",C4249:D4249)+SUMIF(A4249:B4249,"*inter*",C4249:D4249)</f>
        <v>0</v>
      </c>
      <c r="F4249" s="112">
        <f t="shared" ref="F4249" si="1257">SUMIF(A4249:B4249,"*consolidação*",C4249:D4249)</f>
        <v>19021.2</v>
      </c>
      <c r="H4249" s="182" t="b">
        <f t="shared" si="1232"/>
        <v>1</v>
      </c>
      <c r="I4249" s="182" t="str">
        <f t="shared" si="1231"/>
        <v>00</v>
      </c>
    </row>
    <row r="4250" spans="1:9" ht="25.5">
      <c r="A4250" s="182" t="str">
        <f t="shared" si="1255"/>
        <v>4.4.5.0.0.00.00 - Remuneração de Depósitos Bancários e Aplicações 
 Financeiras</v>
      </c>
      <c r="B4250" s="106" t="s">
        <v>2358</v>
      </c>
      <c r="C4250" s="110">
        <v>104579153738.34</v>
      </c>
      <c r="D4250" s="182">
        <v>0</v>
      </c>
      <c r="E4250" s="112">
        <f>E4253+E4251</f>
        <v>0</v>
      </c>
      <c r="F4250" s="112">
        <f>F4253+F4251</f>
        <v>104579153738.34</v>
      </c>
      <c r="G4250" s="182">
        <f>G4253+G4251</f>
        <v>0</v>
      </c>
      <c r="H4250" s="182" t="b">
        <f t="shared" si="1232"/>
        <v>1</v>
      </c>
      <c r="I4250" s="182" t="str">
        <f t="shared" si="1231"/>
        <v>00</v>
      </c>
    </row>
    <row r="4251" spans="1:9">
      <c r="A4251" s="182" t="str">
        <f t="shared" si="1255"/>
        <v>4.4.5.1.0.00.00 - Remuneração de Depósitos Bancários</v>
      </c>
      <c r="B4251" s="108" t="s">
        <v>2359</v>
      </c>
      <c r="C4251" s="111">
        <v>83163973976.229996</v>
      </c>
      <c r="D4251" s="182">
        <v>0</v>
      </c>
      <c r="E4251" s="112">
        <f>E4252</f>
        <v>0</v>
      </c>
      <c r="F4251" s="112">
        <f>F4252</f>
        <v>83163973976.229996</v>
      </c>
      <c r="G4251" s="182">
        <f>G4252</f>
        <v>0</v>
      </c>
      <c r="H4251" s="182" t="b">
        <f t="shared" si="1232"/>
        <v>1</v>
      </c>
      <c r="I4251" s="182" t="str">
        <f t="shared" si="1231"/>
        <v>00</v>
      </c>
    </row>
    <row r="4252" spans="1:9">
      <c r="A4252" s="182" t="str">
        <f t="shared" si="1255"/>
        <v>4.4.5.1.1.00.00 - Remuneração de Depósitos Bancários - Consolidação</v>
      </c>
      <c r="B4252" s="106" t="s">
        <v>2360</v>
      </c>
      <c r="C4252" s="110">
        <v>83163973976.229996</v>
      </c>
      <c r="D4252" s="182">
        <v>0</v>
      </c>
      <c r="E4252" s="112">
        <f t="shared" ref="E4252" si="1258">SUMIF(A4252:B4252,"*intra*",C4252:D4252)+SUMIF(A4252:B4252,"*inter*",C4252:D4252)</f>
        <v>0</v>
      </c>
      <c r="F4252" s="112">
        <f t="shared" ref="F4252" si="1259">SUMIF(A4252:B4252,"*consolidação*",C4252:D4252)</f>
        <v>83163973976.229996</v>
      </c>
      <c r="H4252" s="182" t="b">
        <f t="shared" si="1232"/>
        <v>1</v>
      </c>
      <c r="I4252" s="182" t="str">
        <f t="shared" si="1231"/>
        <v>00</v>
      </c>
    </row>
    <row r="4253" spans="1:9">
      <c r="A4253" s="182" t="str">
        <f t="shared" si="1255"/>
        <v>4.4.5.2.0.00.00 - Remuneração de Aplicações Financeiras</v>
      </c>
      <c r="B4253" s="108" t="s">
        <v>2361</v>
      </c>
      <c r="C4253" s="111">
        <v>21415179762.110001</v>
      </c>
      <c r="D4253" s="182">
        <v>0</v>
      </c>
      <c r="E4253" s="112">
        <f>E4254</f>
        <v>0</v>
      </c>
      <c r="F4253" s="112">
        <f>F4254</f>
        <v>21415179762.110001</v>
      </c>
      <c r="G4253" s="182">
        <f>G4254</f>
        <v>0</v>
      </c>
      <c r="H4253" s="182" t="b">
        <f t="shared" si="1232"/>
        <v>1</v>
      </c>
      <c r="I4253" s="182" t="str">
        <f t="shared" si="1231"/>
        <v>00</v>
      </c>
    </row>
    <row r="4254" spans="1:9" ht="25.5">
      <c r="A4254" s="182" t="str">
        <f t="shared" si="1255"/>
        <v>4.4.5.2.1.00.00 - Remuneração de Aplicações Financeiras - 
 Consolidação</v>
      </c>
      <c r="B4254" s="106" t="s">
        <v>2362</v>
      </c>
      <c r="C4254" s="110">
        <v>21415179762.110001</v>
      </c>
      <c r="D4254" s="182">
        <v>0</v>
      </c>
      <c r="E4254" s="112">
        <f t="shared" ref="E4254" si="1260">SUMIF(A4254:B4254,"*intra*",C4254:D4254)+SUMIF(A4254:B4254,"*inter*",C4254:D4254)</f>
        <v>0</v>
      </c>
      <c r="F4254" s="112">
        <f t="shared" ref="F4254" si="1261">SUMIF(A4254:B4254,"*consolidação*",C4254:D4254)</f>
        <v>21415179762.110001</v>
      </c>
      <c r="H4254" s="182" t="b">
        <f t="shared" si="1232"/>
        <v>1</v>
      </c>
      <c r="I4254" s="182" t="str">
        <f t="shared" si="1231"/>
        <v>00</v>
      </c>
    </row>
    <row r="4255" spans="1:9">
      <c r="A4255" s="182" t="str">
        <f t="shared" si="1255"/>
        <v>4.4.8.0.0.00.00 - Aportes do Banco Central</v>
      </c>
      <c r="B4255" s="108" t="s">
        <v>2363</v>
      </c>
      <c r="C4255" s="111">
        <v>33773296751.330002</v>
      </c>
      <c r="D4255" s="182">
        <v>0</v>
      </c>
      <c r="E4255" s="112">
        <f t="shared" ref="E4255:G4256" si="1262">E4256</f>
        <v>0</v>
      </c>
      <c r="F4255" s="112">
        <f t="shared" si="1262"/>
        <v>33773296751.330002</v>
      </c>
      <c r="G4255" s="182">
        <f t="shared" si="1262"/>
        <v>0</v>
      </c>
      <c r="H4255" s="182" t="b">
        <f t="shared" si="1232"/>
        <v>1</v>
      </c>
      <c r="I4255" s="182" t="str">
        <f t="shared" si="1231"/>
        <v>00</v>
      </c>
    </row>
    <row r="4256" spans="1:9">
      <c r="A4256" s="182" t="str">
        <f t="shared" si="1255"/>
        <v>4.4.8.1.0.00.00 - Resultado Positivo do Banco Central</v>
      </c>
      <c r="B4256" s="106" t="s">
        <v>2364</v>
      </c>
      <c r="C4256" s="110">
        <v>33773296751.330002</v>
      </c>
      <c r="D4256" s="182">
        <v>0</v>
      </c>
      <c r="E4256" s="112">
        <f t="shared" si="1262"/>
        <v>0</v>
      </c>
      <c r="F4256" s="112">
        <f t="shared" si="1262"/>
        <v>33773296751.330002</v>
      </c>
      <c r="G4256" s="182">
        <f t="shared" si="1262"/>
        <v>0</v>
      </c>
      <c r="H4256" s="182" t="b">
        <f t="shared" si="1232"/>
        <v>1</v>
      </c>
      <c r="I4256" s="182" t="str">
        <f t="shared" si="1231"/>
        <v>00</v>
      </c>
    </row>
    <row r="4257" spans="1:9">
      <c r="A4257" s="182" t="str">
        <f t="shared" si="1255"/>
        <v>4.4.8.1.1.00.00 - Resultado Positivo do Banco Central - Consolidação</v>
      </c>
      <c r="B4257" s="108" t="s">
        <v>2365</v>
      </c>
      <c r="C4257" s="111">
        <v>33773296751.330002</v>
      </c>
      <c r="D4257" s="182">
        <v>0</v>
      </c>
      <c r="E4257" s="112">
        <f t="shared" ref="E4257" si="1263">SUMIF(A4257:B4257,"*intra*",C4257:D4257)+SUMIF(A4257:B4257,"*inter*",C4257:D4257)</f>
        <v>0</v>
      </c>
      <c r="F4257" s="112">
        <f t="shared" ref="F4257" si="1264">SUMIF(A4257:B4257,"*consolidação*",C4257:D4257)</f>
        <v>33773296751.330002</v>
      </c>
      <c r="H4257" s="182" t="b">
        <f t="shared" si="1232"/>
        <v>1</v>
      </c>
      <c r="I4257" s="182" t="str">
        <f t="shared" si="1231"/>
        <v>00</v>
      </c>
    </row>
    <row r="4258" spans="1:9" ht="25.5">
      <c r="A4258" s="182" t="str">
        <f t="shared" si="1255"/>
        <v>4.4.9.0.0.00.00 - Outras Variações Patrimoniais Aumentativas – 
 Financeiras</v>
      </c>
      <c r="B4258" s="106" t="s">
        <v>2366</v>
      </c>
      <c r="C4258" s="110">
        <v>15605299075.92</v>
      </c>
      <c r="D4258" s="182">
        <v>0</v>
      </c>
      <c r="E4258" s="112">
        <f>E4259</f>
        <v>0</v>
      </c>
      <c r="F4258" s="112">
        <f>F4259</f>
        <v>15605299075.92</v>
      </c>
      <c r="G4258" s="182">
        <f>G4259</f>
        <v>0</v>
      </c>
      <c r="H4258" s="182" t="b">
        <f t="shared" si="1232"/>
        <v>1</v>
      </c>
      <c r="I4258" s="182" t="str">
        <f t="shared" si="1231"/>
        <v>00</v>
      </c>
    </row>
    <row r="4259" spans="1:9" ht="25.5">
      <c r="A4259" s="182" t="str">
        <f t="shared" si="1255"/>
        <v>4.4.9.0.1.00.00 - Outras Variações Patrimoniais Aumentativas – 
 Financeiras - Consolidação</v>
      </c>
      <c r="B4259" s="108" t="s">
        <v>2367</v>
      </c>
      <c r="C4259" s="111">
        <v>15605299075.92</v>
      </c>
      <c r="D4259" s="182">
        <v>0</v>
      </c>
      <c r="E4259" s="112">
        <f t="shared" ref="E4259" si="1265">SUMIF(A4259:B4259,"*intra*",C4259:D4259)+SUMIF(A4259:B4259,"*inter*",C4259:D4259)</f>
        <v>0</v>
      </c>
      <c r="F4259" s="112">
        <f t="shared" ref="F4259" si="1266">SUMIF(A4259:B4259,"*consolidação*",C4259:D4259)</f>
        <v>15605299075.92</v>
      </c>
      <c r="H4259" s="182" t="b">
        <f t="shared" si="1232"/>
        <v>1</v>
      </c>
      <c r="I4259" s="182" t="str">
        <f t="shared" si="1231"/>
        <v>00</v>
      </c>
    </row>
    <row r="4260" spans="1:9">
      <c r="A4260" s="182" t="str">
        <f t="shared" si="1255"/>
        <v>4.5.0.0.0.00.00 - Transferências e Delegações Recebidas</v>
      </c>
      <c r="B4260" s="106" t="s">
        <v>2368</v>
      </c>
      <c r="C4260" s="110">
        <v>9194381677107.6699</v>
      </c>
      <c r="D4260" s="182">
        <v>0</v>
      </c>
      <c r="E4260" s="112">
        <f>E4301+E4290+E4295+E4308+E4272+E4261+E4299+E4297+E4310</f>
        <v>9129456933503.8203</v>
      </c>
      <c r="F4260" s="112">
        <f>F4301+F4290+F4295+F4308+F4272+F4261+F4299+F4297+F4310</f>
        <v>64924743603.849998</v>
      </c>
      <c r="G4260" s="182">
        <f>G4301+G4290+G4295+G4308+G4272+G4261+G4299+G4297+G4310</f>
        <v>0</v>
      </c>
      <c r="H4260" s="182" t="b">
        <f t="shared" si="1232"/>
        <v>1</v>
      </c>
      <c r="I4260" s="182" t="str">
        <f t="shared" si="1231"/>
        <v>00</v>
      </c>
    </row>
    <row r="4261" spans="1:9">
      <c r="A4261" s="182" t="str">
        <f t="shared" si="1255"/>
        <v>4.5.1.0.0.00.00 - Transferências Intragovernamentais</v>
      </c>
      <c r="B4261" s="108" t="s">
        <v>2369</v>
      </c>
      <c r="C4261" s="111">
        <v>9129377814502.8906</v>
      </c>
      <c r="D4261" s="182">
        <v>0</v>
      </c>
      <c r="E4261" s="112">
        <f>E4264+E4266+E4268+E4262+E4270</f>
        <v>9129377814502.8906</v>
      </c>
      <c r="F4261" s="112">
        <f>F4264+F4266+F4268+F4262+F4270</f>
        <v>0</v>
      </c>
      <c r="G4261" s="182">
        <f>G4264+G4266+G4268+G4262</f>
        <v>0</v>
      </c>
      <c r="H4261" s="182" t="b">
        <f t="shared" si="1232"/>
        <v>1</v>
      </c>
      <c r="I4261" s="182" t="str">
        <f t="shared" si="1231"/>
        <v>00</v>
      </c>
    </row>
    <row r="4262" spans="1:9" ht="25.5">
      <c r="A4262" s="182" t="str">
        <f t="shared" si="1255"/>
        <v>4.5.1.1.0.00.00 - Transferências Recebidas para a Execução 
 Orçamentária</v>
      </c>
      <c r="B4262" s="106" t="s">
        <v>2370</v>
      </c>
      <c r="C4262" s="110">
        <v>5788438094275.79</v>
      </c>
      <c r="D4262" s="182">
        <v>0</v>
      </c>
      <c r="E4262" s="112">
        <f>E4263</f>
        <v>5788438094275.79</v>
      </c>
      <c r="F4262" s="112">
        <f>F4263</f>
        <v>0</v>
      </c>
      <c r="G4262" s="182">
        <f>G4263</f>
        <v>0</v>
      </c>
      <c r="H4262" s="182" t="b">
        <f t="shared" si="1232"/>
        <v>1</v>
      </c>
      <c r="I4262" s="182" t="str">
        <f t="shared" si="1231"/>
        <v>00</v>
      </c>
    </row>
    <row r="4263" spans="1:9" ht="25.5">
      <c r="A4263" s="182" t="str">
        <f t="shared" si="1255"/>
        <v>4.5.1.1.2.00.00 - Transferências Recebidas para a Execução 
 Orçamentária - Intra OFSS</v>
      </c>
      <c r="B4263" s="108" t="s">
        <v>2371</v>
      </c>
      <c r="C4263" s="111">
        <v>5788438094275.79</v>
      </c>
      <c r="D4263" s="182">
        <v>0</v>
      </c>
      <c r="E4263" s="112">
        <f t="shared" ref="E4263" si="1267">SUMIF(A4263:B4263,"*intra*",C4263:D4263)+SUMIF(A4263:B4263,"*inter*",C4263:D4263)</f>
        <v>5788438094275.79</v>
      </c>
      <c r="F4263" s="112">
        <f t="shared" ref="F4263" si="1268">SUMIF(A4263:B4263,"*consolidação*",C4263:D4263)</f>
        <v>0</v>
      </c>
      <c r="H4263" s="182" t="b">
        <f t="shared" si="1232"/>
        <v>1</v>
      </c>
      <c r="I4263" s="182" t="str">
        <f t="shared" si="1231"/>
        <v>00</v>
      </c>
    </row>
    <row r="4264" spans="1:9" ht="25.5">
      <c r="A4264" s="182" t="str">
        <f t="shared" si="1255"/>
        <v>4.5.1.2.0.00.00 - Transferências Recebidas Independentes de Execução 
 Orçamentária</v>
      </c>
      <c r="B4264" s="106" t="s">
        <v>2372</v>
      </c>
      <c r="C4264" s="110">
        <v>3327038369931.5</v>
      </c>
      <c r="D4264" s="182">
        <v>0</v>
      </c>
      <c r="E4264" s="112">
        <f>E4265</f>
        <v>3327038369931.5</v>
      </c>
      <c r="F4264" s="112">
        <f>F4265</f>
        <v>0</v>
      </c>
      <c r="G4264" s="182">
        <f>G4265</f>
        <v>0</v>
      </c>
      <c r="H4264" s="182" t="b">
        <f t="shared" si="1232"/>
        <v>1</v>
      </c>
      <c r="I4264" s="182" t="str">
        <f t="shared" si="1231"/>
        <v>00</v>
      </c>
    </row>
    <row r="4265" spans="1:9" ht="38.25">
      <c r="A4265" s="182" t="str">
        <f t="shared" si="1255"/>
        <v>4.5.1.2.2.00.00 - Transferências Recebidas Independentes de Execução 
 Orçamentária - Intra OFSS</v>
      </c>
      <c r="B4265" s="108" t="s">
        <v>2373</v>
      </c>
      <c r="C4265" s="111">
        <v>3327038369931.5</v>
      </c>
      <c r="D4265" s="182">
        <v>0</v>
      </c>
      <c r="E4265" s="112">
        <f t="shared" ref="E4265" si="1269">SUMIF(A4265:B4265,"*intra*",C4265:D4265)+SUMIF(A4265:B4265,"*inter*",C4265:D4265)</f>
        <v>3327038369931.5</v>
      </c>
      <c r="F4265" s="112">
        <f t="shared" ref="F4265" si="1270">SUMIF(A4265:B4265,"*consolidação*",C4265:D4265)</f>
        <v>0</v>
      </c>
      <c r="H4265" s="182" t="b">
        <f t="shared" si="1232"/>
        <v>1</v>
      </c>
      <c r="I4265" s="182" t="str">
        <f t="shared" si="1231"/>
        <v>00</v>
      </c>
    </row>
    <row r="4266" spans="1:9" ht="25.5">
      <c r="A4266" s="182" t="str">
        <f t="shared" si="1255"/>
        <v>4.5.1.3.0.00.00 - Transferencias Recebidas para Aportes de Recursos 
 para o RPPS</v>
      </c>
      <c r="B4266" s="106" t="s">
        <v>2374</v>
      </c>
      <c r="C4266" s="110">
        <v>0</v>
      </c>
      <c r="D4266" s="182">
        <v>0</v>
      </c>
      <c r="E4266" s="112">
        <f>E4267</f>
        <v>0</v>
      </c>
      <c r="F4266" s="112">
        <f>F4267</f>
        <v>0</v>
      </c>
      <c r="G4266" s="182">
        <f>G4267</f>
        <v>0</v>
      </c>
      <c r="H4266" s="182" t="b">
        <f t="shared" si="1232"/>
        <v>1</v>
      </c>
      <c r="I4266" s="182" t="str">
        <f t="shared" si="1231"/>
        <v>00</v>
      </c>
    </row>
    <row r="4267" spans="1:9" ht="25.5">
      <c r="A4267" s="182" t="str">
        <f t="shared" si="1255"/>
        <v>4.5.1.3.2.00.00 - Transferencias Recebidas para Aportes de Recursos 
 para o RPPS – Intra OFSS</v>
      </c>
      <c r="B4267" s="108" t="s">
        <v>2375</v>
      </c>
      <c r="C4267" s="111"/>
      <c r="D4267" s="182">
        <v>0</v>
      </c>
      <c r="E4267" s="112">
        <f t="shared" ref="E4267" si="1271">SUMIF(A4267:B4267,"*intra*",C4267:D4267)+SUMIF(A4267:B4267,"*inter*",C4267:D4267)</f>
        <v>0</v>
      </c>
      <c r="F4267" s="112">
        <f t="shared" ref="F4267" si="1272">SUMIF(A4267:B4267,"*consolidação*",C4267:D4267)</f>
        <v>0</v>
      </c>
      <c r="H4267" s="182" t="b">
        <f t="shared" si="1232"/>
        <v>1</v>
      </c>
      <c r="I4267" s="182" t="str">
        <f t="shared" si="1231"/>
        <v>00</v>
      </c>
    </row>
    <row r="4268" spans="1:9" ht="25.5">
      <c r="A4268" s="182" t="str">
        <f t="shared" si="1255"/>
        <v>4.5.1.4.0.00.00 - Transferências Recebidas para Aportes de Recursos 
 para o RGPS</v>
      </c>
      <c r="B4268" s="106" t="s">
        <v>2376</v>
      </c>
      <c r="C4268" s="110">
        <v>13901350295.6</v>
      </c>
      <c r="D4268" s="182">
        <v>0</v>
      </c>
      <c r="E4268" s="112">
        <f>E4269</f>
        <v>13901350295.6</v>
      </c>
      <c r="F4268" s="112">
        <f>F4269</f>
        <v>0</v>
      </c>
      <c r="G4268" s="182">
        <f>G4269</f>
        <v>0</v>
      </c>
      <c r="H4268" s="182" t="b">
        <f t="shared" si="1232"/>
        <v>1</v>
      </c>
      <c r="I4268" s="182" t="str">
        <f t="shared" si="1231"/>
        <v>00</v>
      </c>
    </row>
    <row r="4269" spans="1:9" ht="25.5">
      <c r="A4269" s="182" t="str">
        <f t="shared" si="1255"/>
        <v>4.5.1.4.2.00.00 - Transferências Recebidas para Aportes de Recursos 
 para o RGPS – Intra OFSS</v>
      </c>
      <c r="B4269" s="108" t="s">
        <v>2377</v>
      </c>
      <c r="C4269" s="111">
        <v>13901350295.6</v>
      </c>
      <c r="D4269" s="182">
        <v>0</v>
      </c>
      <c r="E4269" s="112">
        <f t="shared" ref="E4269" si="1273">SUMIF(A4269:B4269,"*intra*",C4269:D4269)+SUMIF(A4269:B4269,"*inter*",C4269:D4269)</f>
        <v>13901350295.6</v>
      </c>
      <c r="F4269" s="112">
        <f t="shared" ref="F4269" si="1274">SUMIF(A4269:B4269,"*consolidação*",C4269:D4269)</f>
        <v>0</v>
      </c>
      <c r="H4269" s="182" t="b">
        <f t="shared" si="1232"/>
        <v>1</v>
      </c>
      <c r="I4269" s="182" t="str">
        <f t="shared" si="1231"/>
        <v>00</v>
      </c>
    </row>
    <row r="4270" spans="1:9" s="252" customFormat="1" ht="25.5">
      <c r="A4270" s="252" t="s">
        <v>4034</v>
      </c>
      <c r="B4270" s="254" t="s">
        <v>4034</v>
      </c>
      <c r="C4270" s="253">
        <v>0</v>
      </c>
      <c r="D4270" s="252">
        <v>0</v>
      </c>
      <c r="E4270" s="112">
        <f>E4271</f>
        <v>0</v>
      </c>
      <c r="F4270" s="112">
        <f>F4271</f>
        <v>0</v>
      </c>
      <c r="H4270" s="252" t="b">
        <f t="shared" ref="H4270:H4271" si="1275">IF(I4270="00",C4270=E4270+F4270,TRUE)</f>
        <v>1</v>
      </c>
      <c r="I4270" s="252" t="str">
        <f t="shared" ref="I4270:I4271" si="1276">MID(A4270,11,2)</f>
        <v>00</v>
      </c>
    </row>
    <row r="4271" spans="1:9" s="252" customFormat="1" ht="25.5">
      <c r="A4271" s="252" t="s">
        <v>4035</v>
      </c>
      <c r="B4271" s="255" t="s">
        <v>4035</v>
      </c>
      <c r="C4271" s="253"/>
      <c r="D4271" s="252">
        <v>0</v>
      </c>
      <c r="E4271" s="112">
        <f t="shared" ref="E4271" si="1277">SUMIF(A4271:B4271,"*intra*",C4271:D4271)+SUMIF(A4271:B4271,"*inter*",C4271:D4271)</f>
        <v>0</v>
      </c>
      <c r="F4271" s="112">
        <f t="shared" ref="F4271" si="1278">SUMIF(A4271:B4271,"*consolidação*",C4271:D4271)</f>
        <v>0</v>
      </c>
      <c r="H4271" s="252" t="b">
        <f t="shared" si="1275"/>
        <v>1</v>
      </c>
      <c r="I4271" s="252" t="str">
        <f t="shared" si="1276"/>
        <v>00</v>
      </c>
    </row>
    <row r="4272" spans="1:9">
      <c r="A4272" s="182" t="str">
        <f t="shared" si="1255"/>
        <v>4.5.2.0.0.00.00 - Transferências Inter Governamentais</v>
      </c>
      <c r="B4272" s="106" t="s">
        <v>2378</v>
      </c>
      <c r="C4272" s="110">
        <v>1438922098.79</v>
      </c>
      <c r="D4272" s="182">
        <v>0</v>
      </c>
      <c r="E4272" s="112">
        <f>E4280+E4277+E4285+E4273</f>
        <v>79119000.930000007</v>
      </c>
      <c r="F4272" s="112">
        <f>F4280+F4277+F4285+F4273</f>
        <v>1359803097.8600001</v>
      </c>
      <c r="G4272" s="182">
        <f>G4280+G4277+G4285+G4273</f>
        <v>0</v>
      </c>
      <c r="H4272" s="182" t="b">
        <f t="shared" si="1232"/>
        <v>1</v>
      </c>
      <c r="I4272" s="182" t="str">
        <f t="shared" si="1231"/>
        <v>00</v>
      </c>
    </row>
    <row r="4273" spans="1:9">
      <c r="A4273" s="182" t="str">
        <f t="shared" si="1255"/>
        <v>4.5.2.1.0.00.00 - Transferências Constitucionais e Legais de Receitas</v>
      </c>
      <c r="B4273" s="108" t="s">
        <v>2379</v>
      </c>
      <c r="C4273" s="111">
        <v>3038940.22</v>
      </c>
      <c r="D4273" s="182">
        <v>0</v>
      </c>
      <c r="E4273" s="112">
        <f>E4275+E4274+E4276</f>
        <v>0</v>
      </c>
      <c r="F4273" s="112">
        <f>F4275+F4274+F4276</f>
        <v>3038940.22</v>
      </c>
      <c r="G4273" s="182">
        <f>G4275+G4274+G4276</f>
        <v>0</v>
      </c>
      <c r="H4273" s="182" t="b">
        <f t="shared" si="1232"/>
        <v>1</v>
      </c>
      <c r="I4273" s="182" t="str">
        <f t="shared" si="1231"/>
        <v>00</v>
      </c>
    </row>
    <row r="4274" spans="1:9" ht="25.5">
      <c r="A4274" s="182" t="str">
        <f t="shared" si="1255"/>
        <v>4.5.2.1.1.00.00 - Transferências Constitucionais e Legais de 
 Receitas- Consolidação</v>
      </c>
      <c r="B4274" s="106" t="s">
        <v>2380</v>
      </c>
      <c r="C4274" s="110">
        <v>3038940.22</v>
      </c>
      <c r="D4274" s="182">
        <v>0</v>
      </c>
      <c r="E4274" s="112">
        <f t="shared" ref="E4274:E4276" si="1279">SUMIF(A4274:B4274,"*intra*",C4274:D4274)+SUMIF(A4274:B4274,"*inter*",C4274:D4274)</f>
        <v>0</v>
      </c>
      <c r="F4274" s="112">
        <f t="shared" ref="F4274:F4276" si="1280">SUMIF(A4274:B4274,"*consolidação*",C4274:D4274)</f>
        <v>3038940.22</v>
      </c>
      <c r="H4274" s="182" t="b">
        <f t="shared" si="1232"/>
        <v>1</v>
      </c>
      <c r="I4274" s="182" t="str">
        <f t="shared" si="1231"/>
        <v>00</v>
      </c>
    </row>
    <row r="4275" spans="1:9" ht="25.5">
      <c r="A4275" s="182" t="str">
        <f t="shared" si="1255"/>
        <v>4.5.2.1.3.00.00 - Transferências Constitucionais e Legais de 
 Receitas - Inter OFSS – União</v>
      </c>
      <c r="B4275" s="108" t="s">
        <v>2381</v>
      </c>
      <c r="C4275" s="111"/>
      <c r="D4275" s="182">
        <v>0</v>
      </c>
      <c r="E4275" s="112">
        <f t="shared" si="1279"/>
        <v>0</v>
      </c>
      <c r="F4275" s="112">
        <f t="shared" si="1280"/>
        <v>0</v>
      </c>
      <c r="H4275" s="182" t="b">
        <f t="shared" si="1232"/>
        <v>1</v>
      </c>
      <c r="I4275" s="182" t="str">
        <f t="shared" si="1231"/>
        <v>00</v>
      </c>
    </row>
    <row r="4276" spans="1:9" ht="25.5">
      <c r="A4276" s="182" t="str">
        <f t="shared" si="1255"/>
        <v>4.5.2.1.4.00.00 - Transferências Constitucionais e Legais de 
 Receitas - Inter OFSS - Estado</v>
      </c>
      <c r="B4276" s="106" t="s">
        <v>2382</v>
      </c>
      <c r="C4276" s="110"/>
      <c r="D4276" s="182">
        <v>0</v>
      </c>
      <c r="E4276" s="112">
        <f t="shared" si="1279"/>
        <v>0</v>
      </c>
      <c r="F4276" s="112">
        <f t="shared" si="1280"/>
        <v>0</v>
      </c>
      <c r="H4276" s="182" t="b">
        <f t="shared" si="1232"/>
        <v>1</v>
      </c>
      <c r="I4276" s="182" t="str">
        <f t="shared" ref="I4276:I4339" si="1281">MID(A4276,11,2)</f>
        <v>00</v>
      </c>
    </row>
    <row r="4277" spans="1:9">
      <c r="A4277" s="182" t="str">
        <f t="shared" si="1255"/>
        <v>4.5.2.2.0.00.00 - Transferências do FUNDEB</v>
      </c>
      <c r="B4277" s="108" t="s">
        <v>2383</v>
      </c>
      <c r="C4277" s="111">
        <v>0</v>
      </c>
      <c r="D4277" s="182">
        <v>0</v>
      </c>
      <c r="E4277" s="112">
        <f>E4278+E4279</f>
        <v>0</v>
      </c>
      <c r="F4277" s="112">
        <f>F4278+F4279</f>
        <v>0</v>
      </c>
      <c r="G4277" s="182">
        <f>G4278+G4279</f>
        <v>0</v>
      </c>
      <c r="H4277" s="182" t="b">
        <f t="shared" ref="H4277:H4340" si="1282">IF(I4277="00",C4277=E4277+F4277,TRUE)</f>
        <v>1</v>
      </c>
      <c r="I4277" s="182" t="str">
        <f t="shared" si="1281"/>
        <v>00</v>
      </c>
    </row>
    <row r="4278" spans="1:9">
      <c r="A4278" s="182" t="str">
        <f t="shared" si="1255"/>
        <v>4.5.2.2.3.00.00 - Transferências do FUNDEB - Inter OFSS - União</v>
      </c>
      <c r="B4278" s="106" t="s">
        <v>2384</v>
      </c>
      <c r="C4278" s="110"/>
      <c r="D4278" s="182">
        <v>0</v>
      </c>
      <c r="E4278" s="112">
        <f t="shared" ref="E4278:E4279" si="1283">SUMIF(A4278:B4278,"*intra*",C4278:D4278)+SUMIF(A4278:B4278,"*inter*",C4278:D4278)</f>
        <v>0</v>
      </c>
      <c r="F4278" s="112">
        <f t="shared" ref="F4278:F4279" si="1284">SUMIF(A4278:B4278,"*consolidação*",C4278:D4278)</f>
        <v>0</v>
      </c>
      <c r="H4278" s="182" t="b">
        <f t="shared" si="1282"/>
        <v>1</v>
      </c>
      <c r="I4278" s="182" t="str">
        <f t="shared" si="1281"/>
        <v>00</v>
      </c>
    </row>
    <row r="4279" spans="1:9">
      <c r="A4279" s="182" t="str">
        <f t="shared" si="1255"/>
        <v>4.5.2.2.4.00.00 - Transferências do FUNDEB - Inter OFSS - Estado</v>
      </c>
      <c r="B4279" s="108" t="s">
        <v>2385</v>
      </c>
      <c r="C4279" s="111"/>
      <c r="D4279" s="182">
        <v>0</v>
      </c>
      <c r="E4279" s="112">
        <f t="shared" si="1283"/>
        <v>0</v>
      </c>
      <c r="F4279" s="112">
        <f t="shared" si="1284"/>
        <v>0</v>
      </c>
      <c r="H4279" s="182" t="b">
        <f t="shared" si="1282"/>
        <v>1</v>
      </c>
      <c r="I4279" s="182" t="str">
        <f t="shared" si="1281"/>
        <v>00</v>
      </c>
    </row>
    <row r="4280" spans="1:9">
      <c r="A4280" s="182" t="str">
        <f t="shared" si="1255"/>
        <v>4.5.2.3.0.00.00 - Transferências Voluntárias</v>
      </c>
      <c r="B4280" s="106" t="s">
        <v>2386</v>
      </c>
      <c r="C4280" s="110">
        <v>1428726001.5</v>
      </c>
      <c r="D4280" s="182">
        <v>0</v>
      </c>
      <c r="E4280" s="112">
        <f>E4284+E4281+E4282+E4283</f>
        <v>71961843.859999999</v>
      </c>
      <c r="F4280" s="112">
        <f>F4284+F4281+F4282+F4283</f>
        <v>1356764157.6400001</v>
      </c>
      <c r="G4280" s="182">
        <f>G4284+G4281+G4282+G4283</f>
        <v>0</v>
      </c>
      <c r="H4280" s="182" t="b">
        <f t="shared" si="1282"/>
        <v>1</v>
      </c>
      <c r="I4280" s="182" t="str">
        <f t="shared" si="1281"/>
        <v>00</v>
      </c>
    </row>
    <row r="4281" spans="1:9">
      <c r="A4281" s="182" t="str">
        <f t="shared" si="1255"/>
        <v>4.5.2.3.1.00.00 - Transferências Voluntárias - Consolidação</v>
      </c>
      <c r="B4281" s="108" t="s">
        <v>2387</v>
      </c>
      <c r="C4281" s="111">
        <v>1356764157.6400001</v>
      </c>
      <c r="D4281" s="182">
        <v>0</v>
      </c>
      <c r="E4281" s="112">
        <f t="shared" ref="E4281:E4284" si="1285">SUMIF(A4281:B4281,"*intra*",C4281:D4281)+SUMIF(A4281:B4281,"*inter*",C4281:D4281)</f>
        <v>0</v>
      </c>
      <c r="F4281" s="112">
        <f t="shared" ref="F4281:F4284" si="1286">SUMIF(A4281:B4281,"*consolidação*",C4281:D4281)</f>
        <v>1356764157.6400001</v>
      </c>
      <c r="H4281" s="182" t="b">
        <f t="shared" si="1282"/>
        <v>1</v>
      </c>
      <c r="I4281" s="182" t="str">
        <f t="shared" si="1281"/>
        <v>00</v>
      </c>
    </row>
    <row r="4282" spans="1:9">
      <c r="A4282" s="182" t="str">
        <f t="shared" si="1255"/>
        <v>4.5.2.3.3.00.00 - Transferências Voluntárias – Inter OFSS - União</v>
      </c>
      <c r="B4282" s="106" t="s">
        <v>2388</v>
      </c>
      <c r="C4282" s="110"/>
      <c r="D4282" s="182">
        <v>0</v>
      </c>
      <c r="E4282" s="112">
        <f t="shared" si="1285"/>
        <v>0</v>
      </c>
      <c r="F4282" s="112">
        <f t="shared" si="1286"/>
        <v>0</v>
      </c>
      <c r="H4282" s="182" t="b">
        <f t="shared" si="1282"/>
        <v>1</v>
      </c>
      <c r="I4282" s="182" t="str">
        <f t="shared" si="1281"/>
        <v>00</v>
      </c>
    </row>
    <row r="4283" spans="1:9">
      <c r="A4283" s="182" t="str">
        <f t="shared" si="1255"/>
        <v>4.5.2.3.4.00.00 - Transferências Voluntárias – Inter OFSS - Estado</v>
      </c>
      <c r="B4283" s="108" t="s">
        <v>2389</v>
      </c>
      <c r="C4283" s="111">
        <v>40062369.130000003</v>
      </c>
      <c r="D4283" s="182">
        <v>0</v>
      </c>
      <c r="E4283" s="112">
        <f t="shared" si="1285"/>
        <v>40062369.130000003</v>
      </c>
      <c r="F4283" s="112">
        <f t="shared" si="1286"/>
        <v>0</v>
      </c>
      <c r="H4283" s="182" t="b">
        <f t="shared" si="1282"/>
        <v>1</v>
      </c>
      <c r="I4283" s="182" t="str">
        <f t="shared" si="1281"/>
        <v>00</v>
      </c>
    </row>
    <row r="4284" spans="1:9" ht="25.5">
      <c r="A4284" s="182" t="str">
        <f t="shared" si="1255"/>
        <v>4.5.2.3.5.00.00 - Transferências Voluntárias - Inter OFSS - 
 Município</v>
      </c>
      <c r="B4284" s="106" t="s">
        <v>2390</v>
      </c>
      <c r="C4284" s="110">
        <v>31899474.73</v>
      </c>
      <c r="D4284" s="182">
        <v>0</v>
      </c>
      <c r="E4284" s="112">
        <f t="shared" si="1285"/>
        <v>31899474.73</v>
      </c>
      <c r="F4284" s="112">
        <f t="shared" si="1286"/>
        <v>0</v>
      </c>
      <c r="H4284" s="182" t="b">
        <f t="shared" si="1282"/>
        <v>1</v>
      </c>
      <c r="I4284" s="182" t="str">
        <f t="shared" si="1281"/>
        <v>00</v>
      </c>
    </row>
    <row r="4285" spans="1:9">
      <c r="A4285" s="182" t="str">
        <f t="shared" si="1255"/>
        <v>4.5.2.4.0.00.00 - Outras Transferências</v>
      </c>
      <c r="B4285" s="108" t="s">
        <v>2391</v>
      </c>
      <c r="C4285" s="111">
        <v>7157157.0700000003</v>
      </c>
      <c r="D4285" s="182">
        <v>0</v>
      </c>
      <c r="E4285" s="112">
        <f>E4289+E4288+E4286+E4287</f>
        <v>7157157.0700000003</v>
      </c>
      <c r="F4285" s="112">
        <f>F4289+F4288+F4286+F4287</f>
        <v>0</v>
      </c>
      <c r="G4285" s="182">
        <f>G4289+G4288+G4286+G4287</f>
        <v>0</v>
      </c>
      <c r="H4285" s="182" t="b">
        <f t="shared" si="1282"/>
        <v>1</v>
      </c>
      <c r="I4285" s="182" t="str">
        <f t="shared" si="1281"/>
        <v>00</v>
      </c>
    </row>
    <row r="4286" spans="1:9">
      <c r="A4286" s="182" t="str">
        <f t="shared" si="1255"/>
        <v>4.5.2.4.1.00.00 - Outras Transferências - Consolidação</v>
      </c>
      <c r="B4286" s="106" t="s">
        <v>2392</v>
      </c>
      <c r="C4286" s="110"/>
      <c r="D4286" s="182">
        <v>0</v>
      </c>
      <c r="E4286" s="112">
        <f t="shared" ref="E4286:E4289" si="1287">SUMIF(A4286:B4286,"*intra*",C4286:D4286)+SUMIF(A4286:B4286,"*inter*",C4286:D4286)</f>
        <v>0</v>
      </c>
      <c r="F4286" s="112">
        <f t="shared" ref="F4286:F4289" si="1288">SUMIF(A4286:B4286,"*consolidação*",C4286:D4286)</f>
        <v>0</v>
      </c>
      <c r="H4286" s="182" t="b">
        <f t="shared" si="1282"/>
        <v>1</v>
      </c>
      <c r="I4286" s="182" t="str">
        <f t="shared" si="1281"/>
        <v>00</v>
      </c>
    </row>
    <row r="4287" spans="1:9">
      <c r="A4287" s="182" t="str">
        <f t="shared" si="1255"/>
        <v>4.5.2.4.3.00.00 - Outras Transferências – Inter OFSS - União</v>
      </c>
      <c r="B4287" s="108" t="s">
        <v>2393</v>
      </c>
      <c r="C4287" s="111"/>
      <c r="D4287" s="182">
        <v>0</v>
      </c>
      <c r="E4287" s="112">
        <f t="shared" si="1287"/>
        <v>0</v>
      </c>
      <c r="F4287" s="112">
        <f t="shared" si="1288"/>
        <v>0</v>
      </c>
      <c r="H4287" s="182" t="b">
        <f t="shared" si="1282"/>
        <v>1</v>
      </c>
      <c r="I4287" s="182" t="str">
        <f t="shared" si="1281"/>
        <v>00</v>
      </c>
    </row>
    <row r="4288" spans="1:9">
      <c r="A4288" s="182" t="str">
        <f t="shared" si="1255"/>
        <v>4.5.2.4.4.00.00 - Outras Transferências – Inter OFSS - Estado</v>
      </c>
      <c r="B4288" s="106" t="s">
        <v>2394</v>
      </c>
      <c r="C4288" s="110"/>
      <c r="D4288" s="182">
        <v>0</v>
      </c>
      <c r="E4288" s="112">
        <f t="shared" si="1287"/>
        <v>0</v>
      </c>
      <c r="F4288" s="112">
        <f t="shared" si="1288"/>
        <v>0</v>
      </c>
      <c r="H4288" s="182" t="b">
        <f t="shared" si="1282"/>
        <v>1</v>
      </c>
      <c r="I4288" s="182" t="str">
        <f t="shared" si="1281"/>
        <v>00</v>
      </c>
    </row>
    <row r="4289" spans="1:9">
      <c r="A4289" s="182" t="str">
        <f t="shared" si="1255"/>
        <v>4.5.2.4.5.00.00 - Outras Transferências – Inter OFSS - Município</v>
      </c>
      <c r="B4289" s="108" t="s">
        <v>2395</v>
      </c>
      <c r="C4289" s="111">
        <v>7157157.0700000003</v>
      </c>
      <c r="D4289" s="182">
        <v>0</v>
      </c>
      <c r="E4289" s="112">
        <f t="shared" si="1287"/>
        <v>7157157.0700000003</v>
      </c>
      <c r="F4289" s="112">
        <f t="shared" si="1288"/>
        <v>0</v>
      </c>
      <c r="H4289" s="182" t="b">
        <f t="shared" si="1282"/>
        <v>1</v>
      </c>
      <c r="I4289" s="182" t="str">
        <f t="shared" si="1281"/>
        <v>00</v>
      </c>
    </row>
    <row r="4290" spans="1:9">
      <c r="A4290" s="182" t="str">
        <f t="shared" si="1255"/>
        <v>4.5.3.0.0.00.00 - Transferências das Instituições Privadas</v>
      </c>
      <c r="B4290" s="106" t="s">
        <v>2396</v>
      </c>
      <c r="C4290" s="110">
        <v>365089063.26999998</v>
      </c>
      <c r="D4290" s="182">
        <v>0</v>
      </c>
      <c r="E4290" s="112">
        <f>E4291+E4293</f>
        <v>0</v>
      </c>
      <c r="F4290" s="112">
        <f>F4291+F4293</f>
        <v>365089063.26999998</v>
      </c>
      <c r="G4290" s="182">
        <f>G4291+G4293</f>
        <v>0</v>
      </c>
      <c r="H4290" s="182" t="b">
        <f t="shared" si="1282"/>
        <v>1</v>
      </c>
      <c r="I4290" s="182" t="str">
        <f t="shared" si="1281"/>
        <v>00</v>
      </c>
    </row>
    <row r="4291" spans="1:9" ht="25.5">
      <c r="A4291" s="182" t="str">
        <f t="shared" si="1255"/>
        <v>4.5.3.1.0.00.00 - Transferências das Instituições Privadas sem Fins 
 Lucrativos</v>
      </c>
      <c r="B4291" s="108" t="s">
        <v>2397</v>
      </c>
      <c r="C4291" s="111">
        <v>138906925.24000001</v>
      </c>
      <c r="D4291" s="182">
        <v>0</v>
      </c>
      <c r="E4291" s="112">
        <f>E4292</f>
        <v>0</v>
      </c>
      <c r="F4291" s="112">
        <f>F4292</f>
        <v>138906925.24000001</v>
      </c>
      <c r="G4291" s="182">
        <f>G4292</f>
        <v>0</v>
      </c>
      <c r="H4291" s="182" t="b">
        <f t="shared" si="1282"/>
        <v>1</v>
      </c>
      <c r="I4291" s="182" t="str">
        <f t="shared" si="1281"/>
        <v>00</v>
      </c>
    </row>
    <row r="4292" spans="1:9" ht="25.5">
      <c r="A4292" s="182" t="str">
        <f t="shared" si="1255"/>
        <v>4.5.3.1.1.00.00 - Transferências das Instituições Privadas sem Fins 
 Lucrativos - Consolidação</v>
      </c>
      <c r="B4292" s="106" t="s">
        <v>2398</v>
      </c>
      <c r="C4292" s="110">
        <v>138906925.24000001</v>
      </c>
      <c r="D4292" s="182">
        <v>0</v>
      </c>
      <c r="E4292" s="112">
        <f t="shared" ref="E4292" si="1289">SUMIF(A4292:B4292,"*intra*",C4292:D4292)+SUMIF(A4292:B4292,"*inter*",C4292:D4292)</f>
        <v>0</v>
      </c>
      <c r="F4292" s="112">
        <f t="shared" ref="F4292" si="1290">SUMIF(A4292:B4292,"*consolidação*",C4292:D4292)</f>
        <v>138906925.24000001</v>
      </c>
      <c r="H4292" s="182" t="b">
        <f t="shared" si="1282"/>
        <v>1</v>
      </c>
      <c r="I4292" s="182" t="str">
        <f t="shared" si="1281"/>
        <v>00</v>
      </c>
    </row>
    <row r="4293" spans="1:9" ht="25.5">
      <c r="A4293" s="182" t="str">
        <f t="shared" si="1255"/>
        <v>4.5.3.2.0.00.00 - Transferências das Instituições Privadas com Fins 
 Lucrativos</v>
      </c>
      <c r="B4293" s="108" t="s">
        <v>2399</v>
      </c>
      <c r="C4293" s="111">
        <v>226182138.03</v>
      </c>
      <c r="D4293" s="182">
        <v>0</v>
      </c>
      <c r="E4293" s="112">
        <f>E4294</f>
        <v>0</v>
      </c>
      <c r="F4293" s="112">
        <f>F4294</f>
        <v>226182138.03</v>
      </c>
      <c r="G4293" s="182">
        <f>G4294</f>
        <v>0</v>
      </c>
      <c r="H4293" s="182" t="b">
        <f t="shared" si="1282"/>
        <v>1</v>
      </c>
      <c r="I4293" s="182" t="str">
        <f t="shared" si="1281"/>
        <v>00</v>
      </c>
    </row>
    <row r="4294" spans="1:9" ht="25.5">
      <c r="A4294" s="182" t="str">
        <f t="shared" si="1255"/>
        <v>4.5.3.2.1.00.00 - Transferências das Instituições Privadas com Fins 
 Lucrativos - Consolidação</v>
      </c>
      <c r="B4294" s="106" t="s">
        <v>2400</v>
      </c>
      <c r="C4294" s="110">
        <v>226182138.03</v>
      </c>
      <c r="D4294" s="182">
        <v>0</v>
      </c>
      <c r="E4294" s="112">
        <f t="shared" ref="E4294" si="1291">SUMIF(A4294:B4294,"*intra*",C4294:D4294)+SUMIF(A4294:B4294,"*inter*",C4294:D4294)</f>
        <v>0</v>
      </c>
      <c r="F4294" s="112">
        <f t="shared" ref="F4294" si="1292">SUMIF(A4294:B4294,"*consolidação*",C4294:D4294)</f>
        <v>226182138.03</v>
      </c>
      <c r="H4294" s="182" t="b">
        <f t="shared" si="1282"/>
        <v>1</v>
      </c>
      <c r="I4294" s="182" t="str">
        <f t="shared" si="1281"/>
        <v>00</v>
      </c>
    </row>
    <row r="4295" spans="1:9">
      <c r="A4295" s="182" t="str">
        <f t="shared" si="1255"/>
        <v>4.5.4.0.0.00.00 - Transferências das Instituições Multigovernamentais</v>
      </c>
      <c r="B4295" s="108" t="s">
        <v>2401</v>
      </c>
      <c r="C4295" s="111">
        <v>0</v>
      </c>
      <c r="D4295" s="182">
        <v>0</v>
      </c>
      <c r="E4295" s="112">
        <f>E4296</f>
        <v>0</v>
      </c>
      <c r="F4295" s="112">
        <f>F4296</f>
        <v>0</v>
      </c>
      <c r="G4295" s="182">
        <f>G4296</f>
        <v>0</v>
      </c>
      <c r="H4295" s="182" t="b">
        <f t="shared" si="1282"/>
        <v>1</v>
      </c>
      <c r="I4295" s="182" t="str">
        <f t="shared" si="1281"/>
        <v>00</v>
      </c>
    </row>
    <row r="4296" spans="1:9" ht="25.5">
      <c r="A4296" s="182" t="str">
        <f t="shared" si="1255"/>
        <v>4.5.4.0.1.00.00 - Transferências das Instituições Multigovernamentais 
 - Consolidação</v>
      </c>
      <c r="B4296" s="106" t="s">
        <v>2402</v>
      </c>
      <c r="C4296" s="110"/>
      <c r="D4296" s="182">
        <v>0</v>
      </c>
      <c r="E4296" s="112">
        <f t="shared" ref="E4296" si="1293">SUMIF(A4296:B4296,"*intra*",C4296:D4296)+SUMIF(A4296:B4296,"*inter*",C4296:D4296)</f>
        <v>0</v>
      </c>
      <c r="F4296" s="112">
        <f t="shared" ref="F4296" si="1294">SUMIF(A4296:B4296,"*consolidação*",C4296:D4296)</f>
        <v>0</v>
      </c>
      <c r="H4296" s="182" t="b">
        <f t="shared" si="1282"/>
        <v>1</v>
      </c>
      <c r="I4296" s="182" t="str">
        <f t="shared" si="1281"/>
        <v>00</v>
      </c>
    </row>
    <row r="4297" spans="1:9">
      <c r="A4297" s="182" t="str">
        <f t="shared" si="1255"/>
        <v>4.5.5.0.0.00.00 - Transferências de Consórcios Públicos</v>
      </c>
      <c r="B4297" s="108" t="s">
        <v>2403</v>
      </c>
      <c r="C4297" s="111">
        <v>0</v>
      </c>
      <c r="D4297" s="182">
        <v>0</v>
      </c>
      <c r="E4297" s="112">
        <f>E4298</f>
        <v>0</v>
      </c>
      <c r="F4297" s="112">
        <f>F4298</f>
        <v>0</v>
      </c>
      <c r="G4297" s="182">
        <f>G4298</f>
        <v>0</v>
      </c>
      <c r="H4297" s="182" t="b">
        <f t="shared" si="1282"/>
        <v>1</v>
      </c>
      <c r="I4297" s="182" t="str">
        <f t="shared" si="1281"/>
        <v>00</v>
      </c>
    </row>
    <row r="4298" spans="1:9" ht="25.5">
      <c r="A4298" s="182" t="str">
        <f t="shared" si="1255"/>
        <v>4.5.5.0.1.00.00 - Transferências de Consórcios Públicos - 
 Consolidação</v>
      </c>
      <c r="B4298" s="106" t="s">
        <v>2404</v>
      </c>
      <c r="C4298" s="110"/>
      <c r="D4298" s="182">
        <v>0</v>
      </c>
      <c r="E4298" s="112">
        <f t="shared" ref="E4298" si="1295">SUMIF(A4298:B4298,"*intra*",C4298:D4298)+SUMIF(A4298:B4298,"*inter*",C4298:D4298)</f>
        <v>0</v>
      </c>
      <c r="F4298" s="112">
        <f t="shared" ref="F4298" si="1296">SUMIF(A4298:B4298,"*consolidação*",C4298:D4298)</f>
        <v>0</v>
      </c>
      <c r="H4298" s="182" t="b">
        <f t="shared" si="1282"/>
        <v>1</v>
      </c>
      <c r="I4298" s="182" t="str">
        <f t="shared" si="1281"/>
        <v>00</v>
      </c>
    </row>
    <row r="4299" spans="1:9">
      <c r="A4299" s="182" t="str">
        <f t="shared" si="1255"/>
        <v>4.5.6.0.0.00.00 - Transferências do Exterior</v>
      </c>
      <c r="B4299" s="108" t="s">
        <v>2405</v>
      </c>
      <c r="C4299" s="111">
        <v>29350686.449999999</v>
      </c>
      <c r="D4299" s="182">
        <v>0</v>
      </c>
      <c r="E4299" s="112">
        <f>E4300</f>
        <v>0</v>
      </c>
      <c r="F4299" s="112">
        <f>F4300</f>
        <v>29350686.449999999</v>
      </c>
      <c r="G4299" s="182">
        <f>G4300</f>
        <v>0</v>
      </c>
      <c r="H4299" s="182" t="b">
        <f t="shared" si="1282"/>
        <v>1</v>
      </c>
      <c r="I4299" s="182" t="str">
        <f t="shared" si="1281"/>
        <v>00</v>
      </c>
    </row>
    <row r="4300" spans="1:9">
      <c r="A4300" s="182" t="str">
        <f t="shared" si="1255"/>
        <v>4.5.6.0.1.00.00 - Transferências do Exterior - Consolidação</v>
      </c>
      <c r="B4300" s="106" t="s">
        <v>2406</v>
      </c>
      <c r="C4300" s="110">
        <v>29350686.449999999</v>
      </c>
      <c r="D4300" s="182">
        <v>0</v>
      </c>
      <c r="E4300" s="112">
        <f t="shared" ref="E4300" si="1297">SUMIF(A4300:B4300,"*intra*",C4300:D4300)+SUMIF(A4300:B4300,"*inter*",C4300:D4300)</f>
        <v>0</v>
      </c>
      <c r="F4300" s="112">
        <f t="shared" ref="F4300" si="1298">SUMIF(A4300:B4300,"*consolidação*",C4300:D4300)</f>
        <v>29350686.449999999</v>
      </c>
      <c r="H4300" s="182" t="b">
        <f t="shared" si="1282"/>
        <v>1</v>
      </c>
      <c r="I4300" s="182" t="str">
        <f t="shared" si="1281"/>
        <v>00</v>
      </c>
    </row>
    <row r="4301" spans="1:9">
      <c r="A4301" s="182" t="str">
        <f t="shared" si="1255"/>
        <v>4.5.7.0.0.00.00 - Execução Orçamentária Delegada</v>
      </c>
      <c r="B4301" s="108" t="s">
        <v>2407</v>
      </c>
      <c r="C4301" s="111">
        <v>0</v>
      </c>
      <c r="D4301" s="182">
        <v>0</v>
      </c>
      <c r="E4301" s="112">
        <f>E4306+E4302</f>
        <v>0</v>
      </c>
      <c r="F4301" s="112">
        <f>F4306+F4302</f>
        <v>0</v>
      </c>
      <c r="G4301" s="182">
        <f>G4306+G4302</f>
        <v>0</v>
      </c>
      <c r="H4301" s="182" t="b">
        <f t="shared" si="1282"/>
        <v>1</v>
      </c>
      <c r="I4301" s="182" t="str">
        <f t="shared" si="1281"/>
        <v>00</v>
      </c>
    </row>
    <row r="4302" spans="1:9">
      <c r="A4302" s="182" t="str">
        <f t="shared" si="1255"/>
        <v>4.5.7.1.0.00.00 - Execução Orçamentária Delegada de Entes</v>
      </c>
      <c r="B4302" s="106" t="s">
        <v>2408</v>
      </c>
      <c r="C4302" s="110">
        <v>0</v>
      </c>
      <c r="D4302" s="182">
        <v>0</v>
      </c>
      <c r="E4302" s="112">
        <f>E4305+E4303+E4304</f>
        <v>0</v>
      </c>
      <c r="F4302" s="112">
        <f>F4305+F4303+F4304</f>
        <v>0</v>
      </c>
      <c r="G4302" s="182">
        <f>G4305+G4303+G4304</f>
        <v>0</v>
      </c>
      <c r="H4302" s="182" t="b">
        <f t="shared" si="1282"/>
        <v>1</v>
      </c>
      <c r="I4302" s="182" t="str">
        <f t="shared" si="1281"/>
        <v>00</v>
      </c>
    </row>
    <row r="4303" spans="1:9" ht="25.5">
      <c r="A4303" s="182" t="str">
        <f t="shared" si="1255"/>
        <v>4.5.7.1.3.00.00 - Execução Orçamentária Delegada de Entes – Inter 
 OFSS - União</v>
      </c>
      <c r="B4303" s="108" t="s">
        <v>2409</v>
      </c>
      <c r="C4303" s="111"/>
      <c r="D4303" s="182">
        <v>0</v>
      </c>
      <c r="E4303" s="112">
        <f t="shared" ref="E4303:E4305" si="1299">SUMIF(A4303:B4303,"*intra*",C4303:D4303)+SUMIF(A4303:B4303,"*inter*",C4303:D4303)</f>
        <v>0</v>
      </c>
      <c r="F4303" s="112">
        <f t="shared" ref="F4303:F4305" si="1300">SUMIF(A4303:B4303,"*consolidação*",C4303:D4303)</f>
        <v>0</v>
      </c>
      <c r="H4303" s="182" t="b">
        <f t="shared" si="1282"/>
        <v>1</v>
      </c>
      <c r="I4303" s="182" t="str">
        <f t="shared" si="1281"/>
        <v>00</v>
      </c>
    </row>
    <row r="4304" spans="1:9" ht="25.5">
      <c r="A4304" s="182" t="str">
        <f t="shared" si="1255"/>
        <v>4.5.7.1.4.00.00 - Execução Orçamentária Delegada de Entes – Inter 
 OFSS - Estado</v>
      </c>
      <c r="B4304" s="106" t="s">
        <v>2410</v>
      </c>
      <c r="C4304" s="110"/>
      <c r="D4304" s="182">
        <v>0</v>
      </c>
      <c r="E4304" s="112">
        <f t="shared" si="1299"/>
        <v>0</v>
      </c>
      <c r="F4304" s="112">
        <f t="shared" si="1300"/>
        <v>0</v>
      </c>
      <c r="H4304" s="182" t="b">
        <f t="shared" si="1282"/>
        <v>1</v>
      </c>
      <c r="I4304" s="182" t="str">
        <f t="shared" si="1281"/>
        <v>00</v>
      </c>
    </row>
    <row r="4305" spans="1:9" ht="25.5">
      <c r="A4305" s="182" t="str">
        <f t="shared" si="1255"/>
        <v>4.5.7.1.5.00.00 - Execução Orçamentária Delegada de Entes – Inter 
 OFSS - Município</v>
      </c>
      <c r="B4305" s="108" t="s">
        <v>2411</v>
      </c>
      <c r="C4305" s="111"/>
      <c r="D4305" s="182">
        <v>0</v>
      </c>
      <c r="E4305" s="112">
        <f t="shared" si="1299"/>
        <v>0</v>
      </c>
      <c r="F4305" s="112">
        <f t="shared" si="1300"/>
        <v>0</v>
      </c>
      <c r="H4305" s="182" t="b">
        <f t="shared" si="1282"/>
        <v>1</v>
      </c>
      <c r="I4305" s="182" t="str">
        <f t="shared" si="1281"/>
        <v>00</v>
      </c>
    </row>
    <row r="4306" spans="1:9">
      <c r="A4306" s="182" t="str">
        <f t="shared" si="1255"/>
        <v>4.5.7.2.0.00.00 - Execução Orçamentária Delegada de Consórcios</v>
      </c>
      <c r="B4306" s="106" t="s">
        <v>2412</v>
      </c>
      <c r="C4306" s="110">
        <v>0</v>
      </c>
      <c r="D4306" s="182">
        <v>0</v>
      </c>
      <c r="E4306" s="112">
        <f>E4307</f>
        <v>0</v>
      </c>
      <c r="F4306" s="112">
        <f>F4307</f>
        <v>0</v>
      </c>
      <c r="G4306" s="182">
        <f>G4307</f>
        <v>0</v>
      </c>
      <c r="H4306" s="182" t="b">
        <f t="shared" si="1282"/>
        <v>1</v>
      </c>
      <c r="I4306" s="182" t="str">
        <f t="shared" si="1281"/>
        <v>00</v>
      </c>
    </row>
    <row r="4307" spans="1:9" ht="25.5">
      <c r="A4307" s="182" t="str">
        <f t="shared" si="1255"/>
        <v>4.5.7.2.1.00.00 - Execução Orçamentária Delegada de Consórcios - 
 Consolidação</v>
      </c>
      <c r="B4307" s="108" t="s">
        <v>2413</v>
      </c>
      <c r="C4307" s="111"/>
      <c r="D4307" s="182">
        <v>0</v>
      </c>
      <c r="E4307" s="112">
        <f t="shared" ref="E4307" si="1301">SUMIF(A4307:B4307,"*intra*",C4307:D4307)+SUMIF(A4307:B4307,"*inter*",C4307:D4307)</f>
        <v>0</v>
      </c>
      <c r="F4307" s="112">
        <f t="shared" ref="F4307" si="1302">SUMIF(A4307:B4307,"*consolidação*",C4307:D4307)</f>
        <v>0</v>
      </c>
      <c r="H4307" s="182" t="b">
        <f t="shared" si="1282"/>
        <v>1</v>
      </c>
      <c r="I4307" s="182" t="str">
        <f t="shared" si="1281"/>
        <v>00</v>
      </c>
    </row>
    <row r="4308" spans="1:9">
      <c r="A4308" s="182" t="str">
        <f t="shared" si="1255"/>
        <v>4.5.8.0.0.00.00 - Transferências de Pessoas Físicas</v>
      </c>
      <c r="B4308" s="106" t="s">
        <v>2414</v>
      </c>
      <c r="C4308" s="110">
        <v>1733475.34</v>
      </c>
      <c r="D4308" s="182">
        <v>0</v>
      </c>
      <c r="E4308" s="112">
        <f>E4309</f>
        <v>0</v>
      </c>
      <c r="F4308" s="112">
        <f>F4309</f>
        <v>1733475.34</v>
      </c>
      <c r="G4308" s="182">
        <f>G4309</f>
        <v>0</v>
      </c>
      <c r="H4308" s="182" t="b">
        <f t="shared" si="1282"/>
        <v>1</v>
      </c>
      <c r="I4308" s="182" t="str">
        <f t="shared" si="1281"/>
        <v>00</v>
      </c>
    </row>
    <row r="4309" spans="1:9">
      <c r="A4309" s="182" t="str">
        <f t="shared" si="1255"/>
        <v>4.5.8.0.1.00.00 - Transferências de Pessoas Físicas - Consolidação</v>
      </c>
      <c r="B4309" s="108" t="s">
        <v>2415</v>
      </c>
      <c r="C4309" s="111">
        <v>1733475.34</v>
      </c>
      <c r="D4309" s="182">
        <v>0</v>
      </c>
      <c r="E4309" s="112">
        <f t="shared" ref="E4309" si="1303">SUMIF(A4309:B4309,"*intra*",C4309:D4309)+SUMIF(A4309:B4309,"*inter*",C4309:D4309)</f>
        <v>0</v>
      </c>
      <c r="F4309" s="112">
        <f t="shared" ref="F4309" si="1304">SUMIF(A4309:B4309,"*consolidação*",C4309:D4309)</f>
        <v>1733475.34</v>
      </c>
      <c r="H4309" s="182" t="b">
        <f t="shared" si="1282"/>
        <v>1</v>
      </c>
      <c r="I4309" s="182" t="str">
        <f t="shared" si="1281"/>
        <v>00</v>
      </c>
    </row>
    <row r="4310" spans="1:9">
      <c r="A4310" s="182" t="str">
        <f t="shared" si="1255"/>
        <v>4.5.9.0.0.00.00 - Outras Transferências e Delegações Recebidas</v>
      </c>
      <c r="B4310" s="106" t="s">
        <v>2416</v>
      </c>
      <c r="C4310" s="110">
        <v>63168767280.93</v>
      </c>
      <c r="D4310" s="182">
        <v>0</v>
      </c>
      <c r="E4310" s="112">
        <f>E4311</f>
        <v>0</v>
      </c>
      <c r="F4310" s="112">
        <f>F4311</f>
        <v>63168767280.93</v>
      </c>
      <c r="G4310" s="182">
        <f>G4311</f>
        <v>0</v>
      </c>
      <c r="H4310" s="182" t="b">
        <f t="shared" si="1282"/>
        <v>1</v>
      </c>
      <c r="I4310" s="182" t="str">
        <f t="shared" si="1281"/>
        <v>00</v>
      </c>
    </row>
    <row r="4311" spans="1:9" ht="25.5">
      <c r="A4311" s="182" t="str">
        <f t="shared" ref="A4311:A4374" si="1305">TRIM(B4311)</f>
        <v>4.5.9.0.1.00.00 - Outras Transferências e Delegações Recebidas - 
 Consolidação</v>
      </c>
      <c r="B4311" s="108" t="s">
        <v>2417</v>
      </c>
      <c r="C4311" s="111">
        <v>63168767280.93</v>
      </c>
      <c r="D4311" s="182">
        <v>0</v>
      </c>
      <c r="E4311" s="112">
        <f t="shared" ref="E4311" si="1306">SUMIF(A4311:B4311,"*intra*",C4311:D4311)+SUMIF(A4311:B4311,"*inter*",C4311:D4311)</f>
        <v>0</v>
      </c>
      <c r="F4311" s="112">
        <f t="shared" ref="F4311" si="1307">SUMIF(A4311:B4311,"*consolidação*",C4311:D4311)</f>
        <v>63168767280.93</v>
      </c>
      <c r="H4311" s="182" t="b">
        <f t="shared" si="1282"/>
        <v>1</v>
      </c>
      <c r="I4311" s="182" t="str">
        <f t="shared" si="1281"/>
        <v>00</v>
      </c>
    </row>
    <row r="4312" spans="1:9" ht="25.5">
      <c r="A4312" s="182" t="str">
        <f t="shared" si="1305"/>
        <v>4.6.0.0.0.00.00 - Valorização e Ganhos com Ativos e Desincorporação de 
 Passivos</v>
      </c>
      <c r="B4312" s="106" t="s">
        <v>2418</v>
      </c>
      <c r="C4312" s="110">
        <v>178441852614.29001</v>
      </c>
      <c r="D4312" s="182">
        <v>0</v>
      </c>
      <c r="E4312" s="112">
        <f>E4313+E4320+E4329+E4340+E4342</f>
        <v>0</v>
      </c>
      <c r="F4312" s="112">
        <f>F4313+F4320+F4329+F4340+F4342</f>
        <v>178441852614.29001</v>
      </c>
      <c r="G4312" s="182">
        <f>G4313+G4320+G4329+G4340+G4342</f>
        <v>0</v>
      </c>
      <c r="H4312" s="182" t="b">
        <f t="shared" si="1282"/>
        <v>1</v>
      </c>
      <c r="I4312" s="182" t="str">
        <f t="shared" si="1281"/>
        <v>00</v>
      </c>
    </row>
    <row r="4313" spans="1:9">
      <c r="A4313" s="182" t="str">
        <f t="shared" si="1305"/>
        <v>4.6.1.0.0.00.00 - Reavaliação de Ativos</v>
      </c>
      <c r="B4313" s="108" t="s">
        <v>2419</v>
      </c>
      <c r="C4313" s="111">
        <v>70759636310.360001</v>
      </c>
      <c r="D4313" s="182">
        <v>0</v>
      </c>
      <c r="E4313" s="112">
        <f>E4318+E4316+E4314</f>
        <v>0</v>
      </c>
      <c r="F4313" s="112">
        <f>F4318+F4316+F4314</f>
        <v>70759636310.360001</v>
      </c>
      <c r="G4313" s="182">
        <f>G4318+G4316+G4314</f>
        <v>0</v>
      </c>
      <c r="H4313" s="182" t="b">
        <f t="shared" si="1282"/>
        <v>1</v>
      </c>
      <c r="I4313" s="182" t="str">
        <f t="shared" si="1281"/>
        <v>00</v>
      </c>
    </row>
    <row r="4314" spans="1:9">
      <c r="A4314" s="182" t="str">
        <f t="shared" si="1305"/>
        <v>4.6.1.1.0.00.00 - Reavaliação de Imobilizado</v>
      </c>
      <c r="B4314" s="106" t="s">
        <v>2420</v>
      </c>
      <c r="C4314" s="110">
        <v>70759380664.529999</v>
      </c>
      <c r="D4314" s="182">
        <v>0</v>
      </c>
      <c r="E4314" s="112">
        <f>E4315</f>
        <v>0</v>
      </c>
      <c r="F4314" s="112">
        <f>F4315</f>
        <v>70759380664.529999</v>
      </c>
      <c r="G4314" s="182">
        <f>G4315</f>
        <v>0</v>
      </c>
      <c r="H4314" s="182" t="b">
        <f t="shared" si="1282"/>
        <v>1</v>
      </c>
      <c r="I4314" s="182" t="str">
        <f t="shared" si="1281"/>
        <v>00</v>
      </c>
    </row>
    <row r="4315" spans="1:9">
      <c r="A4315" s="182" t="str">
        <f t="shared" si="1305"/>
        <v>4.6.1.1.1.00.00 - Reavaliação de Imobilizado - Consolidação</v>
      </c>
      <c r="B4315" s="108" t="s">
        <v>2421</v>
      </c>
      <c r="C4315" s="111">
        <v>70759380664.529999</v>
      </c>
      <c r="D4315" s="182">
        <v>0</v>
      </c>
      <c r="E4315" s="112">
        <f t="shared" ref="E4315" si="1308">SUMIF(A4315:B4315,"*intra*",C4315:D4315)+SUMIF(A4315:B4315,"*inter*",C4315:D4315)</f>
        <v>0</v>
      </c>
      <c r="F4315" s="112">
        <f t="shared" ref="F4315" si="1309">SUMIF(A4315:B4315,"*consolidação*",C4315:D4315)</f>
        <v>70759380664.529999</v>
      </c>
      <c r="H4315" s="182" t="b">
        <f t="shared" si="1282"/>
        <v>1</v>
      </c>
      <c r="I4315" s="182" t="str">
        <f t="shared" si="1281"/>
        <v>00</v>
      </c>
    </row>
    <row r="4316" spans="1:9">
      <c r="A4316" s="182" t="str">
        <f t="shared" si="1305"/>
        <v>4.6.1.2.0.00.00 - Reavaliação de Intangíveis</v>
      </c>
      <c r="B4316" s="106" t="s">
        <v>2422</v>
      </c>
      <c r="C4316" s="110">
        <v>255645.83</v>
      </c>
      <c r="D4316" s="182">
        <v>0</v>
      </c>
      <c r="E4316" s="112">
        <f>E4317</f>
        <v>0</v>
      </c>
      <c r="F4316" s="112">
        <f>F4317</f>
        <v>255645.83</v>
      </c>
      <c r="G4316" s="182">
        <f>G4317</f>
        <v>0</v>
      </c>
      <c r="H4316" s="182" t="b">
        <f t="shared" si="1282"/>
        <v>1</v>
      </c>
      <c r="I4316" s="182" t="str">
        <f t="shared" si="1281"/>
        <v>00</v>
      </c>
    </row>
    <row r="4317" spans="1:9">
      <c r="A4317" s="182" t="str">
        <f t="shared" si="1305"/>
        <v>4.6.1.2.1.00.00 - Reavaliação de Intangíveis - Consolidação</v>
      </c>
      <c r="B4317" s="108" t="s">
        <v>2423</v>
      </c>
      <c r="C4317" s="111">
        <v>255645.83</v>
      </c>
      <c r="D4317" s="182">
        <v>0</v>
      </c>
      <c r="E4317" s="112">
        <f t="shared" ref="E4317" si="1310">SUMIF(A4317:B4317,"*intra*",C4317:D4317)+SUMIF(A4317:B4317,"*inter*",C4317:D4317)</f>
        <v>0</v>
      </c>
      <c r="F4317" s="112">
        <f t="shared" ref="F4317" si="1311">SUMIF(A4317:B4317,"*consolidação*",C4317:D4317)</f>
        <v>255645.83</v>
      </c>
      <c r="H4317" s="182" t="b">
        <f t="shared" si="1282"/>
        <v>1</v>
      </c>
      <c r="I4317" s="182" t="str">
        <f t="shared" si="1281"/>
        <v>00</v>
      </c>
    </row>
    <row r="4318" spans="1:9">
      <c r="A4318" s="182" t="str">
        <f t="shared" si="1305"/>
        <v>4.6.1.9.0.00.00 - Reavaliação de Outros Ativos</v>
      </c>
      <c r="B4318" s="106" t="s">
        <v>2424</v>
      </c>
      <c r="C4318" s="110">
        <v>0</v>
      </c>
      <c r="D4318" s="182">
        <v>0</v>
      </c>
      <c r="E4318" s="112">
        <f>E4319</f>
        <v>0</v>
      </c>
      <c r="F4318" s="112">
        <f>F4319</f>
        <v>0</v>
      </c>
      <c r="G4318" s="182">
        <f>G4319</f>
        <v>0</v>
      </c>
      <c r="H4318" s="182" t="b">
        <f t="shared" si="1282"/>
        <v>1</v>
      </c>
      <c r="I4318" s="182" t="str">
        <f t="shared" si="1281"/>
        <v>00</v>
      </c>
    </row>
    <row r="4319" spans="1:9">
      <c r="A4319" s="182" t="str">
        <f t="shared" si="1305"/>
        <v>4.6.1.9.1.00.00 - Reavaliação de Outros Ativos - Consolidação</v>
      </c>
      <c r="B4319" s="108" t="s">
        <v>2425</v>
      </c>
      <c r="C4319" s="111"/>
      <c r="D4319" s="182">
        <v>0</v>
      </c>
      <c r="E4319" s="112">
        <f t="shared" ref="E4319" si="1312">SUMIF(A4319:B4319,"*intra*",C4319:D4319)+SUMIF(A4319:B4319,"*inter*",C4319:D4319)</f>
        <v>0</v>
      </c>
      <c r="F4319" s="112">
        <f t="shared" ref="F4319" si="1313">SUMIF(A4319:B4319,"*consolidação*",C4319:D4319)</f>
        <v>0</v>
      </c>
      <c r="H4319" s="182" t="b">
        <f t="shared" si="1282"/>
        <v>1</v>
      </c>
      <c r="I4319" s="182" t="str">
        <f t="shared" si="1281"/>
        <v>00</v>
      </c>
    </row>
    <row r="4320" spans="1:9">
      <c r="A4320" s="182" t="str">
        <f t="shared" si="1305"/>
        <v>4.6.2.0.0.00.00 - Ganhos com Alienação</v>
      </c>
      <c r="B4320" s="106" t="s">
        <v>2426</v>
      </c>
      <c r="C4320" s="110">
        <v>179502034.66</v>
      </c>
      <c r="D4320" s="182">
        <v>0</v>
      </c>
      <c r="E4320" s="112">
        <f>E4323+E4321+E4325+E4327</f>
        <v>0</v>
      </c>
      <c r="F4320" s="112">
        <f>F4323+F4321+F4325+F4327</f>
        <v>179502034.66</v>
      </c>
      <c r="G4320" s="182">
        <f>G4323+G4321+G4325+G4327</f>
        <v>0</v>
      </c>
      <c r="H4320" s="182" t="b">
        <f t="shared" si="1282"/>
        <v>1</v>
      </c>
      <c r="I4320" s="182" t="str">
        <f t="shared" si="1281"/>
        <v>00</v>
      </c>
    </row>
    <row r="4321" spans="1:9">
      <c r="A4321" s="182" t="str">
        <f t="shared" si="1305"/>
        <v>4.6.2.1.0.00.00 - Ganhos com Alienação de Investimentos</v>
      </c>
      <c r="B4321" s="108" t="s">
        <v>2427</v>
      </c>
      <c r="C4321" s="111">
        <v>0</v>
      </c>
      <c r="D4321" s="182">
        <v>0</v>
      </c>
      <c r="E4321" s="112">
        <f>E4322</f>
        <v>0</v>
      </c>
      <c r="F4321" s="112">
        <f>F4322</f>
        <v>0</v>
      </c>
      <c r="G4321" s="182">
        <f>G4322</f>
        <v>0</v>
      </c>
      <c r="H4321" s="182" t="b">
        <f t="shared" si="1282"/>
        <v>1</v>
      </c>
      <c r="I4321" s="182" t="str">
        <f t="shared" si="1281"/>
        <v>00</v>
      </c>
    </row>
    <row r="4322" spans="1:9" ht="25.5">
      <c r="A4322" s="182" t="str">
        <f t="shared" si="1305"/>
        <v>4.6.2.1.1.00.00 - Ganhos com Alienação de Investimentos - 
 Consolidação</v>
      </c>
      <c r="B4322" s="106" t="s">
        <v>2428</v>
      </c>
      <c r="C4322" s="110"/>
      <c r="D4322" s="182">
        <v>0</v>
      </c>
      <c r="E4322" s="112">
        <f t="shared" ref="E4322" si="1314">SUMIF(A4322:B4322,"*intra*",C4322:D4322)+SUMIF(A4322:B4322,"*inter*",C4322:D4322)</f>
        <v>0</v>
      </c>
      <c r="F4322" s="112">
        <f t="shared" ref="F4322" si="1315">SUMIF(A4322:B4322,"*consolidação*",C4322:D4322)</f>
        <v>0</v>
      </c>
      <c r="H4322" s="182" t="b">
        <f t="shared" si="1282"/>
        <v>1</v>
      </c>
      <c r="I4322" s="182" t="str">
        <f t="shared" si="1281"/>
        <v>00</v>
      </c>
    </row>
    <row r="4323" spans="1:9">
      <c r="A4323" s="182" t="str">
        <f t="shared" si="1305"/>
        <v>4.6.2.2.0.00.00 - Ganhos com Alienação de Imobilizado</v>
      </c>
      <c r="B4323" s="108" t="s">
        <v>2429</v>
      </c>
      <c r="C4323" s="111">
        <v>179502034.66</v>
      </c>
      <c r="D4323" s="182">
        <v>0</v>
      </c>
      <c r="E4323" s="112">
        <f>E4324</f>
        <v>0</v>
      </c>
      <c r="F4323" s="112">
        <f>F4324</f>
        <v>179502034.66</v>
      </c>
      <c r="G4323" s="182">
        <f>G4324</f>
        <v>0</v>
      </c>
      <c r="H4323" s="182" t="b">
        <f t="shared" si="1282"/>
        <v>1</v>
      </c>
      <c r="I4323" s="182" t="str">
        <f t="shared" si="1281"/>
        <v>00</v>
      </c>
    </row>
    <row r="4324" spans="1:9">
      <c r="A4324" s="182" t="str">
        <f t="shared" si="1305"/>
        <v>4.6.2.2.1.00.00 - Ganhos com Alienação de Imobilizado - Consolidação</v>
      </c>
      <c r="B4324" s="106" t="s">
        <v>2430</v>
      </c>
      <c r="C4324" s="110">
        <v>179502034.66</v>
      </c>
      <c r="D4324" s="182">
        <v>0</v>
      </c>
      <c r="E4324" s="112">
        <f t="shared" ref="E4324" si="1316">SUMIF(A4324:B4324,"*intra*",C4324:D4324)+SUMIF(A4324:B4324,"*inter*",C4324:D4324)</f>
        <v>0</v>
      </c>
      <c r="F4324" s="112">
        <f t="shared" ref="F4324" si="1317">SUMIF(A4324:B4324,"*consolidação*",C4324:D4324)</f>
        <v>179502034.66</v>
      </c>
      <c r="H4324" s="182" t="b">
        <f t="shared" si="1282"/>
        <v>1</v>
      </c>
      <c r="I4324" s="182" t="str">
        <f t="shared" si="1281"/>
        <v>00</v>
      </c>
    </row>
    <row r="4325" spans="1:9">
      <c r="A4325" s="182" t="str">
        <f t="shared" si="1305"/>
        <v>4.6.2.3.0.00.00 - Ganhos com Alienação de Intangíveis</v>
      </c>
      <c r="B4325" s="108" t="s">
        <v>2431</v>
      </c>
      <c r="C4325" s="111">
        <v>0</v>
      </c>
      <c r="D4325" s="182">
        <v>0</v>
      </c>
      <c r="E4325" s="112">
        <f>E4326</f>
        <v>0</v>
      </c>
      <c r="F4325" s="112">
        <f>F4326</f>
        <v>0</v>
      </c>
      <c r="G4325" s="182">
        <f>G4326</f>
        <v>0</v>
      </c>
      <c r="H4325" s="182" t="b">
        <f t="shared" si="1282"/>
        <v>1</v>
      </c>
      <c r="I4325" s="182" t="str">
        <f t="shared" si="1281"/>
        <v>00</v>
      </c>
    </row>
    <row r="4326" spans="1:9">
      <c r="A4326" s="182" t="str">
        <f t="shared" si="1305"/>
        <v>4.6.2.3.1.00.00 - Ganhos com Alienação de Intangíveis - Consolidação</v>
      </c>
      <c r="B4326" s="106" t="s">
        <v>2432</v>
      </c>
      <c r="C4326" s="110"/>
      <c r="D4326" s="182">
        <v>0</v>
      </c>
      <c r="E4326" s="112">
        <f t="shared" ref="E4326" si="1318">SUMIF(A4326:B4326,"*intra*",C4326:D4326)+SUMIF(A4326:B4326,"*inter*",C4326:D4326)</f>
        <v>0</v>
      </c>
      <c r="F4326" s="112">
        <f t="shared" ref="F4326" si="1319">SUMIF(A4326:B4326,"*consolidação*",C4326:D4326)</f>
        <v>0</v>
      </c>
      <c r="H4326" s="182" t="b">
        <f t="shared" si="1282"/>
        <v>1</v>
      </c>
      <c r="I4326" s="182" t="str">
        <f t="shared" si="1281"/>
        <v>00</v>
      </c>
    </row>
    <row r="4327" spans="1:9">
      <c r="A4327" s="182" t="str">
        <f t="shared" si="1305"/>
        <v>4.6.2.9.0.00.00 - Ganhos com Alienação de Demais Ativos</v>
      </c>
      <c r="B4327" s="108" t="s">
        <v>2433</v>
      </c>
      <c r="C4327" s="111">
        <v>0</v>
      </c>
      <c r="D4327" s="182">
        <v>0</v>
      </c>
      <c r="E4327" s="112">
        <f>E4328</f>
        <v>0</v>
      </c>
      <c r="F4327" s="112">
        <f>F4328</f>
        <v>0</v>
      </c>
      <c r="G4327" s="182">
        <f>G4328</f>
        <v>0</v>
      </c>
      <c r="H4327" s="182" t="b">
        <f t="shared" si="1282"/>
        <v>1</v>
      </c>
      <c r="I4327" s="182" t="str">
        <f t="shared" si="1281"/>
        <v>00</v>
      </c>
    </row>
    <row r="4328" spans="1:9" ht="25.5">
      <c r="A4328" s="182" t="str">
        <f t="shared" si="1305"/>
        <v>4.6.2.9.1.00.00 - Ganhos com Alienação de Demais Ativos - 
 Consolidação</v>
      </c>
      <c r="B4328" s="106" t="s">
        <v>2434</v>
      </c>
      <c r="C4328" s="110"/>
      <c r="D4328" s="182">
        <v>0</v>
      </c>
      <c r="E4328" s="112">
        <f t="shared" ref="E4328" si="1320">SUMIF(A4328:B4328,"*intra*",C4328:D4328)+SUMIF(A4328:B4328,"*inter*",C4328:D4328)</f>
        <v>0</v>
      </c>
      <c r="F4328" s="112">
        <f t="shared" ref="F4328" si="1321">SUMIF(A4328:B4328,"*consolidação*",C4328:D4328)</f>
        <v>0</v>
      </c>
      <c r="H4328" s="182" t="b">
        <f t="shared" si="1282"/>
        <v>1</v>
      </c>
      <c r="I4328" s="182" t="str">
        <f t="shared" si="1281"/>
        <v>00</v>
      </c>
    </row>
    <row r="4329" spans="1:9">
      <c r="A4329" s="182" t="str">
        <f t="shared" si="1305"/>
        <v>4.6.3.0.0.00.00 - Ganhos com Incorporação de Ativos</v>
      </c>
      <c r="B4329" s="108" t="s">
        <v>2435</v>
      </c>
      <c r="C4329" s="111">
        <v>43797956334.129997</v>
      </c>
      <c r="D4329" s="182">
        <v>0</v>
      </c>
      <c r="E4329" s="112">
        <f>E4330+E4334+E4332+E4338+E4336</f>
        <v>0</v>
      </c>
      <c r="F4329" s="112">
        <f>F4330+F4334+F4332+F4338+F4336</f>
        <v>43797956334.130005</v>
      </c>
      <c r="G4329" s="182">
        <f>G4330+G4334+G4332+G4338+G4336</f>
        <v>0</v>
      </c>
      <c r="H4329" s="182" t="b">
        <f t="shared" si="1282"/>
        <v>1</v>
      </c>
      <c r="I4329" s="182" t="str">
        <f t="shared" si="1281"/>
        <v>00</v>
      </c>
    </row>
    <row r="4330" spans="1:9">
      <c r="A4330" s="182" t="str">
        <f t="shared" si="1305"/>
        <v>4.6.3.1.0.00.00 - Ganhos com Incorporação de Ativos por Descobertas</v>
      </c>
      <c r="B4330" s="106" t="s">
        <v>2436</v>
      </c>
      <c r="C4330" s="110">
        <v>5958995.6200000001</v>
      </c>
      <c r="D4330" s="182">
        <v>0</v>
      </c>
      <c r="E4330" s="112">
        <f>E4331</f>
        <v>0</v>
      </c>
      <c r="F4330" s="112">
        <f>F4331</f>
        <v>5958995.6200000001</v>
      </c>
      <c r="G4330" s="182">
        <f>G4331</f>
        <v>0</v>
      </c>
      <c r="H4330" s="182" t="b">
        <f t="shared" si="1282"/>
        <v>1</v>
      </c>
      <c r="I4330" s="182" t="str">
        <f t="shared" si="1281"/>
        <v>00</v>
      </c>
    </row>
    <row r="4331" spans="1:9" ht="25.5">
      <c r="A4331" s="182" t="str">
        <f t="shared" si="1305"/>
        <v>4.6.3.1.1.00.00 - Ganhos com Incorporação de Ativos por Descobertas 
 - Consolidação</v>
      </c>
      <c r="B4331" s="108" t="s">
        <v>2437</v>
      </c>
      <c r="C4331" s="111">
        <v>5958995.6200000001</v>
      </c>
      <c r="D4331" s="182">
        <v>0</v>
      </c>
      <c r="E4331" s="112">
        <f t="shared" ref="E4331" si="1322">SUMIF(A4331:B4331,"*intra*",C4331:D4331)+SUMIF(A4331:B4331,"*inter*",C4331:D4331)</f>
        <v>0</v>
      </c>
      <c r="F4331" s="112">
        <f t="shared" ref="F4331" si="1323">SUMIF(A4331:B4331,"*consolidação*",C4331:D4331)</f>
        <v>5958995.6200000001</v>
      </c>
      <c r="H4331" s="182" t="b">
        <f t="shared" si="1282"/>
        <v>1</v>
      </c>
      <c r="I4331" s="182" t="str">
        <f t="shared" si="1281"/>
        <v>00</v>
      </c>
    </row>
    <row r="4332" spans="1:9">
      <c r="A4332" s="182" t="str">
        <f t="shared" si="1305"/>
        <v>4.6.3.2.0.00.00 - Ganhos com Incorporação de Ativos por Nascimentos</v>
      </c>
      <c r="B4332" s="106" t="s">
        <v>2438</v>
      </c>
      <c r="C4332" s="110">
        <v>5055036.8899999997</v>
      </c>
      <c r="D4332" s="182">
        <v>0</v>
      </c>
      <c r="E4332" s="112">
        <f>E4333</f>
        <v>0</v>
      </c>
      <c r="F4332" s="112">
        <f>F4333</f>
        <v>5055036.8899999997</v>
      </c>
      <c r="G4332" s="182">
        <f>G4333</f>
        <v>0</v>
      </c>
      <c r="H4332" s="182" t="b">
        <f t="shared" si="1282"/>
        <v>1</v>
      </c>
      <c r="I4332" s="182" t="str">
        <f t="shared" si="1281"/>
        <v>00</v>
      </c>
    </row>
    <row r="4333" spans="1:9" ht="25.5">
      <c r="A4333" s="182" t="str">
        <f t="shared" si="1305"/>
        <v>4.6.3.2.1.00.00 - Ganhos com Incorporação de Ativos por Nascimentos 
 - Consolidação</v>
      </c>
      <c r="B4333" s="108" t="s">
        <v>2439</v>
      </c>
      <c r="C4333" s="111">
        <v>5055036.8899999997</v>
      </c>
      <c r="D4333" s="182">
        <v>0</v>
      </c>
      <c r="E4333" s="112">
        <f t="shared" ref="E4333" si="1324">SUMIF(A4333:B4333,"*intra*",C4333:D4333)+SUMIF(A4333:B4333,"*inter*",C4333:D4333)</f>
        <v>0</v>
      </c>
      <c r="F4333" s="112">
        <f t="shared" ref="F4333" si="1325">SUMIF(A4333:B4333,"*consolidação*",C4333:D4333)</f>
        <v>5055036.8899999997</v>
      </c>
      <c r="H4333" s="182" t="b">
        <f t="shared" si="1282"/>
        <v>1</v>
      </c>
      <c r="I4333" s="182" t="str">
        <f t="shared" si="1281"/>
        <v>00</v>
      </c>
    </row>
    <row r="4334" spans="1:9">
      <c r="A4334" s="182" t="str">
        <f t="shared" si="1305"/>
        <v>4.6.3.3.0.00.00 - Ganhos com Incorporação de Valores Apreendidos</v>
      </c>
      <c r="B4334" s="106" t="s">
        <v>2440</v>
      </c>
      <c r="C4334" s="110">
        <v>354815774.64999998</v>
      </c>
      <c r="D4334" s="182">
        <v>0</v>
      </c>
      <c r="E4334" s="112">
        <f>E4335</f>
        <v>0</v>
      </c>
      <c r="F4334" s="112">
        <f>F4335</f>
        <v>354815774.64999998</v>
      </c>
      <c r="G4334" s="182">
        <f>G4335</f>
        <v>0</v>
      </c>
      <c r="H4334" s="182" t="b">
        <f t="shared" si="1282"/>
        <v>1</v>
      </c>
      <c r="I4334" s="182" t="str">
        <f t="shared" si="1281"/>
        <v>00</v>
      </c>
    </row>
    <row r="4335" spans="1:9" ht="25.5">
      <c r="A4335" s="182" t="str">
        <f t="shared" si="1305"/>
        <v>4.6.3.3.1.00.00 - Ganhos com Incorporação de Ativos Apreendidos - 
 Consolidação</v>
      </c>
      <c r="B4335" s="108" t="s">
        <v>2441</v>
      </c>
      <c r="C4335" s="111">
        <v>354815774.64999998</v>
      </c>
      <c r="D4335" s="182">
        <v>0</v>
      </c>
      <c r="E4335" s="112">
        <f t="shared" ref="E4335" si="1326">SUMIF(A4335:B4335,"*intra*",C4335:D4335)+SUMIF(A4335:B4335,"*inter*",C4335:D4335)</f>
        <v>0</v>
      </c>
      <c r="F4335" s="112">
        <f t="shared" ref="F4335" si="1327">SUMIF(A4335:B4335,"*consolidação*",C4335:D4335)</f>
        <v>354815774.64999998</v>
      </c>
      <c r="H4335" s="182" t="b">
        <f t="shared" si="1282"/>
        <v>1</v>
      </c>
      <c r="I4335" s="182" t="str">
        <f t="shared" si="1281"/>
        <v>00</v>
      </c>
    </row>
    <row r="4336" spans="1:9">
      <c r="A4336" s="182" t="str">
        <f t="shared" si="1305"/>
        <v>4.6.3.4.0.00.00 - Ganhos com Incorporação de Ativos Por Produção</v>
      </c>
      <c r="B4336" s="106" t="s">
        <v>2442</v>
      </c>
      <c r="C4336" s="110">
        <v>4680695.93</v>
      </c>
      <c r="D4336" s="182">
        <v>0</v>
      </c>
      <c r="E4336" s="112">
        <f>E4337</f>
        <v>0</v>
      </c>
      <c r="F4336" s="112">
        <f>F4337</f>
        <v>4680695.93</v>
      </c>
      <c r="G4336" s="182">
        <f>G4337</f>
        <v>0</v>
      </c>
      <c r="H4336" s="182" t="b">
        <f t="shared" si="1282"/>
        <v>1</v>
      </c>
      <c r="I4336" s="182" t="str">
        <f t="shared" si="1281"/>
        <v>00</v>
      </c>
    </row>
    <row r="4337" spans="1:9" ht="25.5">
      <c r="A4337" s="182" t="str">
        <f t="shared" si="1305"/>
        <v>4.6.3.4.1.00.00 - Ganhos com Incorporação de Ativos Por Produção - 
 Consolidação</v>
      </c>
      <c r="B4337" s="108" t="s">
        <v>2443</v>
      </c>
      <c r="C4337" s="111">
        <v>4680695.93</v>
      </c>
      <c r="D4337" s="182">
        <v>0</v>
      </c>
      <c r="E4337" s="112">
        <f t="shared" ref="E4337" si="1328">SUMIF(A4337:B4337,"*intra*",C4337:D4337)+SUMIF(A4337:B4337,"*inter*",C4337:D4337)</f>
        <v>0</v>
      </c>
      <c r="F4337" s="112">
        <f t="shared" ref="F4337" si="1329">SUMIF(A4337:B4337,"*consolidação*",C4337:D4337)</f>
        <v>4680695.93</v>
      </c>
      <c r="H4337" s="182" t="b">
        <f t="shared" si="1282"/>
        <v>1</v>
      </c>
      <c r="I4337" s="182" t="str">
        <f t="shared" si="1281"/>
        <v>00</v>
      </c>
    </row>
    <row r="4338" spans="1:9">
      <c r="A4338" s="182" t="str">
        <f t="shared" si="1305"/>
        <v>4.6.3.9.0.00.00 - Outros Ganhos com Incorporação de Ativos</v>
      </c>
      <c r="B4338" s="106" t="s">
        <v>2444</v>
      </c>
      <c r="C4338" s="110">
        <v>43427445831.040001</v>
      </c>
      <c r="D4338" s="182">
        <v>0</v>
      </c>
      <c r="E4338" s="112">
        <f>E4339</f>
        <v>0</v>
      </c>
      <c r="F4338" s="112">
        <f>F4339</f>
        <v>43427445831.040001</v>
      </c>
      <c r="G4338" s="182">
        <f>G4339</f>
        <v>0</v>
      </c>
      <c r="H4338" s="182" t="b">
        <f t="shared" si="1282"/>
        <v>1</v>
      </c>
      <c r="I4338" s="182" t="str">
        <f t="shared" si="1281"/>
        <v>00</v>
      </c>
    </row>
    <row r="4339" spans="1:9" ht="25.5">
      <c r="A4339" s="182" t="str">
        <f t="shared" si="1305"/>
        <v>4.6.3.9.1.00.00 - Outros Ganhos com Incorporação de Ativos - 
 Consolidação</v>
      </c>
      <c r="B4339" s="108" t="s">
        <v>2445</v>
      </c>
      <c r="C4339" s="111">
        <v>43427445831.040001</v>
      </c>
      <c r="D4339" s="182">
        <v>0</v>
      </c>
      <c r="E4339" s="112">
        <f t="shared" ref="E4339" si="1330">SUMIF(A4339:B4339,"*intra*",C4339:D4339)+SUMIF(A4339:B4339,"*inter*",C4339:D4339)</f>
        <v>0</v>
      </c>
      <c r="F4339" s="112">
        <f t="shared" ref="F4339" si="1331">SUMIF(A4339:B4339,"*consolidação*",C4339:D4339)</f>
        <v>43427445831.040001</v>
      </c>
      <c r="H4339" s="182" t="b">
        <f t="shared" si="1282"/>
        <v>1</v>
      </c>
      <c r="I4339" s="182" t="str">
        <f t="shared" si="1281"/>
        <v>00</v>
      </c>
    </row>
    <row r="4340" spans="1:9">
      <c r="A4340" s="182" t="str">
        <f t="shared" si="1305"/>
        <v>4.6.4.0.0.00.00 - Ganhos com Desincorporação de Passivos</v>
      </c>
      <c r="B4340" s="106" t="s">
        <v>2446</v>
      </c>
      <c r="C4340" s="110">
        <v>63704757935.129997</v>
      </c>
      <c r="D4340" s="182">
        <v>0</v>
      </c>
      <c r="E4340" s="112">
        <f>E4341</f>
        <v>0</v>
      </c>
      <c r="F4340" s="112">
        <f>F4341</f>
        <v>63704757935.129997</v>
      </c>
      <c r="G4340" s="182">
        <f>G4341</f>
        <v>0</v>
      </c>
      <c r="H4340" s="182" t="b">
        <f t="shared" si="1282"/>
        <v>1</v>
      </c>
      <c r="I4340" s="182" t="str">
        <f t="shared" ref="I4340:I4403" si="1332">MID(A4340,11,2)</f>
        <v>00</v>
      </c>
    </row>
    <row r="4341" spans="1:9" ht="25.5">
      <c r="A4341" s="182" t="str">
        <f t="shared" si="1305"/>
        <v>4.6.4.0.1.00.00 - Ganhos com Desincorporação de Passivos - 
 Consolidação</v>
      </c>
      <c r="B4341" s="108" t="s">
        <v>2447</v>
      </c>
      <c r="C4341" s="111">
        <v>63704757935.129997</v>
      </c>
      <c r="D4341" s="182">
        <v>0</v>
      </c>
      <c r="E4341" s="112">
        <f t="shared" ref="E4341" si="1333">SUMIF(A4341:B4341,"*intra*",C4341:D4341)+SUMIF(A4341:B4341,"*inter*",C4341:D4341)</f>
        <v>0</v>
      </c>
      <c r="F4341" s="112">
        <f t="shared" ref="F4341" si="1334">SUMIF(A4341:B4341,"*consolidação*",C4341:D4341)</f>
        <v>63704757935.129997</v>
      </c>
      <c r="H4341" s="182" t="b">
        <f t="shared" ref="H4341:H4404" si="1335">IF(I4341="00",C4341=E4341+F4341,TRUE)</f>
        <v>1</v>
      </c>
      <c r="I4341" s="182" t="str">
        <f t="shared" si="1332"/>
        <v>00</v>
      </c>
    </row>
    <row r="4342" spans="1:9">
      <c r="A4342" s="182" t="str">
        <f t="shared" si="1305"/>
        <v>4.6.5.0.0.00.00 - Reversão de Redução a Valor Recuperável</v>
      </c>
      <c r="B4342" s="106" t="s">
        <v>2448</v>
      </c>
      <c r="C4342" s="110">
        <v>0.01</v>
      </c>
      <c r="D4342" s="182">
        <v>0</v>
      </c>
      <c r="E4342" s="112">
        <f>E4351+E4349+E4343</f>
        <v>0</v>
      </c>
      <c r="F4342" s="112">
        <f>F4351+F4349+F4343</f>
        <v>0.01</v>
      </c>
      <c r="G4342" s="182">
        <f>G4351+G4349+G4343</f>
        <v>0</v>
      </c>
      <c r="H4342" s="182" t="b">
        <f t="shared" si="1335"/>
        <v>1</v>
      </c>
      <c r="I4342" s="182" t="str">
        <f t="shared" si="1332"/>
        <v>00</v>
      </c>
    </row>
    <row r="4343" spans="1:9" ht="25.5">
      <c r="A4343" s="182" t="str">
        <f t="shared" si="1305"/>
        <v>4.6.5.1.0.00.00 - Reversão de Redução a Valor Recuperável de 
 Investimentos</v>
      </c>
      <c r="B4343" s="108" t="s">
        <v>2449</v>
      </c>
      <c r="C4343" s="111">
        <v>0.01</v>
      </c>
      <c r="D4343" s="182">
        <v>0</v>
      </c>
      <c r="E4343" s="112">
        <f>E4345+E4347+E4344+E4346+E4348</f>
        <v>0</v>
      </c>
      <c r="F4343" s="112">
        <f>F4345+F4347+F4344+F4346+F4348</f>
        <v>0.01</v>
      </c>
      <c r="G4343" s="182">
        <f>G4345+G4347+G4344+G4346+G4348</f>
        <v>0</v>
      </c>
      <c r="H4343" s="182" t="b">
        <f t="shared" si="1335"/>
        <v>1</v>
      </c>
      <c r="I4343" s="182" t="str">
        <f t="shared" si="1332"/>
        <v>00</v>
      </c>
    </row>
    <row r="4344" spans="1:9" ht="25.5">
      <c r="A4344" s="182" t="str">
        <f t="shared" si="1305"/>
        <v>4.6.5.1.1.00.00 - Reversão de Redução a Valor Recuperável de 
 Investimentos - Consolidação</v>
      </c>
      <c r="B4344" s="106" t="s">
        <v>2450</v>
      </c>
      <c r="C4344" s="110">
        <v>0.01</v>
      </c>
      <c r="D4344" s="182">
        <v>0</v>
      </c>
      <c r="E4344" s="112">
        <f t="shared" ref="E4344:E4348" si="1336">SUMIF(A4344:B4344,"*intra*",C4344:D4344)+SUMIF(A4344:B4344,"*inter*",C4344:D4344)</f>
        <v>0</v>
      </c>
      <c r="F4344" s="112">
        <f t="shared" ref="F4344:F4348" si="1337">SUMIF(A4344:B4344,"*consolidação*",C4344:D4344)</f>
        <v>0.01</v>
      </c>
      <c r="H4344" s="182" t="b">
        <f t="shared" si="1335"/>
        <v>1</v>
      </c>
      <c r="I4344" s="182" t="str">
        <f t="shared" si="1332"/>
        <v>00</v>
      </c>
    </row>
    <row r="4345" spans="1:9" ht="25.5">
      <c r="A4345" s="182" t="str">
        <f t="shared" si="1305"/>
        <v>4.6.5.1.2.00.00 - Reversão de Redução a Valor Recuperável de 
 Investimentos - Intra OFSS</v>
      </c>
      <c r="B4345" s="108" t="s">
        <v>2451</v>
      </c>
      <c r="C4345" s="111"/>
      <c r="D4345" s="182">
        <v>0</v>
      </c>
      <c r="E4345" s="112">
        <f t="shared" si="1336"/>
        <v>0</v>
      </c>
      <c r="F4345" s="112">
        <f t="shared" si="1337"/>
        <v>0</v>
      </c>
      <c r="H4345" s="182" t="b">
        <f t="shared" si="1335"/>
        <v>1</v>
      </c>
      <c r="I4345" s="182" t="str">
        <f t="shared" si="1332"/>
        <v>00</v>
      </c>
    </row>
    <row r="4346" spans="1:9" ht="25.5">
      <c r="A4346" s="182" t="str">
        <f t="shared" si="1305"/>
        <v>4.6.5.1.3.00.00 - Reversão de Redução a Valor Recuperável de 
 Investimentos - Inter OFSS - União</v>
      </c>
      <c r="B4346" s="106" t="s">
        <v>2452</v>
      </c>
      <c r="C4346" s="110"/>
      <c r="D4346" s="182">
        <v>0</v>
      </c>
      <c r="E4346" s="112">
        <f t="shared" si="1336"/>
        <v>0</v>
      </c>
      <c r="F4346" s="112">
        <f t="shared" si="1337"/>
        <v>0</v>
      </c>
      <c r="H4346" s="182" t="b">
        <f t="shared" si="1335"/>
        <v>1</v>
      </c>
      <c r="I4346" s="182" t="str">
        <f t="shared" si="1332"/>
        <v>00</v>
      </c>
    </row>
    <row r="4347" spans="1:9" ht="25.5">
      <c r="A4347" s="182" t="str">
        <f t="shared" si="1305"/>
        <v>4.6.5.1.4.00.00 - Reversão de Redução a Valor Recuperável de 
 Investimentos - Inter OFSS - Estado</v>
      </c>
      <c r="B4347" s="108" t="s">
        <v>2453</v>
      </c>
      <c r="C4347" s="111"/>
      <c r="D4347" s="182">
        <v>0</v>
      </c>
      <c r="E4347" s="112">
        <f t="shared" si="1336"/>
        <v>0</v>
      </c>
      <c r="F4347" s="112">
        <f t="shared" si="1337"/>
        <v>0</v>
      </c>
      <c r="H4347" s="182" t="b">
        <f t="shared" si="1335"/>
        <v>1</v>
      </c>
      <c r="I4347" s="182" t="str">
        <f t="shared" si="1332"/>
        <v>00</v>
      </c>
    </row>
    <row r="4348" spans="1:9" ht="25.5">
      <c r="A4348" s="182" t="str">
        <f t="shared" si="1305"/>
        <v>4.6.5.1.5.00.00 - Reversão de Redução a Valor Recuperável de 
 Investimentos - Inter OFSS - Município</v>
      </c>
      <c r="B4348" s="106" t="s">
        <v>2454</v>
      </c>
      <c r="C4348" s="110"/>
      <c r="D4348" s="182">
        <v>0</v>
      </c>
      <c r="E4348" s="112">
        <f t="shared" si="1336"/>
        <v>0</v>
      </c>
      <c r="F4348" s="112">
        <f t="shared" si="1337"/>
        <v>0</v>
      </c>
      <c r="H4348" s="182" t="b">
        <f t="shared" si="1335"/>
        <v>1</v>
      </c>
      <c r="I4348" s="182" t="str">
        <f t="shared" si="1332"/>
        <v>00</v>
      </c>
    </row>
    <row r="4349" spans="1:9" ht="25.5">
      <c r="A4349" s="182" t="str">
        <f t="shared" si="1305"/>
        <v>4.6.5.2.0.00.00 - Reversão de Redução a Valor Recuperável de 
 Imobilizado</v>
      </c>
      <c r="B4349" s="108" t="s">
        <v>2455</v>
      </c>
      <c r="C4349" s="111">
        <v>0</v>
      </c>
      <c r="D4349" s="182">
        <v>0</v>
      </c>
      <c r="E4349" s="112">
        <f>E4350</f>
        <v>0</v>
      </c>
      <c r="F4349" s="112">
        <f>F4350</f>
        <v>0</v>
      </c>
      <c r="G4349" s="182">
        <f>G4350</f>
        <v>0</v>
      </c>
      <c r="H4349" s="182" t="b">
        <f t="shared" si="1335"/>
        <v>1</v>
      </c>
      <c r="I4349" s="182" t="str">
        <f t="shared" si="1332"/>
        <v>00</v>
      </c>
    </row>
    <row r="4350" spans="1:9" ht="25.5">
      <c r="A4350" s="182" t="str">
        <f t="shared" si="1305"/>
        <v>4.6.5.2.1.00.00 - Reversão de Redução a Valor Recuperável de 
 Imobilizado - Consolidação</v>
      </c>
      <c r="B4350" s="106" t="s">
        <v>2456</v>
      </c>
      <c r="C4350" s="110"/>
      <c r="D4350" s="182">
        <v>0</v>
      </c>
      <c r="E4350" s="112">
        <f t="shared" ref="E4350" si="1338">SUMIF(A4350:B4350,"*intra*",C4350:D4350)+SUMIF(A4350:B4350,"*inter*",C4350:D4350)</f>
        <v>0</v>
      </c>
      <c r="F4350" s="112">
        <f t="shared" ref="F4350" si="1339">SUMIF(A4350:B4350,"*consolidação*",C4350:D4350)</f>
        <v>0</v>
      </c>
      <c r="H4350" s="182" t="b">
        <f t="shared" si="1335"/>
        <v>1</v>
      </c>
      <c r="I4350" s="182" t="str">
        <f t="shared" si="1332"/>
        <v>00</v>
      </c>
    </row>
    <row r="4351" spans="1:9" ht="25.5">
      <c r="A4351" s="182" t="str">
        <f t="shared" si="1305"/>
        <v>4.6.5.3.0.00.00 - Reversão de Redução a Valor Recuperável de 
 Intangíveis</v>
      </c>
      <c r="B4351" s="108" t="s">
        <v>2457</v>
      </c>
      <c r="C4351" s="111">
        <v>0</v>
      </c>
      <c r="D4351" s="182">
        <v>0</v>
      </c>
      <c r="E4351" s="112">
        <f>E4352</f>
        <v>0</v>
      </c>
      <c r="F4351" s="112">
        <f>F4352</f>
        <v>0</v>
      </c>
      <c r="G4351" s="182">
        <f>G4352</f>
        <v>0</v>
      </c>
      <c r="H4351" s="182" t="b">
        <f t="shared" si="1335"/>
        <v>1</v>
      </c>
      <c r="I4351" s="182" t="str">
        <f t="shared" si="1332"/>
        <v>00</v>
      </c>
    </row>
    <row r="4352" spans="1:9" ht="25.5">
      <c r="A4352" s="182" t="str">
        <f t="shared" si="1305"/>
        <v>4.6.5.3.1.00.00 - Reversão de Redução a Valor Recuperável de 
 Intangíveis - Consolidação</v>
      </c>
      <c r="B4352" s="106" t="s">
        <v>2458</v>
      </c>
      <c r="C4352" s="110"/>
      <c r="D4352" s="182">
        <v>0</v>
      </c>
      <c r="E4352" s="112">
        <f t="shared" ref="E4352" si="1340">SUMIF(A4352:B4352,"*intra*",C4352:D4352)+SUMIF(A4352:B4352,"*inter*",C4352:D4352)</f>
        <v>0</v>
      </c>
      <c r="F4352" s="112">
        <f t="shared" ref="F4352" si="1341">SUMIF(A4352:B4352,"*consolidação*",C4352:D4352)</f>
        <v>0</v>
      </c>
      <c r="H4352" s="182" t="b">
        <f t="shared" si="1335"/>
        <v>1</v>
      </c>
      <c r="I4352" s="182" t="str">
        <f t="shared" si="1332"/>
        <v>00</v>
      </c>
    </row>
    <row r="4353" spans="1:9">
      <c r="A4353" s="182" t="str">
        <f t="shared" si="1305"/>
        <v>4.9.0.0.0.00.00 - Outras Variações Patrimoniais Aumentativas</v>
      </c>
      <c r="B4353" s="108" t="s">
        <v>2459</v>
      </c>
      <c r="C4353" s="111">
        <v>572966208801.54004</v>
      </c>
      <c r="D4353" s="182">
        <v>0</v>
      </c>
      <c r="E4353" s="112">
        <f>E4354+E4376+E4388+E4356+E4365</f>
        <v>4665336337.1599998</v>
      </c>
      <c r="F4353" s="112">
        <f>F4354+F4376+F4388+F4356+F4365</f>
        <v>568300872464.38013</v>
      </c>
      <c r="G4353" s="182">
        <f>G4354+G4376+G4388+G4356+G4365</f>
        <v>0</v>
      </c>
      <c r="H4353" s="182" t="b">
        <f t="shared" si="1335"/>
        <v>1</v>
      </c>
      <c r="I4353" s="182" t="str">
        <f t="shared" si="1332"/>
        <v>00</v>
      </c>
    </row>
    <row r="4354" spans="1:9">
      <c r="A4354" s="182" t="str">
        <f t="shared" si="1305"/>
        <v>4.9.1.0.0.00.00 - Variação Patrimonial Aumentativa a Classificar</v>
      </c>
      <c r="B4354" s="106" t="s">
        <v>2460</v>
      </c>
      <c r="C4354" s="110">
        <v>273476555.95999998</v>
      </c>
      <c r="D4354" s="182">
        <v>0</v>
      </c>
      <c r="E4354" s="112">
        <f>E4355</f>
        <v>0</v>
      </c>
      <c r="F4354" s="112">
        <f>F4355</f>
        <v>273476555.95999998</v>
      </c>
      <c r="G4354" s="182">
        <f>G4355</f>
        <v>0</v>
      </c>
      <c r="H4354" s="182" t="b">
        <f t="shared" si="1335"/>
        <v>1</v>
      </c>
      <c r="I4354" s="182" t="str">
        <f t="shared" si="1332"/>
        <v>00</v>
      </c>
    </row>
    <row r="4355" spans="1:9" ht="25.5">
      <c r="A4355" s="182" t="str">
        <f t="shared" si="1305"/>
        <v>4.9.1.0.1.00.00 - Variação Patrimonial Aumentativa a Classificar - 
 Consolidação</v>
      </c>
      <c r="B4355" s="108" t="s">
        <v>2461</v>
      </c>
      <c r="C4355" s="111">
        <v>273476555.95999998</v>
      </c>
      <c r="D4355" s="182">
        <v>0</v>
      </c>
      <c r="E4355" s="112">
        <f t="shared" ref="E4355" si="1342">SUMIF(A4355:B4355,"*intra*",C4355:D4355)+SUMIF(A4355:B4355,"*inter*",C4355:D4355)</f>
        <v>0</v>
      </c>
      <c r="F4355" s="112">
        <f t="shared" ref="F4355" si="1343">SUMIF(A4355:B4355,"*consolidação*",C4355:D4355)</f>
        <v>273476555.95999998</v>
      </c>
      <c r="H4355" s="182" t="b">
        <f t="shared" si="1335"/>
        <v>1</v>
      </c>
      <c r="I4355" s="182" t="str">
        <f t="shared" si="1332"/>
        <v>00</v>
      </c>
    </row>
    <row r="4356" spans="1:9">
      <c r="A4356" s="182" t="str">
        <f t="shared" si="1305"/>
        <v>4.9.2.0.0.00.00 - Resultado Positivo de Participações</v>
      </c>
      <c r="B4356" s="106" t="s">
        <v>2462</v>
      </c>
      <c r="C4356" s="110">
        <v>28480636445.490002</v>
      </c>
      <c r="D4356" s="182">
        <v>0</v>
      </c>
      <c r="E4356" s="112">
        <f>E4363+E4357</f>
        <v>653729896.5</v>
      </c>
      <c r="F4356" s="112">
        <f>F4363+F4357</f>
        <v>27826906548.989998</v>
      </c>
      <c r="G4356" s="182">
        <f>G4363+G4357</f>
        <v>0</v>
      </c>
      <c r="H4356" s="182" t="b">
        <f t="shared" si="1335"/>
        <v>1</v>
      </c>
      <c r="I4356" s="182" t="str">
        <f t="shared" si="1332"/>
        <v>00</v>
      </c>
    </row>
    <row r="4357" spans="1:9">
      <c r="A4357" s="182" t="str">
        <f t="shared" si="1305"/>
        <v>4.9.2.1.0.00.00 - Resultado Positivo de Equivalência Patrimonial</v>
      </c>
      <c r="B4357" s="108" t="s">
        <v>2463</v>
      </c>
      <c r="C4357" s="111">
        <v>28155330304.369999</v>
      </c>
      <c r="D4357" s="182">
        <v>0</v>
      </c>
      <c r="E4357" s="112">
        <f>E4362+E4358+E4359+E4360+E4361</f>
        <v>653729896.5</v>
      </c>
      <c r="F4357" s="112">
        <f>F4362+F4358+F4359+F4360+F4361</f>
        <v>27501600407.869999</v>
      </c>
      <c r="G4357" s="182">
        <f>G4362+G4358+G4359+G4360+G4361</f>
        <v>0</v>
      </c>
      <c r="H4357" s="182" t="b">
        <f t="shared" si="1335"/>
        <v>1</v>
      </c>
      <c r="I4357" s="182" t="str">
        <f t="shared" si="1332"/>
        <v>00</v>
      </c>
    </row>
    <row r="4358" spans="1:9" ht="25.5">
      <c r="A4358" s="182" t="str">
        <f t="shared" si="1305"/>
        <v>4.9.2.1.1.00.00 - Resultado Positivo de Equivalência Patrimonial - 
 Consolidação</v>
      </c>
      <c r="B4358" s="106" t="s">
        <v>2464</v>
      </c>
      <c r="C4358" s="110">
        <v>27501600407.869999</v>
      </c>
      <c r="D4358" s="182">
        <v>0</v>
      </c>
      <c r="E4358" s="112">
        <f t="shared" ref="E4358:E4362" si="1344">SUMIF(A4358:B4358,"*intra*",C4358:D4358)+SUMIF(A4358:B4358,"*inter*",C4358:D4358)</f>
        <v>0</v>
      </c>
      <c r="F4358" s="112">
        <f t="shared" ref="F4358:F4362" si="1345">SUMIF(A4358:B4358,"*consolidação*",C4358:D4358)</f>
        <v>27501600407.869999</v>
      </c>
      <c r="H4358" s="182" t="b">
        <f t="shared" si="1335"/>
        <v>1</v>
      </c>
      <c r="I4358" s="182" t="str">
        <f t="shared" si="1332"/>
        <v>00</v>
      </c>
    </row>
    <row r="4359" spans="1:9" ht="25.5">
      <c r="A4359" s="182" t="str">
        <f t="shared" si="1305"/>
        <v>4.9.2.1.2.00.00 - Resultado Positivo de Equivalência Patrimonial - 
 Intra OFSS</v>
      </c>
      <c r="B4359" s="108" t="s">
        <v>2465</v>
      </c>
      <c r="C4359" s="111">
        <v>653074614.60000002</v>
      </c>
      <c r="D4359" s="182">
        <v>0</v>
      </c>
      <c r="E4359" s="112">
        <f t="shared" si="1344"/>
        <v>653074614.60000002</v>
      </c>
      <c r="F4359" s="112">
        <f t="shared" si="1345"/>
        <v>0</v>
      </c>
      <c r="H4359" s="182" t="b">
        <f t="shared" si="1335"/>
        <v>1</v>
      </c>
      <c r="I4359" s="182" t="str">
        <f t="shared" si="1332"/>
        <v>00</v>
      </c>
    </row>
    <row r="4360" spans="1:9" ht="25.5">
      <c r="A4360" s="182" t="str">
        <f t="shared" si="1305"/>
        <v>4.9.2.1.3.00.00 - Resultado Positivo de Equivalência Patrimonial - 
 Inter OFSS - União</v>
      </c>
      <c r="B4360" s="106" t="s">
        <v>2466</v>
      </c>
      <c r="C4360" s="110"/>
      <c r="D4360" s="182">
        <v>0</v>
      </c>
      <c r="E4360" s="112">
        <f t="shared" si="1344"/>
        <v>0</v>
      </c>
      <c r="F4360" s="112">
        <f t="shared" si="1345"/>
        <v>0</v>
      </c>
      <c r="H4360" s="182" t="b">
        <f t="shared" si="1335"/>
        <v>1</v>
      </c>
      <c r="I4360" s="182" t="str">
        <f t="shared" si="1332"/>
        <v>00</v>
      </c>
    </row>
    <row r="4361" spans="1:9" ht="25.5">
      <c r="A4361" s="182" t="str">
        <f t="shared" si="1305"/>
        <v>4.9.2.1.4.00.00 - Resultado Positivo de Equivalência Patrimonial - 
 Inter OFSS - Estado</v>
      </c>
      <c r="B4361" s="108" t="s">
        <v>2467</v>
      </c>
      <c r="C4361" s="111">
        <v>655281.9</v>
      </c>
      <c r="D4361" s="182">
        <v>0</v>
      </c>
      <c r="E4361" s="112">
        <f t="shared" si="1344"/>
        <v>655281.9</v>
      </c>
      <c r="F4361" s="112">
        <f t="shared" si="1345"/>
        <v>0</v>
      </c>
      <c r="H4361" s="182" t="b">
        <f t="shared" si="1335"/>
        <v>1</v>
      </c>
      <c r="I4361" s="182" t="str">
        <f t="shared" si="1332"/>
        <v>00</v>
      </c>
    </row>
    <row r="4362" spans="1:9" ht="25.5">
      <c r="A4362" s="182" t="str">
        <f t="shared" si="1305"/>
        <v>4.9.2.1.5.00.00 - Resultado Positivo de Equivalência Patrimonial - 
 Inter OFSS - Município</v>
      </c>
      <c r="B4362" s="106" t="s">
        <v>2468</v>
      </c>
      <c r="C4362" s="110"/>
      <c r="D4362" s="182">
        <v>0</v>
      </c>
      <c r="E4362" s="112">
        <f t="shared" si="1344"/>
        <v>0</v>
      </c>
      <c r="F4362" s="112">
        <f t="shared" si="1345"/>
        <v>0</v>
      </c>
      <c r="H4362" s="182" t="b">
        <f t="shared" si="1335"/>
        <v>1</v>
      </c>
      <c r="I4362" s="182" t="str">
        <f t="shared" si="1332"/>
        <v>00</v>
      </c>
    </row>
    <row r="4363" spans="1:9">
      <c r="A4363" s="182" t="str">
        <f t="shared" si="1305"/>
        <v>4.9.2.2.0.00.00 - Dividendos e Rendimentos de Outros Investimentos</v>
      </c>
      <c r="B4363" s="108" t="s">
        <v>2469</v>
      </c>
      <c r="C4363" s="111">
        <v>325306141.12</v>
      </c>
      <c r="D4363" s="182">
        <v>0</v>
      </c>
      <c r="E4363" s="112">
        <f>E4364</f>
        <v>0</v>
      </c>
      <c r="F4363" s="112">
        <f>F4364</f>
        <v>325306141.12</v>
      </c>
      <c r="G4363" s="182">
        <f>G4364</f>
        <v>0</v>
      </c>
      <c r="H4363" s="182" t="b">
        <f t="shared" si="1335"/>
        <v>1</v>
      </c>
      <c r="I4363" s="182" t="str">
        <f t="shared" si="1332"/>
        <v>00</v>
      </c>
    </row>
    <row r="4364" spans="1:9" ht="25.5">
      <c r="A4364" s="182" t="str">
        <f t="shared" si="1305"/>
        <v>4.9.2.2.1.00.00 - Dividendos e Rendimentos de Outros Investimentos - 
 Consolidação</v>
      </c>
      <c r="B4364" s="106" t="s">
        <v>2470</v>
      </c>
      <c r="C4364" s="110">
        <v>325306141.12</v>
      </c>
      <c r="D4364" s="182">
        <v>0</v>
      </c>
      <c r="E4364" s="112">
        <f t="shared" ref="E4364" si="1346">SUMIF(A4364:B4364,"*intra*",C4364:D4364)+SUMIF(A4364:B4364,"*inter*",C4364:D4364)</f>
        <v>0</v>
      </c>
      <c r="F4364" s="112">
        <f t="shared" ref="F4364" si="1347">SUMIF(A4364:B4364,"*consolidação*",C4364:D4364)</f>
        <v>325306141.12</v>
      </c>
      <c r="H4364" s="182" t="b">
        <f t="shared" si="1335"/>
        <v>1</v>
      </c>
      <c r="I4364" s="182" t="str">
        <f t="shared" si="1332"/>
        <v>00</v>
      </c>
    </row>
    <row r="4365" spans="1:9">
      <c r="A4365" s="182" t="str">
        <f t="shared" si="1305"/>
        <v>4.9.3.0.0.00.00 - Operações da Autoridade Monetária</v>
      </c>
      <c r="B4365" s="108" t="s">
        <v>2471</v>
      </c>
      <c r="C4365" s="111">
        <v>0</v>
      </c>
      <c r="D4365" s="182">
        <v>0</v>
      </c>
      <c r="E4365" s="112">
        <f>E4366+E4368+E4370+E4372+E4374</f>
        <v>0</v>
      </c>
      <c r="F4365" s="112">
        <f>F4366+F4368+F4370+F4372+F4374</f>
        <v>0</v>
      </c>
      <c r="G4365" s="182">
        <f>G4366+G4368+G4370+G4372+G4374</f>
        <v>0</v>
      </c>
      <c r="H4365" s="182" t="b">
        <f t="shared" si="1335"/>
        <v>1</v>
      </c>
      <c r="I4365" s="182" t="str">
        <f t="shared" si="1332"/>
        <v>00</v>
      </c>
    </row>
    <row r="4366" spans="1:9">
      <c r="A4366" s="182" t="str">
        <f t="shared" si="1305"/>
        <v>4.9.3.1.0.00.00 - Juros</v>
      </c>
      <c r="B4366" s="106" t="s">
        <v>2472</v>
      </c>
      <c r="C4366" s="110">
        <v>0</v>
      </c>
      <c r="D4366" s="182">
        <v>0</v>
      </c>
      <c r="E4366" s="112">
        <f>E4367</f>
        <v>0</v>
      </c>
      <c r="F4366" s="112">
        <f>F4367</f>
        <v>0</v>
      </c>
      <c r="G4366" s="182">
        <f>G4367</f>
        <v>0</v>
      </c>
      <c r="H4366" s="182" t="b">
        <f t="shared" si="1335"/>
        <v>1</v>
      </c>
      <c r="I4366" s="182" t="str">
        <f t="shared" si="1332"/>
        <v>00</v>
      </c>
    </row>
    <row r="4367" spans="1:9">
      <c r="A4367" s="182" t="str">
        <f t="shared" si="1305"/>
        <v>4.9.3.1.1.00.00 - Juros - Consolidação</v>
      </c>
      <c r="B4367" s="108" t="s">
        <v>2473</v>
      </c>
      <c r="C4367" s="111"/>
      <c r="D4367" s="182">
        <v>0</v>
      </c>
      <c r="E4367" s="112">
        <f t="shared" ref="E4367" si="1348">SUMIF(A4367:B4367,"*intra*",C4367:D4367)+SUMIF(A4367:B4367,"*inter*",C4367:D4367)</f>
        <v>0</v>
      </c>
      <c r="F4367" s="112">
        <f t="shared" ref="F4367" si="1349">SUMIF(A4367:B4367,"*consolidação*",C4367:D4367)</f>
        <v>0</v>
      </c>
      <c r="H4367" s="182" t="b">
        <f t="shared" si="1335"/>
        <v>1</v>
      </c>
      <c r="I4367" s="182" t="str">
        <f t="shared" si="1332"/>
        <v>00</v>
      </c>
    </row>
    <row r="4368" spans="1:9">
      <c r="A4368" s="182" t="str">
        <f t="shared" si="1305"/>
        <v>4.9.3.2.0.00.00 - Posição de Negociação</v>
      </c>
      <c r="B4368" s="106" t="s">
        <v>2474</v>
      </c>
      <c r="C4368" s="110">
        <v>0</v>
      </c>
      <c r="D4368" s="182">
        <v>0</v>
      </c>
      <c r="E4368" s="112">
        <f>E4369</f>
        <v>0</v>
      </c>
      <c r="F4368" s="112">
        <f>F4369</f>
        <v>0</v>
      </c>
      <c r="G4368" s="182">
        <f>G4369</f>
        <v>0</v>
      </c>
      <c r="H4368" s="182" t="b">
        <f t="shared" si="1335"/>
        <v>1</v>
      </c>
      <c r="I4368" s="182" t="str">
        <f t="shared" si="1332"/>
        <v>00</v>
      </c>
    </row>
    <row r="4369" spans="1:9">
      <c r="A4369" s="182" t="str">
        <f t="shared" si="1305"/>
        <v>4.9.3.2.1.00.00 - Posição de Negociação - Consolidação</v>
      </c>
      <c r="B4369" s="108" t="s">
        <v>2475</v>
      </c>
      <c r="C4369" s="111"/>
      <c r="D4369" s="182">
        <v>0</v>
      </c>
      <c r="E4369" s="112">
        <f t="shared" ref="E4369" si="1350">SUMIF(A4369:B4369,"*intra*",C4369:D4369)+SUMIF(A4369:B4369,"*inter*",C4369:D4369)</f>
        <v>0</v>
      </c>
      <c r="F4369" s="112">
        <f t="shared" ref="F4369" si="1351">SUMIF(A4369:B4369,"*consolidação*",C4369:D4369)</f>
        <v>0</v>
      </c>
      <c r="H4369" s="182" t="b">
        <f t="shared" si="1335"/>
        <v>1</v>
      </c>
      <c r="I4369" s="182" t="str">
        <f t="shared" si="1332"/>
        <v>00</v>
      </c>
    </row>
    <row r="4370" spans="1:9">
      <c r="A4370" s="182" t="str">
        <f t="shared" si="1305"/>
        <v>4.9.3.3.0.00.00 - Posição de Investimentos</v>
      </c>
      <c r="B4370" s="106" t="s">
        <v>2476</v>
      </c>
      <c r="C4370" s="110">
        <v>0</v>
      </c>
      <c r="D4370" s="182">
        <v>0</v>
      </c>
      <c r="E4370" s="112">
        <f>E4371</f>
        <v>0</v>
      </c>
      <c r="F4370" s="112">
        <f>F4371</f>
        <v>0</v>
      </c>
      <c r="G4370" s="182">
        <f>G4371</f>
        <v>0</v>
      </c>
      <c r="H4370" s="182" t="b">
        <f t="shared" si="1335"/>
        <v>1</v>
      </c>
      <c r="I4370" s="182" t="str">
        <f t="shared" si="1332"/>
        <v>00</v>
      </c>
    </row>
    <row r="4371" spans="1:9">
      <c r="A4371" s="182" t="str">
        <f t="shared" si="1305"/>
        <v>4.9.3.3.1.00.00 - Posição de Investimentos - Consolidação</v>
      </c>
      <c r="B4371" s="108" t="s">
        <v>2477</v>
      </c>
      <c r="C4371" s="111"/>
      <c r="D4371" s="182">
        <v>0</v>
      </c>
      <c r="E4371" s="112">
        <f t="shared" ref="E4371" si="1352">SUMIF(A4371:B4371,"*intra*",C4371:D4371)+SUMIF(A4371:B4371,"*inter*",C4371:D4371)</f>
        <v>0</v>
      </c>
      <c r="F4371" s="112">
        <f t="shared" ref="F4371" si="1353">SUMIF(A4371:B4371,"*consolidação*",C4371:D4371)</f>
        <v>0</v>
      </c>
      <c r="H4371" s="182" t="b">
        <f t="shared" si="1335"/>
        <v>1</v>
      </c>
      <c r="I4371" s="182" t="str">
        <f t="shared" si="1332"/>
        <v>00</v>
      </c>
    </row>
    <row r="4372" spans="1:9">
      <c r="A4372" s="182" t="str">
        <f t="shared" si="1305"/>
        <v>4.9.3.4.0.00.00 - Correção Cambial</v>
      </c>
      <c r="B4372" s="106" t="s">
        <v>2478</v>
      </c>
      <c r="C4372" s="110">
        <v>0</v>
      </c>
      <c r="D4372" s="182">
        <v>0</v>
      </c>
      <c r="E4372" s="112">
        <f>E4373</f>
        <v>0</v>
      </c>
      <c r="F4372" s="112">
        <f>F4373</f>
        <v>0</v>
      </c>
      <c r="G4372" s="182">
        <f>G4373</f>
        <v>0</v>
      </c>
      <c r="H4372" s="182" t="b">
        <f t="shared" si="1335"/>
        <v>1</v>
      </c>
      <c r="I4372" s="182" t="str">
        <f t="shared" si="1332"/>
        <v>00</v>
      </c>
    </row>
    <row r="4373" spans="1:9">
      <c r="A4373" s="182" t="str">
        <f t="shared" si="1305"/>
        <v>4.9.3.4.1.00.00 - Correção Cambial - Consolidação</v>
      </c>
      <c r="B4373" s="108" t="s">
        <v>2479</v>
      </c>
      <c r="C4373" s="111"/>
      <c r="D4373" s="182">
        <v>0</v>
      </c>
      <c r="E4373" s="112">
        <f t="shared" ref="E4373" si="1354">SUMIF(A4373:B4373,"*intra*",C4373:D4373)+SUMIF(A4373:B4373,"*inter*",C4373:D4373)</f>
        <v>0</v>
      </c>
      <c r="F4373" s="112">
        <f t="shared" ref="F4373" si="1355">SUMIF(A4373:B4373,"*consolidação*",C4373:D4373)</f>
        <v>0</v>
      </c>
      <c r="H4373" s="182" t="b">
        <f t="shared" si="1335"/>
        <v>1</v>
      </c>
      <c r="I4373" s="182" t="str">
        <f t="shared" si="1332"/>
        <v>00</v>
      </c>
    </row>
    <row r="4374" spans="1:9">
      <c r="A4374" s="182" t="str">
        <f t="shared" si="1305"/>
        <v>4.9.3.9.0.00.00 - Outras VPD de Operações da Autoridade Monetária</v>
      </c>
      <c r="B4374" s="106" t="s">
        <v>2480</v>
      </c>
      <c r="C4374" s="110">
        <v>0</v>
      </c>
      <c r="D4374" s="182">
        <v>0</v>
      </c>
      <c r="E4374" s="112">
        <f>E4375</f>
        <v>0</v>
      </c>
      <c r="F4374" s="112">
        <f>F4375</f>
        <v>0</v>
      </c>
      <c r="G4374" s="182">
        <f>G4375</f>
        <v>0</v>
      </c>
      <c r="H4374" s="182" t="b">
        <f t="shared" si="1335"/>
        <v>1</v>
      </c>
      <c r="I4374" s="182" t="str">
        <f t="shared" si="1332"/>
        <v>00</v>
      </c>
    </row>
    <row r="4375" spans="1:9" ht="25.5">
      <c r="A4375" s="182" t="str">
        <f t="shared" ref="A4375:A4411" si="1356">TRIM(B4375)</f>
        <v>4.9.3.9.1.00.00 - Outras VPD de Operações da Autoridade Monetária - 
 Consolidação</v>
      </c>
      <c r="B4375" s="108" t="s">
        <v>2481</v>
      </c>
      <c r="C4375" s="111"/>
      <c r="D4375" s="182">
        <v>0</v>
      </c>
      <c r="E4375" s="112">
        <f t="shared" ref="E4375" si="1357">SUMIF(A4375:B4375,"*intra*",C4375:D4375)+SUMIF(A4375:B4375,"*inter*",C4375:D4375)</f>
        <v>0</v>
      </c>
      <c r="F4375" s="112">
        <f t="shared" ref="F4375" si="1358">SUMIF(A4375:B4375,"*consolidação*",C4375:D4375)</f>
        <v>0</v>
      </c>
      <c r="H4375" s="182" t="b">
        <f t="shared" si="1335"/>
        <v>1</v>
      </c>
      <c r="I4375" s="182" t="str">
        <f t="shared" si="1332"/>
        <v>00</v>
      </c>
    </row>
    <row r="4376" spans="1:9">
      <c r="A4376" s="182" t="str">
        <f t="shared" si="1356"/>
        <v>4.9.7.0.0.00.00 - Reversão de Provisões e Ajustes de Perdas</v>
      </c>
      <c r="B4376" s="106" t="s">
        <v>2482</v>
      </c>
      <c r="C4376" s="110">
        <v>329959601708.07001</v>
      </c>
      <c r="D4376" s="182">
        <v>0</v>
      </c>
      <c r="E4376" s="112">
        <f>E4382+E4377</f>
        <v>3959112633.0400004</v>
      </c>
      <c r="F4376" s="112">
        <f>F4382+F4377</f>
        <v>326000489075.03003</v>
      </c>
      <c r="G4376" s="182">
        <f>G4382+G4377</f>
        <v>0</v>
      </c>
      <c r="H4376" s="182" t="b">
        <f t="shared" si="1335"/>
        <v>1</v>
      </c>
      <c r="I4376" s="182" t="str">
        <f t="shared" si="1332"/>
        <v>00</v>
      </c>
    </row>
    <row r="4377" spans="1:9">
      <c r="A4377" s="182" t="str">
        <f t="shared" si="1356"/>
        <v>4.9.7.1.0.00.00 - Reversão de Provisões</v>
      </c>
      <c r="B4377" s="108" t="s">
        <v>2483</v>
      </c>
      <c r="C4377" s="111">
        <v>248950651265.92001</v>
      </c>
      <c r="D4377" s="182">
        <v>0</v>
      </c>
      <c r="E4377" s="112">
        <f>E4381+E4379+E4378+E4380</f>
        <v>3958917142.0100002</v>
      </c>
      <c r="F4377" s="112">
        <f>F4381+F4379+F4378+F4380</f>
        <v>244991734123.91</v>
      </c>
      <c r="G4377" s="182">
        <f>G4381+G4379+G4378+G4380</f>
        <v>0</v>
      </c>
      <c r="H4377" s="182" t="b">
        <f t="shared" si="1335"/>
        <v>1</v>
      </c>
      <c r="I4377" s="182" t="str">
        <f t="shared" si="1332"/>
        <v>00</v>
      </c>
    </row>
    <row r="4378" spans="1:9">
      <c r="A4378" s="182" t="str">
        <f t="shared" si="1356"/>
        <v>4.9.7.1.1.00.00 - Reversão de Provisões – Consolidação</v>
      </c>
      <c r="B4378" s="106" t="s">
        <v>2484</v>
      </c>
      <c r="C4378" s="110">
        <v>244991734123.91</v>
      </c>
      <c r="D4378" s="182">
        <v>0</v>
      </c>
      <c r="E4378" s="112">
        <f t="shared" ref="E4378:E4381" si="1359">SUMIF(A4378:B4378,"*intra*",C4378:D4378)+SUMIF(A4378:B4378,"*inter*",C4378:D4378)</f>
        <v>0</v>
      </c>
      <c r="F4378" s="112">
        <f t="shared" ref="F4378:F4381" si="1360">SUMIF(A4378:B4378,"*consolidação*",C4378:D4378)</f>
        <v>244991734123.91</v>
      </c>
      <c r="H4378" s="182" t="b">
        <f t="shared" si="1335"/>
        <v>1</v>
      </c>
      <c r="I4378" s="182" t="str">
        <f t="shared" si="1332"/>
        <v>00</v>
      </c>
    </row>
    <row r="4379" spans="1:9">
      <c r="A4379" s="182" t="str">
        <f t="shared" si="1356"/>
        <v>4.9.7.1.3.00.00 - Reversão de Provisões – Inter OFSS - União</v>
      </c>
      <c r="B4379" s="108" t="s">
        <v>2485</v>
      </c>
      <c r="C4379" s="111"/>
      <c r="D4379" s="182">
        <v>0</v>
      </c>
      <c r="E4379" s="112">
        <f t="shared" si="1359"/>
        <v>0</v>
      </c>
      <c r="F4379" s="112">
        <f t="shared" si="1360"/>
        <v>0</v>
      </c>
      <c r="H4379" s="182" t="b">
        <f t="shared" si="1335"/>
        <v>1</v>
      </c>
      <c r="I4379" s="182" t="str">
        <f t="shared" si="1332"/>
        <v>00</v>
      </c>
    </row>
    <row r="4380" spans="1:9">
      <c r="A4380" s="182" t="str">
        <f t="shared" si="1356"/>
        <v>4.9.7.1.4.00.00 - Reversão de Provisões – Inter OFSS - Estados</v>
      </c>
      <c r="B4380" s="106" t="s">
        <v>2486</v>
      </c>
      <c r="C4380" s="110">
        <v>1771649007.6900001</v>
      </c>
      <c r="D4380" s="182">
        <v>0</v>
      </c>
      <c r="E4380" s="112">
        <f t="shared" si="1359"/>
        <v>1771649007.6900001</v>
      </c>
      <c r="F4380" s="112">
        <f t="shared" si="1360"/>
        <v>0</v>
      </c>
      <c r="H4380" s="182" t="b">
        <f t="shared" si="1335"/>
        <v>1</v>
      </c>
      <c r="I4380" s="182" t="str">
        <f t="shared" si="1332"/>
        <v>00</v>
      </c>
    </row>
    <row r="4381" spans="1:9">
      <c r="A4381" s="182" t="str">
        <f t="shared" si="1356"/>
        <v>4.9.7.1.5.00.00 - Reversão de Provisões – Inter OFSS - Municípios</v>
      </c>
      <c r="B4381" s="108" t="s">
        <v>2487</v>
      </c>
      <c r="C4381" s="111">
        <v>2187268134.3200002</v>
      </c>
      <c r="D4381" s="182">
        <v>0</v>
      </c>
      <c r="E4381" s="112">
        <f t="shared" si="1359"/>
        <v>2187268134.3200002</v>
      </c>
      <c r="F4381" s="112">
        <f t="shared" si="1360"/>
        <v>0</v>
      </c>
      <c r="H4381" s="182" t="b">
        <f t="shared" si="1335"/>
        <v>1</v>
      </c>
      <c r="I4381" s="182" t="str">
        <f t="shared" si="1332"/>
        <v>00</v>
      </c>
    </row>
    <row r="4382" spans="1:9">
      <c r="A4382" s="182" t="str">
        <f t="shared" si="1356"/>
        <v>4.9.7.2.0.00.00 - Reversão de Ajustes de Perdas</v>
      </c>
      <c r="B4382" s="106" t="s">
        <v>2488</v>
      </c>
      <c r="C4382" s="110">
        <v>81008950442.149994</v>
      </c>
      <c r="D4382" s="182">
        <v>0</v>
      </c>
      <c r="E4382" s="112">
        <f>E4383+E4386+E4384+E4387+E4385</f>
        <v>195491.03</v>
      </c>
      <c r="F4382" s="112">
        <f>F4383+F4386+F4384+F4387+F4385</f>
        <v>81008754951.119995</v>
      </c>
      <c r="G4382" s="182">
        <f>G4383+G4386+G4384+G4387+G4385</f>
        <v>0</v>
      </c>
      <c r="H4382" s="182" t="b">
        <f t="shared" si="1335"/>
        <v>1</v>
      </c>
      <c r="I4382" s="182" t="str">
        <f t="shared" si="1332"/>
        <v>00</v>
      </c>
    </row>
    <row r="4383" spans="1:9">
      <c r="A4383" s="182" t="str">
        <f t="shared" si="1356"/>
        <v>4.9.7.2.1.00.00 - Reversão de Ajustes de Perdas – Consolidação</v>
      </c>
      <c r="B4383" s="108" t="s">
        <v>2489</v>
      </c>
      <c r="C4383" s="111">
        <v>81008754951.119995</v>
      </c>
      <c r="D4383" s="182">
        <v>0</v>
      </c>
      <c r="E4383" s="112">
        <f t="shared" ref="E4383:E4387" si="1361">SUMIF(A4383:B4383,"*intra*",C4383:D4383)+SUMIF(A4383:B4383,"*inter*",C4383:D4383)</f>
        <v>0</v>
      </c>
      <c r="F4383" s="112">
        <f t="shared" ref="F4383:F4387" si="1362">SUMIF(A4383:B4383,"*consolidação*",C4383:D4383)</f>
        <v>81008754951.119995</v>
      </c>
      <c r="H4383" s="182" t="b">
        <f t="shared" si="1335"/>
        <v>1</v>
      </c>
      <c r="I4383" s="182" t="str">
        <f t="shared" si="1332"/>
        <v>00</v>
      </c>
    </row>
    <row r="4384" spans="1:9">
      <c r="A4384" s="182" t="str">
        <f t="shared" si="1356"/>
        <v>4.9.7.2.2.00.00 - Reversão de Ajustes de Perdas - Intra OFSS</v>
      </c>
      <c r="B4384" s="106" t="s">
        <v>2490</v>
      </c>
      <c r="C4384" s="110">
        <v>194268.96</v>
      </c>
      <c r="D4384" s="182">
        <v>0</v>
      </c>
      <c r="E4384" s="112">
        <f t="shared" si="1361"/>
        <v>194268.96</v>
      </c>
      <c r="F4384" s="112">
        <f t="shared" si="1362"/>
        <v>0</v>
      </c>
      <c r="H4384" s="182" t="b">
        <f t="shared" si="1335"/>
        <v>1</v>
      </c>
      <c r="I4384" s="182" t="str">
        <f t="shared" si="1332"/>
        <v>00</v>
      </c>
    </row>
    <row r="4385" spans="1:9">
      <c r="A4385" s="182" t="str">
        <f t="shared" si="1356"/>
        <v>4.9.7.2.3.00.00 - Reversão de Ajustes de Perdas –Inter OFSS – União</v>
      </c>
      <c r="B4385" s="108" t="s">
        <v>2491</v>
      </c>
      <c r="C4385" s="111"/>
      <c r="D4385" s="182">
        <v>0</v>
      </c>
      <c r="E4385" s="112">
        <f t="shared" si="1361"/>
        <v>0</v>
      </c>
      <c r="F4385" s="112">
        <f t="shared" si="1362"/>
        <v>0</v>
      </c>
      <c r="H4385" s="182" t="b">
        <f t="shared" si="1335"/>
        <v>1</v>
      </c>
      <c r="I4385" s="182" t="str">
        <f t="shared" si="1332"/>
        <v>00</v>
      </c>
    </row>
    <row r="4386" spans="1:9">
      <c r="A4386" s="182" t="str">
        <f t="shared" si="1356"/>
        <v>4.9.7.2.4.00.00 - Reversão de Ajustes de Perdas –Inter OFSS – Estado</v>
      </c>
      <c r="B4386" s="106" t="s">
        <v>2492</v>
      </c>
      <c r="C4386" s="110"/>
      <c r="D4386" s="182">
        <v>0</v>
      </c>
      <c r="E4386" s="112">
        <f t="shared" si="1361"/>
        <v>0</v>
      </c>
      <c r="F4386" s="112">
        <f t="shared" si="1362"/>
        <v>0</v>
      </c>
      <c r="H4386" s="182" t="b">
        <f t="shared" si="1335"/>
        <v>1</v>
      </c>
      <c r="I4386" s="182" t="str">
        <f t="shared" si="1332"/>
        <v>00</v>
      </c>
    </row>
    <row r="4387" spans="1:9" ht="25.5">
      <c r="A4387" s="182" t="str">
        <f t="shared" si="1356"/>
        <v>4.9.7.2.5.00.00 - Reversão de Ajustes de Perdas –Inter OFSS - 
 Município</v>
      </c>
      <c r="B4387" s="108" t="s">
        <v>2493</v>
      </c>
      <c r="C4387" s="111">
        <v>1222.07</v>
      </c>
      <c r="D4387" s="182">
        <v>0</v>
      </c>
      <c r="E4387" s="112">
        <f t="shared" si="1361"/>
        <v>1222.07</v>
      </c>
      <c r="F4387" s="112">
        <f t="shared" si="1362"/>
        <v>0</v>
      </c>
      <c r="H4387" s="182" t="b">
        <f t="shared" si="1335"/>
        <v>1</v>
      </c>
      <c r="I4387" s="182" t="str">
        <f t="shared" si="1332"/>
        <v>00</v>
      </c>
    </row>
    <row r="4388" spans="1:9">
      <c r="A4388" s="182" t="str">
        <f t="shared" si="1356"/>
        <v>4.9.9.0.0.00.00 - Diversas Variações Patrimoniais Aumentativas</v>
      </c>
      <c r="B4388" s="106" t="s">
        <v>2494</v>
      </c>
      <c r="C4388" s="110">
        <v>214252494092.01999</v>
      </c>
      <c r="D4388" s="182">
        <v>0</v>
      </c>
      <c r="E4388" s="112">
        <f>E4406+E4410+E4394+E4400+E4398+E4389+E4408</f>
        <v>52493807.619999997</v>
      </c>
      <c r="F4388" s="112">
        <f>F4406+F4410+F4394+F4400+F4398+F4389+F4408</f>
        <v>214200000284.40002</v>
      </c>
      <c r="G4388" s="182">
        <f>G4406+G4410+G4394+G4400+G4398+G4389+G4408</f>
        <v>0</v>
      </c>
      <c r="H4388" s="182" t="b">
        <f t="shared" si="1335"/>
        <v>1</v>
      </c>
      <c r="I4388" s="182" t="str">
        <f t="shared" si="1332"/>
        <v>00</v>
      </c>
    </row>
    <row r="4389" spans="1:9">
      <c r="A4389" s="182" t="str">
        <f t="shared" si="1356"/>
        <v>4.9.9.1.0.00.00 - Compensação Financeira entre RGPS/RPPS</v>
      </c>
      <c r="B4389" s="108" t="s">
        <v>2495</v>
      </c>
      <c r="C4389" s="111">
        <v>52493807.619999997</v>
      </c>
      <c r="D4389" s="182">
        <v>0</v>
      </c>
      <c r="E4389" s="112">
        <f>E4390+E4391+E4392+E4393</f>
        <v>52493807.619999997</v>
      </c>
      <c r="F4389" s="112">
        <f>F4390+F4391+F4392+F4393</f>
        <v>0</v>
      </c>
      <c r="G4389" s="182">
        <f>G4390+G4391+G4392+G4393</f>
        <v>0</v>
      </c>
      <c r="H4389" s="182" t="b">
        <f t="shared" si="1335"/>
        <v>1</v>
      </c>
      <c r="I4389" s="182" t="str">
        <f t="shared" si="1332"/>
        <v>00</v>
      </c>
    </row>
    <row r="4390" spans="1:9" ht="25.5">
      <c r="A4390" s="182" t="str">
        <f t="shared" si="1356"/>
        <v>4.9.9.1.2.00.00 - Compensação Financeira entre RGPS/RPPS - Intra 
 OFSS</v>
      </c>
      <c r="B4390" s="106" t="s">
        <v>2496</v>
      </c>
      <c r="C4390" s="110">
        <v>52493807.619999997</v>
      </c>
      <c r="D4390" s="182">
        <v>0</v>
      </c>
      <c r="E4390" s="112">
        <f t="shared" ref="E4390:E4393" si="1363">SUMIF(A4390:B4390,"*intra*",C4390:D4390)+SUMIF(A4390:B4390,"*inter*",C4390:D4390)</f>
        <v>52493807.619999997</v>
      </c>
      <c r="F4390" s="112">
        <f t="shared" ref="F4390:F4393" si="1364">SUMIF(A4390:B4390,"*consolidação*",C4390:D4390)</f>
        <v>0</v>
      </c>
      <c r="H4390" s="182" t="b">
        <f t="shared" si="1335"/>
        <v>1</v>
      </c>
      <c r="I4390" s="182" t="str">
        <f t="shared" si="1332"/>
        <v>00</v>
      </c>
    </row>
    <row r="4391" spans="1:9" ht="25.5">
      <c r="A4391" s="182" t="str">
        <f t="shared" si="1356"/>
        <v>4.9.9.1.3.00.00 - Compensação Financeira entre RGPS/RPPS - Inter 
 OFSS - União</v>
      </c>
      <c r="B4391" s="108" t="s">
        <v>2497</v>
      </c>
      <c r="C4391" s="111"/>
      <c r="D4391" s="182">
        <v>0</v>
      </c>
      <c r="E4391" s="112">
        <f t="shared" si="1363"/>
        <v>0</v>
      </c>
      <c r="F4391" s="112">
        <f t="shared" si="1364"/>
        <v>0</v>
      </c>
      <c r="H4391" s="182" t="b">
        <f t="shared" si="1335"/>
        <v>1</v>
      </c>
      <c r="I4391" s="182" t="str">
        <f t="shared" si="1332"/>
        <v>00</v>
      </c>
    </row>
    <row r="4392" spans="1:9" ht="25.5">
      <c r="A4392" s="182" t="str">
        <f t="shared" si="1356"/>
        <v>4.9.9.1.4.00.00 - Compensação Financeira entre RGPS/RPPS - Inter 
 OFSS - Estado</v>
      </c>
      <c r="B4392" s="106" t="s">
        <v>2498</v>
      </c>
      <c r="C4392" s="110"/>
      <c r="D4392" s="182">
        <v>0</v>
      </c>
      <c r="E4392" s="112">
        <f t="shared" si="1363"/>
        <v>0</v>
      </c>
      <c r="F4392" s="112">
        <f t="shared" si="1364"/>
        <v>0</v>
      </c>
      <c r="H4392" s="182" t="b">
        <f t="shared" si="1335"/>
        <v>1</v>
      </c>
      <c r="I4392" s="182" t="str">
        <f t="shared" si="1332"/>
        <v>00</v>
      </c>
    </row>
    <row r="4393" spans="1:9" ht="25.5">
      <c r="A4393" s="182" t="str">
        <f t="shared" si="1356"/>
        <v>4.9.9.1.5.00.00 - Compensação Financeira entre RGPS/RPPS - Inter 
 OFSS - Município</v>
      </c>
      <c r="B4393" s="108" t="s">
        <v>2499</v>
      </c>
      <c r="C4393" s="111"/>
      <c r="D4393" s="182">
        <v>0</v>
      </c>
      <c r="E4393" s="112">
        <f t="shared" si="1363"/>
        <v>0</v>
      </c>
      <c r="F4393" s="112">
        <f t="shared" si="1364"/>
        <v>0</v>
      </c>
      <c r="H4393" s="182" t="b">
        <f t="shared" si="1335"/>
        <v>1</v>
      </c>
      <c r="I4393" s="182" t="str">
        <f t="shared" si="1332"/>
        <v>00</v>
      </c>
    </row>
    <row r="4394" spans="1:9">
      <c r="A4394" s="182" t="str">
        <f t="shared" si="1356"/>
        <v>4.9.9.2.0.00.00 - Compensação Financeira entre Regimes Próprios</v>
      </c>
      <c r="B4394" s="106" t="s">
        <v>2500</v>
      </c>
      <c r="C4394" s="110">
        <v>0</v>
      </c>
      <c r="D4394" s="182">
        <v>0</v>
      </c>
      <c r="E4394" s="112">
        <f>E4397+E4395+E4396</f>
        <v>0</v>
      </c>
      <c r="F4394" s="112">
        <f>F4397+F4395+F4396</f>
        <v>0</v>
      </c>
      <c r="G4394" s="182">
        <f>G4397+G4395+G4396</f>
        <v>0</v>
      </c>
      <c r="H4394" s="182" t="b">
        <f t="shared" si="1335"/>
        <v>1</v>
      </c>
      <c r="I4394" s="182" t="str">
        <f t="shared" si="1332"/>
        <v>00</v>
      </c>
    </row>
    <row r="4395" spans="1:9" ht="25.5">
      <c r="A4395" s="182" t="str">
        <f t="shared" si="1356"/>
        <v>4.9.9.2.3.00.00 - Compensação Financeira entre Regimes Próprios - 
 Inter OFSS - União</v>
      </c>
      <c r="B4395" s="108" t="s">
        <v>2501</v>
      </c>
      <c r="C4395" s="111"/>
      <c r="D4395" s="182">
        <v>0</v>
      </c>
      <c r="E4395" s="112">
        <f t="shared" ref="E4395:E4397" si="1365">SUMIF(A4395:B4395,"*intra*",C4395:D4395)+SUMIF(A4395:B4395,"*inter*",C4395:D4395)</f>
        <v>0</v>
      </c>
      <c r="F4395" s="112">
        <f t="shared" ref="F4395:F4397" si="1366">SUMIF(A4395:B4395,"*consolidação*",C4395:D4395)</f>
        <v>0</v>
      </c>
      <c r="H4395" s="182" t="b">
        <f t="shared" si="1335"/>
        <v>1</v>
      </c>
      <c r="I4395" s="182" t="str">
        <f t="shared" si="1332"/>
        <v>00</v>
      </c>
    </row>
    <row r="4396" spans="1:9" ht="25.5">
      <c r="A4396" s="182" t="str">
        <f t="shared" si="1356"/>
        <v>4.9.9.2.4.00.00 - Compensação Financeira entre Regimes Próprios - 
 Inter OFSS - Estado</v>
      </c>
      <c r="B4396" s="106" t="s">
        <v>2502</v>
      </c>
      <c r="C4396" s="110"/>
      <c r="D4396" s="182">
        <v>0</v>
      </c>
      <c r="E4396" s="112">
        <f t="shared" si="1365"/>
        <v>0</v>
      </c>
      <c r="F4396" s="112">
        <f t="shared" si="1366"/>
        <v>0</v>
      </c>
      <c r="H4396" s="182" t="b">
        <f t="shared" si="1335"/>
        <v>1</v>
      </c>
      <c r="I4396" s="182" t="str">
        <f t="shared" si="1332"/>
        <v>00</v>
      </c>
    </row>
    <row r="4397" spans="1:9" ht="25.5">
      <c r="A4397" s="182" t="str">
        <f t="shared" si="1356"/>
        <v>4.9.9.2.5.00.00 - Compensação Financeira entre Regimes Próprios - 
 Inter OFSS - Município</v>
      </c>
      <c r="B4397" s="108" t="s">
        <v>2503</v>
      </c>
      <c r="C4397" s="111"/>
      <c r="D4397" s="182">
        <v>0</v>
      </c>
      <c r="E4397" s="112">
        <f t="shared" si="1365"/>
        <v>0</v>
      </c>
      <c r="F4397" s="112">
        <f t="shared" si="1366"/>
        <v>0</v>
      </c>
      <c r="H4397" s="182" t="b">
        <f t="shared" si="1335"/>
        <v>1</v>
      </c>
      <c r="I4397" s="182" t="str">
        <f t="shared" si="1332"/>
        <v>00</v>
      </c>
    </row>
    <row r="4398" spans="1:9">
      <c r="A4398" s="182" t="str">
        <f t="shared" si="1356"/>
        <v>4.9.9.3.0.00.00 - Variação Patrimonial Aumentativa com Bonificações</v>
      </c>
      <c r="B4398" s="106" t="s">
        <v>2504</v>
      </c>
      <c r="C4398" s="110">
        <v>0</v>
      </c>
      <c r="D4398" s="182">
        <v>0</v>
      </c>
      <c r="E4398" s="112">
        <f>E4399</f>
        <v>0</v>
      </c>
      <c r="F4398" s="112">
        <f>F4399</f>
        <v>0</v>
      </c>
      <c r="G4398" s="182">
        <f>G4399</f>
        <v>0</v>
      </c>
      <c r="H4398" s="182" t="b">
        <f t="shared" si="1335"/>
        <v>1</v>
      </c>
      <c r="I4398" s="182" t="str">
        <f t="shared" si="1332"/>
        <v>00</v>
      </c>
    </row>
    <row r="4399" spans="1:9" ht="25.5">
      <c r="A4399" s="182" t="str">
        <f t="shared" si="1356"/>
        <v>4.9.9.3.1.00.00 - Variação Patrimonial Aumentativa com Bonificações 
 - Consolidação</v>
      </c>
      <c r="B4399" s="108" t="s">
        <v>2505</v>
      </c>
      <c r="C4399" s="111"/>
      <c r="D4399" s="182">
        <v>0</v>
      </c>
      <c r="E4399" s="112">
        <f t="shared" ref="E4399" si="1367">SUMIF(A4399:B4399,"*intra*",C4399:D4399)+SUMIF(A4399:B4399,"*inter*",C4399:D4399)</f>
        <v>0</v>
      </c>
      <c r="F4399" s="112">
        <f t="shared" ref="F4399" si="1368">SUMIF(A4399:B4399,"*consolidação*",C4399:D4399)</f>
        <v>0</v>
      </c>
      <c r="H4399" s="182" t="b">
        <f t="shared" si="1335"/>
        <v>1</v>
      </c>
      <c r="I4399" s="182" t="str">
        <f t="shared" si="1332"/>
        <v>00</v>
      </c>
    </row>
    <row r="4400" spans="1:9">
      <c r="A4400" s="182" t="str">
        <f t="shared" si="1356"/>
        <v>4.9.9.4.0.00.00 - Amortização de Deságio em Investimentos</v>
      </c>
      <c r="B4400" s="106" t="s">
        <v>2506</v>
      </c>
      <c r="C4400" s="110">
        <v>15858421.289999999</v>
      </c>
      <c r="D4400" s="182">
        <v>0</v>
      </c>
      <c r="E4400" s="112">
        <f>E4403+E4404+E4402+E4405+E4401</f>
        <v>0</v>
      </c>
      <c r="F4400" s="112">
        <f>F4403+F4404+F4402+F4405+F4401</f>
        <v>15858421.289999999</v>
      </c>
      <c r="G4400" s="182">
        <f>G4403+G4404+G4402+G4405+G4401</f>
        <v>0</v>
      </c>
      <c r="H4400" s="182" t="b">
        <f t="shared" si="1335"/>
        <v>1</v>
      </c>
      <c r="I4400" s="182" t="str">
        <f t="shared" si="1332"/>
        <v>00</v>
      </c>
    </row>
    <row r="4401" spans="1:10" ht="25.5">
      <c r="A4401" s="182" t="str">
        <f t="shared" si="1356"/>
        <v>4.9.9.4.1.00.00 - Amortização de Deságio em Investimentos - 
 Consolidação</v>
      </c>
      <c r="B4401" s="108" t="s">
        <v>2507</v>
      </c>
      <c r="C4401" s="111">
        <v>15858421.289999999</v>
      </c>
      <c r="D4401" s="182">
        <v>0</v>
      </c>
      <c r="E4401" s="112">
        <f t="shared" ref="E4401:E4405" si="1369">SUMIF(A4401:B4401,"*intra*",C4401:D4401)+SUMIF(A4401:B4401,"*inter*",C4401:D4401)</f>
        <v>0</v>
      </c>
      <c r="F4401" s="112">
        <f t="shared" ref="F4401:F4405" si="1370">SUMIF(A4401:B4401,"*consolidação*",C4401:D4401)</f>
        <v>15858421.289999999</v>
      </c>
      <c r="H4401" s="182" t="b">
        <f t="shared" si="1335"/>
        <v>1</v>
      </c>
      <c r="I4401" s="182" t="str">
        <f t="shared" si="1332"/>
        <v>00</v>
      </c>
    </row>
    <row r="4402" spans="1:10" ht="25.5">
      <c r="A4402" s="182" t="str">
        <f t="shared" si="1356"/>
        <v>4.9.9.4.2.00.00 - Amortização de Deságio em Investimentos - Intra 
 OFSS</v>
      </c>
      <c r="B4402" s="106" t="s">
        <v>2508</v>
      </c>
      <c r="C4402" s="110"/>
      <c r="D4402" s="182">
        <v>0</v>
      </c>
      <c r="E4402" s="112">
        <f t="shared" si="1369"/>
        <v>0</v>
      </c>
      <c r="F4402" s="112">
        <f t="shared" si="1370"/>
        <v>0</v>
      </c>
      <c r="H4402" s="182" t="b">
        <f t="shared" si="1335"/>
        <v>1</v>
      </c>
      <c r="I4402" s="182" t="str">
        <f t="shared" si="1332"/>
        <v>00</v>
      </c>
    </row>
    <row r="4403" spans="1:10" ht="25.5">
      <c r="A4403" s="182" t="str">
        <f t="shared" si="1356"/>
        <v>4.9.9.4.3.00.00 - Amortização de Deságio em Investimentos - Inter 
 OFSS - União</v>
      </c>
      <c r="B4403" s="108" t="s">
        <v>2509</v>
      </c>
      <c r="C4403" s="111"/>
      <c r="D4403" s="182">
        <v>0</v>
      </c>
      <c r="E4403" s="112">
        <f t="shared" si="1369"/>
        <v>0</v>
      </c>
      <c r="F4403" s="112">
        <f t="shared" si="1370"/>
        <v>0</v>
      </c>
      <c r="H4403" s="182" t="b">
        <f t="shared" si="1335"/>
        <v>1</v>
      </c>
      <c r="I4403" s="182" t="str">
        <f t="shared" si="1332"/>
        <v>00</v>
      </c>
    </row>
    <row r="4404" spans="1:10" ht="25.5">
      <c r="A4404" s="182" t="str">
        <f t="shared" si="1356"/>
        <v>4.9.9.4.4.00.00 - Amortização de Deságio em Investimentos - Inter 
 OFSS - Estado</v>
      </c>
      <c r="B4404" s="106" t="s">
        <v>2510</v>
      </c>
      <c r="C4404" s="110"/>
      <c r="D4404" s="182">
        <v>0</v>
      </c>
      <c r="E4404" s="112">
        <f t="shared" si="1369"/>
        <v>0</v>
      </c>
      <c r="F4404" s="112">
        <f t="shared" si="1370"/>
        <v>0</v>
      </c>
      <c r="H4404" s="182" t="b">
        <f t="shared" si="1335"/>
        <v>1</v>
      </c>
      <c r="I4404" s="182" t="str">
        <f t="shared" ref="I4404:I4411" si="1371">MID(A4404,11,2)</f>
        <v>00</v>
      </c>
    </row>
    <row r="4405" spans="1:10" ht="25.5">
      <c r="A4405" s="182" t="str">
        <f t="shared" si="1356"/>
        <v>4.9.9.4.5.00.00 - Amortização de Deságio em Investimentos - Inter 
 OFSS - Município</v>
      </c>
      <c r="B4405" s="108" t="s">
        <v>2511</v>
      </c>
      <c r="C4405" s="111"/>
      <c r="D4405" s="182">
        <v>0</v>
      </c>
      <c r="E4405" s="112">
        <f t="shared" si="1369"/>
        <v>0</v>
      </c>
      <c r="F4405" s="112">
        <f t="shared" si="1370"/>
        <v>0</v>
      </c>
      <c r="H4405" s="182" t="b">
        <f t="shared" ref="H4405:H4411" si="1372">IF(I4405="00",C4405=E4405+F4405,TRUE)</f>
        <v>1</v>
      </c>
      <c r="I4405" s="182" t="str">
        <f t="shared" si="1371"/>
        <v>00</v>
      </c>
    </row>
    <row r="4406" spans="1:10">
      <c r="A4406" s="182" t="str">
        <f t="shared" si="1356"/>
        <v>4.9.9.5.0.00.00 - Multas Administrativas</v>
      </c>
      <c r="B4406" s="106" t="s">
        <v>2512</v>
      </c>
      <c r="C4406" s="110">
        <v>15181416138.209999</v>
      </c>
      <c r="D4406" s="182">
        <v>0</v>
      </c>
      <c r="E4406" s="112">
        <f>E4407</f>
        <v>0</v>
      </c>
      <c r="F4406" s="112">
        <f>F4407</f>
        <v>15181416138.209999</v>
      </c>
      <c r="G4406" s="182">
        <f>G4407</f>
        <v>0</v>
      </c>
      <c r="H4406" s="182" t="b">
        <f t="shared" si="1372"/>
        <v>1</v>
      </c>
      <c r="I4406" s="182" t="str">
        <f t="shared" si="1371"/>
        <v>00</v>
      </c>
    </row>
    <row r="4407" spans="1:10">
      <c r="A4407" s="182" t="str">
        <f t="shared" si="1356"/>
        <v>4.9.9.5.1.00.00 - Multas Administrativas - Consolidação</v>
      </c>
      <c r="B4407" s="108" t="s">
        <v>2513</v>
      </c>
      <c r="C4407" s="111">
        <v>15181416138.209999</v>
      </c>
      <c r="D4407" s="182">
        <v>0</v>
      </c>
      <c r="E4407" s="112">
        <f t="shared" ref="E4407" si="1373">SUMIF(A4407:B4407,"*intra*",C4407:D4407)+SUMIF(A4407:B4407,"*inter*",C4407:D4407)</f>
        <v>0</v>
      </c>
      <c r="F4407" s="112">
        <f t="shared" ref="F4407" si="1374">SUMIF(A4407:B4407,"*consolidação*",C4407:D4407)</f>
        <v>15181416138.209999</v>
      </c>
      <c r="H4407" s="182" t="b">
        <f t="shared" si="1372"/>
        <v>1</v>
      </c>
      <c r="I4407" s="182" t="str">
        <f t="shared" si="1371"/>
        <v>00</v>
      </c>
    </row>
    <row r="4408" spans="1:10">
      <c r="A4408" s="182" t="str">
        <f t="shared" si="1356"/>
        <v>4.9.9.6.0.00.00 - Indenizações</v>
      </c>
      <c r="B4408" s="106" t="s">
        <v>2514</v>
      </c>
      <c r="C4408" s="110">
        <v>38159147554.010002</v>
      </c>
      <c r="D4408" s="182">
        <v>0</v>
      </c>
      <c r="E4408" s="112">
        <f>E4409</f>
        <v>0</v>
      </c>
      <c r="F4408" s="112">
        <f>F4409</f>
        <v>38159147554.010002</v>
      </c>
      <c r="G4408" s="182">
        <f>G4409</f>
        <v>0</v>
      </c>
      <c r="H4408" s="182" t="b">
        <f t="shared" si="1372"/>
        <v>1</v>
      </c>
      <c r="I4408" s="182" t="str">
        <f t="shared" si="1371"/>
        <v>00</v>
      </c>
    </row>
    <row r="4409" spans="1:10">
      <c r="A4409" s="182" t="str">
        <f t="shared" si="1356"/>
        <v>4.9.9.6.1.00.00 - Indenizações - Consolidação</v>
      </c>
      <c r="B4409" s="108" t="s">
        <v>2515</v>
      </c>
      <c r="C4409" s="111">
        <v>38159147554.010002</v>
      </c>
      <c r="D4409" s="182">
        <v>0</v>
      </c>
      <c r="E4409" s="112">
        <f t="shared" ref="E4409" si="1375">SUMIF(A4409:B4409,"*intra*",C4409:D4409)+SUMIF(A4409:B4409,"*inter*",C4409:D4409)</f>
        <v>0</v>
      </c>
      <c r="F4409" s="112">
        <f t="shared" ref="F4409" si="1376">SUMIF(A4409:B4409,"*consolidação*",C4409:D4409)</f>
        <v>38159147554.010002</v>
      </c>
      <c r="H4409" s="182" t="b">
        <f t="shared" si="1372"/>
        <v>1</v>
      </c>
      <c r="I4409" s="182" t="str">
        <f t="shared" si="1371"/>
        <v>00</v>
      </c>
    </row>
    <row r="4410" spans="1:10" ht="25.5">
      <c r="A4410" s="182" t="str">
        <f t="shared" si="1356"/>
        <v>4.9.9.9.0.00.00 - Variações Patrimoniais Aumentativas Decorrentes de 
 Fatos Geradores Diversos</v>
      </c>
      <c r="B4410" s="106" t="s">
        <v>2516</v>
      </c>
      <c r="C4410" s="110">
        <v>160843578170.89001</v>
      </c>
      <c r="D4410" s="182">
        <v>0</v>
      </c>
      <c r="E4410" s="112">
        <f>E4411</f>
        <v>0</v>
      </c>
      <c r="F4410" s="112">
        <f>F4411</f>
        <v>160843578170.89001</v>
      </c>
      <c r="G4410" s="182">
        <f>G4411</f>
        <v>0</v>
      </c>
      <c r="H4410" s="182" t="b">
        <f t="shared" si="1372"/>
        <v>1</v>
      </c>
      <c r="I4410" s="182" t="str">
        <f t="shared" si="1371"/>
        <v>00</v>
      </c>
    </row>
    <row r="4411" spans="1:10" ht="25.5">
      <c r="A4411" s="182" t="str">
        <f t="shared" si="1356"/>
        <v>4.9.9.9.1.00.00 - Variações Patrimoniais Aumentativas Decorrentes de 
 Fatos Geradores Diversos - Consolidação</v>
      </c>
      <c r="B4411" s="108" t="s">
        <v>2517</v>
      </c>
      <c r="C4411" s="111">
        <v>160843578170.89001</v>
      </c>
      <c r="D4411" s="182">
        <v>0</v>
      </c>
      <c r="E4411" s="112">
        <f t="shared" ref="E4411:E4413" si="1377">SUMIF(A4411:B4411,"*intra*",C4411:D4411)+SUMIF(A4411:B4411,"*inter*",C4411:D4411)</f>
        <v>0</v>
      </c>
      <c r="F4411" s="112">
        <f t="shared" ref="F4411:F4413" si="1378">SUMIF(A4411:B4411,"*consolidação*",C4411:D4411)</f>
        <v>160843578170.89001</v>
      </c>
      <c r="H4411" s="182" t="b">
        <f t="shared" si="1372"/>
        <v>1</v>
      </c>
      <c r="I4411" s="182" t="str">
        <f t="shared" si="1371"/>
        <v>00</v>
      </c>
    </row>
    <row r="4412" spans="1:10">
      <c r="A4412" s="182">
        <v>1</v>
      </c>
      <c r="B4412" s="106" t="s">
        <v>2518</v>
      </c>
      <c r="C4412" s="107"/>
      <c r="D4412" s="182">
        <v>0</v>
      </c>
      <c r="E4412" s="112">
        <f t="shared" si="1377"/>
        <v>0</v>
      </c>
      <c r="F4412" s="112">
        <f t="shared" si="1378"/>
        <v>0</v>
      </c>
      <c r="H4412" s="182" t="s">
        <v>2522</v>
      </c>
    </row>
    <row r="4413" spans="1:10">
      <c r="A4413" s="182">
        <v>1</v>
      </c>
      <c r="B4413" s="108" t="s">
        <v>2519</v>
      </c>
      <c r="C4413" s="109"/>
      <c r="D4413" s="182">
        <v>0</v>
      </c>
      <c r="E4413" s="112">
        <f t="shared" si="1377"/>
        <v>0</v>
      </c>
      <c r="F4413" s="112">
        <f t="shared" si="1378"/>
        <v>0</v>
      </c>
      <c r="H4413" s="182" t="s">
        <v>2522</v>
      </c>
    </row>
    <row r="4414" spans="1:10">
      <c r="A4414" s="182" t="str">
        <f t="shared" ref="A4414" si="1379">TRIM(B4414)</f>
        <v>Resultado Patrimonial do Período</v>
      </c>
      <c r="B4414" s="106" t="s">
        <v>2520</v>
      </c>
      <c r="C4414" s="110">
        <v>-153549755764.23001</v>
      </c>
      <c r="D4414" s="113">
        <v>0</v>
      </c>
      <c r="E4414" s="118">
        <f>ROUND(E4115-E3692,2)</f>
        <v>-285980682954.28998</v>
      </c>
      <c r="F4414" s="195">
        <f>ROUND(F4115-F3692,2)</f>
        <v>132430927190.06</v>
      </c>
      <c r="G4414" s="113">
        <f>G4115-G3692</f>
        <v>0</v>
      </c>
      <c r="H4414" s="113" t="b">
        <f>C4414=E4414+F4414</f>
        <v>1</v>
      </c>
      <c r="I4414" s="113"/>
      <c r="J4414" s="196"/>
    </row>
    <row r="4417" spans="1:12" ht="15.75" thickBot="1"/>
    <row r="4418" spans="1:12">
      <c r="C4418" s="325" t="s">
        <v>3262</v>
      </c>
      <c r="D4418" s="326"/>
      <c r="E4418" s="326"/>
      <c r="F4418" s="327"/>
      <c r="H4418" s="320" t="s">
        <v>3263</v>
      </c>
      <c r="I4418" s="320"/>
      <c r="J4418" s="320"/>
      <c r="K4418" s="320"/>
    </row>
    <row r="4419" spans="1:12">
      <c r="B4419" s="322" t="s">
        <v>2625</v>
      </c>
      <c r="C4419" s="323" t="s">
        <v>2626</v>
      </c>
      <c r="D4419" s="319"/>
      <c r="E4419" s="319"/>
      <c r="F4419" s="324"/>
      <c r="H4419" s="319" t="s">
        <v>2626</v>
      </c>
      <c r="I4419" s="319"/>
      <c r="J4419" s="319"/>
      <c r="K4419" s="319"/>
    </row>
    <row r="4420" spans="1:12" ht="38.25">
      <c r="B4420" s="321"/>
      <c r="C4420" s="185" t="s">
        <v>2627</v>
      </c>
      <c r="D4420" s="181" t="s">
        <v>2628</v>
      </c>
      <c r="E4420" s="181" t="s">
        <v>2629</v>
      </c>
      <c r="F4420" s="186" t="s">
        <v>2630</v>
      </c>
      <c r="G4420" s="187" t="s">
        <v>3894</v>
      </c>
      <c r="H4420" s="181" t="s">
        <v>2627</v>
      </c>
      <c r="I4420" s="181" t="s">
        <v>2628</v>
      </c>
      <c r="J4420" s="181" t="s">
        <v>2629</v>
      </c>
      <c r="K4420" s="181" t="s">
        <v>2630</v>
      </c>
      <c r="L4420" s="151" t="s">
        <v>3894</v>
      </c>
    </row>
    <row r="4421" spans="1:12">
      <c r="A4421" s="182" t="str">
        <f t="shared" ref="A4421:A4484" si="1380">TRIM(B4421)</f>
        <v>Receitas Orçamentárias</v>
      </c>
      <c r="B4421" s="188" t="s">
        <v>2625</v>
      </c>
      <c r="C4421" s="189"/>
      <c r="D4421" s="107"/>
      <c r="E4421" s="107"/>
      <c r="F4421" s="190"/>
      <c r="H4421" s="107"/>
      <c r="I4421" s="107"/>
      <c r="J4421" s="107"/>
      <c r="K4421" s="107"/>
    </row>
    <row r="4422" spans="1:12">
      <c r="A4422" s="182" t="str">
        <f t="shared" si="1380"/>
        <v>Total Receitas</v>
      </c>
      <c r="B4422" s="191" t="s">
        <v>2631</v>
      </c>
      <c r="C4422" s="111">
        <v>595499919714.53003</v>
      </c>
      <c r="D4422" s="111">
        <v>1894212592.8499999</v>
      </c>
      <c r="E4422" s="111">
        <v>29384989233.360001</v>
      </c>
      <c r="F4422" s="111">
        <v>5058381461.8900003</v>
      </c>
      <c r="G4422" s="112">
        <f>C4422-D4422-E4422-F4422</f>
        <v>559162336426.43005</v>
      </c>
      <c r="H4422" s="111">
        <v>927619621367.21997</v>
      </c>
      <c r="I4422" s="111">
        <v>46351393378.040001</v>
      </c>
      <c r="J4422" s="111">
        <v>64225532804.040001</v>
      </c>
      <c r="K4422" s="111">
        <v>10545963274.57</v>
      </c>
      <c r="L4422" s="112">
        <f>H4422-I4422-J4422-K4422</f>
        <v>806496731910.56995</v>
      </c>
    </row>
    <row r="4423" spans="1:12">
      <c r="A4423" s="182" t="str">
        <f t="shared" si="1380"/>
        <v>1.0.0.0.00.00.00 - Receitas Correntes</v>
      </c>
      <c r="B4423" s="188" t="s">
        <v>2632</v>
      </c>
      <c r="C4423" s="110">
        <v>559083397743.81995</v>
      </c>
      <c r="D4423" s="110">
        <v>1891594936.49</v>
      </c>
      <c r="E4423" s="110">
        <v>29380391182.959999</v>
      </c>
      <c r="F4423" s="110">
        <v>5024620257.6499996</v>
      </c>
      <c r="G4423" s="112">
        <f t="shared" ref="G4423:G4486" si="1381">C4423-D4423-E4423-F4423</f>
        <v>522786791366.71991</v>
      </c>
      <c r="H4423" s="110">
        <v>812172778338.26001</v>
      </c>
      <c r="I4423" s="110">
        <v>46351393378.040001</v>
      </c>
      <c r="J4423" s="110">
        <v>64225532804.040001</v>
      </c>
      <c r="K4423" s="110">
        <v>10394546043.049999</v>
      </c>
      <c r="L4423" s="112">
        <f t="shared" ref="L4423:L4486" si="1382">H4423-I4423-J4423-K4423</f>
        <v>691201306113.12988</v>
      </c>
    </row>
    <row r="4424" spans="1:12">
      <c r="A4424" s="182" t="str">
        <f t="shared" si="1380"/>
        <v>1.1.0.0.00.00.00 - Receita Tributária</v>
      </c>
      <c r="B4424" s="191" t="s">
        <v>2633</v>
      </c>
      <c r="C4424" s="111">
        <v>120733571277.38</v>
      </c>
      <c r="D4424" s="111">
        <v>32898915.82</v>
      </c>
      <c r="E4424" s="111">
        <v>9094482.9100000001</v>
      </c>
      <c r="F4424" s="111">
        <v>873751156.60000002</v>
      </c>
      <c r="G4424" s="112">
        <f t="shared" si="1381"/>
        <v>119817826722.04999</v>
      </c>
      <c r="H4424" s="111">
        <v>538438280005.29999</v>
      </c>
      <c r="I4424" s="111">
        <v>44562702127.089996</v>
      </c>
      <c r="J4424" s="111">
        <v>47885905953.760002</v>
      </c>
      <c r="K4424" s="111">
        <v>8778337506.5</v>
      </c>
      <c r="L4424" s="112">
        <f t="shared" si="1382"/>
        <v>437211334417.94995</v>
      </c>
    </row>
    <row r="4425" spans="1:12">
      <c r="A4425" s="182" t="str">
        <f t="shared" si="1380"/>
        <v>1.1.1.0.00.00.00 - Impostos</v>
      </c>
      <c r="B4425" s="188" t="s">
        <v>2634</v>
      </c>
      <c r="C4425" s="110">
        <v>112144962078.11</v>
      </c>
      <c r="D4425" s="110">
        <v>31450067.350000001</v>
      </c>
      <c r="E4425" s="110">
        <v>9075454.0999999996</v>
      </c>
      <c r="F4425" s="110">
        <v>793840486.53999996</v>
      </c>
      <c r="G4425" s="112">
        <f t="shared" si="1381"/>
        <v>111310596070.12</v>
      </c>
      <c r="H4425" s="110">
        <v>515843217552.53998</v>
      </c>
      <c r="I4425" s="110">
        <v>44562702127.089996</v>
      </c>
      <c r="J4425" s="110">
        <v>47885898256.010002</v>
      </c>
      <c r="K4425" s="110">
        <v>8284234472.1199999</v>
      </c>
      <c r="L4425" s="112">
        <f t="shared" si="1382"/>
        <v>415110382697.31995</v>
      </c>
    </row>
    <row r="4426" spans="1:12">
      <c r="A4426" s="182" t="str">
        <f t="shared" si="1380"/>
        <v>1.1.1.1.00.00.00 - Impostos sobre o Comércio Exterior</v>
      </c>
      <c r="B4426" s="191" t="s">
        <v>2635</v>
      </c>
      <c r="C4426" s="111"/>
      <c r="D4426" s="111"/>
      <c r="E4426" s="111"/>
      <c r="F4426" s="111"/>
      <c r="G4426" s="112">
        <f t="shared" si="1381"/>
        <v>0</v>
      </c>
      <c r="H4426" s="111">
        <v>0</v>
      </c>
      <c r="I4426" s="111">
        <v>0</v>
      </c>
      <c r="J4426" s="111">
        <v>0</v>
      </c>
      <c r="K4426" s="111">
        <v>0</v>
      </c>
      <c r="L4426" s="112">
        <f t="shared" si="1382"/>
        <v>0</v>
      </c>
    </row>
    <row r="4427" spans="1:12">
      <c r="A4427" s="182" t="str">
        <f t="shared" si="1380"/>
        <v>1.1.1.1.01.00.00 - Imposto sobre a Importação - II</v>
      </c>
      <c r="B4427" s="188" t="s">
        <v>2636</v>
      </c>
      <c r="C4427" s="110"/>
      <c r="D4427" s="110"/>
      <c r="E4427" s="110"/>
      <c r="F4427" s="110"/>
      <c r="G4427" s="112">
        <f t="shared" si="1381"/>
        <v>0</v>
      </c>
      <c r="H4427" s="110"/>
      <c r="I4427" s="110"/>
      <c r="J4427" s="110"/>
      <c r="K4427" s="110"/>
      <c r="L4427" s="112">
        <f t="shared" si="1382"/>
        <v>0</v>
      </c>
    </row>
    <row r="4428" spans="1:12">
      <c r="A4428" s="182" t="str">
        <f t="shared" si="1380"/>
        <v>1.1.1.1.02.00.00 - Imposto sobre a Exportação - IE</v>
      </c>
      <c r="B4428" s="191" t="s">
        <v>2637</v>
      </c>
      <c r="C4428" s="111"/>
      <c r="D4428" s="111"/>
      <c r="E4428" s="111"/>
      <c r="F4428" s="111"/>
      <c r="G4428" s="112">
        <f t="shared" si="1381"/>
        <v>0</v>
      </c>
      <c r="H4428" s="111"/>
      <c r="I4428" s="111"/>
      <c r="J4428" s="111"/>
      <c r="K4428" s="111"/>
      <c r="L4428" s="112">
        <f t="shared" si="1382"/>
        <v>0</v>
      </c>
    </row>
    <row r="4429" spans="1:12">
      <c r="A4429" s="182" t="str">
        <f t="shared" si="1380"/>
        <v>1.1.1.2.00.00.00 - Impostos sobre o Patrimônio e a Renda</v>
      </c>
      <c r="B4429" s="188" t="s">
        <v>2638</v>
      </c>
      <c r="C4429" s="110">
        <v>59226143658.150002</v>
      </c>
      <c r="D4429" s="110">
        <v>2544401.16</v>
      </c>
      <c r="E4429" s="110">
        <v>9057722.9700000007</v>
      </c>
      <c r="F4429" s="110">
        <v>597002074.32000005</v>
      </c>
      <c r="G4429" s="112">
        <f t="shared" si="1381"/>
        <v>58617539459.699997</v>
      </c>
      <c r="H4429" s="110">
        <v>77533779271.789993</v>
      </c>
      <c r="I4429" s="110">
        <v>6477466023.0100002</v>
      </c>
      <c r="J4429" s="110">
        <v>3402927877.8200002</v>
      </c>
      <c r="K4429" s="110">
        <v>18945068.91</v>
      </c>
      <c r="L4429" s="112">
        <f t="shared" si="1382"/>
        <v>67634440302.049995</v>
      </c>
    </row>
    <row r="4430" spans="1:12" ht="25.5">
      <c r="A4430" s="182" t="str">
        <f t="shared" si="1380"/>
        <v>1.1.1.2.01.00.00 - Imposto sobre a Propriedade Territorial Rural - 
 ITR</v>
      </c>
      <c r="B4430" s="191" t="s">
        <v>2639</v>
      </c>
      <c r="C4430" s="111">
        <v>166913046.31</v>
      </c>
      <c r="D4430" s="111">
        <v>1059856.8600000001</v>
      </c>
      <c r="E4430" s="111">
        <v>8606010.1300000008</v>
      </c>
      <c r="F4430" s="111">
        <v>394910.29</v>
      </c>
      <c r="G4430" s="112">
        <f t="shared" si="1381"/>
        <v>156852269.03</v>
      </c>
      <c r="H4430" s="111"/>
      <c r="I4430" s="111"/>
      <c r="J4430" s="111"/>
      <c r="K4430" s="111"/>
      <c r="L4430" s="112">
        <f t="shared" si="1382"/>
        <v>0</v>
      </c>
    </row>
    <row r="4431" spans="1:12" ht="25.5">
      <c r="A4431" s="182" t="str">
        <f t="shared" si="1380"/>
        <v>1.1.1.2.02.00.00 - Imposto sobre a Propriedade Predial e Territorial 
 Urbana – IPTU</v>
      </c>
      <c r="B4431" s="188" t="s">
        <v>2640</v>
      </c>
      <c r="C4431" s="110">
        <v>33736416578.560001</v>
      </c>
      <c r="D4431" s="110">
        <v>700241</v>
      </c>
      <c r="E4431" s="110">
        <v>199946.19</v>
      </c>
      <c r="F4431" s="110">
        <v>522949613.82999998</v>
      </c>
      <c r="G4431" s="112">
        <f t="shared" si="1381"/>
        <v>33212566777.540001</v>
      </c>
      <c r="H4431" s="110">
        <v>722595894.80999994</v>
      </c>
      <c r="I4431" s="110">
        <v>0</v>
      </c>
      <c r="J4431" s="110">
        <v>0</v>
      </c>
      <c r="K4431" s="110">
        <v>240068.25</v>
      </c>
      <c r="L4431" s="112">
        <f t="shared" si="1382"/>
        <v>722355826.55999994</v>
      </c>
    </row>
    <row r="4432" spans="1:12" ht="25.5">
      <c r="A4432" s="182" t="str">
        <f t="shared" si="1380"/>
        <v>1.1.1.2.04.00.00 - Imposto sobre a Renda e Proventos de Qualquer 
 Natureza – IR</v>
      </c>
      <c r="B4432" s="191" t="s">
        <v>2641</v>
      </c>
      <c r="C4432" s="111">
        <v>15658676520.84</v>
      </c>
      <c r="D4432" s="111">
        <v>176165.35</v>
      </c>
      <c r="E4432" s="111">
        <v>33793.65</v>
      </c>
      <c r="F4432" s="111">
        <v>7170252.7000000002</v>
      </c>
      <c r="G4432" s="112">
        <f t="shared" si="1381"/>
        <v>15651296309.139999</v>
      </c>
      <c r="H4432" s="111">
        <v>30864617653.450001</v>
      </c>
      <c r="I4432" s="111">
        <v>0</v>
      </c>
      <c r="J4432" s="111">
        <v>0</v>
      </c>
      <c r="K4432" s="111">
        <v>9323220.9100000001</v>
      </c>
      <c r="L4432" s="112">
        <f t="shared" si="1382"/>
        <v>30855294432.540001</v>
      </c>
    </row>
    <row r="4433" spans="1:12">
      <c r="A4433" s="182" t="str">
        <f t="shared" si="1380"/>
        <v>1.1.1.2.04.10.00 - Pessoas Físicas</v>
      </c>
      <c r="B4433" s="188" t="s">
        <v>2642</v>
      </c>
      <c r="C4433" s="110"/>
      <c r="D4433" s="110"/>
      <c r="E4433" s="110"/>
      <c r="F4433" s="110"/>
      <c r="G4433" s="112">
        <f t="shared" si="1381"/>
        <v>0</v>
      </c>
      <c r="H4433" s="110"/>
      <c r="I4433" s="110"/>
      <c r="J4433" s="110"/>
      <c r="K4433" s="110"/>
      <c r="L4433" s="112">
        <f t="shared" si="1382"/>
        <v>0</v>
      </c>
    </row>
    <row r="4434" spans="1:12" ht="25.5">
      <c r="A4434" s="182" t="str">
        <f t="shared" si="1380"/>
        <v>1.1.1.2.04.11.00 - Receita de Parcelamentos - Imposto sobre a Renda 
 - Pessoas Físicas</v>
      </c>
      <c r="B4434" s="191" t="s">
        <v>2643</v>
      </c>
      <c r="C4434" s="111">
        <v>96546409.230000004</v>
      </c>
      <c r="D4434" s="111"/>
      <c r="E4434" s="111"/>
      <c r="F4434" s="111">
        <v>1284657.1100000001</v>
      </c>
      <c r="G4434" s="112">
        <f t="shared" si="1381"/>
        <v>95261752.120000005</v>
      </c>
      <c r="H4434" s="111">
        <v>0</v>
      </c>
      <c r="I4434" s="111">
        <v>0</v>
      </c>
      <c r="J4434" s="111">
        <v>0</v>
      </c>
      <c r="K4434" s="111">
        <v>0</v>
      </c>
      <c r="L4434" s="112">
        <f t="shared" si="1382"/>
        <v>0</v>
      </c>
    </row>
    <row r="4435" spans="1:12">
      <c r="A4435" s="182" t="str">
        <f t="shared" si="1380"/>
        <v>1.1.1.2.04.21.00 - Pessoa Jurídica - Líquida de Incentivos</v>
      </c>
      <c r="B4435" s="188" t="s">
        <v>2644</v>
      </c>
      <c r="C4435" s="110">
        <v>13265432.07</v>
      </c>
      <c r="D4435" s="110"/>
      <c r="E4435" s="110"/>
      <c r="F4435" s="110"/>
      <c r="G4435" s="112">
        <f t="shared" si="1381"/>
        <v>13265432.07</v>
      </c>
      <c r="H4435" s="110">
        <v>26582972.890000001</v>
      </c>
      <c r="I4435" s="110">
        <v>0</v>
      </c>
      <c r="J4435" s="110">
        <v>0</v>
      </c>
      <c r="K4435" s="110">
        <v>0</v>
      </c>
      <c r="L4435" s="112">
        <f t="shared" si="1382"/>
        <v>26582972.890000001</v>
      </c>
    </row>
    <row r="4436" spans="1:12" ht="25.5">
      <c r="A4436" s="182" t="str">
        <f t="shared" si="1380"/>
        <v>1.1.1.2.04.22.00 - Receita de Parcelamentos - Imposto sobre a Renda 
 - Pessoas Jurídicas</v>
      </c>
      <c r="B4436" s="191" t="s">
        <v>2645</v>
      </c>
      <c r="C4436" s="111">
        <v>108339823.14</v>
      </c>
      <c r="D4436" s="111"/>
      <c r="E4436" s="111"/>
      <c r="F4436" s="111"/>
      <c r="G4436" s="112">
        <f t="shared" si="1381"/>
        <v>108339823.14</v>
      </c>
      <c r="H4436" s="111">
        <v>0</v>
      </c>
      <c r="I4436" s="111">
        <v>0</v>
      </c>
      <c r="J4436" s="111">
        <v>0</v>
      </c>
      <c r="K4436" s="111">
        <v>0</v>
      </c>
      <c r="L4436" s="112">
        <f t="shared" si="1382"/>
        <v>0</v>
      </c>
    </row>
    <row r="4437" spans="1:12" ht="25.5">
      <c r="A4437" s="182" t="str">
        <f t="shared" si="1380"/>
        <v>1.1.1.2.04.23.00 - Imposto de Renda Pessoa Jurídica - Simples 
 Federal e Nacional</v>
      </c>
      <c r="B4437" s="188" t="s">
        <v>2646</v>
      </c>
      <c r="C4437" s="110">
        <v>36009956.439999998</v>
      </c>
      <c r="D4437" s="110"/>
      <c r="E4437" s="110"/>
      <c r="F4437" s="110">
        <v>437132.58</v>
      </c>
      <c r="G4437" s="112">
        <f t="shared" si="1381"/>
        <v>35572823.859999999</v>
      </c>
      <c r="H4437" s="110">
        <v>0</v>
      </c>
      <c r="I4437" s="110">
        <v>0</v>
      </c>
      <c r="J4437" s="110">
        <v>0</v>
      </c>
      <c r="K4437" s="110">
        <v>0</v>
      </c>
      <c r="L4437" s="112">
        <f t="shared" si="1382"/>
        <v>0</v>
      </c>
    </row>
    <row r="4438" spans="1:12">
      <c r="A4438" s="182" t="str">
        <f t="shared" si="1380"/>
        <v>1.1.1.2.04.31.00 - Retido nas Fontes - Trabalho</v>
      </c>
      <c r="B4438" s="191" t="s">
        <v>2647</v>
      </c>
      <c r="C4438" s="111">
        <v>13852071992.27</v>
      </c>
      <c r="D4438" s="111">
        <v>177853.89</v>
      </c>
      <c r="E4438" s="111">
        <v>33793.65</v>
      </c>
      <c r="F4438" s="111">
        <v>4908447.5199999996</v>
      </c>
      <c r="G4438" s="112">
        <f t="shared" si="1381"/>
        <v>13846951897.210001</v>
      </c>
      <c r="H4438" s="111">
        <v>30216022381.349998</v>
      </c>
      <c r="I4438" s="111">
        <v>0</v>
      </c>
      <c r="J4438" s="111">
        <v>0</v>
      </c>
      <c r="K4438" s="111">
        <v>6368951.7800000003</v>
      </c>
      <c r="L4438" s="112">
        <f t="shared" si="1382"/>
        <v>30209653429.57</v>
      </c>
    </row>
    <row r="4439" spans="1:12">
      <c r="A4439" s="182" t="str">
        <f t="shared" si="1380"/>
        <v>1.1.1.2.04.32.00 - Retido nas Fontes - Capital</v>
      </c>
      <c r="B4439" s="188" t="s">
        <v>2648</v>
      </c>
      <c r="C4439" s="110">
        <v>16821962.59</v>
      </c>
      <c r="D4439" s="110"/>
      <c r="E4439" s="110"/>
      <c r="F4439" s="110"/>
      <c r="G4439" s="112">
        <f t="shared" si="1381"/>
        <v>16821962.59</v>
      </c>
      <c r="H4439" s="110">
        <v>12065779.68</v>
      </c>
      <c r="I4439" s="110">
        <v>0</v>
      </c>
      <c r="J4439" s="110">
        <v>0</v>
      </c>
      <c r="K4439" s="110">
        <v>2610713.92</v>
      </c>
      <c r="L4439" s="112">
        <f t="shared" si="1382"/>
        <v>9455065.7599999998</v>
      </c>
    </row>
    <row r="4440" spans="1:12">
      <c r="A4440" s="182" t="str">
        <f t="shared" si="1380"/>
        <v>1.1.1.2.04.33.00 - Retido nas Fontes - Remessa ao Exterior</v>
      </c>
      <c r="B4440" s="191" t="s">
        <v>2649</v>
      </c>
      <c r="C4440" s="111">
        <v>1614704.84</v>
      </c>
      <c r="D4440" s="111"/>
      <c r="E4440" s="111"/>
      <c r="F4440" s="111"/>
      <c r="G4440" s="112">
        <f t="shared" si="1381"/>
        <v>1614704.84</v>
      </c>
      <c r="H4440" s="111">
        <v>949878.47</v>
      </c>
      <c r="I4440" s="111">
        <v>0</v>
      </c>
      <c r="J4440" s="111">
        <v>0</v>
      </c>
      <c r="K4440" s="111">
        <v>0</v>
      </c>
      <c r="L4440" s="112">
        <f t="shared" si="1382"/>
        <v>949878.47</v>
      </c>
    </row>
    <row r="4441" spans="1:12">
      <c r="A4441" s="182" t="str">
        <f t="shared" si="1380"/>
        <v>1.1.1.2.04.34.00 - Retido nas Fontes - Outros Rendimentos</v>
      </c>
      <c r="B4441" s="188" t="s">
        <v>2650</v>
      </c>
      <c r="C4441" s="110">
        <v>1485898404.6500001</v>
      </c>
      <c r="D4441" s="110">
        <v>-1688.54</v>
      </c>
      <c r="E4441" s="110"/>
      <c r="F4441" s="110">
        <v>540015.49</v>
      </c>
      <c r="G4441" s="112">
        <f t="shared" si="1381"/>
        <v>1485360077.7</v>
      </c>
      <c r="H4441" s="110">
        <v>608996641.05999994</v>
      </c>
      <c r="I4441" s="110">
        <v>0</v>
      </c>
      <c r="J4441" s="110">
        <v>0</v>
      </c>
      <c r="K4441" s="110">
        <v>343555.21</v>
      </c>
      <c r="L4441" s="112">
        <f t="shared" si="1382"/>
        <v>608653085.8499999</v>
      </c>
    </row>
    <row r="4442" spans="1:12" ht="38.25">
      <c r="A4442" s="182" t="str">
        <f t="shared" si="1380"/>
        <v>1.1.1.2.04.35.00 - Receita de Parcelamentos – Imposto sobre a Renda 
 - Retido na Fonte</v>
      </c>
      <c r="B4442" s="191" t="s">
        <v>2651</v>
      </c>
      <c r="C4442" s="111">
        <v>48107835.609999999</v>
      </c>
      <c r="D4442" s="111"/>
      <c r="E4442" s="111"/>
      <c r="F4442" s="111"/>
      <c r="G4442" s="112">
        <f t="shared" si="1381"/>
        <v>48107835.609999999</v>
      </c>
      <c r="H4442" s="111">
        <v>0</v>
      </c>
      <c r="I4442" s="111">
        <v>0</v>
      </c>
      <c r="J4442" s="111">
        <v>0</v>
      </c>
      <c r="K4442" s="111">
        <v>0</v>
      </c>
      <c r="L4442" s="112">
        <f t="shared" si="1382"/>
        <v>0</v>
      </c>
    </row>
    <row r="4443" spans="1:12" ht="25.5">
      <c r="A4443" s="182" t="str">
        <f t="shared" si="1380"/>
        <v>1.1.1.2.05.00.00 - Imposto sobre a Propriedade de Veículos 
 Automotores – IPVA</v>
      </c>
      <c r="B4443" s="188" t="s">
        <v>2652</v>
      </c>
      <c r="C4443" s="110"/>
      <c r="D4443" s="110"/>
      <c r="E4443" s="110"/>
      <c r="F4443" s="110"/>
      <c r="G4443" s="112">
        <f t="shared" si="1381"/>
        <v>0</v>
      </c>
      <c r="H4443" s="110">
        <v>38525206967.940002</v>
      </c>
      <c r="I4443" s="110">
        <v>6477466023.0100002</v>
      </c>
      <c r="J4443" s="110">
        <v>2535472319.48</v>
      </c>
      <c r="K4443" s="110">
        <v>4259665.3499999996</v>
      </c>
      <c r="L4443" s="112">
        <f t="shared" si="1382"/>
        <v>29508008960.100002</v>
      </c>
    </row>
    <row r="4444" spans="1:12" ht="38.25">
      <c r="A4444" s="182" t="str">
        <f t="shared" si="1380"/>
        <v>1.1.1.2.07.00.00 - Imposto sobre Transmissão "Causa Mortis" e Doação 
 de Bens e Direitos – ITCD</v>
      </c>
      <c r="B4444" s="191" t="s">
        <v>2653</v>
      </c>
      <c r="C4444" s="111"/>
      <c r="D4444" s="111"/>
      <c r="E4444" s="111"/>
      <c r="F4444" s="111"/>
      <c r="G4444" s="112">
        <f t="shared" si="1381"/>
        <v>0</v>
      </c>
      <c r="H4444" s="111">
        <v>7049247930.2399998</v>
      </c>
      <c r="I4444" s="111">
        <v>0</v>
      </c>
      <c r="J4444" s="111">
        <v>867455558.34000003</v>
      </c>
      <c r="K4444" s="111">
        <v>4693630.7</v>
      </c>
      <c r="L4444" s="112">
        <f t="shared" si="1382"/>
        <v>6177098741.1999998</v>
      </c>
    </row>
    <row r="4445" spans="1:12" ht="25.5">
      <c r="A4445" s="182" t="str">
        <f t="shared" si="1380"/>
        <v>1.1.1.2.08.00.00 - Imposto sobre Transmissão "Inter Vivos" de Bens 
 Imóveis e de Direitos Reais sobre Imóveis – ITBI</v>
      </c>
      <c r="B4445" s="188" t="s">
        <v>2654</v>
      </c>
      <c r="C4445" s="110">
        <v>9664137512.4400005</v>
      </c>
      <c r="D4445" s="110">
        <v>608137.94999999995</v>
      </c>
      <c r="E4445" s="110">
        <v>217973</v>
      </c>
      <c r="F4445" s="110">
        <v>66487297.5</v>
      </c>
      <c r="G4445" s="112">
        <f t="shared" si="1381"/>
        <v>9596824103.9899998</v>
      </c>
      <c r="H4445" s="110">
        <v>372110825.35000002</v>
      </c>
      <c r="I4445" s="110">
        <v>0</v>
      </c>
      <c r="J4445" s="110">
        <v>0</v>
      </c>
      <c r="K4445" s="110">
        <v>428483.7</v>
      </c>
      <c r="L4445" s="112">
        <f t="shared" si="1382"/>
        <v>371682341.65000004</v>
      </c>
    </row>
    <row r="4446" spans="1:12">
      <c r="A4446" s="182" t="str">
        <f t="shared" si="1380"/>
        <v>1.1.1.3.00.00.00 - Impostos sobre a Produção e a Circulação</v>
      </c>
      <c r="B4446" s="191" t="s">
        <v>2655</v>
      </c>
      <c r="C4446" s="111">
        <v>52918818419.959999</v>
      </c>
      <c r="D4446" s="111">
        <v>28905666.190000001</v>
      </c>
      <c r="E4446" s="111">
        <v>17731.13</v>
      </c>
      <c r="F4446" s="111">
        <v>196838412.22</v>
      </c>
      <c r="G4446" s="112">
        <f t="shared" si="1381"/>
        <v>52693056610.419998</v>
      </c>
      <c r="H4446" s="111">
        <v>438309438280.75</v>
      </c>
      <c r="I4446" s="111">
        <v>38085236104.080002</v>
      </c>
      <c r="J4446" s="111">
        <v>44482970378.190002</v>
      </c>
      <c r="K4446" s="111">
        <v>8265289403.21</v>
      </c>
      <c r="L4446" s="112">
        <f t="shared" si="1382"/>
        <v>347475942395.26996</v>
      </c>
    </row>
    <row r="4447" spans="1:12">
      <c r="A4447" s="182" t="str">
        <f t="shared" si="1380"/>
        <v>1.1.1.3.01.00.00 - Imposto sobre Produtos Industrializados - IPI</v>
      </c>
      <c r="B4447" s="188" t="s">
        <v>2656</v>
      </c>
      <c r="C4447" s="110"/>
      <c r="D4447" s="110"/>
      <c r="E4447" s="110"/>
      <c r="F4447" s="110"/>
      <c r="G4447" s="112">
        <f t="shared" si="1381"/>
        <v>0</v>
      </c>
      <c r="H4447" s="110"/>
      <c r="I4447" s="110"/>
      <c r="J4447" s="110"/>
      <c r="K4447" s="110"/>
      <c r="L4447" s="112">
        <f t="shared" si="1382"/>
        <v>0</v>
      </c>
    </row>
    <row r="4448" spans="1:12" ht="38.25">
      <c r="A4448" s="182" t="str">
        <f t="shared" si="1380"/>
        <v>1.1.1.3.02.00.00 - Imposto sobre Op. Relativas à Circulação de 
 Mercadorias e sobre Prest.de Serv.de Transp. Interest.e Interm. e de 
 Comunicação – ICMS</v>
      </c>
      <c r="B4448" s="191" t="s">
        <v>2657</v>
      </c>
      <c r="C4448" s="111"/>
      <c r="D4448" s="111"/>
      <c r="E4448" s="111"/>
      <c r="F4448" s="111"/>
      <c r="G4448" s="112">
        <f t="shared" si="1381"/>
        <v>0</v>
      </c>
      <c r="H4448" s="111">
        <v>436679642061.10999</v>
      </c>
      <c r="I4448" s="111">
        <v>38085236104.080002</v>
      </c>
      <c r="J4448" s="111">
        <v>44482970378.190002</v>
      </c>
      <c r="K4448" s="111">
        <v>8265191160.1499996</v>
      </c>
      <c r="L4448" s="112">
        <f t="shared" si="1382"/>
        <v>345846244418.68994</v>
      </c>
    </row>
    <row r="4449" spans="1:12" ht="25.5">
      <c r="A4449" s="182" t="str">
        <f t="shared" si="1380"/>
        <v>1.1.1.3.03.00.00 - Imposto sobre Operações de Crédito, Câmbio e 
 Seguro, ou Relativas a Títulos ou Valores Mobiliários – IOF</v>
      </c>
      <c r="B4449" s="188" t="s">
        <v>2658</v>
      </c>
      <c r="C4449" s="110"/>
      <c r="D4449" s="110"/>
      <c r="E4449" s="110"/>
      <c r="F4449" s="110"/>
      <c r="G4449" s="112">
        <f t="shared" si="1381"/>
        <v>0</v>
      </c>
      <c r="H4449" s="110"/>
      <c r="I4449" s="110"/>
      <c r="J4449" s="110"/>
      <c r="K4449" s="110"/>
      <c r="L4449" s="112">
        <f t="shared" si="1382"/>
        <v>0</v>
      </c>
    </row>
    <row r="4450" spans="1:12" ht="25.5">
      <c r="A4450" s="182" t="str">
        <f t="shared" si="1380"/>
        <v>1.1.1.3.05.00.00 - Imposto sobre Serviços de Qualquer Natureza – 
 ISSQN</v>
      </c>
      <c r="B4450" s="191" t="s">
        <v>2659</v>
      </c>
      <c r="C4450" s="111">
        <v>52918818419.959999</v>
      </c>
      <c r="D4450" s="111">
        <v>28905666.190000001</v>
      </c>
      <c r="E4450" s="111">
        <v>17731.13</v>
      </c>
      <c r="F4450" s="111">
        <v>196838412.22</v>
      </c>
      <c r="G4450" s="112">
        <f t="shared" si="1381"/>
        <v>52693056610.419998</v>
      </c>
      <c r="H4450" s="111">
        <v>1629796219.6400001</v>
      </c>
      <c r="I4450" s="111">
        <v>0</v>
      </c>
      <c r="J4450" s="111">
        <v>0</v>
      </c>
      <c r="K4450" s="111">
        <v>98243.06</v>
      </c>
      <c r="L4450" s="112">
        <f t="shared" si="1382"/>
        <v>1629697976.5800002</v>
      </c>
    </row>
    <row r="4451" spans="1:12">
      <c r="A4451" s="182" t="str">
        <f t="shared" si="1380"/>
        <v>1.1.1.5.00.00.00 - Impostos Extraordinários</v>
      </c>
      <c r="B4451" s="188" t="s">
        <v>2660</v>
      </c>
      <c r="C4451" s="110"/>
      <c r="D4451" s="110"/>
      <c r="E4451" s="110"/>
      <c r="F4451" s="110"/>
      <c r="G4451" s="112">
        <f t="shared" si="1381"/>
        <v>0</v>
      </c>
      <c r="H4451" s="110"/>
      <c r="I4451" s="110"/>
      <c r="J4451" s="110"/>
      <c r="K4451" s="110"/>
      <c r="L4451" s="112">
        <f t="shared" si="1382"/>
        <v>0</v>
      </c>
    </row>
    <row r="4452" spans="1:12">
      <c r="A4452" s="182" t="str">
        <f t="shared" si="1380"/>
        <v>1.1.2.0.00.00.00 - Taxas</v>
      </c>
      <c r="B4452" s="191" t="s">
        <v>2661</v>
      </c>
      <c r="C4452" s="111">
        <v>8352609129.3299999</v>
      </c>
      <c r="D4452" s="111">
        <v>1431780.98</v>
      </c>
      <c r="E4452" s="111">
        <v>4549.38</v>
      </c>
      <c r="F4452" s="111">
        <v>77308651.099999994</v>
      </c>
      <c r="G4452" s="112">
        <f t="shared" si="1381"/>
        <v>8273864147.8699999</v>
      </c>
      <c r="H4452" s="111">
        <v>22595062279.07</v>
      </c>
      <c r="I4452" s="111">
        <v>0</v>
      </c>
      <c r="J4452" s="111">
        <v>7697.75</v>
      </c>
      <c r="K4452" s="111">
        <v>494103034.38</v>
      </c>
      <c r="L4452" s="112">
        <f t="shared" si="1382"/>
        <v>22100951546.939999</v>
      </c>
    </row>
    <row r="4453" spans="1:12">
      <c r="A4453" s="182" t="str">
        <f t="shared" si="1380"/>
        <v>1.1.2.1.00.00.00 - Taxas pelo Exercício do Poder de Polícia</v>
      </c>
      <c r="B4453" s="188" t="s">
        <v>2662</v>
      </c>
      <c r="C4453" s="110">
        <v>3060091175.6900001</v>
      </c>
      <c r="D4453" s="110">
        <v>657725.21</v>
      </c>
      <c r="E4453" s="110">
        <v>3985.97</v>
      </c>
      <c r="F4453" s="110">
        <v>24045812.280000001</v>
      </c>
      <c r="G4453" s="112">
        <f t="shared" si="1381"/>
        <v>3035383652.23</v>
      </c>
      <c r="H4453" s="110">
        <v>5782500720.5100002</v>
      </c>
      <c r="I4453" s="110">
        <v>0</v>
      </c>
      <c r="J4453" s="110">
        <v>0</v>
      </c>
      <c r="K4453" s="110">
        <v>3709873.86</v>
      </c>
      <c r="L4453" s="112">
        <f t="shared" si="1382"/>
        <v>5778790846.6500006</v>
      </c>
    </row>
    <row r="4454" spans="1:12">
      <c r="A4454" s="182" t="str">
        <f t="shared" si="1380"/>
        <v>1.1.2.2.00.00.00 - Taxas pela Prestação de Serviços</v>
      </c>
      <c r="B4454" s="191" t="s">
        <v>2663</v>
      </c>
      <c r="C4454" s="111">
        <v>5292517953.6400003</v>
      </c>
      <c r="D4454" s="111">
        <v>774055.77</v>
      </c>
      <c r="E4454" s="111">
        <v>563.41</v>
      </c>
      <c r="F4454" s="111">
        <v>53262838.82</v>
      </c>
      <c r="G4454" s="112">
        <f t="shared" si="1381"/>
        <v>5238480495.6400003</v>
      </c>
      <c r="H4454" s="111">
        <v>16812561558.559999</v>
      </c>
      <c r="I4454" s="111">
        <v>0</v>
      </c>
      <c r="J4454" s="111">
        <v>7697.75</v>
      </c>
      <c r="K4454" s="111">
        <v>490393160.51999998</v>
      </c>
      <c r="L4454" s="112">
        <f t="shared" si="1382"/>
        <v>16322160700.289999</v>
      </c>
    </row>
    <row r="4455" spans="1:12">
      <c r="A4455" s="182" t="str">
        <f t="shared" si="1380"/>
        <v>1.1.2.2.01.00.00 - Emolumentos Consulares</v>
      </c>
      <c r="B4455" s="188" t="s">
        <v>2664</v>
      </c>
      <c r="C4455" s="110">
        <v>19434302.989999998</v>
      </c>
      <c r="D4455" s="110">
        <v>8163.49</v>
      </c>
      <c r="E4455" s="110"/>
      <c r="F4455" s="110">
        <v>1885.77</v>
      </c>
      <c r="G4455" s="112">
        <f t="shared" si="1381"/>
        <v>19424253.73</v>
      </c>
      <c r="H4455" s="110">
        <v>145551304.06</v>
      </c>
      <c r="I4455" s="110">
        <v>0</v>
      </c>
      <c r="J4455" s="110">
        <v>0</v>
      </c>
      <c r="K4455" s="110">
        <v>48467.54</v>
      </c>
      <c r="L4455" s="112">
        <f t="shared" si="1382"/>
        <v>145502836.52000001</v>
      </c>
    </row>
    <row r="4456" spans="1:12" ht="25.5">
      <c r="A4456" s="182" t="str">
        <f t="shared" si="1380"/>
        <v>1.1.2.2.02.00.00 - Taxa de Pedido de Visto em Contrato de Trabalho 
 de Estrangeiro</v>
      </c>
      <c r="B4456" s="191" t="s">
        <v>2665</v>
      </c>
      <c r="C4456" s="111">
        <v>1855554.84</v>
      </c>
      <c r="D4456" s="111"/>
      <c r="E4456" s="111"/>
      <c r="F4456" s="111"/>
      <c r="G4456" s="112">
        <f t="shared" si="1381"/>
        <v>1855554.84</v>
      </c>
      <c r="H4456" s="111">
        <v>0</v>
      </c>
      <c r="I4456" s="111">
        <v>0</v>
      </c>
      <c r="J4456" s="111">
        <v>0</v>
      </c>
      <c r="K4456" s="111">
        <v>0</v>
      </c>
      <c r="L4456" s="112">
        <f t="shared" si="1382"/>
        <v>0</v>
      </c>
    </row>
    <row r="4457" spans="1:12" ht="38.25">
      <c r="A4457" s="182" t="str">
        <f t="shared" si="1380"/>
        <v>1.1.2.2.03.00.00 - Taxa Utilização do Sistema Eletrônico de Controle 
 de Arrecadação do Adicional ao Frete para a Renovação da Marinha 
 Mercante</v>
      </c>
      <c r="B4457" s="188" t="s">
        <v>2666</v>
      </c>
      <c r="C4457" s="110">
        <v>86970.64</v>
      </c>
      <c r="D4457" s="110"/>
      <c r="E4457" s="110"/>
      <c r="F4457" s="110"/>
      <c r="G4457" s="112">
        <f t="shared" si="1381"/>
        <v>86970.64</v>
      </c>
      <c r="H4457" s="110">
        <v>19201857.18</v>
      </c>
      <c r="I4457" s="110">
        <v>0</v>
      </c>
      <c r="J4457" s="110">
        <v>7697.75</v>
      </c>
      <c r="K4457" s="110">
        <v>0</v>
      </c>
      <c r="L4457" s="112">
        <f t="shared" si="1382"/>
        <v>19194159.43</v>
      </c>
    </row>
    <row r="4458" spans="1:12">
      <c r="A4458" s="182" t="str">
        <f t="shared" si="1380"/>
        <v>1.1.2.2.04.00.00 - Taxa de Avaliação do Ensino Superior</v>
      </c>
      <c r="B4458" s="191" t="s">
        <v>2667</v>
      </c>
      <c r="C4458" s="111">
        <v>892487.3</v>
      </c>
      <c r="D4458" s="111"/>
      <c r="E4458" s="111"/>
      <c r="F4458" s="111"/>
      <c r="G4458" s="112">
        <f t="shared" si="1381"/>
        <v>892487.3</v>
      </c>
      <c r="H4458" s="111">
        <v>0</v>
      </c>
      <c r="I4458" s="111">
        <v>0</v>
      </c>
      <c r="J4458" s="111">
        <v>0</v>
      </c>
      <c r="K4458" s="111">
        <v>0</v>
      </c>
      <c r="L4458" s="112">
        <f t="shared" si="1382"/>
        <v>0</v>
      </c>
    </row>
    <row r="4459" spans="1:12">
      <c r="A4459" s="182" t="str">
        <f t="shared" si="1380"/>
        <v>1.1.2.2.06.00.00 - Taxa Judiciária da Justiça do Distrito Federal</v>
      </c>
      <c r="B4459" s="188" t="s">
        <v>2668</v>
      </c>
      <c r="C4459" s="110">
        <v>3243.44</v>
      </c>
      <c r="D4459" s="110"/>
      <c r="E4459" s="110"/>
      <c r="F4459" s="110"/>
      <c r="G4459" s="112">
        <f t="shared" si="1381"/>
        <v>3243.44</v>
      </c>
      <c r="H4459" s="110">
        <v>6044731.3099999996</v>
      </c>
      <c r="I4459" s="110">
        <v>0</v>
      </c>
      <c r="J4459" s="110">
        <v>0</v>
      </c>
      <c r="K4459" s="110">
        <v>0</v>
      </c>
      <c r="L4459" s="112">
        <f t="shared" si="1382"/>
        <v>6044731.3099999996</v>
      </c>
    </row>
    <row r="4460" spans="1:12" ht="25.5">
      <c r="A4460" s="182" t="str">
        <f t="shared" si="1380"/>
        <v>1.1.2.2.07.00.00 - Emolumentos e Custas da Justiça do Distrito 
 Federal</v>
      </c>
      <c r="B4460" s="191" t="s">
        <v>2669</v>
      </c>
      <c r="C4460" s="111">
        <v>10284.16</v>
      </c>
      <c r="D4460" s="111"/>
      <c r="E4460" s="111"/>
      <c r="F4460" s="111"/>
      <c r="G4460" s="112">
        <f t="shared" si="1381"/>
        <v>10284.16</v>
      </c>
      <c r="H4460" s="111">
        <v>0</v>
      </c>
      <c r="I4460" s="111">
        <v>0</v>
      </c>
      <c r="J4460" s="111">
        <v>0</v>
      </c>
      <c r="K4460" s="111">
        <v>0</v>
      </c>
      <c r="L4460" s="112">
        <f t="shared" si="1382"/>
        <v>0</v>
      </c>
    </row>
    <row r="4461" spans="1:12">
      <c r="A4461" s="182" t="str">
        <f t="shared" si="1380"/>
        <v>1.1.2.2.08.00.00 - Emolumentos e Custas Judiciais</v>
      </c>
      <c r="B4461" s="188" t="s">
        <v>2670</v>
      </c>
      <c r="C4461" s="110">
        <v>140612.42000000001</v>
      </c>
      <c r="D4461" s="110"/>
      <c r="E4461" s="110"/>
      <c r="F4461" s="110"/>
      <c r="G4461" s="112">
        <f t="shared" si="1381"/>
        <v>140612.42000000001</v>
      </c>
      <c r="H4461" s="110">
        <v>3154463633.3400002</v>
      </c>
      <c r="I4461" s="110">
        <v>0</v>
      </c>
      <c r="J4461" s="110">
        <v>0</v>
      </c>
      <c r="K4461" s="110">
        <v>92419489.780000001</v>
      </c>
      <c r="L4461" s="112">
        <f t="shared" si="1382"/>
        <v>3062044143.5599999</v>
      </c>
    </row>
    <row r="4462" spans="1:12" ht="25.5">
      <c r="A4462" s="182" t="str">
        <f t="shared" si="1380"/>
        <v>1.1.2.2.11.00.00 - Taxa de Utilização do Sistema Integrado de 
 Comércio Exterior – SISCOMEX</v>
      </c>
      <c r="B4462" s="191" t="s">
        <v>2671</v>
      </c>
      <c r="C4462" s="111">
        <v>526007.63</v>
      </c>
      <c r="D4462" s="111"/>
      <c r="E4462" s="111"/>
      <c r="F4462" s="111"/>
      <c r="G4462" s="112">
        <f t="shared" si="1381"/>
        <v>526007.63</v>
      </c>
      <c r="H4462" s="111">
        <v>0</v>
      </c>
      <c r="I4462" s="111">
        <v>0</v>
      </c>
      <c r="J4462" s="111">
        <v>0</v>
      </c>
      <c r="K4462" s="111">
        <v>0</v>
      </c>
      <c r="L4462" s="112">
        <f t="shared" si="1382"/>
        <v>0</v>
      </c>
    </row>
    <row r="4463" spans="1:12">
      <c r="A4463" s="182" t="str">
        <f t="shared" si="1380"/>
        <v>1.1.2.2.12.00.00 - Emolumentos e Custas Processuais Administrativas</v>
      </c>
      <c r="B4463" s="188" t="s">
        <v>2672</v>
      </c>
      <c r="C4463" s="110">
        <v>66657320.259999998</v>
      </c>
      <c r="D4463" s="110">
        <v>32454.46</v>
      </c>
      <c r="E4463" s="110">
        <v>4.46</v>
      </c>
      <c r="F4463" s="110">
        <v>709698.97</v>
      </c>
      <c r="G4463" s="112">
        <f t="shared" si="1381"/>
        <v>65915162.369999997</v>
      </c>
      <c r="H4463" s="110">
        <v>867976.22</v>
      </c>
      <c r="I4463" s="110">
        <v>0</v>
      </c>
      <c r="J4463" s="110">
        <v>0</v>
      </c>
      <c r="K4463" s="110">
        <v>0</v>
      </c>
      <c r="L4463" s="112">
        <f t="shared" si="1382"/>
        <v>867976.22</v>
      </c>
    </row>
    <row r="4464" spans="1:12">
      <c r="A4464" s="182" t="str">
        <f t="shared" si="1380"/>
        <v>1.1.2.2.15.00.00 - Taxa Militar</v>
      </c>
      <c r="B4464" s="191" t="s">
        <v>2673</v>
      </c>
      <c r="C4464" s="111">
        <v>28107.05</v>
      </c>
      <c r="D4464" s="111"/>
      <c r="E4464" s="111"/>
      <c r="F4464" s="111"/>
      <c r="G4464" s="112">
        <f t="shared" si="1381"/>
        <v>28107.05</v>
      </c>
      <c r="H4464" s="111">
        <v>4982573.4800000004</v>
      </c>
      <c r="I4464" s="111">
        <v>0</v>
      </c>
      <c r="J4464" s="111">
        <v>0</v>
      </c>
      <c r="K4464" s="111">
        <v>0</v>
      </c>
      <c r="L4464" s="112">
        <f t="shared" si="1382"/>
        <v>4982573.4800000004</v>
      </c>
    </row>
    <row r="4465" spans="1:12">
      <c r="A4465" s="182" t="str">
        <f t="shared" si="1380"/>
        <v>1.1.2.2.19.00.00 - Taxa de Classificação de Produtos Vegetais</v>
      </c>
      <c r="B4465" s="188" t="s">
        <v>2674</v>
      </c>
      <c r="C4465" s="110">
        <v>1393856.23</v>
      </c>
      <c r="D4465" s="110"/>
      <c r="E4465" s="110"/>
      <c r="F4465" s="110"/>
      <c r="G4465" s="112">
        <f t="shared" si="1381"/>
        <v>1393856.23</v>
      </c>
      <c r="H4465" s="110">
        <v>1180012</v>
      </c>
      <c r="I4465" s="110">
        <v>0</v>
      </c>
      <c r="J4465" s="110">
        <v>0</v>
      </c>
      <c r="K4465" s="110">
        <v>0</v>
      </c>
      <c r="L4465" s="112">
        <f t="shared" si="1382"/>
        <v>1180012</v>
      </c>
    </row>
    <row r="4466" spans="1:12">
      <c r="A4466" s="182" t="str">
        <f t="shared" si="1380"/>
        <v>1.1.2.2.21.00.00 - Taxas de Serviços Cadastrais</v>
      </c>
      <c r="B4466" s="191" t="s">
        <v>2675</v>
      </c>
      <c r="C4466" s="111">
        <v>46858947.93</v>
      </c>
      <c r="D4466" s="111">
        <v>111.46</v>
      </c>
      <c r="E4466" s="111"/>
      <c r="F4466" s="111">
        <v>280761.37</v>
      </c>
      <c r="G4466" s="112">
        <f t="shared" si="1381"/>
        <v>46578075.100000001</v>
      </c>
      <c r="H4466" s="111">
        <v>4825793.84</v>
      </c>
      <c r="I4466" s="111">
        <v>0</v>
      </c>
      <c r="J4466" s="111">
        <v>0</v>
      </c>
      <c r="K4466" s="111">
        <v>19285</v>
      </c>
      <c r="L4466" s="112">
        <f t="shared" si="1382"/>
        <v>4806508.84</v>
      </c>
    </row>
    <row r="4467" spans="1:12">
      <c r="A4467" s="182" t="str">
        <f t="shared" si="1380"/>
        <v>1.1.2.2.22.00.00 - Taxa de Serviços de Pesca e Aquicultura</v>
      </c>
      <c r="B4467" s="188" t="s">
        <v>2676</v>
      </c>
      <c r="C4467" s="110">
        <v>414643.34</v>
      </c>
      <c r="D4467" s="110"/>
      <c r="E4467" s="110"/>
      <c r="F4467" s="110">
        <v>324.89999999999998</v>
      </c>
      <c r="G4467" s="112">
        <f t="shared" si="1381"/>
        <v>414318.44</v>
      </c>
      <c r="H4467" s="110">
        <v>0</v>
      </c>
      <c r="I4467" s="110">
        <v>0</v>
      </c>
      <c r="J4467" s="110">
        <v>0</v>
      </c>
      <c r="K4467" s="110">
        <v>0</v>
      </c>
      <c r="L4467" s="112">
        <f t="shared" si="1382"/>
        <v>0</v>
      </c>
    </row>
    <row r="4468" spans="1:12">
      <c r="A4468" s="182" t="str">
        <f t="shared" si="1380"/>
        <v>1.1.2.2.28.00.00 - Taxa de Cemitérios</v>
      </c>
      <c r="B4468" s="191" t="s">
        <v>2677</v>
      </c>
      <c r="C4468" s="111">
        <v>61720739.409999996</v>
      </c>
      <c r="D4468" s="111"/>
      <c r="E4468" s="111"/>
      <c r="F4468" s="111">
        <v>158445.04</v>
      </c>
      <c r="G4468" s="112">
        <f t="shared" si="1381"/>
        <v>61562294.369999997</v>
      </c>
      <c r="H4468" s="111">
        <v>0</v>
      </c>
      <c r="I4468" s="111">
        <v>0</v>
      </c>
      <c r="J4468" s="111">
        <v>0</v>
      </c>
      <c r="K4468" s="111">
        <v>0</v>
      </c>
      <c r="L4468" s="112">
        <f t="shared" si="1382"/>
        <v>0</v>
      </c>
    </row>
    <row r="4469" spans="1:12">
      <c r="A4469" s="182" t="str">
        <f t="shared" si="1380"/>
        <v>1.1.2.2.29.00.00 - Emolumentos e Custas Extrajudiciais</v>
      </c>
      <c r="B4469" s="188" t="s">
        <v>2678</v>
      </c>
      <c r="C4469" s="110">
        <v>11278568.15</v>
      </c>
      <c r="D4469" s="110"/>
      <c r="E4469" s="110"/>
      <c r="F4469" s="110">
        <v>31482.5</v>
      </c>
      <c r="G4469" s="112">
        <f t="shared" si="1381"/>
        <v>11247085.65</v>
      </c>
      <c r="H4469" s="110">
        <v>2359990401.1700001</v>
      </c>
      <c r="I4469" s="110">
        <v>0</v>
      </c>
      <c r="J4469" s="110">
        <v>0</v>
      </c>
      <c r="K4469" s="110">
        <v>3499325.37</v>
      </c>
      <c r="L4469" s="112">
        <f t="shared" si="1382"/>
        <v>2356491075.8000002</v>
      </c>
    </row>
    <row r="4470" spans="1:12">
      <c r="A4470" s="182" t="str">
        <f t="shared" si="1380"/>
        <v>1.1.2.2.90.00.00 - Taxa de Limpeza Pública</v>
      </c>
      <c r="B4470" s="191" t="s">
        <v>2679</v>
      </c>
      <c r="C4470" s="111">
        <v>3832815637.8400002</v>
      </c>
      <c r="D4470" s="111">
        <v>488237.09</v>
      </c>
      <c r="E4470" s="111"/>
      <c r="F4470" s="111">
        <v>38666882.32</v>
      </c>
      <c r="G4470" s="112">
        <f t="shared" si="1381"/>
        <v>3793660518.4299998</v>
      </c>
      <c r="H4470" s="111">
        <v>0</v>
      </c>
      <c r="I4470" s="111">
        <v>0</v>
      </c>
      <c r="J4470" s="111">
        <v>0</v>
      </c>
      <c r="K4470" s="111">
        <v>0</v>
      </c>
      <c r="L4470" s="112">
        <f t="shared" si="1382"/>
        <v>0</v>
      </c>
    </row>
    <row r="4471" spans="1:12">
      <c r="A4471" s="182" t="str">
        <f t="shared" si="1380"/>
        <v>1.1.2.2.99.00.00 - Outras Taxas pela Prestação de Serviços</v>
      </c>
      <c r="B4471" s="188" t="s">
        <v>2680</v>
      </c>
      <c r="C4471" s="110">
        <v>1248400670.01</v>
      </c>
      <c r="D4471" s="110">
        <v>245089.27</v>
      </c>
      <c r="E4471" s="110">
        <v>558.95000000000005</v>
      </c>
      <c r="F4471" s="110">
        <v>13413357.949999999</v>
      </c>
      <c r="G4471" s="112">
        <f t="shared" si="1381"/>
        <v>1234741663.8399999</v>
      </c>
      <c r="H4471" s="110">
        <v>11115453275.959999</v>
      </c>
      <c r="I4471" s="110">
        <v>0</v>
      </c>
      <c r="J4471" s="110">
        <v>0</v>
      </c>
      <c r="K4471" s="110">
        <v>394406592.82999998</v>
      </c>
      <c r="L4471" s="112">
        <f t="shared" si="1382"/>
        <v>10721046683.129999</v>
      </c>
    </row>
    <row r="4472" spans="1:12">
      <c r="A4472" s="182" t="str">
        <f t="shared" si="1380"/>
        <v>1.1.3.0.00.00.00 - Contribuição de Melhoria</v>
      </c>
      <c r="B4472" s="191" t="s">
        <v>2681</v>
      </c>
      <c r="C4472" s="111">
        <v>236000069.94</v>
      </c>
      <c r="D4472" s="111">
        <v>17067.490000000002</v>
      </c>
      <c r="E4472" s="111">
        <v>14479.43</v>
      </c>
      <c r="F4472" s="111">
        <v>2602018.96</v>
      </c>
      <c r="G4472" s="112">
        <f t="shared" si="1381"/>
        <v>233366504.05999997</v>
      </c>
      <c r="H4472" s="111">
        <v>173.69</v>
      </c>
      <c r="I4472" s="111">
        <v>0</v>
      </c>
      <c r="J4472" s="111">
        <v>0</v>
      </c>
      <c r="K4472" s="111">
        <v>0</v>
      </c>
      <c r="L4472" s="112">
        <f t="shared" si="1382"/>
        <v>173.69</v>
      </c>
    </row>
    <row r="4473" spans="1:12" ht="25.5">
      <c r="A4473" s="182" t="str">
        <f t="shared" si="1380"/>
        <v>1.1.3.0.01.00.00 - Contribuição de Melhoria para Expansão da Rede de 
 Água Potável e Esgoto Sanitário</v>
      </c>
      <c r="B4473" s="188" t="s">
        <v>2682</v>
      </c>
      <c r="C4473" s="110">
        <v>6679623.0099999998</v>
      </c>
      <c r="D4473" s="110"/>
      <c r="E4473" s="110"/>
      <c r="F4473" s="110">
        <v>82254.66</v>
      </c>
      <c r="G4473" s="112">
        <f t="shared" si="1381"/>
        <v>6597368.3499999996</v>
      </c>
      <c r="H4473" s="110">
        <v>0</v>
      </c>
      <c r="I4473" s="110">
        <v>0</v>
      </c>
      <c r="J4473" s="110">
        <v>0</v>
      </c>
      <c r="K4473" s="110">
        <v>0</v>
      </c>
      <c r="L4473" s="112">
        <f t="shared" si="1382"/>
        <v>0</v>
      </c>
    </row>
    <row r="4474" spans="1:12" ht="25.5">
      <c r="A4474" s="182" t="str">
        <f t="shared" si="1380"/>
        <v>1.1.3.0.02.00.00 - Contribuição de Melhoria para Expansão da Rede de 
 Iluminação Pública na Cidade</v>
      </c>
      <c r="B4474" s="191" t="s">
        <v>2683</v>
      </c>
      <c r="C4474" s="111">
        <v>130435780.14</v>
      </c>
      <c r="D4474" s="111"/>
      <c r="E4474" s="111"/>
      <c r="F4474" s="111"/>
      <c r="G4474" s="112">
        <f t="shared" si="1381"/>
        <v>130435780.14</v>
      </c>
      <c r="H4474" s="111">
        <v>0</v>
      </c>
      <c r="I4474" s="111">
        <v>0</v>
      </c>
      <c r="J4474" s="111">
        <v>0</v>
      </c>
      <c r="K4474" s="111">
        <v>0</v>
      </c>
      <c r="L4474" s="112">
        <f t="shared" si="1382"/>
        <v>0</v>
      </c>
    </row>
    <row r="4475" spans="1:12" ht="25.5">
      <c r="A4475" s="182" t="str">
        <f t="shared" si="1380"/>
        <v>1.1.3.0.03.00.00 - Contribuição de Melhoria para Expansão de Rede de 
 Iluminação Pública Rural</v>
      </c>
      <c r="B4475" s="188" t="s">
        <v>2684</v>
      </c>
      <c r="C4475" s="110">
        <v>2305606.59</v>
      </c>
      <c r="D4475" s="110"/>
      <c r="E4475" s="110"/>
      <c r="F4475" s="110">
        <v>921.19</v>
      </c>
      <c r="G4475" s="112">
        <f t="shared" si="1381"/>
        <v>2304685.4</v>
      </c>
      <c r="H4475" s="110">
        <v>0</v>
      </c>
      <c r="I4475" s="110">
        <v>0</v>
      </c>
      <c r="J4475" s="110">
        <v>0</v>
      </c>
      <c r="K4475" s="110">
        <v>0</v>
      </c>
      <c r="L4475" s="112">
        <f t="shared" si="1382"/>
        <v>0</v>
      </c>
    </row>
    <row r="4476" spans="1:12" ht="25.5">
      <c r="A4476" s="182" t="str">
        <f t="shared" si="1380"/>
        <v>1.1.3.0.04.00.00 - Contribuição de Melhoria para Pavimentação e Obras 
 Complementares</v>
      </c>
      <c r="B4476" s="191" t="s">
        <v>2685</v>
      </c>
      <c r="C4476" s="111">
        <v>41742951.409999996</v>
      </c>
      <c r="D4476" s="111">
        <v>16358.88</v>
      </c>
      <c r="E4476" s="111">
        <v>14479.43</v>
      </c>
      <c r="F4476" s="111">
        <v>1812552.24</v>
      </c>
      <c r="G4476" s="112">
        <f t="shared" si="1381"/>
        <v>39899560.859999992</v>
      </c>
      <c r="H4476" s="111">
        <v>0</v>
      </c>
      <c r="I4476" s="111">
        <v>0</v>
      </c>
      <c r="J4476" s="111">
        <v>0</v>
      </c>
      <c r="K4476" s="111">
        <v>0</v>
      </c>
      <c r="L4476" s="112">
        <f t="shared" si="1382"/>
        <v>0</v>
      </c>
    </row>
    <row r="4477" spans="1:12">
      <c r="A4477" s="182" t="str">
        <f t="shared" si="1380"/>
        <v>1.1.3.0.99.00.00 - Outras Contribuições de Melhoria</v>
      </c>
      <c r="B4477" s="188" t="s">
        <v>2686</v>
      </c>
      <c r="C4477" s="110">
        <v>54836108.789999999</v>
      </c>
      <c r="D4477" s="110">
        <v>708.61</v>
      </c>
      <c r="E4477" s="110"/>
      <c r="F4477" s="110">
        <v>706290.87</v>
      </c>
      <c r="G4477" s="112">
        <f t="shared" si="1381"/>
        <v>54129109.310000002</v>
      </c>
      <c r="H4477" s="110">
        <v>173.69</v>
      </c>
      <c r="I4477" s="110">
        <v>0</v>
      </c>
      <c r="J4477" s="110">
        <v>0</v>
      </c>
      <c r="K4477" s="110">
        <v>0</v>
      </c>
      <c r="L4477" s="112">
        <f t="shared" si="1382"/>
        <v>173.69</v>
      </c>
    </row>
    <row r="4478" spans="1:12" ht="38.25">
      <c r="A4478" s="182" t="str">
        <f t="shared" si="1380"/>
        <v>1.1.3.1.02.05.00 - Receita de Transferência de Concessão, de 
 Permissão ou de Autorização de Rodovias ou de Obras Rodoviárias 
 Federais</v>
      </c>
      <c r="B4478" s="191" t="s">
        <v>2687</v>
      </c>
      <c r="C4478" s="111"/>
      <c r="D4478" s="111"/>
      <c r="E4478" s="111"/>
      <c r="F4478" s="111"/>
      <c r="G4478" s="112">
        <f t="shared" si="1381"/>
        <v>0</v>
      </c>
      <c r="H4478" s="111">
        <v>0</v>
      </c>
      <c r="I4478" s="111">
        <v>0</v>
      </c>
      <c r="J4478" s="111">
        <v>0</v>
      </c>
      <c r="K4478" s="111">
        <v>0</v>
      </c>
      <c r="L4478" s="112">
        <f t="shared" si="1382"/>
        <v>0</v>
      </c>
    </row>
    <row r="4479" spans="1:12">
      <c r="A4479" s="182" t="str">
        <f t="shared" si="1380"/>
        <v>1.2.0.0.00.00.00 - Receitas de Contribuições</v>
      </c>
      <c r="B4479" s="188" t="s">
        <v>2688</v>
      </c>
      <c r="C4479" s="110">
        <v>19668666540.650002</v>
      </c>
      <c r="D4479" s="110">
        <v>232603.19</v>
      </c>
      <c r="E4479" s="110">
        <v>4266733.05</v>
      </c>
      <c r="F4479" s="110">
        <v>63838999.869999997</v>
      </c>
      <c r="G4479" s="112">
        <f t="shared" si="1381"/>
        <v>19600328204.540005</v>
      </c>
      <c r="H4479" s="110">
        <v>31909132087.07</v>
      </c>
      <c r="I4479" s="110">
        <v>537783.44999999995</v>
      </c>
      <c r="J4479" s="110">
        <v>0</v>
      </c>
      <c r="K4479" s="110">
        <v>46569388.399999999</v>
      </c>
      <c r="L4479" s="112">
        <f t="shared" si="1382"/>
        <v>31862024915.219997</v>
      </c>
    </row>
    <row r="4480" spans="1:12">
      <c r="A4480" s="182" t="str">
        <f t="shared" si="1380"/>
        <v>1.2.1.0.00.00.00 - Contribuições Sociais</v>
      </c>
      <c r="B4480" s="191" t="s">
        <v>2689</v>
      </c>
      <c r="C4480" s="111">
        <v>12255276505.02</v>
      </c>
      <c r="D4480" s="111">
        <v>232405.65</v>
      </c>
      <c r="E4480" s="111">
        <v>3827842.15</v>
      </c>
      <c r="F4480" s="111">
        <v>4224601.3600000003</v>
      </c>
      <c r="G4480" s="112">
        <f t="shared" si="1381"/>
        <v>12246991655.860001</v>
      </c>
      <c r="H4480" s="111">
        <v>30151325067.740002</v>
      </c>
      <c r="I4480" s="111">
        <v>0</v>
      </c>
      <c r="J4480" s="111">
        <v>0</v>
      </c>
      <c r="K4480" s="111">
        <v>46567082.130000003</v>
      </c>
      <c r="L4480" s="112">
        <f t="shared" si="1382"/>
        <v>30104757985.610001</v>
      </c>
    </row>
    <row r="4481" spans="1:12" ht="25.5">
      <c r="A4481" s="182" t="str">
        <f t="shared" si="1380"/>
        <v>1.2.1.0.01.00.00 - Contribuição Social para o Financiamento da 
 Seguridade Social</v>
      </c>
      <c r="B4481" s="188" t="s">
        <v>2690</v>
      </c>
      <c r="C4481" s="110">
        <v>354057991.38999999</v>
      </c>
      <c r="D4481" s="110">
        <v>232405.65</v>
      </c>
      <c r="E4481" s="110"/>
      <c r="F4481" s="110">
        <v>20964.5</v>
      </c>
      <c r="G4481" s="112">
        <f t="shared" si="1381"/>
        <v>353804621.24000001</v>
      </c>
      <c r="H4481" s="110">
        <v>0</v>
      </c>
      <c r="I4481" s="110">
        <v>0</v>
      </c>
      <c r="J4481" s="110">
        <v>0</v>
      </c>
      <c r="K4481" s="110">
        <v>0</v>
      </c>
      <c r="L4481" s="112">
        <f t="shared" si="1382"/>
        <v>0</v>
      </c>
    </row>
    <row r="4482" spans="1:12">
      <c r="A4482" s="182" t="str">
        <f t="shared" si="1380"/>
        <v>1.2.1.0.02.00.00 - Contribuição Social do Saláro-Educação</v>
      </c>
      <c r="B4482" s="191" t="s">
        <v>2691</v>
      </c>
      <c r="C4482" s="111">
        <v>19200</v>
      </c>
      <c r="D4482" s="111"/>
      <c r="E4482" s="111"/>
      <c r="F4482" s="111"/>
      <c r="G4482" s="112">
        <f t="shared" si="1381"/>
        <v>19200</v>
      </c>
      <c r="H4482" s="111">
        <v>0</v>
      </c>
      <c r="I4482" s="111">
        <v>0</v>
      </c>
      <c r="J4482" s="111">
        <v>0</v>
      </c>
      <c r="K4482" s="111">
        <v>0</v>
      </c>
      <c r="L4482" s="112">
        <f t="shared" si="1382"/>
        <v>0</v>
      </c>
    </row>
    <row r="4483" spans="1:12">
      <c r="A4483" s="182" t="str">
        <f t="shared" si="1380"/>
        <v>1.2.1.0.04.00.00 - Cota-Parte da Contribuição Sindical</v>
      </c>
      <c r="B4483" s="188" t="s">
        <v>2692</v>
      </c>
      <c r="C4483" s="110"/>
      <c r="D4483" s="110"/>
      <c r="E4483" s="110"/>
      <c r="F4483" s="110"/>
      <c r="G4483" s="112">
        <f t="shared" si="1381"/>
        <v>0</v>
      </c>
      <c r="H4483" s="110">
        <v>0</v>
      </c>
      <c r="I4483" s="110">
        <v>0</v>
      </c>
      <c r="J4483" s="110">
        <v>0</v>
      </c>
      <c r="K4483" s="110">
        <v>0</v>
      </c>
      <c r="L4483" s="112">
        <f t="shared" si="1382"/>
        <v>0</v>
      </c>
    </row>
    <row r="4484" spans="1:12">
      <c r="A4484" s="182" t="str">
        <f t="shared" si="1380"/>
        <v>1.2.1.0.05.00.00 - Contribuição para o Ensino Aeroviário</v>
      </c>
      <c r="B4484" s="191" t="s">
        <v>2693</v>
      </c>
      <c r="C4484" s="111"/>
      <c r="D4484" s="111"/>
      <c r="E4484" s="111"/>
      <c r="F4484" s="111"/>
      <c r="G4484" s="112">
        <f t="shared" si="1381"/>
        <v>0</v>
      </c>
      <c r="H4484" s="111">
        <v>0</v>
      </c>
      <c r="I4484" s="111">
        <v>0</v>
      </c>
      <c r="J4484" s="111">
        <v>0</v>
      </c>
      <c r="K4484" s="111">
        <v>0</v>
      </c>
      <c r="L4484" s="112">
        <f t="shared" si="1382"/>
        <v>0</v>
      </c>
    </row>
    <row r="4485" spans="1:12" ht="25.5">
      <c r="A4485" s="182" t="str">
        <f t="shared" ref="A4485:A4548" si="1383">TRIM(B4485)</f>
        <v>1.2.1.0.06.00.00 - Contribuição para o Desenvolvimento do Ensino 
 Profissional Marítimo</v>
      </c>
      <c r="B4485" s="188" t="s">
        <v>2694</v>
      </c>
      <c r="C4485" s="110">
        <v>328.52</v>
      </c>
      <c r="D4485" s="110"/>
      <c r="E4485" s="110"/>
      <c r="F4485" s="110"/>
      <c r="G4485" s="112">
        <f t="shared" si="1381"/>
        <v>328.52</v>
      </c>
      <c r="H4485" s="110">
        <v>0</v>
      </c>
      <c r="I4485" s="110">
        <v>0</v>
      </c>
      <c r="J4485" s="110">
        <v>0</v>
      </c>
      <c r="K4485" s="110">
        <v>0</v>
      </c>
      <c r="L4485" s="112">
        <f t="shared" si="1382"/>
        <v>0</v>
      </c>
    </row>
    <row r="4486" spans="1:12" ht="25.5">
      <c r="A4486" s="182" t="str">
        <f t="shared" si="1383"/>
        <v>1.2.1.0.07.00.00 - Contribuição para o Fundo de Saúde das Forças 
 Armadas</v>
      </c>
      <c r="B4486" s="191" t="s">
        <v>2695</v>
      </c>
      <c r="C4486" s="111">
        <v>4571452.74</v>
      </c>
      <c r="D4486" s="111"/>
      <c r="E4486" s="111"/>
      <c r="F4486" s="111"/>
      <c r="G4486" s="112">
        <f t="shared" si="1381"/>
        <v>4571452.74</v>
      </c>
      <c r="H4486" s="111">
        <v>0</v>
      </c>
      <c r="I4486" s="111">
        <v>0</v>
      </c>
      <c r="J4486" s="111">
        <v>0</v>
      </c>
      <c r="K4486" s="111">
        <v>0</v>
      </c>
      <c r="L4486" s="112">
        <f t="shared" si="1382"/>
        <v>0</v>
      </c>
    </row>
    <row r="4487" spans="1:12" ht="25.5">
      <c r="A4487" s="182" t="str">
        <f t="shared" si="1383"/>
        <v>1.2.1.0.09.00.00 - Contribuição sobre a Arrecadação dos Fundos de 
 Investimentos</v>
      </c>
      <c r="B4487" s="188" t="s">
        <v>2696</v>
      </c>
      <c r="C4487" s="110">
        <v>2175829.9</v>
      </c>
      <c r="D4487" s="110"/>
      <c r="E4487" s="110"/>
      <c r="F4487" s="110"/>
      <c r="G4487" s="112">
        <f t="shared" ref="G4487:G4550" si="1384">C4487-D4487-E4487-F4487</f>
        <v>2175829.9</v>
      </c>
      <c r="H4487" s="110">
        <v>0</v>
      </c>
      <c r="I4487" s="110">
        <v>0</v>
      </c>
      <c r="J4487" s="110">
        <v>0</v>
      </c>
      <c r="K4487" s="110">
        <v>0</v>
      </c>
      <c r="L4487" s="112">
        <f t="shared" ref="L4487:L4550" si="1385">H4487-I4487-J4487-K4487</f>
        <v>0</v>
      </c>
    </row>
    <row r="4488" spans="1:12" ht="25.5">
      <c r="A4488" s="182" t="str">
        <f t="shared" si="1383"/>
        <v>1.2.1.0.13.00.00 - Contribuição sobre a Arrecadação dos Fundos de 
 Investimentos</v>
      </c>
      <c r="B4488" s="191" t="s">
        <v>2697</v>
      </c>
      <c r="C4488" s="111"/>
      <c r="D4488" s="111"/>
      <c r="E4488" s="111"/>
      <c r="F4488" s="111"/>
      <c r="G4488" s="112">
        <f t="shared" si="1384"/>
        <v>0</v>
      </c>
      <c r="H4488" s="111">
        <v>0</v>
      </c>
      <c r="I4488" s="111">
        <v>0</v>
      </c>
      <c r="J4488" s="111">
        <v>0</v>
      </c>
      <c r="K4488" s="111">
        <v>0</v>
      </c>
      <c r="L4488" s="112">
        <f t="shared" si="1385"/>
        <v>0</v>
      </c>
    </row>
    <row r="4489" spans="1:12">
      <c r="A4489" s="182" t="str">
        <f t="shared" si="1383"/>
        <v>1.2.1.0.15.00.00 - Contribuição para Custeio das Pensões Militares</v>
      </c>
      <c r="B4489" s="188" t="s">
        <v>2698</v>
      </c>
      <c r="C4489" s="110">
        <v>67809.91</v>
      </c>
      <c r="D4489" s="110"/>
      <c r="E4489" s="110"/>
      <c r="F4489" s="110"/>
      <c r="G4489" s="112">
        <f t="shared" si="1384"/>
        <v>67809.91</v>
      </c>
      <c r="H4489" s="110">
        <v>0</v>
      </c>
      <c r="I4489" s="110">
        <v>0</v>
      </c>
      <c r="J4489" s="110">
        <v>0</v>
      </c>
      <c r="K4489" s="110">
        <v>0</v>
      </c>
      <c r="L4489" s="112">
        <f t="shared" si="1385"/>
        <v>0</v>
      </c>
    </row>
    <row r="4490" spans="1:12" ht="25.5">
      <c r="A4490" s="182" t="str">
        <f t="shared" si="1383"/>
        <v>1.2.1.0.17.00.00 - Contribuição sobre a Receita de Sorteios 
 Realizados por Entidades</v>
      </c>
      <c r="B4490" s="191" t="s">
        <v>2699</v>
      </c>
      <c r="C4490" s="111">
        <v>781312.5</v>
      </c>
      <c r="D4490" s="111"/>
      <c r="E4490" s="111"/>
      <c r="F4490" s="111"/>
      <c r="G4490" s="112">
        <f t="shared" si="1384"/>
        <v>781312.5</v>
      </c>
      <c r="H4490" s="111">
        <v>0</v>
      </c>
      <c r="I4490" s="111">
        <v>0</v>
      </c>
      <c r="J4490" s="111">
        <v>0</v>
      </c>
      <c r="K4490" s="111">
        <v>0</v>
      </c>
      <c r="L4490" s="112">
        <f t="shared" si="1385"/>
        <v>0</v>
      </c>
    </row>
    <row r="4491" spans="1:12" ht="25.5">
      <c r="A4491" s="182" t="str">
        <f t="shared" si="1383"/>
        <v>1.2.1.0.18.00.00 - Contribuição sobre a Receita de Concursos de 
 Prognósticos</v>
      </c>
      <c r="B4491" s="188" t="s">
        <v>2700</v>
      </c>
      <c r="C4491" s="110">
        <v>1684714.6</v>
      </c>
      <c r="D4491" s="110"/>
      <c r="E4491" s="110"/>
      <c r="F4491" s="110"/>
      <c r="G4491" s="112">
        <f t="shared" si="1384"/>
        <v>1684714.6</v>
      </c>
      <c r="H4491" s="110">
        <v>2306421.29</v>
      </c>
      <c r="I4491" s="110">
        <v>0</v>
      </c>
      <c r="J4491" s="110">
        <v>0</v>
      </c>
      <c r="K4491" s="110">
        <v>0</v>
      </c>
      <c r="L4491" s="112">
        <f t="shared" si="1385"/>
        <v>2306421.29</v>
      </c>
    </row>
    <row r="4492" spans="1:12">
      <c r="A4492" s="182" t="str">
        <f t="shared" si="1383"/>
        <v>1.2.1.0.18.01.00 - Contribuição sobre a Receita da Loteria Federal</v>
      </c>
      <c r="B4492" s="191" t="s">
        <v>2701</v>
      </c>
      <c r="C4492" s="111">
        <v>944093.76</v>
      </c>
      <c r="D4492" s="111"/>
      <c r="E4492" s="111"/>
      <c r="F4492" s="111"/>
      <c r="G4492" s="112">
        <f t="shared" si="1384"/>
        <v>944093.76</v>
      </c>
      <c r="H4492" s="111">
        <v>0</v>
      </c>
      <c r="I4492" s="111">
        <v>0</v>
      </c>
      <c r="J4492" s="111">
        <v>0</v>
      </c>
      <c r="K4492" s="111">
        <v>0</v>
      </c>
      <c r="L4492" s="112">
        <f t="shared" si="1385"/>
        <v>0</v>
      </c>
    </row>
    <row r="4493" spans="1:12" ht="25.5">
      <c r="A4493" s="182" t="str">
        <f t="shared" si="1383"/>
        <v>1.2.1.0.18.02.00 - Contribuição sobre a Receita de Loterias 
 Esportivas</v>
      </c>
      <c r="B4493" s="188" t="s">
        <v>2702</v>
      </c>
      <c r="C4493" s="110"/>
      <c r="D4493" s="110"/>
      <c r="E4493" s="110"/>
      <c r="F4493" s="110"/>
      <c r="G4493" s="112">
        <f t="shared" si="1384"/>
        <v>0</v>
      </c>
      <c r="H4493" s="110">
        <v>1361227.23</v>
      </c>
      <c r="I4493" s="110">
        <v>0</v>
      </c>
      <c r="J4493" s="110">
        <v>0</v>
      </c>
      <c r="K4493" s="110">
        <v>0</v>
      </c>
      <c r="L4493" s="112">
        <f t="shared" si="1385"/>
        <v>1361227.23</v>
      </c>
    </row>
    <row r="4494" spans="1:12" ht="25.5">
      <c r="A4494" s="182" t="str">
        <f t="shared" si="1383"/>
        <v>1.2.1.0.18.03.00 - Contribuição sobre a Receita de Concursos 
 Especiais de Loterias Esportivas</v>
      </c>
      <c r="B4494" s="191" t="s">
        <v>2703</v>
      </c>
      <c r="C4494" s="111">
        <v>462994.7</v>
      </c>
      <c r="D4494" s="111"/>
      <c r="E4494" s="111"/>
      <c r="F4494" s="111"/>
      <c r="G4494" s="112">
        <f t="shared" si="1384"/>
        <v>462994.7</v>
      </c>
      <c r="H4494" s="111">
        <v>0</v>
      </c>
      <c r="I4494" s="111">
        <v>0</v>
      </c>
      <c r="J4494" s="111">
        <v>0</v>
      </c>
      <c r="K4494" s="111">
        <v>0</v>
      </c>
      <c r="L4494" s="112">
        <f t="shared" si="1385"/>
        <v>0</v>
      </c>
    </row>
    <row r="4495" spans="1:12" ht="25.5">
      <c r="A4495" s="182" t="str">
        <f t="shared" si="1383"/>
        <v>1.2.1.0.18.04.00 - Contribuição sobre a Receita de Loterias de 
 Números</v>
      </c>
      <c r="B4495" s="188" t="s">
        <v>2704</v>
      </c>
      <c r="C4495" s="110">
        <v>127045.96</v>
      </c>
      <c r="D4495" s="110"/>
      <c r="E4495" s="110"/>
      <c r="F4495" s="110"/>
      <c r="G4495" s="112">
        <f t="shared" si="1384"/>
        <v>127045.96</v>
      </c>
      <c r="H4495" s="110">
        <v>381836.56</v>
      </c>
      <c r="I4495" s="110">
        <v>0</v>
      </c>
      <c r="J4495" s="110">
        <v>0</v>
      </c>
      <c r="K4495" s="110">
        <v>0</v>
      </c>
      <c r="L4495" s="112">
        <f t="shared" si="1385"/>
        <v>381836.56</v>
      </c>
    </row>
    <row r="4496" spans="1:12" ht="25.5">
      <c r="A4496" s="182" t="str">
        <f t="shared" si="1383"/>
        <v>1.2.1.0.18.05.00 - Contribuição sobre a Receita da Loteria 
 Instantânea</v>
      </c>
      <c r="B4496" s="191" t="s">
        <v>2705</v>
      </c>
      <c r="C4496" s="111">
        <v>150580.18</v>
      </c>
      <c r="D4496" s="111"/>
      <c r="E4496" s="111"/>
      <c r="F4496" s="111"/>
      <c r="G4496" s="112">
        <f t="shared" si="1384"/>
        <v>150580.18</v>
      </c>
      <c r="H4496" s="111">
        <v>563357.5</v>
      </c>
      <c r="I4496" s="111">
        <v>0</v>
      </c>
      <c r="J4496" s="111">
        <v>0</v>
      </c>
      <c r="K4496" s="111">
        <v>0</v>
      </c>
      <c r="L4496" s="112">
        <f t="shared" si="1385"/>
        <v>563357.5</v>
      </c>
    </row>
    <row r="4497" spans="1:12">
      <c r="A4497" s="182" t="str">
        <f t="shared" si="1383"/>
        <v>1.2.1.0.18.06.00 - Prêmios Prescritos da Loteria Federal</v>
      </c>
      <c r="B4497" s="188" t="s">
        <v>2706</v>
      </c>
      <c r="C4497" s="110"/>
      <c r="D4497" s="110"/>
      <c r="E4497" s="110"/>
      <c r="F4497" s="110"/>
      <c r="G4497" s="112">
        <f t="shared" si="1384"/>
        <v>0</v>
      </c>
      <c r="H4497" s="110">
        <v>0</v>
      </c>
      <c r="I4497" s="110">
        <v>0</v>
      </c>
      <c r="J4497" s="110">
        <v>0</v>
      </c>
      <c r="K4497" s="110">
        <v>0</v>
      </c>
      <c r="L4497" s="112">
        <f t="shared" si="1385"/>
        <v>0</v>
      </c>
    </row>
    <row r="4498" spans="1:12" ht="25.5">
      <c r="A4498" s="182" t="str">
        <f t="shared" si="1383"/>
        <v>1.2.1.0.18.07.00 - Contribuição sobre a Receita de Outros Concursos 
 de Prognósticos</v>
      </c>
      <c r="B4498" s="191" t="s">
        <v>2707</v>
      </c>
      <c r="C4498" s="111"/>
      <c r="D4498" s="111"/>
      <c r="E4498" s="111"/>
      <c r="F4498" s="111"/>
      <c r="G4498" s="112">
        <f t="shared" si="1384"/>
        <v>0</v>
      </c>
      <c r="H4498" s="111">
        <v>0</v>
      </c>
      <c r="I4498" s="111">
        <v>0</v>
      </c>
      <c r="J4498" s="111">
        <v>0</v>
      </c>
      <c r="K4498" s="111">
        <v>0</v>
      </c>
      <c r="L4498" s="112">
        <f t="shared" si="1385"/>
        <v>0</v>
      </c>
    </row>
    <row r="4499" spans="1:12" ht="38.25">
      <c r="A4499" s="182" t="str">
        <f t="shared" si="1383"/>
        <v>1.2.1.0.18.08.00 - Contribuição Sobre a Receita de Concurso de 
 Prognóstico Específico Destinado ao Desenvolvimento da Prática 
 Desportiva – Modalidade Futebol (“Timemania”)</v>
      </c>
      <c r="B4499" s="188" t="s">
        <v>2708</v>
      </c>
      <c r="C4499" s="110"/>
      <c r="D4499" s="110"/>
      <c r="E4499" s="110"/>
      <c r="F4499" s="110"/>
      <c r="G4499" s="112">
        <f t="shared" si="1384"/>
        <v>0</v>
      </c>
      <c r="H4499" s="110">
        <v>0</v>
      </c>
      <c r="I4499" s="110">
        <v>0</v>
      </c>
      <c r="J4499" s="110">
        <v>0</v>
      </c>
      <c r="K4499" s="110">
        <v>0</v>
      </c>
      <c r="L4499" s="112">
        <f t="shared" si="1385"/>
        <v>0</v>
      </c>
    </row>
    <row r="4500" spans="1:12">
      <c r="A4500" s="182" t="str">
        <f t="shared" si="1383"/>
        <v>1.2.1.0.18.09.00 - Outros Prêmios Prescritos</v>
      </c>
      <c r="B4500" s="191" t="s">
        <v>2709</v>
      </c>
      <c r="C4500" s="111"/>
      <c r="D4500" s="111"/>
      <c r="E4500" s="111"/>
      <c r="F4500" s="111"/>
      <c r="G4500" s="112">
        <f t="shared" si="1384"/>
        <v>0</v>
      </c>
      <c r="H4500" s="111">
        <v>0</v>
      </c>
      <c r="I4500" s="111">
        <v>0</v>
      </c>
      <c r="J4500" s="111">
        <v>0</v>
      </c>
      <c r="K4500" s="111">
        <v>0</v>
      </c>
      <c r="L4500" s="112">
        <f t="shared" si="1385"/>
        <v>0</v>
      </c>
    </row>
    <row r="4501" spans="1:12" ht="25.5">
      <c r="A4501" s="182" t="str">
        <f t="shared" si="1383"/>
        <v>1.2.1.0.29.00.00 - Contribuições para o Regime Próprio de Previdência 
 do Servidor Público</v>
      </c>
      <c r="B4501" s="188" t="s">
        <v>2710</v>
      </c>
      <c r="C4501" s="110">
        <v>10975935844.57</v>
      </c>
      <c r="D4501" s="110"/>
      <c r="E4501" s="110">
        <v>13495.69</v>
      </c>
      <c r="F4501" s="110">
        <v>3711946.04</v>
      </c>
      <c r="G4501" s="112">
        <f t="shared" si="1384"/>
        <v>10972210402.839998</v>
      </c>
      <c r="H4501" s="110">
        <v>21095667927.02</v>
      </c>
      <c r="I4501" s="110">
        <v>0</v>
      </c>
      <c r="J4501" s="110">
        <v>0</v>
      </c>
      <c r="K4501" s="110">
        <v>42038455.009999998</v>
      </c>
      <c r="L4501" s="112">
        <f t="shared" si="1385"/>
        <v>21053629472.010002</v>
      </c>
    </row>
    <row r="4502" spans="1:12" ht="25.5">
      <c r="A4502" s="182" t="str">
        <f t="shared" si="1383"/>
        <v>1.2.1.0.29.01.00 - Contribuição Patronal de Servidor Ativo Civil 
 para o Regime Próprio</v>
      </c>
      <c r="B4502" s="191" t="s">
        <v>2711</v>
      </c>
      <c r="C4502" s="111">
        <v>492237902.25999999</v>
      </c>
      <c r="D4502" s="111"/>
      <c r="E4502" s="111"/>
      <c r="F4502" s="111">
        <v>3981</v>
      </c>
      <c r="G4502" s="112">
        <f t="shared" si="1384"/>
        <v>492233921.25999999</v>
      </c>
      <c r="H4502" s="111">
        <v>601501090.63</v>
      </c>
      <c r="I4502" s="111">
        <v>0</v>
      </c>
      <c r="J4502" s="111">
        <v>0</v>
      </c>
      <c r="K4502" s="111">
        <v>154532.64000000001</v>
      </c>
      <c r="L4502" s="112">
        <f t="shared" si="1385"/>
        <v>601346557.99000001</v>
      </c>
    </row>
    <row r="4503" spans="1:12">
      <c r="A4503" s="182" t="str">
        <f t="shared" si="1383"/>
        <v>1.2.1.0.29.02.00 - Contribuição Patronal de Servidor Ativo Militar</v>
      </c>
      <c r="B4503" s="188" t="s">
        <v>2712</v>
      </c>
      <c r="C4503" s="110">
        <v>9325687.2899999991</v>
      </c>
      <c r="D4503" s="110"/>
      <c r="E4503" s="110"/>
      <c r="F4503" s="110"/>
      <c r="G4503" s="112">
        <f t="shared" si="1384"/>
        <v>9325687.2899999991</v>
      </c>
      <c r="H4503" s="110">
        <v>137761.97</v>
      </c>
      <c r="I4503" s="110">
        <v>0</v>
      </c>
      <c r="J4503" s="110">
        <v>0</v>
      </c>
      <c r="K4503" s="110">
        <v>32.93</v>
      </c>
      <c r="L4503" s="112">
        <f t="shared" si="1385"/>
        <v>137729.04</v>
      </c>
    </row>
    <row r="4504" spans="1:12">
      <c r="A4504" s="182" t="str">
        <f t="shared" si="1383"/>
        <v>1.2.1.0.29.03.00 - Contribuição Patronal – Inativo Civil</v>
      </c>
      <c r="B4504" s="191" t="s">
        <v>2713</v>
      </c>
      <c r="C4504" s="111">
        <v>9164909.5899999999</v>
      </c>
      <c r="D4504" s="111"/>
      <c r="E4504" s="111"/>
      <c r="F4504" s="111"/>
      <c r="G4504" s="112">
        <f t="shared" si="1384"/>
        <v>9164909.5899999999</v>
      </c>
      <c r="H4504" s="111">
        <v>0</v>
      </c>
      <c r="I4504" s="111">
        <v>0</v>
      </c>
      <c r="J4504" s="111">
        <v>0</v>
      </c>
      <c r="K4504" s="111">
        <v>0</v>
      </c>
      <c r="L4504" s="112">
        <f t="shared" si="1385"/>
        <v>0</v>
      </c>
    </row>
    <row r="4505" spans="1:12">
      <c r="A4505" s="182" t="str">
        <f t="shared" si="1383"/>
        <v>1.2.1.0.29.04.00 - Contribuição Patronal – Inativo Militar</v>
      </c>
      <c r="B4505" s="188" t="s">
        <v>2714</v>
      </c>
      <c r="C4505" s="110">
        <v>101015.65</v>
      </c>
      <c r="D4505" s="110"/>
      <c r="E4505" s="110"/>
      <c r="F4505" s="110"/>
      <c r="G4505" s="112">
        <f t="shared" si="1384"/>
        <v>101015.65</v>
      </c>
      <c r="H4505" s="110">
        <v>0</v>
      </c>
      <c r="I4505" s="110">
        <v>0</v>
      </c>
      <c r="J4505" s="110">
        <v>0</v>
      </c>
      <c r="K4505" s="110">
        <v>0</v>
      </c>
      <c r="L4505" s="112">
        <f t="shared" si="1385"/>
        <v>0</v>
      </c>
    </row>
    <row r="4506" spans="1:12">
      <c r="A4506" s="182" t="str">
        <f t="shared" si="1383"/>
        <v>1.2.1.0.29.05.00 - Contribuição Patronal – Pensionista Civil</v>
      </c>
      <c r="B4506" s="191" t="s">
        <v>2715</v>
      </c>
      <c r="C4506" s="111">
        <v>1365897.24</v>
      </c>
      <c r="D4506" s="111"/>
      <c r="E4506" s="111"/>
      <c r="F4506" s="111"/>
      <c r="G4506" s="112">
        <f t="shared" si="1384"/>
        <v>1365897.24</v>
      </c>
      <c r="H4506" s="111">
        <v>4822133.87</v>
      </c>
      <c r="I4506" s="111">
        <v>0</v>
      </c>
      <c r="J4506" s="111">
        <v>0</v>
      </c>
      <c r="K4506" s="111">
        <v>0</v>
      </c>
      <c r="L4506" s="112">
        <f t="shared" si="1385"/>
        <v>4822133.87</v>
      </c>
    </row>
    <row r="4507" spans="1:12">
      <c r="A4507" s="182" t="str">
        <f t="shared" si="1383"/>
        <v>1.2.1.0.29.06.00 - Contribuição Patronal – Pensionista Militar</v>
      </c>
      <c r="B4507" s="188" t="s">
        <v>2716</v>
      </c>
      <c r="C4507" s="110">
        <v>4060237.29</v>
      </c>
      <c r="D4507" s="110"/>
      <c r="E4507" s="110"/>
      <c r="F4507" s="110"/>
      <c r="G4507" s="112">
        <f t="shared" si="1384"/>
        <v>4060237.29</v>
      </c>
      <c r="H4507" s="110">
        <v>0</v>
      </c>
      <c r="I4507" s="110">
        <v>0</v>
      </c>
      <c r="J4507" s="110">
        <v>0</v>
      </c>
      <c r="K4507" s="110">
        <v>0</v>
      </c>
      <c r="L4507" s="112">
        <f t="shared" si="1385"/>
        <v>0</v>
      </c>
    </row>
    <row r="4508" spans="1:12" ht="25.5">
      <c r="A4508" s="182" t="str">
        <f t="shared" si="1383"/>
        <v>1.2.1.0.29.07.00 - Contribuição do Servidor Ativo Civil para o 
 Regime Próprio</v>
      </c>
      <c r="B4508" s="191" t="s">
        <v>2717</v>
      </c>
      <c r="C4508" s="111">
        <v>9358037328.7000008</v>
      </c>
      <c r="D4508" s="111"/>
      <c r="E4508" s="111">
        <v>13495.69</v>
      </c>
      <c r="F4508" s="111">
        <v>3640124.1</v>
      </c>
      <c r="G4508" s="112">
        <f t="shared" si="1384"/>
        <v>9354383708.9099998</v>
      </c>
      <c r="H4508" s="111">
        <v>13740900048.389999</v>
      </c>
      <c r="I4508" s="111">
        <v>0</v>
      </c>
      <c r="J4508" s="111">
        <v>0</v>
      </c>
      <c r="K4508" s="111">
        <v>39374589.170000002</v>
      </c>
      <c r="L4508" s="112">
        <f t="shared" si="1385"/>
        <v>13701525459.219999</v>
      </c>
    </row>
    <row r="4509" spans="1:12">
      <c r="A4509" s="182" t="str">
        <f t="shared" si="1383"/>
        <v>1.2.1.0.29.08.00 - Contribuição de Servidor Ativo Militar</v>
      </c>
      <c r="B4509" s="188" t="s">
        <v>2718</v>
      </c>
      <c r="C4509" s="110">
        <v>9656505.4900000002</v>
      </c>
      <c r="D4509" s="110"/>
      <c r="E4509" s="110"/>
      <c r="F4509" s="110">
        <v>8417.67</v>
      </c>
      <c r="G4509" s="112">
        <f t="shared" si="1384"/>
        <v>9648087.8200000003</v>
      </c>
      <c r="H4509" s="110">
        <v>2467703352.3600001</v>
      </c>
      <c r="I4509" s="110">
        <v>0</v>
      </c>
      <c r="J4509" s="110">
        <v>0</v>
      </c>
      <c r="K4509" s="110">
        <v>210988.77</v>
      </c>
      <c r="L4509" s="112">
        <f t="shared" si="1385"/>
        <v>2467492363.5900002</v>
      </c>
    </row>
    <row r="4510" spans="1:12" ht="25.5">
      <c r="A4510" s="182" t="str">
        <f t="shared" si="1383"/>
        <v>1.2.1.0.29.09.00 - Contribuições do Servidor Inativo Civil para o 
 Regime Próprio</v>
      </c>
      <c r="B4510" s="191" t="s">
        <v>2719</v>
      </c>
      <c r="C4510" s="111">
        <v>718845165.80999994</v>
      </c>
      <c r="D4510" s="111"/>
      <c r="E4510" s="111"/>
      <c r="F4510" s="111">
        <v>59377.36</v>
      </c>
      <c r="G4510" s="112">
        <f t="shared" si="1384"/>
        <v>718785788.44999993</v>
      </c>
      <c r="H4510" s="111">
        <v>2047417193.8</v>
      </c>
      <c r="I4510" s="111">
        <v>0</v>
      </c>
      <c r="J4510" s="111">
        <v>0</v>
      </c>
      <c r="K4510" s="111">
        <v>1001184.99</v>
      </c>
      <c r="L4510" s="112">
        <f t="shared" si="1385"/>
        <v>2046416008.8099999</v>
      </c>
    </row>
    <row r="4511" spans="1:12">
      <c r="A4511" s="182" t="str">
        <f t="shared" si="1383"/>
        <v>1.2.1.0.29.10.00 - Contribuições de Servidor Inativo Militar</v>
      </c>
      <c r="B4511" s="188" t="s">
        <v>2720</v>
      </c>
      <c r="C4511" s="110">
        <v>156709.12</v>
      </c>
      <c r="D4511" s="110"/>
      <c r="E4511" s="110"/>
      <c r="F4511" s="110">
        <v>45.91</v>
      </c>
      <c r="G4511" s="112">
        <f t="shared" si="1384"/>
        <v>156663.21</v>
      </c>
      <c r="H4511" s="110">
        <v>924272518.02999997</v>
      </c>
      <c r="I4511" s="110">
        <v>0</v>
      </c>
      <c r="J4511" s="110">
        <v>0</v>
      </c>
      <c r="K4511" s="110">
        <v>58875.8</v>
      </c>
      <c r="L4511" s="112">
        <f t="shared" si="1385"/>
        <v>924213642.23000002</v>
      </c>
    </row>
    <row r="4512" spans="1:12" ht="25.5">
      <c r="A4512" s="182" t="str">
        <f t="shared" si="1383"/>
        <v>1.2.1.0.29.11.00 - Contribuições de Pensionista Civil para o Regime 
 Próprio</v>
      </c>
      <c r="B4512" s="191" t="s">
        <v>2721</v>
      </c>
      <c r="C4512" s="111">
        <v>69252474.090000004</v>
      </c>
      <c r="D4512" s="111"/>
      <c r="E4512" s="111"/>
      <c r="F4512" s="111"/>
      <c r="G4512" s="112">
        <f t="shared" si="1384"/>
        <v>69252474.090000004</v>
      </c>
      <c r="H4512" s="111">
        <v>460082578.20999998</v>
      </c>
      <c r="I4512" s="111">
        <v>0</v>
      </c>
      <c r="J4512" s="111">
        <v>0</v>
      </c>
      <c r="K4512" s="111">
        <v>937574.32</v>
      </c>
      <c r="L4512" s="112">
        <f t="shared" si="1385"/>
        <v>459145003.88999999</v>
      </c>
    </row>
    <row r="4513" spans="1:12">
      <c r="A4513" s="182" t="str">
        <f t="shared" si="1383"/>
        <v>1.2.1.0.29.12.00 - Contribuições de Pensionista Militar</v>
      </c>
      <c r="B4513" s="188" t="s">
        <v>2722</v>
      </c>
      <c r="C4513" s="110">
        <v>17816.46</v>
      </c>
      <c r="D4513" s="110"/>
      <c r="E4513" s="110"/>
      <c r="F4513" s="110"/>
      <c r="G4513" s="112">
        <f t="shared" si="1384"/>
        <v>17816.46</v>
      </c>
      <c r="H4513" s="110">
        <v>347157462.69</v>
      </c>
      <c r="I4513" s="110">
        <v>0</v>
      </c>
      <c r="J4513" s="110">
        <v>0</v>
      </c>
      <c r="K4513" s="110">
        <v>214080.11</v>
      </c>
      <c r="L4513" s="112">
        <f t="shared" si="1385"/>
        <v>346943382.57999998</v>
      </c>
    </row>
    <row r="4514" spans="1:12" ht="25.5">
      <c r="A4514" s="182" t="str">
        <f t="shared" si="1383"/>
        <v>1.2.1.0.29.13.00 - Contribuição Previdenciária para Amortização do 
 Déficit Atuarial</v>
      </c>
      <c r="B4514" s="191" t="s">
        <v>2723</v>
      </c>
      <c r="C4514" s="111">
        <v>123117564.16</v>
      </c>
      <c r="D4514" s="111"/>
      <c r="E4514" s="111"/>
      <c r="F4514" s="111"/>
      <c r="G4514" s="112">
        <f t="shared" si="1384"/>
        <v>123117564.16</v>
      </c>
      <c r="H4514" s="111">
        <v>0</v>
      </c>
      <c r="I4514" s="111">
        <v>0</v>
      </c>
      <c r="J4514" s="111">
        <v>0</v>
      </c>
      <c r="K4514" s="111">
        <v>0</v>
      </c>
      <c r="L4514" s="112">
        <f t="shared" si="1385"/>
        <v>0</v>
      </c>
    </row>
    <row r="4515" spans="1:12" ht="25.5">
      <c r="A4515" s="182" t="str">
        <f t="shared" si="1383"/>
        <v>1.2.1.0.29.15.00 - Contribuição Previdenciária em Regime de 
 Parcelamento de Débitos</v>
      </c>
      <c r="B4515" s="188" t="s">
        <v>2724</v>
      </c>
      <c r="C4515" s="110">
        <v>164843740.46000001</v>
      </c>
      <c r="D4515" s="110"/>
      <c r="E4515" s="110"/>
      <c r="F4515" s="110"/>
      <c r="G4515" s="112">
        <f t="shared" si="1384"/>
        <v>164843740.46000001</v>
      </c>
      <c r="H4515" s="110">
        <v>697200.68</v>
      </c>
      <c r="I4515" s="110">
        <v>0</v>
      </c>
      <c r="J4515" s="110">
        <v>0</v>
      </c>
      <c r="K4515" s="110">
        <v>0</v>
      </c>
      <c r="L4515" s="112">
        <f t="shared" si="1385"/>
        <v>697200.68</v>
      </c>
    </row>
    <row r="4516" spans="1:12" ht="25.5">
      <c r="A4516" s="182" t="str">
        <f t="shared" si="1383"/>
        <v>1.2.1.0.29.16.00 - Receita de Recolhimento da Contribuição Patronal, 
 oriunda do Pagamento de Sentenças Judiciais</v>
      </c>
      <c r="B4516" s="191" t="s">
        <v>2725</v>
      </c>
      <c r="C4516" s="111">
        <v>8403495.8200000003</v>
      </c>
      <c r="D4516" s="111"/>
      <c r="E4516" s="111"/>
      <c r="F4516" s="111"/>
      <c r="G4516" s="112">
        <f t="shared" si="1384"/>
        <v>8403495.8200000003</v>
      </c>
      <c r="H4516" s="111">
        <v>52479892.539999999</v>
      </c>
      <c r="I4516" s="111">
        <v>0</v>
      </c>
      <c r="J4516" s="111">
        <v>0</v>
      </c>
      <c r="K4516" s="111">
        <v>0</v>
      </c>
      <c r="L4516" s="112">
        <f t="shared" si="1385"/>
        <v>52479892.539999999</v>
      </c>
    </row>
    <row r="4517" spans="1:12" ht="25.5">
      <c r="A4517" s="182" t="str">
        <f t="shared" si="1383"/>
        <v>1.2.1.0.29.17.00 - Receita de Recolhimento da Contribuição do 
 Servidor Ativo Civil, oriunda do Pagamento de Sentenças Judiciais</v>
      </c>
      <c r="B4517" s="188" t="s">
        <v>2726</v>
      </c>
      <c r="C4517" s="110">
        <v>5604815.1799999997</v>
      </c>
      <c r="D4517" s="110"/>
      <c r="E4517" s="110"/>
      <c r="F4517" s="110"/>
      <c r="G4517" s="112">
        <f t="shared" si="1384"/>
        <v>5604815.1799999997</v>
      </c>
      <c r="H4517" s="110">
        <v>34707274.539999999</v>
      </c>
      <c r="I4517" s="110">
        <v>0</v>
      </c>
      <c r="J4517" s="110">
        <v>0</v>
      </c>
      <c r="K4517" s="110">
        <v>86596.28</v>
      </c>
      <c r="L4517" s="112">
        <f t="shared" si="1385"/>
        <v>34620678.259999998</v>
      </c>
    </row>
    <row r="4518" spans="1:12" ht="25.5">
      <c r="A4518" s="182" t="str">
        <f t="shared" si="1383"/>
        <v>1.2.1.0.29.18.00 - Receita de Recolhimento da Contribuição do 
 Servidor Inativo Civil, oriunda do Pagamento de Sentenças Judiciais</v>
      </c>
      <c r="B4518" s="191" t="s">
        <v>2727</v>
      </c>
      <c r="C4518" s="111">
        <v>1433764.12</v>
      </c>
      <c r="D4518" s="111"/>
      <c r="E4518" s="111"/>
      <c r="F4518" s="111"/>
      <c r="G4518" s="112">
        <f t="shared" si="1384"/>
        <v>1433764.12</v>
      </c>
      <c r="H4518" s="111">
        <v>329157132.24000001</v>
      </c>
      <c r="I4518" s="111">
        <v>0</v>
      </c>
      <c r="J4518" s="111">
        <v>0</v>
      </c>
      <c r="K4518" s="111">
        <v>0</v>
      </c>
      <c r="L4518" s="112">
        <f t="shared" si="1385"/>
        <v>329157132.24000001</v>
      </c>
    </row>
    <row r="4519" spans="1:12" ht="25.5">
      <c r="A4519" s="182" t="str">
        <f t="shared" si="1383"/>
        <v>1.2.1.0.29.19.00 - Receita de Recolhimento de Pensionista Civil, 
 oriunda do Pagamento de Sentenças Judiciais</v>
      </c>
      <c r="B4519" s="188" t="s">
        <v>2728</v>
      </c>
      <c r="C4519" s="110">
        <v>310815.84000000003</v>
      </c>
      <c r="D4519" s="110"/>
      <c r="E4519" s="110"/>
      <c r="F4519" s="110"/>
      <c r="G4519" s="112">
        <f t="shared" si="1384"/>
        <v>310815.84000000003</v>
      </c>
      <c r="H4519" s="110">
        <v>84632287.069999993</v>
      </c>
      <c r="I4519" s="110">
        <v>0</v>
      </c>
      <c r="J4519" s="110">
        <v>0</v>
      </c>
      <c r="K4519" s="110">
        <v>0</v>
      </c>
      <c r="L4519" s="112">
        <f t="shared" si="1385"/>
        <v>84632287.069999993</v>
      </c>
    </row>
    <row r="4520" spans="1:12" ht="25.5">
      <c r="A4520" s="182" t="str">
        <f t="shared" si="1383"/>
        <v>1.2.1.0.30.00.00 - Contribuições Previdenciárias para o Regime Geral 
 de Previdência Social</v>
      </c>
      <c r="B4520" s="191" t="s">
        <v>2729</v>
      </c>
      <c r="C4520" s="111">
        <v>11966773.060000001</v>
      </c>
      <c r="D4520" s="111"/>
      <c r="E4520" s="111"/>
      <c r="F4520" s="111">
        <v>304.22000000000003</v>
      </c>
      <c r="G4520" s="112">
        <f t="shared" si="1384"/>
        <v>11966468.84</v>
      </c>
      <c r="H4520" s="111">
        <v>0</v>
      </c>
      <c r="I4520" s="111">
        <v>0</v>
      </c>
      <c r="J4520" s="111">
        <v>0</v>
      </c>
      <c r="K4520" s="111">
        <v>0</v>
      </c>
      <c r="L4520" s="112">
        <f t="shared" si="1385"/>
        <v>0</v>
      </c>
    </row>
    <row r="4521" spans="1:12" ht="25.5">
      <c r="A4521" s="182" t="str">
        <f t="shared" si="1383"/>
        <v>1.2.1.0.31.00.00 - Contribuição para o Fundo de Saúde dos Policiais 
 Militares e Bombeiros Militares do Distrito Federal</v>
      </c>
      <c r="B4521" s="188" t="s">
        <v>2730</v>
      </c>
      <c r="C4521" s="110">
        <v>9881.92</v>
      </c>
      <c r="D4521" s="110"/>
      <c r="E4521" s="110"/>
      <c r="F4521" s="110"/>
      <c r="G4521" s="112">
        <f t="shared" si="1384"/>
        <v>9881.92</v>
      </c>
      <c r="H4521" s="110">
        <v>0</v>
      </c>
      <c r="I4521" s="110">
        <v>0</v>
      </c>
      <c r="J4521" s="110">
        <v>0</v>
      </c>
      <c r="K4521" s="110">
        <v>0</v>
      </c>
      <c r="L4521" s="112">
        <f t="shared" si="1385"/>
        <v>0</v>
      </c>
    </row>
    <row r="4522" spans="1:12">
      <c r="A4522" s="182" t="str">
        <f t="shared" si="1383"/>
        <v>1.2.1.0.32.00.00 - Contribuições Rurais</v>
      </c>
      <c r="B4522" s="191" t="s">
        <v>2731</v>
      </c>
      <c r="C4522" s="111"/>
      <c r="D4522" s="111"/>
      <c r="E4522" s="111"/>
      <c r="F4522" s="111"/>
      <c r="G4522" s="112">
        <f t="shared" si="1384"/>
        <v>0</v>
      </c>
      <c r="H4522" s="111">
        <v>0</v>
      </c>
      <c r="I4522" s="111">
        <v>0</v>
      </c>
      <c r="J4522" s="111">
        <v>0</v>
      </c>
      <c r="K4522" s="111">
        <v>0</v>
      </c>
      <c r="L4522" s="112">
        <f t="shared" si="1385"/>
        <v>0</v>
      </c>
    </row>
    <row r="4523" spans="1:12" ht="25.5">
      <c r="A4523" s="182" t="str">
        <f t="shared" si="1383"/>
        <v>1.2.1.0.33.00.00 - Contribuição e Adicional para o Serviço Nacional 
 de Aprendizagem Comercial - SENAC</v>
      </c>
      <c r="B4523" s="188" t="s">
        <v>2732</v>
      </c>
      <c r="C4523" s="110"/>
      <c r="D4523" s="110"/>
      <c r="E4523" s="110"/>
      <c r="F4523" s="110"/>
      <c r="G4523" s="112">
        <f t="shared" si="1384"/>
        <v>0</v>
      </c>
      <c r="H4523" s="110">
        <v>0</v>
      </c>
      <c r="I4523" s="110">
        <v>0</v>
      </c>
      <c r="J4523" s="110">
        <v>0</v>
      </c>
      <c r="K4523" s="110">
        <v>0</v>
      </c>
      <c r="L4523" s="112">
        <f t="shared" si="1385"/>
        <v>0</v>
      </c>
    </row>
    <row r="4524" spans="1:12" ht="25.5">
      <c r="A4524" s="182" t="str">
        <f t="shared" si="1383"/>
        <v>1.2.1.0.34.00.00 - Contribuição e Adicional para o Serviço Nacional 
 de Aprendizagem Industrial - SENAI</v>
      </c>
      <c r="B4524" s="191" t="s">
        <v>2733</v>
      </c>
      <c r="C4524" s="111"/>
      <c r="D4524" s="111"/>
      <c r="E4524" s="111"/>
      <c r="F4524" s="111"/>
      <c r="G4524" s="112">
        <f t="shared" si="1384"/>
        <v>0</v>
      </c>
      <c r="H4524" s="111">
        <v>0</v>
      </c>
      <c r="I4524" s="111">
        <v>0</v>
      </c>
      <c r="J4524" s="111">
        <v>0</v>
      </c>
      <c r="K4524" s="111">
        <v>0</v>
      </c>
      <c r="L4524" s="112">
        <f t="shared" si="1385"/>
        <v>0</v>
      </c>
    </row>
    <row r="4525" spans="1:12" ht="25.5">
      <c r="A4525" s="182" t="str">
        <f t="shared" si="1383"/>
        <v>1.2.1.0.35.00.00 - Contribuição e Adicional para o Serviço Social do 
 Comércio - SESC</v>
      </c>
      <c r="B4525" s="188" t="s">
        <v>2734</v>
      </c>
      <c r="C4525" s="110">
        <v>46945279.200000003</v>
      </c>
      <c r="D4525" s="110"/>
      <c r="E4525" s="110">
        <v>3795198.2</v>
      </c>
      <c r="F4525" s="110"/>
      <c r="G4525" s="112">
        <f t="shared" si="1384"/>
        <v>43150081</v>
      </c>
      <c r="H4525" s="110">
        <v>0</v>
      </c>
      <c r="I4525" s="110">
        <v>0</v>
      </c>
      <c r="J4525" s="110">
        <v>0</v>
      </c>
      <c r="K4525" s="110">
        <v>0</v>
      </c>
      <c r="L4525" s="112">
        <f t="shared" si="1385"/>
        <v>0</v>
      </c>
    </row>
    <row r="4526" spans="1:12" ht="25.5">
      <c r="A4526" s="182" t="str">
        <f t="shared" si="1383"/>
        <v>1.2.1.0.36.00.00 - Contribuição e Adicional para o Serviço Social da 
 Indústria - SESI</v>
      </c>
      <c r="B4526" s="191" t="s">
        <v>2735</v>
      </c>
      <c r="C4526" s="111">
        <v>94739.83</v>
      </c>
      <c r="D4526" s="111"/>
      <c r="E4526" s="111">
        <v>1979.69</v>
      </c>
      <c r="F4526" s="111"/>
      <c r="G4526" s="112">
        <f t="shared" si="1384"/>
        <v>92760.14</v>
      </c>
      <c r="H4526" s="111">
        <v>0</v>
      </c>
      <c r="I4526" s="111">
        <v>0</v>
      </c>
      <c r="J4526" s="111">
        <v>0</v>
      </c>
      <c r="K4526" s="111">
        <v>0</v>
      </c>
      <c r="L4526" s="112">
        <f t="shared" si="1385"/>
        <v>0</v>
      </c>
    </row>
    <row r="4527" spans="1:12" ht="25.5">
      <c r="A4527" s="182" t="str">
        <f t="shared" si="1383"/>
        <v>1.2.1.0.37.00.00 - Contribuições para o Programa de Integração Social 
 e de Formação do Patrimônio do Servidor Público - PIS/PASEP</v>
      </c>
      <c r="B4527" s="188" t="s">
        <v>2736</v>
      </c>
      <c r="C4527" s="110"/>
      <c r="D4527" s="110"/>
      <c r="E4527" s="110"/>
      <c r="F4527" s="110"/>
      <c r="G4527" s="112">
        <f t="shared" si="1384"/>
        <v>0</v>
      </c>
      <c r="H4527" s="110">
        <v>0</v>
      </c>
      <c r="I4527" s="110">
        <v>0</v>
      </c>
      <c r="J4527" s="110">
        <v>0</v>
      </c>
      <c r="K4527" s="110">
        <v>0</v>
      </c>
      <c r="L4527" s="112">
        <f t="shared" si="1385"/>
        <v>0</v>
      </c>
    </row>
    <row r="4528" spans="1:12" ht="25.5">
      <c r="A4528" s="182" t="str">
        <f t="shared" si="1383"/>
        <v>1.2.1.0.38.00.00 - Contribuição Social sobre o Lucro das Pessoas 
 Jurídicas</v>
      </c>
      <c r="B4528" s="191" t="s">
        <v>2737</v>
      </c>
      <c r="C4528" s="111">
        <v>42059.519999999997</v>
      </c>
      <c r="D4528" s="111"/>
      <c r="E4528" s="111"/>
      <c r="F4528" s="111"/>
      <c r="G4528" s="112">
        <f t="shared" si="1384"/>
        <v>42059.519999999997</v>
      </c>
      <c r="H4528" s="111">
        <v>0</v>
      </c>
      <c r="I4528" s="111">
        <v>0</v>
      </c>
      <c r="J4528" s="111">
        <v>0</v>
      </c>
      <c r="K4528" s="111">
        <v>0</v>
      </c>
      <c r="L4528" s="112">
        <f t="shared" si="1385"/>
        <v>0</v>
      </c>
    </row>
    <row r="4529" spans="1:12" ht="25.5">
      <c r="A4529" s="182" t="str">
        <f t="shared" si="1383"/>
        <v>1.2.1.0.39.00.00 - Contribuição para o Serviço Nacional de 
 Aprendizagem Rural - SENAR</v>
      </c>
      <c r="B4529" s="188" t="s">
        <v>2738</v>
      </c>
      <c r="C4529" s="110"/>
      <c r="D4529" s="110"/>
      <c r="E4529" s="110"/>
      <c r="F4529" s="110"/>
      <c r="G4529" s="112">
        <f t="shared" si="1384"/>
        <v>0</v>
      </c>
      <c r="H4529" s="110">
        <v>0</v>
      </c>
      <c r="I4529" s="110">
        <v>0</v>
      </c>
      <c r="J4529" s="110">
        <v>0</v>
      </c>
      <c r="K4529" s="110">
        <v>0</v>
      </c>
      <c r="L4529" s="112">
        <f t="shared" si="1385"/>
        <v>0</v>
      </c>
    </row>
    <row r="4530" spans="1:12" ht="25.5">
      <c r="A4530" s="182" t="str">
        <f t="shared" si="1383"/>
        <v>1.2.1.0.41.00.00 - Contribuição para o Serviço Social do Transporte - 
 SEST</v>
      </c>
      <c r="B4530" s="191" t="s">
        <v>2739</v>
      </c>
      <c r="C4530" s="111"/>
      <c r="D4530" s="111"/>
      <c r="E4530" s="111"/>
      <c r="F4530" s="111"/>
      <c r="G4530" s="112">
        <f t="shared" si="1384"/>
        <v>0</v>
      </c>
      <c r="H4530" s="111">
        <v>0</v>
      </c>
      <c r="I4530" s="111">
        <v>0</v>
      </c>
      <c r="J4530" s="111">
        <v>0</v>
      </c>
      <c r="K4530" s="111">
        <v>0</v>
      </c>
      <c r="L4530" s="112">
        <f t="shared" si="1385"/>
        <v>0</v>
      </c>
    </row>
    <row r="4531" spans="1:12" ht="25.5">
      <c r="A4531" s="182" t="str">
        <f t="shared" si="1383"/>
        <v>1.2.1.0.42.00.00 - Contribuição para o Serviço Nacional de 
 Aprendizagem do Transporte - SENAT</v>
      </c>
      <c r="B4531" s="188" t="s">
        <v>2740</v>
      </c>
      <c r="C4531" s="110"/>
      <c r="D4531" s="110"/>
      <c r="E4531" s="110"/>
      <c r="F4531" s="110"/>
      <c r="G4531" s="112">
        <f t="shared" si="1384"/>
        <v>0</v>
      </c>
      <c r="H4531" s="110">
        <v>0</v>
      </c>
      <c r="I4531" s="110">
        <v>0</v>
      </c>
      <c r="J4531" s="110">
        <v>0</v>
      </c>
      <c r="K4531" s="110">
        <v>0</v>
      </c>
      <c r="L4531" s="112">
        <f t="shared" si="1385"/>
        <v>0</v>
      </c>
    </row>
    <row r="4532" spans="1:12" ht="25.5">
      <c r="A4532" s="182" t="str">
        <f t="shared" si="1383"/>
        <v>1.2.1.0.43.00.00 - Contribuição para o Serviço Brasileiro de Apoio às 
 Micro e Pequenas Empresas - SEBRAE</v>
      </c>
      <c r="B4532" s="191" t="s">
        <v>2741</v>
      </c>
      <c r="C4532" s="111"/>
      <c r="D4532" s="111"/>
      <c r="E4532" s="111"/>
      <c r="F4532" s="111"/>
      <c r="G4532" s="112">
        <f t="shared" si="1384"/>
        <v>0</v>
      </c>
      <c r="H4532" s="111">
        <v>0</v>
      </c>
      <c r="I4532" s="111">
        <v>0</v>
      </c>
      <c r="J4532" s="111">
        <v>0</v>
      </c>
      <c r="K4532" s="111">
        <v>0</v>
      </c>
      <c r="L4532" s="112">
        <f t="shared" si="1385"/>
        <v>0</v>
      </c>
    </row>
    <row r="4533" spans="1:12" ht="25.5">
      <c r="A4533" s="182" t="str">
        <f t="shared" si="1383"/>
        <v>1.2.1.0.44.00.00 - Contribuição para o Serviço Nacional de 
 Aprendizagem do Cooperativismo - SESCOOP</v>
      </c>
      <c r="B4533" s="188" t="s">
        <v>2742</v>
      </c>
      <c r="C4533" s="110"/>
      <c r="D4533" s="110"/>
      <c r="E4533" s="110"/>
      <c r="F4533" s="110"/>
      <c r="G4533" s="112">
        <f t="shared" si="1384"/>
        <v>0</v>
      </c>
      <c r="H4533" s="110">
        <v>0</v>
      </c>
      <c r="I4533" s="110">
        <v>0</v>
      </c>
      <c r="J4533" s="110">
        <v>0</v>
      </c>
      <c r="K4533" s="110">
        <v>0</v>
      </c>
      <c r="L4533" s="112">
        <f t="shared" si="1385"/>
        <v>0</v>
      </c>
    </row>
    <row r="4534" spans="1:12">
      <c r="A4534" s="182" t="str">
        <f t="shared" si="1383"/>
        <v>1.2.1.0.45.00.00 - Contribuição sobre Jogos de Bingo</v>
      </c>
      <c r="B4534" s="191" t="s">
        <v>2743</v>
      </c>
      <c r="C4534" s="111"/>
      <c r="D4534" s="111"/>
      <c r="E4534" s="111"/>
      <c r="F4534" s="111"/>
      <c r="G4534" s="112">
        <f t="shared" si="1384"/>
        <v>0</v>
      </c>
      <c r="H4534" s="111">
        <v>0</v>
      </c>
      <c r="I4534" s="111">
        <v>0</v>
      </c>
      <c r="J4534" s="111">
        <v>0</v>
      </c>
      <c r="K4534" s="111">
        <v>0</v>
      </c>
      <c r="L4534" s="112">
        <f t="shared" si="1385"/>
        <v>0</v>
      </c>
    </row>
    <row r="4535" spans="1:12" ht="25.5">
      <c r="A4535" s="182" t="str">
        <f t="shared" si="1383"/>
        <v>1.2.1.0.47.00.00 - Contribuição Relativa à Despedida de Empregado sem 
 Justa Causa</v>
      </c>
      <c r="B4535" s="188" t="s">
        <v>2744</v>
      </c>
      <c r="C4535" s="110"/>
      <c r="D4535" s="110"/>
      <c r="E4535" s="110"/>
      <c r="F4535" s="110"/>
      <c r="G4535" s="112">
        <f t="shared" si="1384"/>
        <v>0</v>
      </c>
      <c r="H4535" s="110">
        <v>0</v>
      </c>
      <c r="I4535" s="110">
        <v>0</v>
      </c>
      <c r="J4535" s="110">
        <v>0</v>
      </c>
      <c r="K4535" s="110">
        <v>0</v>
      </c>
      <c r="L4535" s="112">
        <f t="shared" si="1385"/>
        <v>0</v>
      </c>
    </row>
    <row r="4536" spans="1:12" ht="25.5">
      <c r="A4536" s="182" t="str">
        <f t="shared" si="1383"/>
        <v>1.2.1.0.48.00.00 - Contribuição sobre a Remuneração Devida ao 
 Trabalhador</v>
      </c>
      <c r="B4536" s="191" t="s">
        <v>2745</v>
      </c>
      <c r="C4536" s="111">
        <v>269128.37</v>
      </c>
      <c r="D4536" s="111"/>
      <c r="E4536" s="111"/>
      <c r="F4536" s="111"/>
      <c r="G4536" s="112">
        <f t="shared" si="1384"/>
        <v>269128.37</v>
      </c>
      <c r="H4536" s="111">
        <v>0</v>
      </c>
      <c r="I4536" s="111">
        <v>0</v>
      </c>
      <c r="J4536" s="111">
        <v>0</v>
      </c>
      <c r="K4536" s="111">
        <v>0</v>
      </c>
      <c r="L4536" s="112">
        <f t="shared" si="1385"/>
        <v>0</v>
      </c>
    </row>
    <row r="4537" spans="1:12">
      <c r="A4537" s="182" t="str">
        <f t="shared" si="1383"/>
        <v>1.2.1.0.99.00.00 - Outras Contribuições Sociais</v>
      </c>
      <c r="B4537" s="188" t="s">
        <v>2746</v>
      </c>
      <c r="C4537" s="110">
        <v>856654158.99000001</v>
      </c>
      <c r="D4537" s="110"/>
      <c r="E4537" s="110">
        <v>17168.57</v>
      </c>
      <c r="F4537" s="110">
        <v>491386.6</v>
      </c>
      <c r="G4537" s="112">
        <f t="shared" si="1384"/>
        <v>856145603.81999993</v>
      </c>
      <c r="H4537" s="110">
        <v>9053350719.4300003</v>
      </c>
      <c r="I4537" s="110">
        <v>0</v>
      </c>
      <c r="J4537" s="110">
        <v>0</v>
      </c>
      <c r="K4537" s="110">
        <v>4528627.12</v>
      </c>
      <c r="L4537" s="112">
        <f t="shared" si="1385"/>
        <v>9048822092.3099995</v>
      </c>
    </row>
    <row r="4538" spans="1:12">
      <c r="A4538" s="182" t="str">
        <f t="shared" si="1383"/>
        <v>1.2.2.0.00.00.00 - Contribuições de Intervenção no Domínio Econômico</v>
      </c>
      <c r="B4538" s="191" t="s">
        <v>2747</v>
      </c>
      <c r="C4538" s="111">
        <v>369159499.39999998</v>
      </c>
      <c r="D4538" s="111"/>
      <c r="E4538" s="111">
        <v>438890.9</v>
      </c>
      <c r="F4538" s="111">
        <v>3902873.24</v>
      </c>
      <c r="G4538" s="112">
        <f t="shared" si="1384"/>
        <v>364817735.25999999</v>
      </c>
      <c r="H4538" s="111">
        <v>1757807019.3299999</v>
      </c>
      <c r="I4538" s="111">
        <v>537783.44999999995</v>
      </c>
      <c r="J4538" s="111">
        <v>0</v>
      </c>
      <c r="K4538" s="111">
        <v>2306.27</v>
      </c>
      <c r="L4538" s="112">
        <f t="shared" si="1385"/>
        <v>1757266929.6099999</v>
      </c>
    </row>
    <row r="4539" spans="1:12" ht="25.5">
      <c r="A4539" s="182" t="str">
        <f t="shared" si="1383"/>
        <v>1.2.2.0.01.00.00 - Contribuição para o Programa de Integração 
 Nacional – PIN</v>
      </c>
      <c r="B4539" s="188" t="s">
        <v>2748</v>
      </c>
      <c r="C4539" s="110">
        <v>9077710.8300000001</v>
      </c>
      <c r="D4539" s="110"/>
      <c r="E4539" s="110"/>
      <c r="F4539" s="110"/>
      <c r="G4539" s="112">
        <f t="shared" si="1384"/>
        <v>9077710.8300000001</v>
      </c>
      <c r="H4539" s="110">
        <v>0</v>
      </c>
      <c r="I4539" s="110">
        <v>0</v>
      </c>
      <c r="J4539" s="110">
        <v>0</v>
      </c>
      <c r="K4539" s="110">
        <v>0</v>
      </c>
      <c r="L4539" s="112">
        <f t="shared" si="1385"/>
        <v>0</v>
      </c>
    </row>
    <row r="4540" spans="1:12" ht="38.25">
      <c r="A4540" s="182" t="str">
        <f t="shared" si="1383"/>
        <v>1.2.2.0.02.00.00 - Contribuição para o Programa de Redistribuição de 
 Terras e de Estímulo à Agroindústria do Norte e do Nordeste – 
 PROTERRA</v>
      </c>
      <c r="B4540" s="191" t="s">
        <v>2749</v>
      </c>
      <c r="C4540" s="111">
        <v>1416680.47</v>
      </c>
      <c r="D4540" s="111"/>
      <c r="E4540" s="111"/>
      <c r="F4540" s="111"/>
      <c r="G4540" s="112">
        <f t="shared" si="1384"/>
        <v>1416680.47</v>
      </c>
      <c r="H4540" s="111">
        <v>0</v>
      </c>
      <c r="I4540" s="111">
        <v>0</v>
      </c>
      <c r="J4540" s="111">
        <v>0</v>
      </c>
      <c r="K4540" s="111">
        <v>0</v>
      </c>
      <c r="L4540" s="112">
        <f t="shared" si="1385"/>
        <v>0</v>
      </c>
    </row>
    <row r="4541" spans="1:12" ht="25.5">
      <c r="A4541" s="182" t="str">
        <f t="shared" si="1383"/>
        <v>1.2.2.0.03.00.00 - Contribuições para o Desenvolvimento e 
 Aperfeiçoamento das Atividades de Fiscalização</v>
      </c>
      <c r="B4541" s="188" t="s">
        <v>2750</v>
      </c>
      <c r="C4541" s="110">
        <v>2461164.9900000002</v>
      </c>
      <c r="D4541" s="110"/>
      <c r="E4541" s="110"/>
      <c r="F4541" s="110"/>
      <c r="G4541" s="112">
        <f t="shared" si="1384"/>
        <v>2461164.9900000002</v>
      </c>
      <c r="H4541" s="110">
        <v>0</v>
      </c>
      <c r="I4541" s="110">
        <v>0</v>
      </c>
      <c r="J4541" s="110">
        <v>0</v>
      </c>
      <c r="K4541" s="110">
        <v>0</v>
      </c>
      <c r="L4541" s="112">
        <f t="shared" si="1385"/>
        <v>0</v>
      </c>
    </row>
    <row r="4542" spans="1:12">
      <c r="A4542" s="182" t="str">
        <f t="shared" si="1383"/>
        <v>1.2.2.0.05.00.00 - Contribuição sobre Apostas em Competições Hípicas</v>
      </c>
      <c r="B4542" s="191" t="s">
        <v>2751</v>
      </c>
      <c r="C4542" s="111">
        <v>38568.839999999997</v>
      </c>
      <c r="D4542" s="111"/>
      <c r="E4542" s="111">
        <v>3757</v>
      </c>
      <c r="F4542" s="111"/>
      <c r="G4542" s="112">
        <f t="shared" si="1384"/>
        <v>34811.839999999997</v>
      </c>
      <c r="H4542" s="111">
        <v>0</v>
      </c>
      <c r="I4542" s="111">
        <v>0</v>
      </c>
      <c r="J4542" s="111">
        <v>0</v>
      </c>
      <c r="K4542" s="111">
        <v>0</v>
      </c>
      <c r="L4542" s="112">
        <f t="shared" si="1385"/>
        <v>0</v>
      </c>
    </row>
    <row r="4543" spans="1:12" ht="25.5">
      <c r="A4543" s="182" t="str">
        <f t="shared" si="1383"/>
        <v>1.2.2.0.06.00.00 - Contribuição para o Desenvolvimento da Indústria 
 Cinematográfica Nacional – CONDECINE</v>
      </c>
      <c r="B4543" s="188" t="s">
        <v>2752</v>
      </c>
      <c r="C4543" s="110"/>
      <c r="D4543" s="110"/>
      <c r="E4543" s="110"/>
      <c r="F4543" s="110"/>
      <c r="G4543" s="112">
        <f t="shared" si="1384"/>
        <v>0</v>
      </c>
      <c r="H4543" s="110">
        <v>0</v>
      </c>
      <c r="I4543" s="110">
        <v>0</v>
      </c>
      <c r="J4543" s="110">
        <v>0</v>
      </c>
      <c r="K4543" s="110">
        <v>0</v>
      </c>
      <c r="L4543" s="112">
        <f t="shared" si="1385"/>
        <v>0</v>
      </c>
    </row>
    <row r="4544" spans="1:12" ht="25.5">
      <c r="A4544" s="182" t="str">
        <f t="shared" si="1383"/>
        <v>1.2.2.0.16.00.00 - Adicional sobre as Tarifas de Passagens Aéreas 
 Domésticas</v>
      </c>
      <c r="B4544" s="191" t="s">
        <v>2753</v>
      </c>
      <c r="C4544" s="111">
        <v>138018.63</v>
      </c>
      <c r="D4544" s="111"/>
      <c r="E4544" s="111"/>
      <c r="F4544" s="111"/>
      <c r="G4544" s="112">
        <f t="shared" si="1384"/>
        <v>138018.63</v>
      </c>
      <c r="H4544" s="111">
        <v>0</v>
      </c>
      <c r="I4544" s="111">
        <v>0</v>
      </c>
      <c r="J4544" s="111">
        <v>0</v>
      </c>
      <c r="K4544" s="111">
        <v>0</v>
      </c>
      <c r="L4544" s="112">
        <f t="shared" si="1385"/>
        <v>0</v>
      </c>
    </row>
    <row r="4545" spans="1:12" ht="25.5">
      <c r="A4545" s="182" t="str">
        <f t="shared" si="1383"/>
        <v>1.2.2.0.18.00.00 - Cota-parte do Adicional ao Frete para Renovação da 
 Marinha Mercante</v>
      </c>
      <c r="B4545" s="188" t="s">
        <v>2754</v>
      </c>
      <c r="C4545" s="110"/>
      <c r="D4545" s="110"/>
      <c r="E4545" s="110"/>
      <c r="F4545" s="110"/>
      <c r="G4545" s="112">
        <f t="shared" si="1384"/>
        <v>0</v>
      </c>
      <c r="H4545" s="110">
        <v>0</v>
      </c>
      <c r="I4545" s="110">
        <v>0</v>
      </c>
      <c r="J4545" s="110">
        <v>0</v>
      </c>
      <c r="K4545" s="110">
        <v>0</v>
      </c>
      <c r="L4545" s="112">
        <f t="shared" si="1385"/>
        <v>0</v>
      </c>
    </row>
    <row r="4546" spans="1:12" ht="25.5">
      <c r="A4546" s="182" t="str">
        <f t="shared" si="1383"/>
        <v>1.2.2.0.24.00.00 - Contribuição sobre a Receita das Concessionárias e 
 Permissionárias de Energia Elétrica</v>
      </c>
      <c r="B4546" s="191" t="s">
        <v>2755</v>
      </c>
      <c r="C4546" s="111">
        <v>70277649.760000005</v>
      </c>
      <c r="D4546" s="111"/>
      <c r="E4546" s="111"/>
      <c r="F4546" s="111"/>
      <c r="G4546" s="112">
        <f t="shared" si="1384"/>
        <v>70277649.760000005</v>
      </c>
      <c r="H4546" s="111">
        <v>0</v>
      </c>
      <c r="I4546" s="111">
        <v>0</v>
      </c>
      <c r="J4546" s="111">
        <v>0</v>
      </c>
      <c r="K4546" s="111">
        <v>0</v>
      </c>
      <c r="L4546" s="112">
        <f t="shared" si="1385"/>
        <v>0</v>
      </c>
    </row>
    <row r="4547" spans="1:12" ht="25.5">
      <c r="A4547" s="182" t="str">
        <f t="shared" si="1383"/>
        <v>1.2.2.0.25.00.00 - Contribuição pela Licença de Uso, Aquisição ou 
 Transferência de Tecnologia</v>
      </c>
      <c r="B4547" s="188" t="s">
        <v>2756</v>
      </c>
      <c r="C4547" s="110">
        <v>3590529.64</v>
      </c>
      <c r="D4547" s="110"/>
      <c r="E4547" s="110">
        <v>435122.9</v>
      </c>
      <c r="F4547" s="110"/>
      <c r="G4547" s="112">
        <f t="shared" si="1384"/>
        <v>3155406.74</v>
      </c>
      <c r="H4547" s="110">
        <v>0</v>
      </c>
      <c r="I4547" s="110">
        <v>0</v>
      </c>
      <c r="J4547" s="110">
        <v>0</v>
      </c>
      <c r="K4547" s="110">
        <v>0</v>
      </c>
      <c r="L4547" s="112">
        <f t="shared" si="1385"/>
        <v>0</v>
      </c>
    </row>
    <row r="4548" spans="1:12" ht="25.5">
      <c r="A4548" s="182" t="str">
        <f t="shared" si="1383"/>
        <v>1.2.2.0.26.00.00 - Contribuição sobre a Receita das Empresas 
 Prestadoras de Serviços de Telecomunicações</v>
      </c>
      <c r="B4548" s="191" t="s">
        <v>2757</v>
      </c>
      <c r="C4548" s="111">
        <v>53338.53</v>
      </c>
      <c r="D4548" s="111"/>
      <c r="E4548" s="111"/>
      <c r="F4548" s="111"/>
      <c r="G4548" s="112">
        <f t="shared" si="1384"/>
        <v>53338.53</v>
      </c>
      <c r="H4548" s="111">
        <v>0</v>
      </c>
      <c r="I4548" s="111">
        <v>0</v>
      </c>
      <c r="J4548" s="111">
        <v>0</v>
      </c>
      <c r="K4548" s="111">
        <v>0</v>
      </c>
      <c r="L4548" s="112">
        <f t="shared" si="1385"/>
        <v>0</v>
      </c>
    </row>
    <row r="4549" spans="1:12" ht="38.25">
      <c r="A4549" s="182" t="str">
        <f t="shared" ref="A4549:A4612" si="1386">TRIM(B4549)</f>
        <v>1.2.2.0.28.00.00 - Contribuição Relativa às Atividades de Importação 
 e Comercialização de Petróleo e seus Derivados, Gás Natural e Álcool 
 Carburante</v>
      </c>
      <c r="B4549" s="188" t="s">
        <v>2758</v>
      </c>
      <c r="C4549" s="110">
        <v>90128.09</v>
      </c>
      <c r="D4549" s="110"/>
      <c r="E4549" s="110">
        <v>11</v>
      </c>
      <c r="F4549" s="110"/>
      <c r="G4549" s="112">
        <f t="shared" si="1384"/>
        <v>90117.09</v>
      </c>
      <c r="H4549" s="110">
        <v>0</v>
      </c>
      <c r="I4549" s="110">
        <v>0</v>
      </c>
      <c r="J4549" s="110">
        <v>0</v>
      </c>
      <c r="K4549" s="110">
        <v>0</v>
      </c>
      <c r="L4549" s="112">
        <f t="shared" si="1385"/>
        <v>0</v>
      </c>
    </row>
    <row r="4550" spans="1:12" ht="25.5">
      <c r="A4550" s="182" t="str">
        <f t="shared" si="1386"/>
        <v>1.2.2.0.30.00.00 - Contribuição para o Fomento da Radiodifusão 
 Pública</v>
      </c>
      <c r="B4550" s="191" t="s">
        <v>2759</v>
      </c>
      <c r="C4550" s="111">
        <v>7872827.4900000002</v>
      </c>
      <c r="D4550" s="111"/>
      <c r="E4550" s="111"/>
      <c r="F4550" s="111"/>
      <c r="G4550" s="112">
        <f t="shared" si="1384"/>
        <v>7872827.4900000002</v>
      </c>
      <c r="H4550" s="111">
        <v>0</v>
      </c>
      <c r="I4550" s="111">
        <v>0</v>
      </c>
      <c r="J4550" s="111">
        <v>0</v>
      </c>
      <c r="K4550" s="111">
        <v>0</v>
      </c>
      <c r="L4550" s="112">
        <f t="shared" si="1385"/>
        <v>0</v>
      </c>
    </row>
    <row r="4551" spans="1:12" ht="25.5">
      <c r="A4551" s="182" t="str">
        <f t="shared" si="1386"/>
        <v>1.2.2.0.40.00.00 - Contribuição sobre o Faturamento das Empresas de 
 Informática</v>
      </c>
      <c r="B4551" s="188" t="s">
        <v>2760</v>
      </c>
      <c r="C4551" s="110">
        <v>22193.08</v>
      </c>
      <c r="D4551" s="110"/>
      <c r="E4551" s="110"/>
      <c r="F4551" s="110"/>
      <c r="G4551" s="112">
        <f t="shared" ref="G4551:G4614" si="1387">C4551-D4551-E4551-F4551</f>
        <v>22193.08</v>
      </c>
      <c r="H4551" s="110">
        <v>0</v>
      </c>
      <c r="I4551" s="110">
        <v>0</v>
      </c>
      <c r="J4551" s="110">
        <v>0</v>
      </c>
      <c r="K4551" s="110">
        <v>0</v>
      </c>
      <c r="L4551" s="112">
        <f t="shared" ref="L4551:L4614" si="1388">H4551-I4551-J4551-K4551</f>
        <v>0</v>
      </c>
    </row>
    <row r="4552" spans="1:12" ht="25.5">
      <c r="A4552" s="182" t="str">
        <f t="shared" si="1386"/>
        <v>1.2.2.0.41.00.00 - Contribuição sobre o Faturamento das Empresas de 
 Informática Instaladas na Amazônia</v>
      </c>
      <c r="B4552" s="191" t="s">
        <v>2761</v>
      </c>
      <c r="C4552" s="111"/>
      <c r="D4552" s="111"/>
      <c r="E4552" s="111"/>
      <c r="F4552" s="111"/>
      <c r="G4552" s="112">
        <f t="shared" si="1387"/>
        <v>0</v>
      </c>
      <c r="H4552" s="111">
        <v>0</v>
      </c>
      <c r="I4552" s="111">
        <v>0</v>
      </c>
      <c r="J4552" s="111">
        <v>0</v>
      </c>
      <c r="K4552" s="111">
        <v>0</v>
      </c>
      <c r="L4552" s="112">
        <f t="shared" si="1388"/>
        <v>0</v>
      </c>
    </row>
    <row r="4553" spans="1:12" ht="25.5">
      <c r="A4553" s="182" t="str">
        <f t="shared" si="1386"/>
        <v>1.2.2.0.42.00.00 - Contribuição sobre o Faturamento das Empresas de 
 Informática Instaladas nas Demais Regiões</v>
      </c>
      <c r="B4553" s="188" t="s">
        <v>2762</v>
      </c>
      <c r="C4553" s="110"/>
      <c r="D4553" s="110"/>
      <c r="E4553" s="110"/>
      <c r="F4553" s="110"/>
      <c r="G4553" s="112">
        <f t="shared" si="1387"/>
        <v>0</v>
      </c>
      <c r="H4553" s="110">
        <v>0</v>
      </c>
      <c r="I4553" s="110">
        <v>0</v>
      </c>
      <c r="J4553" s="110">
        <v>0</v>
      </c>
      <c r="K4553" s="110">
        <v>0</v>
      </c>
      <c r="L4553" s="112">
        <f t="shared" si="1388"/>
        <v>0</v>
      </c>
    </row>
    <row r="4554" spans="1:12">
      <c r="A4554" s="182" t="str">
        <f t="shared" si="1386"/>
        <v>1.2.2.0.99.00.00 - Outras Contribuições Econômicas</v>
      </c>
      <c r="B4554" s="191" t="s">
        <v>2763</v>
      </c>
      <c r="C4554" s="111">
        <v>274120689.05000001</v>
      </c>
      <c r="D4554" s="111"/>
      <c r="E4554" s="111"/>
      <c r="F4554" s="111">
        <v>3902873.24</v>
      </c>
      <c r="G4554" s="112">
        <f t="shared" si="1387"/>
        <v>270217815.81</v>
      </c>
      <c r="H4554" s="111">
        <v>1757807019.3299999</v>
      </c>
      <c r="I4554" s="111">
        <v>537783.44999999995</v>
      </c>
      <c r="J4554" s="111">
        <v>0</v>
      </c>
      <c r="K4554" s="111">
        <v>2306.27</v>
      </c>
      <c r="L4554" s="112">
        <f t="shared" si="1388"/>
        <v>1757266929.6099999</v>
      </c>
    </row>
    <row r="4555" spans="1:12" ht="25.5">
      <c r="A4555" s="182" t="str">
        <f t="shared" si="1386"/>
        <v>1.2.3.0.00.00.00 - Contribuição para Custeio do Serviço de Iluminação 
 Pública</v>
      </c>
      <c r="B4555" s="188" t="s">
        <v>2764</v>
      </c>
      <c r="C4555" s="110">
        <v>7044230536.2299995</v>
      </c>
      <c r="D4555" s="110">
        <v>197.54</v>
      </c>
      <c r="E4555" s="110"/>
      <c r="F4555" s="110">
        <v>55711525.270000003</v>
      </c>
      <c r="G4555" s="112">
        <f t="shared" si="1387"/>
        <v>6988518813.4199991</v>
      </c>
      <c r="H4555" s="110">
        <v>0</v>
      </c>
      <c r="I4555" s="110">
        <v>0</v>
      </c>
      <c r="J4555" s="110">
        <v>0</v>
      </c>
      <c r="K4555" s="110">
        <v>0</v>
      </c>
      <c r="L4555" s="112">
        <f t="shared" si="1388"/>
        <v>0</v>
      </c>
    </row>
    <row r="4556" spans="1:12">
      <c r="A4556" s="182" t="str">
        <f t="shared" si="1386"/>
        <v>1.3.0.0.00.00.00 - Receita Patrimonial</v>
      </c>
      <c r="B4556" s="191" t="s">
        <v>2765</v>
      </c>
      <c r="C4556" s="111">
        <v>16851595508.459999</v>
      </c>
      <c r="D4556" s="111">
        <v>6896794.6699999999</v>
      </c>
      <c r="E4556" s="111">
        <v>6058442.4400000004</v>
      </c>
      <c r="F4556" s="111">
        <v>351821092.19</v>
      </c>
      <c r="G4556" s="112">
        <f t="shared" si="1387"/>
        <v>16486819179.159998</v>
      </c>
      <c r="H4556" s="111">
        <v>28693979560.040001</v>
      </c>
      <c r="I4556" s="111">
        <v>383413990.94</v>
      </c>
      <c r="J4556" s="111">
        <v>0</v>
      </c>
      <c r="K4556" s="111">
        <v>158482010.77000001</v>
      </c>
      <c r="L4556" s="112">
        <f t="shared" si="1388"/>
        <v>28152083558.330002</v>
      </c>
    </row>
    <row r="4557" spans="1:12">
      <c r="A4557" s="182" t="str">
        <f t="shared" si="1386"/>
        <v>1.3.1.0.00.00.00 - Receitas Imobiliárias</v>
      </c>
      <c r="B4557" s="188" t="s">
        <v>2766</v>
      </c>
      <c r="C4557" s="110">
        <v>282885796.66000003</v>
      </c>
      <c r="D4557" s="110">
        <v>585093.36</v>
      </c>
      <c r="E4557" s="110"/>
      <c r="F4557" s="110">
        <v>840475.71</v>
      </c>
      <c r="G4557" s="112">
        <f t="shared" si="1387"/>
        <v>281460227.59000003</v>
      </c>
      <c r="H4557" s="110">
        <v>451449366.62</v>
      </c>
      <c r="I4557" s="110">
        <v>0</v>
      </c>
      <c r="J4557" s="110">
        <v>0</v>
      </c>
      <c r="K4557" s="110">
        <v>581495.30000000005</v>
      </c>
      <c r="L4557" s="112">
        <f t="shared" si="1388"/>
        <v>450867871.31999999</v>
      </c>
    </row>
    <row r="4558" spans="1:12">
      <c r="A4558" s="182" t="str">
        <f t="shared" si="1386"/>
        <v>1.3.1.1.00.00.00 - Aluguéis</v>
      </c>
      <c r="B4558" s="191" t="s">
        <v>2767</v>
      </c>
      <c r="C4558" s="111">
        <v>110982623.76000001</v>
      </c>
      <c r="D4558" s="111">
        <v>585093.36</v>
      </c>
      <c r="E4558" s="111"/>
      <c r="F4558" s="111">
        <v>122477.98</v>
      </c>
      <c r="G4558" s="112">
        <f t="shared" si="1387"/>
        <v>110275052.42</v>
      </c>
      <c r="H4558" s="111">
        <v>264678293.44</v>
      </c>
      <c r="I4558" s="111">
        <v>0</v>
      </c>
      <c r="J4558" s="111">
        <v>0</v>
      </c>
      <c r="K4558" s="111">
        <v>171508.66</v>
      </c>
      <c r="L4558" s="112">
        <f t="shared" si="1388"/>
        <v>264506784.78</v>
      </c>
    </row>
    <row r="4559" spans="1:12">
      <c r="A4559" s="182" t="str">
        <f t="shared" si="1386"/>
        <v>1.3.1.2.00.00.00 - Arrendamentos</v>
      </c>
      <c r="B4559" s="188" t="s">
        <v>2768</v>
      </c>
      <c r="C4559" s="110">
        <v>36108980.539999999</v>
      </c>
      <c r="D4559" s="110"/>
      <c r="E4559" s="110"/>
      <c r="F4559" s="110">
        <v>41518.410000000003</v>
      </c>
      <c r="G4559" s="112">
        <f t="shared" si="1387"/>
        <v>36067462.130000003</v>
      </c>
      <c r="H4559" s="110">
        <v>121056430.36</v>
      </c>
      <c r="I4559" s="110">
        <v>0</v>
      </c>
      <c r="J4559" s="110">
        <v>0</v>
      </c>
      <c r="K4559" s="110">
        <v>409986.64</v>
      </c>
      <c r="L4559" s="112">
        <f t="shared" si="1388"/>
        <v>120646443.72</v>
      </c>
    </row>
    <row r="4560" spans="1:12">
      <c r="A4560" s="182" t="str">
        <f t="shared" si="1386"/>
        <v>1.3.1.3.00.00.00 - Foros</v>
      </c>
      <c r="B4560" s="191" t="s">
        <v>2769</v>
      </c>
      <c r="C4560" s="111">
        <v>18505092.210000001</v>
      </c>
      <c r="D4560" s="111"/>
      <c r="E4560" s="111"/>
      <c r="F4560" s="111">
        <v>163779.34</v>
      </c>
      <c r="G4560" s="112">
        <f t="shared" si="1387"/>
        <v>18341312.870000001</v>
      </c>
      <c r="H4560" s="111">
        <v>653815.39</v>
      </c>
      <c r="I4560" s="111">
        <v>0</v>
      </c>
      <c r="J4560" s="111">
        <v>0</v>
      </c>
      <c r="K4560" s="111">
        <v>0</v>
      </c>
      <c r="L4560" s="112">
        <f t="shared" si="1388"/>
        <v>653815.39</v>
      </c>
    </row>
    <row r="4561" spans="1:12">
      <c r="A4561" s="182" t="str">
        <f t="shared" si="1386"/>
        <v>1.3.1.4.00.00.00 - Laudêmios</v>
      </c>
      <c r="B4561" s="188" t="s">
        <v>2770</v>
      </c>
      <c r="C4561" s="110">
        <v>36870612.310000002</v>
      </c>
      <c r="D4561" s="110"/>
      <c r="E4561" s="110"/>
      <c r="F4561" s="110">
        <v>496284.85</v>
      </c>
      <c r="G4561" s="112">
        <f t="shared" si="1387"/>
        <v>36374327.460000001</v>
      </c>
      <c r="H4561" s="110">
        <v>933290.89</v>
      </c>
      <c r="I4561" s="110">
        <v>0</v>
      </c>
      <c r="J4561" s="110">
        <v>0</v>
      </c>
      <c r="K4561" s="110">
        <v>0</v>
      </c>
      <c r="L4561" s="112">
        <f t="shared" si="1388"/>
        <v>933290.89</v>
      </c>
    </row>
    <row r="4562" spans="1:12">
      <c r="A4562" s="182" t="str">
        <f t="shared" si="1386"/>
        <v>1.3.1.5.00.00.00 - Taxa de Ocupação de Imóveis</v>
      </c>
      <c r="B4562" s="191" t="s">
        <v>2771</v>
      </c>
      <c r="C4562" s="111">
        <v>15481897.33</v>
      </c>
      <c r="D4562" s="111"/>
      <c r="E4562" s="111"/>
      <c r="F4562" s="111">
        <v>10.38</v>
      </c>
      <c r="G4562" s="112">
        <f t="shared" si="1387"/>
        <v>15481886.949999999</v>
      </c>
      <c r="H4562" s="111">
        <v>25954077.800000001</v>
      </c>
      <c r="I4562" s="111">
        <v>0</v>
      </c>
      <c r="J4562" s="111">
        <v>0</v>
      </c>
      <c r="K4562" s="111">
        <v>0</v>
      </c>
      <c r="L4562" s="112">
        <f t="shared" si="1388"/>
        <v>25954077.800000001</v>
      </c>
    </row>
    <row r="4563" spans="1:12">
      <c r="A4563" s="182" t="str">
        <f t="shared" si="1386"/>
        <v>1.3.1.9.00.00.00 - Outras Receitas Imobiliárias</v>
      </c>
      <c r="B4563" s="188" t="s">
        <v>2772</v>
      </c>
      <c r="C4563" s="110">
        <v>64936590.509999998</v>
      </c>
      <c r="D4563" s="110"/>
      <c r="E4563" s="110"/>
      <c r="F4563" s="110">
        <v>16404.75</v>
      </c>
      <c r="G4563" s="112">
        <f t="shared" si="1387"/>
        <v>64920185.759999998</v>
      </c>
      <c r="H4563" s="110">
        <v>38173458.740000002</v>
      </c>
      <c r="I4563" s="110">
        <v>0</v>
      </c>
      <c r="J4563" s="110">
        <v>0</v>
      </c>
      <c r="K4563" s="110">
        <v>0</v>
      </c>
      <c r="L4563" s="112">
        <f t="shared" si="1388"/>
        <v>38173458.740000002</v>
      </c>
    </row>
    <row r="4564" spans="1:12">
      <c r="A4564" s="182" t="str">
        <f t="shared" si="1386"/>
        <v>1.3.2.0.00.00.00 - Receitas de Valores Mobiliários</v>
      </c>
      <c r="B4564" s="191" t="s">
        <v>2773</v>
      </c>
      <c r="C4564" s="111">
        <v>14187897647.07</v>
      </c>
      <c r="D4564" s="111">
        <v>5793263.9500000002</v>
      </c>
      <c r="E4564" s="111">
        <v>6058442.4400000004</v>
      </c>
      <c r="F4564" s="111">
        <v>343978104.07999998</v>
      </c>
      <c r="G4564" s="112">
        <f t="shared" si="1387"/>
        <v>13832067836.599998</v>
      </c>
      <c r="H4564" s="111">
        <v>13178838967.75</v>
      </c>
      <c r="I4564" s="111">
        <v>0</v>
      </c>
      <c r="J4564" s="111">
        <v>0</v>
      </c>
      <c r="K4564" s="111">
        <v>148569692.59999999</v>
      </c>
      <c r="L4564" s="112">
        <f t="shared" si="1388"/>
        <v>13030269275.15</v>
      </c>
    </row>
    <row r="4565" spans="1:12">
      <c r="A4565" s="182" t="str">
        <f t="shared" si="1386"/>
        <v>1.3.2.1.00.00.00 - Juros de Títulos de Renda</v>
      </c>
      <c r="B4565" s="188" t="s">
        <v>2774</v>
      </c>
      <c r="C4565" s="110">
        <v>1170238929.9200001</v>
      </c>
      <c r="D4565" s="110"/>
      <c r="E4565" s="110">
        <v>3729.45</v>
      </c>
      <c r="F4565" s="110">
        <v>448129.38</v>
      </c>
      <c r="G4565" s="112">
        <f t="shared" si="1387"/>
        <v>1169787071.0899999</v>
      </c>
      <c r="H4565" s="110">
        <v>419143094.33999997</v>
      </c>
      <c r="I4565" s="110">
        <v>0</v>
      </c>
      <c r="J4565" s="110">
        <v>0</v>
      </c>
      <c r="K4565" s="110">
        <v>490352.93</v>
      </c>
      <c r="L4565" s="112">
        <f t="shared" si="1388"/>
        <v>418652741.40999997</v>
      </c>
    </row>
    <row r="4566" spans="1:12">
      <c r="A4566" s="182" t="str">
        <f t="shared" si="1386"/>
        <v>1.3.2.2.00.00.00 - Dividendos</v>
      </c>
      <c r="B4566" s="191" t="s">
        <v>2775</v>
      </c>
      <c r="C4566" s="111">
        <v>77340225.519999996</v>
      </c>
      <c r="D4566" s="111"/>
      <c r="E4566" s="111"/>
      <c r="F4566" s="111"/>
      <c r="G4566" s="112">
        <f t="shared" si="1387"/>
        <v>77340225.519999996</v>
      </c>
      <c r="H4566" s="111">
        <v>2281390594.73</v>
      </c>
      <c r="I4566" s="111">
        <v>0</v>
      </c>
      <c r="J4566" s="111">
        <v>0</v>
      </c>
      <c r="K4566" s="111">
        <v>0</v>
      </c>
      <c r="L4566" s="112">
        <f t="shared" si="1388"/>
        <v>2281390594.73</v>
      </c>
    </row>
    <row r="4567" spans="1:12">
      <c r="A4567" s="182" t="str">
        <f t="shared" si="1386"/>
        <v>1.3.2.5.00.00.00 - Remuneração de Depósitos Bancários</v>
      </c>
      <c r="B4567" s="188" t="s">
        <v>2776</v>
      </c>
      <c r="C4567" s="110">
        <v>4469413541.3199997</v>
      </c>
      <c r="D4567" s="110">
        <v>-618122.47</v>
      </c>
      <c r="E4567" s="110">
        <v>752548.67</v>
      </c>
      <c r="F4567" s="110">
        <v>20395451.510000002</v>
      </c>
      <c r="G4567" s="112">
        <f t="shared" si="1387"/>
        <v>4448883663.6099997</v>
      </c>
      <c r="H4567" s="110">
        <v>7680558494.8500004</v>
      </c>
      <c r="I4567" s="110">
        <v>0</v>
      </c>
      <c r="J4567" s="110">
        <v>0</v>
      </c>
      <c r="K4567" s="110">
        <v>71098893.620000005</v>
      </c>
      <c r="L4567" s="112">
        <f t="shared" si="1388"/>
        <v>7609459601.2300005</v>
      </c>
    </row>
    <row r="4568" spans="1:12">
      <c r="A4568" s="182" t="str">
        <f t="shared" si="1386"/>
        <v>1.3.2.6.00.00.00 - Remuneração de Depósitos Especiais</v>
      </c>
      <c r="B4568" s="191" t="s">
        <v>2777</v>
      </c>
      <c r="C4568" s="111">
        <v>26651345.43</v>
      </c>
      <c r="D4568" s="111"/>
      <c r="E4568" s="111"/>
      <c r="F4568" s="111"/>
      <c r="G4568" s="112">
        <f t="shared" si="1387"/>
        <v>26651345.43</v>
      </c>
      <c r="H4568" s="111">
        <v>12048152.34</v>
      </c>
      <c r="I4568" s="111">
        <v>0</v>
      </c>
      <c r="J4568" s="111">
        <v>0</v>
      </c>
      <c r="K4568" s="111">
        <v>0</v>
      </c>
      <c r="L4568" s="112">
        <f t="shared" si="1388"/>
        <v>12048152.34</v>
      </c>
    </row>
    <row r="4569" spans="1:12" ht="25.5">
      <c r="A4569" s="182" t="str">
        <f t="shared" si="1386"/>
        <v>1.3.2.7.00.00.00 - Remuneração de Saldos de Recursos Não 
 Desembolsados</v>
      </c>
      <c r="B4569" s="188" t="s">
        <v>2778</v>
      </c>
      <c r="C4569" s="110">
        <v>26578692.629999999</v>
      </c>
      <c r="D4569" s="110"/>
      <c r="E4569" s="110"/>
      <c r="F4569" s="110">
        <v>0.06</v>
      </c>
      <c r="G4569" s="112">
        <f t="shared" si="1387"/>
        <v>26578692.57</v>
      </c>
      <c r="H4569" s="110">
        <v>1301.76</v>
      </c>
      <c r="I4569" s="110">
        <v>0</v>
      </c>
      <c r="J4569" s="110">
        <v>0</v>
      </c>
      <c r="K4569" s="110">
        <v>0</v>
      </c>
      <c r="L4569" s="112">
        <f t="shared" si="1388"/>
        <v>1301.76</v>
      </c>
    </row>
    <row r="4570" spans="1:12" ht="38.25">
      <c r="A4570" s="182" t="str">
        <f t="shared" si="1386"/>
        <v>1.3.2.8.00.00.00 - Remuneração dos Investimentos do Regime Próprio de 
 Previdência do Servidor</v>
      </c>
      <c r="B4570" s="191" t="s">
        <v>2779</v>
      </c>
      <c r="C4570" s="111">
        <v>8201017204.2200003</v>
      </c>
      <c r="D4570" s="111">
        <v>6411386.4199999999</v>
      </c>
      <c r="E4570" s="111">
        <v>5302164.32</v>
      </c>
      <c r="F4570" s="111">
        <v>322259525.63</v>
      </c>
      <c r="G4570" s="112">
        <f t="shared" si="1387"/>
        <v>7867044127.8500004</v>
      </c>
      <c r="H4570" s="111">
        <v>2745998520.1700001</v>
      </c>
      <c r="I4570" s="111">
        <v>0</v>
      </c>
      <c r="J4570" s="111">
        <v>0</v>
      </c>
      <c r="K4570" s="111">
        <v>76980446.049999997</v>
      </c>
      <c r="L4570" s="112">
        <f t="shared" si="1388"/>
        <v>2669018074.1199999</v>
      </c>
    </row>
    <row r="4571" spans="1:12">
      <c r="A4571" s="182" t="str">
        <f t="shared" si="1386"/>
        <v>1.3.2.9.00.00.00 - Outras Receitas de Valores Mobiliários</v>
      </c>
      <c r="B4571" s="188" t="s">
        <v>2780</v>
      </c>
      <c r="C4571" s="110">
        <v>216657708.03</v>
      </c>
      <c r="D4571" s="110"/>
      <c r="E4571" s="110"/>
      <c r="F4571" s="110">
        <v>874997.5</v>
      </c>
      <c r="G4571" s="112">
        <f t="shared" si="1387"/>
        <v>215782710.53</v>
      </c>
      <c r="H4571" s="110">
        <v>39698809.560000002</v>
      </c>
      <c r="I4571" s="110">
        <v>0</v>
      </c>
      <c r="J4571" s="110">
        <v>0</v>
      </c>
      <c r="K4571" s="110">
        <v>0</v>
      </c>
      <c r="L4571" s="112">
        <f t="shared" si="1388"/>
        <v>39698809.560000002</v>
      </c>
    </row>
    <row r="4572" spans="1:12">
      <c r="A4572" s="182" t="str">
        <f t="shared" si="1386"/>
        <v>1.3.3.0.00.00.00 - Receitas de Concessões e Permissões</v>
      </c>
      <c r="B4572" s="191" t="s">
        <v>2781</v>
      </c>
      <c r="C4572" s="111">
        <v>990346979.77999997</v>
      </c>
      <c r="D4572" s="111">
        <v>30</v>
      </c>
      <c r="E4572" s="111"/>
      <c r="F4572" s="111">
        <v>648597.27</v>
      </c>
      <c r="G4572" s="112">
        <f t="shared" si="1387"/>
        <v>989698352.50999999</v>
      </c>
      <c r="H4572" s="111">
        <v>2511943035.1399999</v>
      </c>
      <c r="I4572" s="111">
        <v>0</v>
      </c>
      <c r="J4572" s="111">
        <v>0</v>
      </c>
      <c r="K4572" s="111">
        <v>2307487</v>
      </c>
      <c r="L4572" s="112">
        <f t="shared" si="1388"/>
        <v>2509635548.1399999</v>
      </c>
    </row>
    <row r="4573" spans="1:12">
      <c r="A4573" s="182" t="str">
        <f t="shared" si="1386"/>
        <v>1.3.4.0.00.00.00 - Compensações Financeiras</v>
      </c>
      <c r="B4573" s="188" t="s">
        <v>2782</v>
      </c>
      <c r="C4573" s="110">
        <v>368591986.91000003</v>
      </c>
      <c r="D4573" s="110"/>
      <c r="E4573" s="110"/>
      <c r="F4573" s="110">
        <v>-496.84</v>
      </c>
      <c r="G4573" s="112">
        <f t="shared" si="1387"/>
        <v>368592483.75</v>
      </c>
      <c r="H4573" s="110">
        <v>7169967756.2799997</v>
      </c>
      <c r="I4573" s="110">
        <v>383413990.94</v>
      </c>
      <c r="J4573" s="110">
        <v>0</v>
      </c>
      <c r="K4573" s="110">
        <v>7023335.8700000001</v>
      </c>
      <c r="L4573" s="112">
        <f t="shared" si="1388"/>
        <v>6779530429.4700003</v>
      </c>
    </row>
    <row r="4574" spans="1:12" ht="25.5">
      <c r="A4574" s="182" t="str">
        <f t="shared" si="1386"/>
        <v>1.3.5.0.00.00.00 - Receita Decorrente do Direito de Exploração de Bens 
 Públicos em Áreas de Domínio Público</v>
      </c>
      <c r="B4574" s="191" t="s">
        <v>2783</v>
      </c>
      <c r="C4574" s="111">
        <v>58051.4</v>
      </c>
      <c r="D4574" s="111"/>
      <c r="E4574" s="111"/>
      <c r="F4574" s="111"/>
      <c r="G4574" s="112">
        <f t="shared" si="1387"/>
        <v>58051.4</v>
      </c>
      <c r="H4574" s="111">
        <v>482388.08</v>
      </c>
      <c r="I4574" s="111">
        <v>0</v>
      </c>
      <c r="J4574" s="111">
        <v>0</v>
      </c>
      <c r="K4574" s="111">
        <v>0</v>
      </c>
      <c r="L4574" s="112">
        <f t="shared" si="1388"/>
        <v>482388.08</v>
      </c>
    </row>
    <row r="4575" spans="1:12">
      <c r="A4575" s="182" t="str">
        <f t="shared" si="1386"/>
        <v>1.3.6.0.00.00.00 - Receita da Cessão de Direitos</v>
      </c>
      <c r="B4575" s="188" t="s">
        <v>2784</v>
      </c>
      <c r="C4575" s="110">
        <v>857580430.99000001</v>
      </c>
      <c r="D4575" s="110"/>
      <c r="E4575" s="110"/>
      <c r="F4575" s="110">
        <v>137631.6</v>
      </c>
      <c r="G4575" s="112">
        <f t="shared" si="1387"/>
        <v>857442799.38999999</v>
      </c>
      <c r="H4575" s="110">
        <v>2221982610.3699999</v>
      </c>
      <c r="I4575" s="110">
        <v>0</v>
      </c>
      <c r="J4575" s="110">
        <v>0</v>
      </c>
      <c r="K4575" s="110">
        <v>0</v>
      </c>
      <c r="L4575" s="112">
        <f t="shared" si="1388"/>
        <v>2221982610.3699999</v>
      </c>
    </row>
    <row r="4576" spans="1:12">
      <c r="A4576" s="182" t="str">
        <f t="shared" si="1386"/>
        <v>1.3.9.0.00.00.00 - Outras Receitas Patrimoniais</v>
      </c>
      <c r="B4576" s="191" t="s">
        <v>2785</v>
      </c>
      <c r="C4576" s="111">
        <v>164234615.65000001</v>
      </c>
      <c r="D4576" s="111">
        <v>518407.36</v>
      </c>
      <c r="E4576" s="111"/>
      <c r="F4576" s="111">
        <v>6216780.3700000001</v>
      </c>
      <c r="G4576" s="112">
        <f t="shared" si="1387"/>
        <v>157499427.91999999</v>
      </c>
      <c r="H4576" s="111">
        <v>3159315435.8000002</v>
      </c>
      <c r="I4576" s="111">
        <v>0</v>
      </c>
      <c r="J4576" s="111">
        <v>0</v>
      </c>
      <c r="K4576" s="111">
        <v>0</v>
      </c>
      <c r="L4576" s="112">
        <f t="shared" si="1388"/>
        <v>3159315435.8000002</v>
      </c>
    </row>
    <row r="4577" spans="1:12">
      <c r="A4577" s="182" t="str">
        <f t="shared" si="1386"/>
        <v>1.4.0.0.00.00.00 - Receita Agropecuária</v>
      </c>
      <c r="B4577" s="188" t="s">
        <v>2786</v>
      </c>
      <c r="C4577" s="110">
        <v>4911106.05</v>
      </c>
      <c r="D4577" s="110">
        <v>279.5</v>
      </c>
      <c r="E4577" s="110"/>
      <c r="F4577" s="110">
        <v>43644.59</v>
      </c>
      <c r="G4577" s="112">
        <f t="shared" si="1387"/>
        <v>4867181.96</v>
      </c>
      <c r="H4577" s="110">
        <v>39282934.719999999</v>
      </c>
      <c r="I4577" s="110">
        <v>0</v>
      </c>
      <c r="J4577" s="110">
        <v>0</v>
      </c>
      <c r="K4577" s="110">
        <v>1440</v>
      </c>
      <c r="L4577" s="112">
        <f t="shared" si="1388"/>
        <v>39281494.719999999</v>
      </c>
    </row>
    <row r="4578" spans="1:12">
      <c r="A4578" s="182" t="str">
        <f t="shared" si="1386"/>
        <v>1.4.1.0.00.00.00 - Receita da Produção Vegetal</v>
      </c>
      <c r="B4578" s="191" t="s">
        <v>2787</v>
      </c>
      <c r="C4578" s="111">
        <v>550416.34</v>
      </c>
      <c r="D4578" s="111"/>
      <c r="E4578" s="111"/>
      <c r="F4578" s="111">
        <v>413.38</v>
      </c>
      <c r="G4578" s="112">
        <f t="shared" si="1387"/>
        <v>550002.96</v>
      </c>
      <c r="H4578" s="111">
        <v>29194754.780000001</v>
      </c>
      <c r="I4578" s="111">
        <v>0</v>
      </c>
      <c r="J4578" s="111">
        <v>0</v>
      </c>
      <c r="K4578" s="111">
        <v>1440</v>
      </c>
      <c r="L4578" s="112">
        <f t="shared" si="1388"/>
        <v>29193314.780000001</v>
      </c>
    </row>
    <row r="4579" spans="1:12">
      <c r="A4579" s="182" t="str">
        <f t="shared" si="1386"/>
        <v>1.4.2.0.00.00.00 - Receita da Produção Animal e Derivados</v>
      </c>
      <c r="B4579" s="188" t="s">
        <v>2788</v>
      </c>
      <c r="C4579" s="110">
        <v>556170.80000000005</v>
      </c>
      <c r="D4579" s="110"/>
      <c r="E4579" s="110"/>
      <c r="F4579" s="110">
        <v>270.68</v>
      </c>
      <c r="G4579" s="112">
        <f t="shared" si="1387"/>
        <v>555900.12</v>
      </c>
      <c r="H4579" s="110">
        <v>8844448.9399999995</v>
      </c>
      <c r="I4579" s="110">
        <v>0</v>
      </c>
      <c r="J4579" s="110">
        <v>0</v>
      </c>
      <c r="K4579" s="110">
        <v>0</v>
      </c>
      <c r="L4579" s="112">
        <f t="shared" si="1388"/>
        <v>8844448.9399999995</v>
      </c>
    </row>
    <row r="4580" spans="1:12">
      <c r="A4580" s="182" t="str">
        <f t="shared" si="1386"/>
        <v>1.4.9.0.00.00.00 - Outras Receitas Agropecuárias</v>
      </c>
      <c r="B4580" s="191" t="s">
        <v>2789</v>
      </c>
      <c r="C4580" s="111">
        <v>3804518.91</v>
      </c>
      <c r="D4580" s="111">
        <v>279.5</v>
      </c>
      <c r="E4580" s="111"/>
      <c r="F4580" s="111">
        <v>42960.53</v>
      </c>
      <c r="G4580" s="112">
        <f t="shared" si="1387"/>
        <v>3761278.8800000004</v>
      </c>
      <c r="H4580" s="111">
        <v>1243731</v>
      </c>
      <c r="I4580" s="111">
        <v>0</v>
      </c>
      <c r="J4580" s="111">
        <v>0</v>
      </c>
      <c r="K4580" s="111">
        <v>0</v>
      </c>
      <c r="L4580" s="112">
        <f t="shared" si="1388"/>
        <v>1243731</v>
      </c>
    </row>
    <row r="4581" spans="1:12">
      <c r="A4581" s="182" t="str">
        <f t="shared" si="1386"/>
        <v>1.5.0.0.00.00.00 - Receita Industrial</v>
      </c>
      <c r="B4581" s="188" t="s">
        <v>2790</v>
      </c>
      <c r="C4581" s="110">
        <v>49578989.18</v>
      </c>
      <c r="D4581" s="110"/>
      <c r="E4581" s="110"/>
      <c r="F4581" s="110">
        <v>1569.77</v>
      </c>
      <c r="G4581" s="112">
        <f t="shared" si="1387"/>
        <v>49577419.409999996</v>
      </c>
      <c r="H4581" s="110">
        <v>859045853.33000004</v>
      </c>
      <c r="I4581" s="110">
        <v>0</v>
      </c>
      <c r="J4581" s="110">
        <v>0</v>
      </c>
      <c r="K4581" s="110">
        <v>3776.35</v>
      </c>
      <c r="L4581" s="112">
        <f t="shared" si="1388"/>
        <v>859042076.98000002</v>
      </c>
    </row>
    <row r="4582" spans="1:12">
      <c r="A4582" s="182" t="str">
        <f t="shared" si="1386"/>
        <v>1.5.1.0.00.00.00 - Receita da Indústria Extrativa Mineral</v>
      </c>
      <c r="B4582" s="191" t="s">
        <v>2791</v>
      </c>
      <c r="C4582" s="111">
        <v>17478.79</v>
      </c>
      <c r="D4582" s="111"/>
      <c r="E4582" s="111"/>
      <c r="F4582" s="111"/>
      <c r="G4582" s="112">
        <f t="shared" si="1387"/>
        <v>17478.79</v>
      </c>
      <c r="H4582" s="111">
        <v>0</v>
      </c>
      <c r="I4582" s="111">
        <v>0</v>
      </c>
      <c r="J4582" s="111">
        <v>0</v>
      </c>
      <c r="K4582" s="111">
        <v>0</v>
      </c>
      <c r="L4582" s="112">
        <f t="shared" si="1388"/>
        <v>0</v>
      </c>
    </row>
    <row r="4583" spans="1:12">
      <c r="A4583" s="182" t="str">
        <f t="shared" si="1386"/>
        <v>1.5.2.0.00.00.00 - Receita da Indústria de Transformação</v>
      </c>
      <c r="B4583" s="188" t="s">
        <v>2792</v>
      </c>
      <c r="C4583" s="110">
        <v>14520572.689999999</v>
      </c>
      <c r="D4583" s="110"/>
      <c r="E4583" s="110"/>
      <c r="F4583" s="110">
        <v>1459.77</v>
      </c>
      <c r="G4583" s="112">
        <f t="shared" si="1387"/>
        <v>14519112.92</v>
      </c>
      <c r="H4583" s="110">
        <v>853289709.28999996</v>
      </c>
      <c r="I4583" s="110">
        <v>0</v>
      </c>
      <c r="J4583" s="110">
        <v>0</v>
      </c>
      <c r="K4583" s="110">
        <v>3776.35</v>
      </c>
      <c r="L4583" s="112">
        <f t="shared" si="1388"/>
        <v>853285932.93999994</v>
      </c>
    </row>
    <row r="4584" spans="1:12">
      <c r="A4584" s="182" t="str">
        <f t="shared" si="1386"/>
        <v>1.5.3.0.00.00.00 - Receita da Indústria de Construção</v>
      </c>
      <c r="B4584" s="191" t="s">
        <v>2793</v>
      </c>
      <c r="C4584" s="111">
        <v>33309808.149999999</v>
      </c>
      <c r="D4584" s="111"/>
      <c r="E4584" s="111"/>
      <c r="F4584" s="111"/>
      <c r="G4584" s="112">
        <f t="shared" si="1387"/>
        <v>33309808.149999999</v>
      </c>
      <c r="H4584" s="111">
        <v>4014643.09</v>
      </c>
      <c r="I4584" s="111">
        <v>0</v>
      </c>
      <c r="J4584" s="111">
        <v>0</v>
      </c>
      <c r="K4584" s="111">
        <v>0</v>
      </c>
      <c r="L4584" s="112">
        <f t="shared" si="1388"/>
        <v>4014643.09</v>
      </c>
    </row>
    <row r="4585" spans="1:12">
      <c r="A4585" s="182" t="str">
        <f t="shared" si="1386"/>
        <v>1.5.9.0.00.00.00 - Outras Receitas Industriais</v>
      </c>
      <c r="B4585" s="188" t="s">
        <v>2794</v>
      </c>
      <c r="C4585" s="110">
        <v>1731129.55</v>
      </c>
      <c r="D4585" s="110"/>
      <c r="E4585" s="110"/>
      <c r="F4585" s="110">
        <v>110</v>
      </c>
      <c r="G4585" s="112">
        <f t="shared" si="1387"/>
        <v>1731019.55</v>
      </c>
      <c r="H4585" s="110">
        <v>1741500.95</v>
      </c>
      <c r="I4585" s="110">
        <v>0</v>
      </c>
      <c r="J4585" s="110">
        <v>0</v>
      </c>
      <c r="K4585" s="110">
        <v>0</v>
      </c>
      <c r="L4585" s="112">
        <f t="shared" si="1388"/>
        <v>1741500.95</v>
      </c>
    </row>
    <row r="4586" spans="1:12">
      <c r="A4586" s="182" t="str">
        <f t="shared" si="1386"/>
        <v>1.6.0.0.00.00.00 - Receita de Serviços</v>
      </c>
      <c r="B4586" s="191" t="s">
        <v>2795</v>
      </c>
      <c r="C4586" s="111">
        <v>10680967843.16</v>
      </c>
      <c r="D4586" s="111">
        <v>491988.7</v>
      </c>
      <c r="E4586" s="111">
        <v>1315918.8799999999</v>
      </c>
      <c r="F4586" s="111">
        <v>23025063.73</v>
      </c>
      <c r="G4586" s="112">
        <f t="shared" si="1387"/>
        <v>10656134871.85</v>
      </c>
      <c r="H4586" s="111">
        <v>11012133695.940001</v>
      </c>
      <c r="I4586" s="111">
        <v>0</v>
      </c>
      <c r="J4586" s="111">
        <v>0</v>
      </c>
      <c r="K4586" s="111">
        <v>2895200.87</v>
      </c>
      <c r="L4586" s="112">
        <f t="shared" si="1388"/>
        <v>11009238495.07</v>
      </c>
    </row>
    <row r="4587" spans="1:12">
      <c r="A4587" s="182" t="str">
        <f t="shared" si="1386"/>
        <v>1.6.0.0.01.00.00 - Serviços Comerciais</v>
      </c>
      <c r="B4587" s="188" t="s">
        <v>2796</v>
      </c>
      <c r="C4587" s="110">
        <v>31819698.460000001</v>
      </c>
      <c r="D4587" s="110">
        <v>179994.09</v>
      </c>
      <c r="E4587" s="110"/>
      <c r="F4587" s="110">
        <v>6815.81</v>
      </c>
      <c r="G4587" s="112">
        <f t="shared" si="1387"/>
        <v>31632888.560000002</v>
      </c>
      <c r="H4587" s="110">
        <v>401177658.07999998</v>
      </c>
      <c r="I4587" s="110">
        <v>0</v>
      </c>
      <c r="J4587" s="110">
        <v>0</v>
      </c>
      <c r="K4587" s="110">
        <v>7453.84</v>
      </c>
      <c r="L4587" s="112">
        <f t="shared" si="1388"/>
        <v>401170204.24000001</v>
      </c>
    </row>
    <row r="4588" spans="1:12">
      <c r="A4588" s="182" t="str">
        <f t="shared" si="1386"/>
        <v>1.6.0.0.02.00.00 - Serviços Financeiros</v>
      </c>
      <c r="B4588" s="191" t="s">
        <v>2797</v>
      </c>
      <c r="C4588" s="111">
        <v>8334763.04</v>
      </c>
      <c r="D4588" s="111"/>
      <c r="E4588" s="111"/>
      <c r="F4588" s="111">
        <v>621.08000000000004</v>
      </c>
      <c r="G4588" s="112">
        <f t="shared" si="1387"/>
        <v>8334141.96</v>
      </c>
      <c r="H4588" s="111">
        <v>233619038.41999999</v>
      </c>
      <c r="I4588" s="111">
        <v>0</v>
      </c>
      <c r="J4588" s="111">
        <v>0</v>
      </c>
      <c r="K4588" s="111">
        <v>0</v>
      </c>
      <c r="L4588" s="112">
        <f t="shared" si="1388"/>
        <v>233619038.41999999</v>
      </c>
    </row>
    <row r="4589" spans="1:12">
      <c r="A4589" s="182" t="str">
        <f t="shared" si="1386"/>
        <v>1.6.0.0.03.00.00 - Serviços de Transporte</v>
      </c>
      <c r="B4589" s="188" t="s">
        <v>2798</v>
      </c>
      <c r="C4589" s="110">
        <v>887855278.03999996</v>
      </c>
      <c r="D4589" s="110">
        <v>304912.05</v>
      </c>
      <c r="E4589" s="110">
        <v>1843.1</v>
      </c>
      <c r="F4589" s="110">
        <v>152850.54</v>
      </c>
      <c r="G4589" s="112">
        <f t="shared" si="1387"/>
        <v>887395672.35000002</v>
      </c>
      <c r="H4589" s="110">
        <v>1423403638.3299999</v>
      </c>
      <c r="I4589" s="110">
        <v>0</v>
      </c>
      <c r="J4589" s="110">
        <v>0</v>
      </c>
      <c r="K4589" s="110">
        <v>0</v>
      </c>
      <c r="L4589" s="112">
        <f t="shared" si="1388"/>
        <v>1423403638.3299999</v>
      </c>
    </row>
    <row r="4590" spans="1:12">
      <c r="A4590" s="182" t="str">
        <f t="shared" si="1386"/>
        <v>1.6.0.0.04.00.00 - Serviços de Comunicação</v>
      </c>
      <c r="B4590" s="191" t="s">
        <v>2799</v>
      </c>
      <c r="C4590" s="111">
        <v>8020314.5999999996</v>
      </c>
      <c r="D4590" s="111"/>
      <c r="E4590" s="111"/>
      <c r="F4590" s="111">
        <v>195.36</v>
      </c>
      <c r="G4590" s="112">
        <f t="shared" si="1387"/>
        <v>8020119.2399999993</v>
      </c>
      <c r="H4590" s="111">
        <v>17814459.050000001</v>
      </c>
      <c r="I4590" s="111">
        <v>0</v>
      </c>
      <c r="J4590" s="111">
        <v>0</v>
      </c>
      <c r="K4590" s="111">
        <v>24175</v>
      </c>
      <c r="L4590" s="112">
        <f t="shared" si="1388"/>
        <v>17790284.050000001</v>
      </c>
    </row>
    <row r="4591" spans="1:12">
      <c r="A4591" s="182" t="str">
        <f t="shared" si="1386"/>
        <v>1.6.0.0.05.00.00 - Serviços de Saúde</v>
      </c>
      <c r="B4591" s="188" t="s">
        <v>2800</v>
      </c>
      <c r="C4591" s="110">
        <v>848853897.90999997</v>
      </c>
      <c r="D4591" s="110"/>
      <c r="E4591" s="110"/>
      <c r="F4591" s="110">
        <v>70252.23</v>
      </c>
      <c r="G4591" s="112">
        <f t="shared" si="1387"/>
        <v>848783645.67999995</v>
      </c>
      <c r="H4591" s="110">
        <v>1444996769.4000001</v>
      </c>
      <c r="I4591" s="110">
        <v>0</v>
      </c>
      <c r="J4591" s="110">
        <v>0</v>
      </c>
      <c r="K4591" s="110">
        <v>1000.36</v>
      </c>
      <c r="L4591" s="112">
        <f t="shared" si="1388"/>
        <v>1444995769.0400002</v>
      </c>
    </row>
    <row r="4592" spans="1:12">
      <c r="A4592" s="182" t="str">
        <f t="shared" si="1386"/>
        <v>1.6.0.0.06.00.00 - Serviços Portuários</v>
      </c>
      <c r="B4592" s="191" t="s">
        <v>2801</v>
      </c>
      <c r="C4592" s="111">
        <v>43086009.289999999</v>
      </c>
      <c r="D4592" s="111"/>
      <c r="E4592" s="111"/>
      <c r="F4592" s="111">
        <v>550</v>
      </c>
      <c r="G4592" s="112">
        <f t="shared" si="1387"/>
        <v>43085459.289999999</v>
      </c>
      <c r="H4592" s="111">
        <v>131064957.88</v>
      </c>
      <c r="I4592" s="111">
        <v>0</v>
      </c>
      <c r="J4592" s="111">
        <v>0</v>
      </c>
      <c r="K4592" s="111">
        <v>23508.87</v>
      </c>
      <c r="L4592" s="112">
        <f t="shared" si="1388"/>
        <v>131041449.00999999</v>
      </c>
    </row>
    <row r="4593" spans="1:12">
      <c r="A4593" s="182" t="str">
        <f t="shared" si="1386"/>
        <v>1.6.0.0.07.00.00 - Serviços de Armazenagem</v>
      </c>
      <c r="B4593" s="188" t="s">
        <v>2802</v>
      </c>
      <c r="C4593" s="110">
        <v>858481.77</v>
      </c>
      <c r="D4593" s="110"/>
      <c r="E4593" s="110"/>
      <c r="F4593" s="110"/>
      <c r="G4593" s="112">
        <f t="shared" si="1387"/>
        <v>858481.77</v>
      </c>
      <c r="H4593" s="110">
        <v>33834139.109999999</v>
      </c>
      <c r="I4593" s="110">
        <v>0</v>
      </c>
      <c r="J4593" s="110">
        <v>0</v>
      </c>
      <c r="K4593" s="110">
        <v>0</v>
      </c>
      <c r="L4593" s="112">
        <f t="shared" si="1388"/>
        <v>33834139.109999999</v>
      </c>
    </row>
    <row r="4594" spans="1:12">
      <c r="A4594" s="182" t="str">
        <f t="shared" si="1386"/>
        <v>1.6.0.0.08.00.00 - Serviços de Processamento de Dados</v>
      </c>
      <c r="B4594" s="191" t="s">
        <v>2803</v>
      </c>
      <c r="C4594" s="111">
        <v>852387.05</v>
      </c>
      <c r="D4594" s="111"/>
      <c r="E4594" s="111"/>
      <c r="F4594" s="111">
        <v>3050.8</v>
      </c>
      <c r="G4594" s="112">
        <f t="shared" si="1387"/>
        <v>849336.25</v>
      </c>
      <c r="H4594" s="111">
        <v>150731324.05000001</v>
      </c>
      <c r="I4594" s="111">
        <v>0</v>
      </c>
      <c r="J4594" s="111">
        <v>0</v>
      </c>
      <c r="K4594" s="111">
        <v>1369501.76</v>
      </c>
      <c r="L4594" s="112">
        <f t="shared" si="1388"/>
        <v>149361822.29000002</v>
      </c>
    </row>
    <row r="4595" spans="1:12">
      <c r="A4595" s="182" t="str">
        <f t="shared" si="1386"/>
        <v>1.6.0.0.09.00.00 - Serviço de Socorro Marítimo</v>
      </c>
      <c r="B4595" s="188" t="s">
        <v>2804</v>
      </c>
      <c r="C4595" s="110"/>
      <c r="D4595" s="110"/>
      <c r="E4595" s="110"/>
      <c r="F4595" s="110"/>
      <c r="G4595" s="112">
        <f t="shared" si="1387"/>
        <v>0</v>
      </c>
      <c r="H4595" s="110">
        <v>0</v>
      </c>
      <c r="I4595" s="110">
        <v>0</v>
      </c>
      <c r="J4595" s="110">
        <v>0</v>
      </c>
      <c r="K4595" s="110">
        <v>0</v>
      </c>
      <c r="L4595" s="112">
        <f t="shared" si="1388"/>
        <v>0</v>
      </c>
    </row>
    <row r="4596" spans="1:12">
      <c r="A4596" s="182" t="str">
        <f t="shared" si="1386"/>
        <v>1.6.0.0.10.00.00 - Serviços de Informações Estatísticas</v>
      </c>
      <c r="B4596" s="191" t="s">
        <v>2805</v>
      </c>
      <c r="C4596" s="111">
        <v>171630.29</v>
      </c>
      <c r="D4596" s="111"/>
      <c r="E4596" s="111"/>
      <c r="F4596" s="111"/>
      <c r="G4596" s="112">
        <f t="shared" si="1387"/>
        <v>171630.29</v>
      </c>
      <c r="H4596" s="111">
        <v>274000</v>
      </c>
      <c r="I4596" s="111">
        <v>0</v>
      </c>
      <c r="J4596" s="111">
        <v>0</v>
      </c>
      <c r="K4596" s="111">
        <v>0</v>
      </c>
      <c r="L4596" s="112">
        <f t="shared" si="1388"/>
        <v>274000</v>
      </c>
    </row>
    <row r="4597" spans="1:12">
      <c r="A4597" s="182" t="str">
        <f t="shared" si="1386"/>
        <v>1.6.0.0.11.00.00 - Serviços de Metrologia e Certificação</v>
      </c>
      <c r="B4597" s="188" t="s">
        <v>2806</v>
      </c>
      <c r="C4597" s="110"/>
      <c r="D4597" s="110"/>
      <c r="E4597" s="110"/>
      <c r="F4597" s="110"/>
      <c r="G4597" s="112">
        <f t="shared" si="1387"/>
        <v>0</v>
      </c>
      <c r="H4597" s="110">
        <v>21265587.75</v>
      </c>
      <c r="I4597" s="110">
        <v>0</v>
      </c>
      <c r="J4597" s="110">
        <v>0</v>
      </c>
      <c r="K4597" s="110">
        <v>0</v>
      </c>
      <c r="L4597" s="112">
        <f t="shared" si="1388"/>
        <v>21265587.75</v>
      </c>
    </row>
    <row r="4598" spans="1:12">
      <c r="A4598" s="182" t="str">
        <f t="shared" si="1386"/>
        <v>1.6.0.0.12.00.00 - Serviços Tecnológicos</v>
      </c>
      <c r="B4598" s="191" t="s">
        <v>2807</v>
      </c>
      <c r="C4598" s="111">
        <v>401932.64</v>
      </c>
      <c r="D4598" s="111"/>
      <c r="E4598" s="111"/>
      <c r="F4598" s="111"/>
      <c r="G4598" s="112">
        <f t="shared" si="1387"/>
        <v>401932.64</v>
      </c>
      <c r="H4598" s="111">
        <v>18290692.539999999</v>
      </c>
      <c r="I4598" s="111">
        <v>0</v>
      </c>
      <c r="J4598" s="111">
        <v>0</v>
      </c>
      <c r="K4598" s="111">
        <v>0</v>
      </c>
      <c r="L4598" s="112">
        <f t="shared" si="1388"/>
        <v>18290692.539999999</v>
      </c>
    </row>
    <row r="4599" spans="1:12">
      <c r="A4599" s="182" t="str">
        <f t="shared" si="1386"/>
        <v>1.6.0.0.13.00.00 - Serviços Administrativos</v>
      </c>
      <c r="B4599" s="188" t="s">
        <v>2808</v>
      </c>
      <c r="C4599" s="110">
        <v>192037752.47</v>
      </c>
      <c r="D4599" s="110"/>
      <c r="E4599" s="110"/>
      <c r="F4599" s="110">
        <v>485183.4</v>
      </c>
      <c r="G4599" s="112">
        <f t="shared" si="1387"/>
        <v>191552569.06999999</v>
      </c>
      <c r="H4599" s="110">
        <v>1827983461.8800001</v>
      </c>
      <c r="I4599" s="110">
        <v>0</v>
      </c>
      <c r="J4599" s="110">
        <v>0</v>
      </c>
      <c r="K4599" s="110">
        <v>4017.23</v>
      </c>
      <c r="L4599" s="112">
        <f t="shared" si="1388"/>
        <v>1827979444.6500001</v>
      </c>
    </row>
    <row r="4600" spans="1:12">
      <c r="A4600" s="182" t="str">
        <f t="shared" si="1386"/>
        <v>1.6.0.0.14.00.00 - Serviços de Inspeção e Fiscalização</v>
      </c>
      <c r="B4600" s="191" t="s">
        <v>2809</v>
      </c>
      <c r="C4600" s="111">
        <v>38917163.780000001</v>
      </c>
      <c r="D4600" s="111"/>
      <c r="E4600" s="111">
        <v>1244913.08</v>
      </c>
      <c r="F4600" s="111">
        <v>3921185.94</v>
      </c>
      <c r="G4600" s="112">
        <f t="shared" si="1387"/>
        <v>33751064.760000005</v>
      </c>
      <c r="H4600" s="111">
        <v>1564416794.2</v>
      </c>
      <c r="I4600" s="111">
        <v>0</v>
      </c>
      <c r="J4600" s="111">
        <v>0</v>
      </c>
      <c r="K4600" s="111">
        <v>323530.45</v>
      </c>
      <c r="L4600" s="112">
        <f t="shared" si="1388"/>
        <v>1564093263.75</v>
      </c>
    </row>
    <row r="4601" spans="1:12">
      <c r="A4601" s="182" t="str">
        <f t="shared" si="1386"/>
        <v>1.6.0.0.15.00.00 - Serviços de Meteorologia</v>
      </c>
      <c r="B4601" s="188" t="s">
        <v>2810</v>
      </c>
      <c r="C4601" s="110"/>
      <c r="D4601" s="110"/>
      <c r="E4601" s="110"/>
      <c r="F4601" s="110"/>
      <c r="G4601" s="112">
        <f t="shared" si="1387"/>
        <v>0</v>
      </c>
      <c r="H4601" s="110">
        <v>1821638.81</v>
      </c>
      <c r="I4601" s="110">
        <v>0</v>
      </c>
      <c r="J4601" s="110">
        <v>0</v>
      </c>
      <c r="K4601" s="110">
        <v>0</v>
      </c>
      <c r="L4601" s="112">
        <f t="shared" si="1388"/>
        <v>1821638.81</v>
      </c>
    </row>
    <row r="4602" spans="1:12">
      <c r="A4602" s="182" t="str">
        <f t="shared" si="1386"/>
        <v>1.6.0.0.16.00.00 - Serviços Educacionais</v>
      </c>
      <c r="B4602" s="191" t="s">
        <v>2811</v>
      </c>
      <c r="C4602" s="111">
        <v>590964211.97000003</v>
      </c>
      <c r="D4602" s="111"/>
      <c r="E4602" s="111"/>
      <c r="F4602" s="111">
        <v>1097712.52</v>
      </c>
      <c r="G4602" s="112">
        <f t="shared" si="1387"/>
        <v>589866499.45000005</v>
      </c>
      <c r="H4602" s="111">
        <v>90052477.5</v>
      </c>
      <c r="I4602" s="111">
        <v>0</v>
      </c>
      <c r="J4602" s="111">
        <v>0</v>
      </c>
      <c r="K4602" s="111">
        <v>810</v>
      </c>
      <c r="L4602" s="112">
        <f t="shared" si="1388"/>
        <v>90051667.5</v>
      </c>
    </row>
    <row r="4603" spans="1:12">
      <c r="A4603" s="182" t="str">
        <f t="shared" si="1386"/>
        <v>1.6.0.0.17.00.00 - Serviços Agropecuários</v>
      </c>
      <c r="B4603" s="188" t="s">
        <v>2812</v>
      </c>
      <c r="C4603" s="110">
        <v>10658635.18</v>
      </c>
      <c r="D4603" s="110"/>
      <c r="E4603" s="110"/>
      <c r="F4603" s="110">
        <v>545689.73</v>
      </c>
      <c r="G4603" s="112">
        <f t="shared" si="1387"/>
        <v>10112945.449999999</v>
      </c>
      <c r="H4603" s="110">
        <v>107150262.13</v>
      </c>
      <c r="I4603" s="110">
        <v>0</v>
      </c>
      <c r="J4603" s="110">
        <v>0</v>
      </c>
      <c r="K4603" s="110">
        <v>71746.350000000006</v>
      </c>
      <c r="L4603" s="112">
        <f t="shared" si="1388"/>
        <v>107078515.78</v>
      </c>
    </row>
    <row r="4604" spans="1:12">
      <c r="A4604" s="182" t="str">
        <f t="shared" si="1386"/>
        <v>1.6.0.0.18.00.00 - Serviços de Reparação, Manutenção e Instalação</v>
      </c>
      <c r="B4604" s="191" t="s">
        <v>2813</v>
      </c>
      <c r="C4604" s="111">
        <v>14548446.029999999</v>
      </c>
      <c r="D4604" s="111"/>
      <c r="E4604" s="111"/>
      <c r="F4604" s="111">
        <v>3646.23</v>
      </c>
      <c r="G4604" s="112">
        <f t="shared" si="1387"/>
        <v>14544799.799999999</v>
      </c>
      <c r="H4604" s="111">
        <v>34575.74</v>
      </c>
      <c r="I4604" s="111">
        <v>0</v>
      </c>
      <c r="J4604" s="111">
        <v>0</v>
      </c>
      <c r="K4604" s="111">
        <v>0</v>
      </c>
      <c r="L4604" s="112">
        <f t="shared" si="1388"/>
        <v>34575.74</v>
      </c>
    </row>
    <row r="4605" spans="1:12">
      <c r="A4605" s="182" t="str">
        <f t="shared" si="1386"/>
        <v>1.6.0.0.19.00.00 - Serviços Recreativos e Culturais</v>
      </c>
      <c r="B4605" s="188" t="s">
        <v>2814</v>
      </c>
      <c r="C4605" s="110">
        <v>18473353.149999999</v>
      </c>
      <c r="D4605" s="110"/>
      <c r="E4605" s="110"/>
      <c r="F4605" s="110">
        <v>18521.099999999999</v>
      </c>
      <c r="G4605" s="112">
        <f t="shared" si="1387"/>
        <v>18454832.049999997</v>
      </c>
      <c r="H4605" s="110">
        <v>43975276.369999997</v>
      </c>
      <c r="I4605" s="110">
        <v>0</v>
      </c>
      <c r="J4605" s="110">
        <v>0</v>
      </c>
      <c r="K4605" s="110">
        <v>54881.07</v>
      </c>
      <c r="L4605" s="112">
        <f t="shared" si="1388"/>
        <v>43920395.299999997</v>
      </c>
    </row>
    <row r="4606" spans="1:12" ht="25.5">
      <c r="A4606" s="182" t="str">
        <f t="shared" si="1386"/>
        <v>1.6.0.0.20.00.00 - Serviços de Consultoria, Assistência Técnica e 
 Análise de Projetos</v>
      </c>
      <c r="B4606" s="191" t="s">
        <v>2815</v>
      </c>
      <c r="C4606" s="111">
        <v>5594171.3099999996</v>
      </c>
      <c r="D4606" s="111"/>
      <c r="E4606" s="111"/>
      <c r="F4606" s="111"/>
      <c r="G4606" s="112">
        <f t="shared" si="1387"/>
        <v>5594171.3099999996</v>
      </c>
      <c r="H4606" s="111">
        <v>141764204.00999999</v>
      </c>
      <c r="I4606" s="111">
        <v>0</v>
      </c>
      <c r="J4606" s="111">
        <v>0</v>
      </c>
      <c r="K4606" s="111">
        <v>111097.32</v>
      </c>
      <c r="L4606" s="112">
        <f t="shared" si="1388"/>
        <v>141653106.69</v>
      </c>
    </row>
    <row r="4607" spans="1:12">
      <c r="A4607" s="182" t="str">
        <f t="shared" si="1386"/>
        <v>1.6.0.0.21.00.00 - Serviços de Hospedagem e Alimentação</v>
      </c>
      <c r="B4607" s="188" t="s">
        <v>2816</v>
      </c>
      <c r="C4607" s="110">
        <v>6818923.21</v>
      </c>
      <c r="D4607" s="110"/>
      <c r="E4607" s="110"/>
      <c r="F4607" s="110"/>
      <c r="G4607" s="112">
        <f t="shared" si="1387"/>
        <v>6818923.21</v>
      </c>
      <c r="H4607" s="110">
        <v>1643649.77</v>
      </c>
      <c r="I4607" s="110">
        <v>0</v>
      </c>
      <c r="J4607" s="110">
        <v>0</v>
      </c>
      <c r="K4607" s="110">
        <v>0</v>
      </c>
      <c r="L4607" s="112">
        <f t="shared" si="1388"/>
        <v>1643649.77</v>
      </c>
    </row>
    <row r="4608" spans="1:12">
      <c r="A4608" s="182" t="str">
        <f t="shared" si="1386"/>
        <v>1.6.0.0.22.00.00 - Serviços de Estudos e Pesquisas</v>
      </c>
      <c r="B4608" s="191" t="s">
        <v>2817</v>
      </c>
      <c r="C4608" s="111">
        <v>304575.45</v>
      </c>
      <c r="D4608" s="111"/>
      <c r="E4608" s="111"/>
      <c r="F4608" s="111"/>
      <c r="G4608" s="112">
        <f t="shared" si="1387"/>
        <v>304575.45</v>
      </c>
      <c r="H4608" s="111">
        <v>14266213.800000001</v>
      </c>
      <c r="I4608" s="111">
        <v>0</v>
      </c>
      <c r="J4608" s="111">
        <v>0</v>
      </c>
      <c r="K4608" s="111">
        <v>0</v>
      </c>
      <c r="L4608" s="112">
        <f t="shared" si="1388"/>
        <v>14266213.800000001</v>
      </c>
    </row>
    <row r="4609" spans="1:12" ht="25.5">
      <c r="A4609" s="182" t="str">
        <f t="shared" si="1386"/>
        <v>1.6.0.0.23.00.00 - Serviços de Registro de Marcas, de Patentes e de 
 Transferências de Tecnologia</v>
      </c>
      <c r="B4609" s="188" t="s">
        <v>2818</v>
      </c>
      <c r="C4609" s="110">
        <v>5088.5200000000004</v>
      </c>
      <c r="D4609" s="110"/>
      <c r="E4609" s="110"/>
      <c r="F4609" s="110"/>
      <c r="G4609" s="112">
        <f t="shared" si="1387"/>
        <v>5088.5200000000004</v>
      </c>
      <c r="H4609" s="110">
        <v>10918.55</v>
      </c>
      <c r="I4609" s="110">
        <v>0</v>
      </c>
      <c r="J4609" s="110">
        <v>0</v>
      </c>
      <c r="K4609" s="110">
        <v>0</v>
      </c>
      <c r="L4609" s="112">
        <f t="shared" si="1388"/>
        <v>10918.55</v>
      </c>
    </row>
    <row r="4610" spans="1:12">
      <c r="A4610" s="182" t="str">
        <f t="shared" si="1386"/>
        <v>1.6.0.0.24.00.00 - Serviços de Registro do Comércio</v>
      </c>
      <c r="B4610" s="191" t="s">
        <v>2819</v>
      </c>
      <c r="C4610" s="111"/>
      <c r="D4610" s="111"/>
      <c r="E4610" s="111"/>
      <c r="F4610" s="111"/>
      <c r="G4610" s="112">
        <f t="shared" si="1387"/>
        <v>0</v>
      </c>
      <c r="H4610" s="111">
        <v>339381457.73000002</v>
      </c>
      <c r="I4610" s="111">
        <v>0</v>
      </c>
      <c r="J4610" s="111">
        <v>0</v>
      </c>
      <c r="K4610" s="111">
        <v>683081.88</v>
      </c>
      <c r="L4610" s="112">
        <f t="shared" si="1388"/>
        <v>338698375.85000002</v>
      </c>
    </row>
    <row r="4611" spans="1:12">
      <c r="A4611" s="182" t="str">
        <f t="shared" si="1386"/>
        <v>1.6.0.0.25.00.00 - Serviços de Informações Científicas e Tecnológicas</v>
      </c>
      <c r="B4611" s="188" t="s">
        <v>2820</v>
      </c>
      <c r="C4611" s="110"/>
      <c r="D4611" s="110"/>
      <c r="E4611" s="110"/>
      <c r="F4611" s="110"/>
      <c r="G4611" s="112">
        <f t="shared" si="1387"/>
        <v>0</v>
      </c>
      <c r="H4611" s="110">
        <v>5920204.7699999996</v>
      </c>
      <c r="I4611" s="110">
        <v>0</v>
      </c>
      <c r="J4611" s="110">
        <v>0</v>
      </c>
      <c r="K4611" s="110">
        <v>0</v>
      </c>
      <c r="L4611" s="112">
        <f t="shared" si="1388"/>
        <v>5920204.7699999996</v>
      </c>
    </row>
    <row r="4612" spans="1:12">
      <c r="A4612" s="182" t="str">
        <f t="shared" si="1386"/>
        <v>1.6.0.0.26.00.00 - Serviços de Fornecimento de Água</v>
      </c>
      <c r="B4612" s="191" t="s">
        <v>2821</v>
      </c>
      <c r="C4612" s="111">
        <v>329771070.43000001</v>
      </c>
      <c r="D4612" s="111">
        <v>-11.26</v>
      </c>
      <c r="E4612" s="111"/>
      <c r="F4612" s="111">
        <v>80791.37</v>
      </c>
      <c r="G4612" s="112">
        <f t="shared" si="1387"/>
        <v>329690290.31999999</v>
      </c>
      <c r="H4612" s="111">
        <v>104705562.06</v>
      </c>
      <c r="I4612" s="111">
        <v>0</v>
      </c>
      <c r="J4612" s="111">
        <v>0</v>
      </c>
      <c r="K4612" s="111">
        <v>0</v>
      </c>
      <c r="L4612" s="112">
        <f t="shared" si="1388"/>
        <v>104705562.06</v>
      </c>
    </row>
    <row r="4613" spans="1:12">
      <c r="A4613" s="182" t="str">
        <f t="shared" ref="A4613:A4676" si="1389">TRIM(B4613)</f>
        <v>1.6.0.0.27.00.00 - Serviços de Perfuração e Instalação de Poços</v>
      </c>
      <c r="B4613" s="188" t="s">
        <v>2822</v>
      </c>
      <c r="C4613" s="110">
        <v>521282.44</v>
      </c>
      <c r="D4613" s="110"/>
      <c r="E4613" s="110"/>
      <c r="F4613" s="110"/>
      <c r="G4613" s="112">
        <f t="shared" si="1387"/>
        <v>521282.44</v>
      </c>
      <c r="H4613" s="110">
        <v>608512.77</v>
      </c>
      <c r="I4613" s="110">
        <v>0</v>
      </c>
      <c r="J4613" s="110">
        <v>0</v>
      </c>
      <c r="K4613" s="110">
        <v>0</v>
      </c>
      <c r="L4613" s="112">
        <f t="shared" si="1388"/>
        <v>608512.77</v>
      </c>
    </row>
    <row r="4614" spans="1:12">
      <c r="A4614" s="182" t="str">
        <f t="shared" si="1389"/>
        <v>1.6.0.0.28.00.00 - Serviços de Geoprocessamento</v>
      </c>
      <c r="B4614" s="191" t="s">
        <v>2823</v>
      </c>
      <c r="C4614" s="111">
        <v>105305.79</v>
      </c>
      <c r="D4614" s="111"/>
      <c r="E4614" s="111"/>
      <c r="F4614" s="111"/>
      <c r="G4614" s="112">
        <f t="shared" si="1387"/>
        <v>105305.79</v>
      </c>
      <c r="H4614" s="111">
        <v>595</v>
      </c>
      <c r="I4614" s="111">
        <v>0</v>
      </c>
      <c r="J4614" s="111">
        <v>0</v>
      </c>
      <c r="K4614" s="111">
        <v>0</v>
      </c>
      <c r="L4614" s="112">
        <f t="shared" si="1388"/>
        <v>595</v>
      </c>
    </row>
    <row r="4615" spans="1:12">
      <c r="A4615" s="182" t="str">
        <f t="shared" si="1389"/>
        <v>1.6.0.0.29.00.00 - Serviços de Cadastramento de Fornecedores</v>
      </c>
      <c r="B4615" s="188" t="s">
        <v>2824</v>
      </c>
      <c r="C4615" s="110">
        <v>60778.07</v>
      </c>
      <c r="D4615" s="110"/>
      <c r="E4615" s="110"/>
      <c r="F4615" s="110"/>
      <c r="G4615" s="112">
        <f t="shared" ref="G4615:G4678" si="1390">C4615-D4615-E4615-F4615</f>
        <v>60778.07</v>
      </c>
      <c r="H4615" s="110">
        <v>2735.84</v>
      </c>
      <c r="I4615" s="110">
        <v>0</v>
      </c>
      <c r="J4615" s="110">
        <v>0</v>
      </c>
      <c r="K4615" s="110">
        <v>0</v>
      </c>
      <c r="L4615" s="112">
        <f t="shared" ref="L4615:L4678" si="1391">H4615-I4615-J4615-K4615</f>
        <v>2735.84</v>
      </c>
    </row>
    <row r="4616" spans="1:12">
      <c r="A4616" s="182" t="str">
        <f t="shared" si="1389"/>
        <v>1.6.0.0.30.00.00 - Tarifa de Utilização de Faróis</v>
      </c>
      <c r="B4616" s="191" t="s">
        <v>2825</v>
      </c>
      <c r="C4616" s="111"/>
      <c r="D4616" s="111"/>
      <c r="E4616" s="111"/>
      <c r="F4616" s="111"/>
      <c r="G4616" s="112">
        <f t="shared" si="1390"/>
        <v>0</v>
      </c>
      <c r="H4616" s="111">
        <v>0</v>
      </c>
      <c r="I4616" s="111">
        <v>0</v>
      </c>
      <c r="J4616" s="111">
        <v>0</v>
      </c>
      <c r="K4616" s="111">
        <v>0</v>
      </c>
      <c r="L4616" s="112">
        <f t="shared" si="1391"/>
        <v>0</v>
      </c>
    </row>
    <row r="4617" spans="1:12">
      <c r="A4617" s="182" t="str">
        <f t="shared" si="1389"/>
        <v>1.6.0.0.31.00.00 - Tarifa e Adicional sobre Tarifa Aeroportuária</v>
      </c>
      <c r="B4617" s="188" t="s">
        <v>2826</v>
      </c>
      <c r="C4617" s="110">
        <v>946953.7</v>
      </c>
      <c r="D4617" s="110"/>
      <c r="E4617" s="110"/>
      <c r="F4617" s="110"/>
      <c r="G4617" s="112">
        <f t="shared" si="1390"/>
        <v>946953.7</v>
      </c>
      <c r="H4617" s="110">
        <v>2637777.83</v>
      </c>
      <c r="I4617" s="110">
        <v>0</v>
      </c>
      <c r="J4617" s="110">
        <v>0</v>
      </c>
      <c r="K4617" s="110">
        <v>0</v>
      </c>
      <c r="L4617" s="112">
        <f t="shared" si="1391"/>
        <v>2637777.83</v>
      </c>
    </row>
    <row r="4618" spans="1:12">
      <c r="A4618" s="182" t="str">
        <f t="shared" si="1389"/>
        <v>1.6.0.0.32.00.00 - Serviços de Cadastro da Atividade Mineral</v>
      </c>
      <c r="B4618" s="191" t="s">
        <v>2827</v>
      </c>
      <c r="C4618" s="111"/>
      <c r="D4618" s="111"/>
      <c r="E4618" s="111"/>
      <c r="F4618" s="111"/>
      <c r="G4618" s="112">
        <f t="shared" si="1390"/>
        <v>0</v>
      </c>
      <c r="H4618" s="111">
        <v>0</v>
      </c>
      <c r="I4618" s="111">
        <v>0</v>
      </c>
      <c r="J4618" s="111">
        <v>0</v>
      </c>
      <c r="K4618" s="111">
        <v>0</v>
      </c>
      <c r="L4618" s="112">
        <f t="shared" si="1391"/>
        <v>0</v>
      </c>
    </row>
    <row r="4619" spans="1:12" ht="25.5">
      <c r="A4619" s="182" t="str">
        <f t="shared" si="1389"/>
        <v>1.6.0.0.33.00.00 - Tarifas e Adicional sobre Tarifas de Uso das 
 Comunicações e dos Auxílios à Navegação Aérea em Rota</v>
      </c>
      <c r="B4619" s="188" t="s">
        <v>2828</v>
      </c>
      <c r="C4619" s="110"/>
      <c r="D4619" s="110"/>
      <c r="E4619" s="110"/>
      <c r="F4619" s="110"/>
      <c r="G4619" s="112">
        <f t="shared" si="1390"/>
        <v>0</v>
      </c>
      <c r="H4619" s="110">
        <v>0</v>
      </c>
      <c r="I4619" s="110">
        <v>0</v>
      </c>
      <c r="J4619" s="110">
        <v>0</v>
      </c>
      <c r="K4619" s="110">
        <v>0</v>
      </c>
      <c r="L4619" s="112">
        <f t="shared" si="1391"/>
        <v>0</v>
      </c>
    </row>
    <row r="4620" spans="1:12" ht="25.5">
      <c r="A4620" s="182" t="str">
        <f t="shared" si="1389"/>
        <v>1.6.0.0.34.00.00 - Serviços de Regulamentação da Exploração dos 
 Serviços de Telecomunicações - Regime Privado</v>
      </c>
      <c r="B4620" s="191" t="s">
        <v>2829</v>
      </c>
      <c r="C4620" s="111"/>
      <c r="D4620" s="111"/>
      <c r="E4620" s="111"/>
      <c r="F4620" s="111"/>
      <c r="G4620" s="112">
        <f t="shared" si="1390"/>
        <v>0</v>
      </c>
      <c r="H4620" s="111">
        <v>0</v>
      </c>
      <c r="I4620" s="111">
        <v>0</v>
      </c>
      <c r="J4620" s="111">
        <v>0</v>
      </c>
      <c r="K4620" s="111">
        <v>0</v>
      </c>
      <c r="L4620" s="112">
        <f t="shared" si="1391"/>
        <v>0</v>
      </c>
    </row>
    <row r="4621" spans="1:12">
      <c r="A4621" s="182" t="str">
        <f t="shared" si="1389"/>
        <v>1.6.0.0.35.00.00 - Serviços de Compensações de Variações Salariais</v>
      </c>
      <c r="B4621" s="188" t="s">
        <v>2830</v>
      </c>
      <c r="C4621" s="110">
        <v>50247.839999999997</v>
      </c>
      <c r="D4621" s="110"/>
      <c r="E4621" s="110"/>
      <c r="F4621" s="110"/>
      <c r="G4621" s="112">
        <f t="shared" si="1390"/>
        <v>50247.839999999997</v>
      </c>
      <c r="H4621" s="110">
        <v>0</v>
      </c>
      <c r="I4621" s="110">
        <v>0</v>
      </c>
      <c r="J4621" s="110">
        <v>0</v>
      </c>
      <c r="K4621" s="110">
        <v>0</v>
      </c>
      <c r="L4621" s="112">
        <f t="shared" si="1391"/>
        <v>0</v>
      </c>
    </row>
    <row r="4622" spans="1:12">
      <c r="A4622" s="182" t="str">
        <f t="shared" si="1389"/>
        <v>1.6.0.0.36.00.00 - Prestação de Serviços pelo Banco Central do Brasil</v>
      </c>
      <c r="B4622" s="191" t="s">
        <v>2831</v>
      </c>
      <c r="C4622" s="111"/>
      <c r="D4622" s="111"/>
      <c r="E4622" s="111"/>
      <c r="F4622" s="111"/>
      <c r="G4622" s="112">
        <f t="shared" si="1390"/>
        <v>0</v>
      </c>
      <c r="H4622" s="111">
        <v>0</v>
      </c>
      <c r="I4622" s="111">
        <v>0</v>
      </c>
      <c r="J4622" s="111">
        <v>0</v>
      </c>
      <c r="K4622" s="111">
        <v>0</v>
      </c>
      <c r="L4622" s="112">
        <f t="shared" si="1391"/>
        <v>0</v>
      </c>
    </row>
    <row r="4623" spans="1:12">
      <c r="A4623" s="182" t="str">
        <f t="shared" si="1389"/>
        <v>1.6.0.0.37.00.00 - Garantias e Avais</v>
      </c>
      <c r="B4623" s="188" t="s">
        <v>2832</v>
      </c>
      <c r="C4623" s="110">
        <v>190775</v>
      </c>
      <c r="D4623" s="110"/>
      <c r="E4623" s="110"/>
      <c r="F4623" s="110"/>
      <c r="G4623" s="112">
        <f t="shared" si="1390"/>
        <v>190775</v>
      </c>
      <c r="H4623" s="110">
        <v>0</v>
      </c>
      <c r="I4623" s="110">
        <v>0</v>
      </c>
      <c r="J4623" s="110">
        <v>0</v>
      </c>
      <c r="K4623" s="110">
        <v>0</v>
      </c>
      <c r="L4623" s="112">
        <f t="shared" si="1391"/>
        <v>0</v>
      </c>
    </row>
    <row r="4624" spans="1:12" ht="25.5">
      <c r="A4624" s="182" t="str">
        <f t="shared" si="1389"/>
        <v>1.6.0.0.38.00.00 - Receita de Credenciamento de Empresas Prestadoras 
 de Serviços de Vistoria</v>
      </c>
      <c r="B4624" s="191" t="s">
        <v>2833</v>
      </c>
      <c r="C4624" s="111">
        <v>1221.4000000000001</v>
      </c>
      <c r="D4624" s="111"/>
      <c r="E4624" s="111"/>
      <c r="F4624" s="111"/>
      <c r="G4624" s="112">
        <f t="shared" si="1390"/>
        <v>1221.4000000000001</v>
      </c>
      <c r="H4624" s="111">
        <v>0</v>
      </c>
      <c r="I4624" s="111">
        <v>0</v>
      </c>
      <c r="J4624" s="111">
        <v>0</v>
      </c>
      <c r="K4624" s="111">
        <v>0</v>
      </c>
      <c r="L4624" s="112">
        <f t="shared" si="1391"/>
        <v>0</v>
      </c>
    </row>
    <row r="4625" spans="1:12">
      <c r="A4625" s="182" t="str">
        <f t="shared" si="1389"/>
        <v>1.6.0.0.39.00.00 - Serviços Veterinários</v>
      </c>
      <c r="B4625" s="188" t="s">
        <v>2834</v>
      </c>
      <c r="C4625" s="110">
        <v>171449.36</v>
      </c>
      <c r="D4625" s="110"/>
      <c r="E4625" s="110"/>
      <c r="F4625" s="110"/>
      <c r="G4625" s="112">
        <f t="shared" si="1390"/>
        <v>171449.36</v>
      </c>
      <c r="H4625" s="110">
        <v>241406.2</v>
      </c>
      <c r="I4625" s="110">
        <v>0</v>
      </c>
      <c r="J4625" s="110">
        <v>0</v>
      </c>
      <c r="K4625" s="110">
        <v>0</v>
      </c>
      <c r="L4625" s="112">
        <f t="shared" si="1391"/>
        <v>241406.2</v>
      </c>
    </row>
    <row r="4626" spans="1:12" ht="25.5">
      <c r="A4626" s="182" t="str">
        <f t="shared" si="1389"/>
        <v>1.6.0.0.40.00.00 - Serviços de Certificação e Homologação de Produtos 
 de Telecomunicações</v>
      </c>
      <c r="B4626" s="191" t="s">
        <v>2835</v>
      </c>
      <c r="C4626" s="111">
        <v>1526984.5</v>
      </c>
      <c r="D4626" s="111"/>
      <c r="E4626" s="111"/>
      <c r="F4626" s="111"/>
      <c r="G4626" s="112">
        <f t="shared" si="1390"/>
        <v>1526984.5</v>
      </c>
      <c r="H4626" s="111">
        <v>0</v>
      </c>
      <c r="I4626" s="111">
        <v>0</v>
      </c>
      <c r="J4626" s="111">
        <v>0</v>
      </c>
      <c r="K4626" s="111">
        <v>0</v>
      </c>
      <c r="L4626" s="112">
        <f t="shared" si="1391"/>
        <v>0</v>
      </c>
    </row>
    <row r="4627" spans="1:12" ht="25.5">
      <c r="A4627" s="182" t="str">
        <f t="shared" si="1389"/>
        <v>1.6.0.0.41.00.00 - Serviços de Captação, Adução, Tratamento, Reserva e 
 Distribuição de Água</v>
      </c>
      <c r="B4627" s="188" t="s">
        <v>2836</v>
      </c>
      <c r="C4627" s="110">
        <v>4175544095.3899999</v>
      </c>
      <c r="D4627" s="110">
        <v>759.96</v>
      </c>
      <c r="E4627" s="110">
        <v>69162.7</v>
      </c>
      <c r="F4627" s="110">
        <v>10694925.93</v>
      </c>
      <c r="G4627" s="112">
        <f t="shared" si="1390"/>
        <v>4164779246.8000002</v>
      </c>
      <c r="H4627" s="110">
        <v>24010392.300000001</v>
      </c>
      <c r="I4627" s="110">
        <v>0</v>
      </c>
      <c r="J4627" s="110">
        <v>0</v>
      </c>
      <c r="K4627" s="110">
        <v>0</v>
      </c>
      <c r="L4627" s="112">
        <f t="shared" si="1391"/>
        <v>24010392.300000001</v>
      </c>
    </row>
    <row r="4628" spans="1:12" ht="25.5">
      <c r="A4628" s="182" t="str">
        <f t="shared" si="1389"/>
        <v>1.6.0.0.42.00.00 - Serviços de Coleta, Transporte, Tratamento e 
 Destino Final de Esgotos</v>
      </c>
      <c r="B4628" s="191" t="s">
        <v>2837</v>
      </c>
      <c r="C4628" s="111">
        <v>2172440421.3899999</v>
      </c>
      <c r="D4628" s="111">
        <v>426.94</v>
      </c>
      <c r="E4628" s="111"/>
      <c r="F4628" s="111">
        <v>3578570.61</v>
      </c>
      <c r="G4628" s="112">
        <f t="shared" si="1390"/>
        <v>2168861423.8399997</v>
      </c>
      <c r="H4628" s="111">
        <v>0</v>
      </c>
      <c r="I4628" s="111">
        <v>0</v>
      </c>
      <c r="J4628" s="111">
        <v>0</v>
      </c>
      <c r="K4628" s="111">
        <v>0</v>
      </c>
      <c r="L4628" s="112">
        <f t="shared" si="1391"/>
        <v>0</v>
      </c>
    </row>
    <row r="4629" spans="1:12" ht="25.5">
      <c r="A4629" s="182" t="str">
        <f t="shared" si="1389"/>
        <v>1.6.0.0.43.00.00 - Serviços de Coleta, Transporte, Tratamento e 
 Destino Final de Resíduos Sólidos</v>
      </c>
      <c r="B4629" s="188" t="s">
        <v>2838</v>
      </c>
      <c r="C4629" s="110">
        <v>160276313.56999999</v>
      </c>
      <c r="D4629" s="110"/>
      <c r="E4629" s="110"/>
      <c r="F4629" s="110">
        <v>82032.11</v>
      </c>
      <c r="G4629" s="112">
        <f t="shared" si="1390"/>
        <v>160194281.45999998</v>
      </c>
      <c r="H4629" s="110">
        <v>59741.79</v>
      </c>
      <c r="I4629" s="110">
        <v>0</v>
      </c>
      <c r="J4629" s="110">
        <v>0</v>
      </c>
      <c r="K4629" s="110">
        <v>0</v>
      </c>
      <c r="L4629" s="112">
        <f t="shared" si="1391"/>
        <v>59741.79</v>
      </c>
    </row>
    <row r="4630" spans="1:12">
      <c r="A4630" s="182" t="str">
        <f t="shared" si="1389"/>
        <v>1.6.0.0.44.00.00 - Serviços de Abate de Animais</v>
      </c>
      <c r="B4630" s="191" t="s">
        <v>2839</v>
      </c>
      <c r="C4630" s="111">
        <v>7970209.2599999998</v>
      </c>
      <c r="D4630" s="111"/>
      <c r="E4630" s="111"/>
      <c r="F4630" s="111"/>
      <c r="G4630" s="112">
        <f t="shared" si="1390"/>
        <v>7970209.2599999998</v>
      </c>
      <c r="H4630" s="111">
        <v>0</v>
      </c>
      <c r="I4630" s="111">
        <v>0</v>
      </c>
      <c r="J4630" s="111">
        <v>0</v>
      </c>
      <c r="K4630" s="111">
        <v>0</v>
      </c>
      <c r="L4630" s="112">
        <f t="shared" si="1391"/>
        <v>0</v>
      </c>
    </row>
    <row r="4631" spans="1:12" ht="25.5">
      <c r="A4631" s="182" t="str">
        <f t="shared" si="1389"/>
        <v>1.6.0.0.45.00.00 - Serviços de Preparação da Terra em Propriedades 
 Particulares</v>
      </c>
      <c r="B4631" s="188" t="s">
        <v>2840</v>
      </c>
      <c r="C4631" s="110">
        <v>14390266.16</v>
      </c>
      <c r="D4631" s="110"/>
      <c r="E4631" s="110"/>
      <c r="F4631" s="110">
        <v>380037.91</v>
      </c>
      <c r="G4631" s="112">
        <f t="shared" si="1390"/>
        <v>14010228.25</v>
      </c>
      <c r="H4631" s="110">
        <v>0</v>
      </c>
      <c r="I4631" s="110">
        <v>0</v>
      </c>
      <c r="J4631" s="110">
        <v>0</v>
      </c>
      <c r="K4631" s="110">
        <v>0</v>
      </c>
      <c r="L4631" s="112">
        <f t="shared" si="1391"/>
        <v>0</v>
      </c>
    </row>
    <row r="4632" spans="1:12">
      <c r="A4632" s="182" t="str">
        <f t="shared" si="1389"/>
        <v>1.6.0.0.46.00.00 - Serviços de Cemitério</v>
      </c>
      <c r="B4632" s="191" t="s">
        <v>2841</v>
      </c>
      <c r="C4632" s="111">
        <v>48004849.950000003</v>
      </c>
      <c r="D4632" s="111">
        <v>1280.26</v>
      </c>
      <c r="E4632" s="111"/>
      <c r="F4632" s="111">
        <v>25619.02</v>
      </c>
      <c r="G4632" s="112">
        <f t="shared" si="1390"/>
        <v>47977950.670000002</v>
      </c>
      <c r="H4632" s="111">
        <v>0</v>
      </c>
      <c r="I4632" s="111">
        <v>0</v>
      </c>
      <c r="J4632" s="111">
        <v>0</v>
      </c>
      <c r="K4632" s="111">
        <v>0</v>
      </c>
      <c r="L4632" s="112">
        <f t="shared" si="1391"/>
        <v>0</v>
      </c>
    </row>
    <row r="4633" spans="1:12">
      <c r="A4633" s="182" t="str">
        <f t="shared" si="1389"/>
        <v>1.6.0.0.47.00.00 - Serviços de Iluminação Pública</v>
      </c>
      <c r="B4633" s="188" t="s">
        <v>2842</v>
      </c>
      <c r="C4633" s="110">
        <v>8470137.2899999991</v>
      </c>
      <c r="D4633" s="110"/>
      <c r="E4633" s="110"/>
      <c r="F4633" s="110">
        <v>73679.12</v>
      </c>
      <c r="G4633" s="112">
        <f t="shared" si="1390"/>
        <v>8396458.1699999999</v>
      </c>
      <c r="H4633" s="110">
        <v>0</v>
      </c>
      <c r="I4633" s="110">
        <v>0</v>
      </c>
      <c r="J4633" s="110">
        <v>0</v>
      </c>
      <c r="K4633" s="110">
        <v>0</v>
      </c>
      <c r="L4633" s="112">
        <f t="shared" si="1391"/>
        <v>0</v>
      </c>
    </row>
    <row r="4634" spans="1:12">
      <c r="A4634" s="182" t="str">
        <f t="shared" si="1389"/>
        <v>1.6.0.0.48.00.00 - Serviços de Religamento de Água</v>
      </c>
      <c r="B4634" s="191" t="s">
        <v>2843</v>
      </c>
      <c r="C4634" s="111">
        <v>24037951.16</v>
      </c>
      <c r="D4634" s="111"/>
      <c r="E4634" s="111"/>
      <c r="F4634" s="111">
        <v>427.1</v>
      </c>
      <c r="G4634" s="112">
        <f t="shared" si="1390"/>
        <v>24037524.059999999</v>
      </c>
      <c r="H4634" s="111">
        <v>0</v>
      </c>
      <c r="I4634" s="111">
        <v>0</v>
      </c>
      <c r="J4634" s="111">
        <v>0</v>
      </c>
      <c r="K4634" s="111">
        <v>0</v>
      </c>
      <c r="L4634" s="112">
        <f t="shared" si="1391"/>
        <v>0</v>
      </c>
    </row>
    <row r="4635" spans="1:12" ht="25.5">
      <c r="A4635" s="182" t="str">
        <f t="shared" si="1389"/>
        <v>1.6.0.0.50.00.00 - Tarifas de Inscrição em Concursos e Processos 
 Seletivos</v>
      </c>
      <c r="B4635" s="188" t="s">
        <v>2844</v>
      </c>
      <c r="C4635" s="110">
        <v>6362335.6100000003</v>
      </c>
      <c r="D4635" s="110"/>
      <c r="E4635" s="110"/>
      <c r="F4635" s="110">
        <v>61890</v>
      </c>
      <c r="G4635" s="112">
        <f t="shared" si="1390"/>
        <v>6300445.6100000003</v>
      </c>
      <c r="H4635" s="110">
        <v>26827097.789999999</v>
      </c>
      <c r="I4635" s="110">
        <v>0</v>
      </c>
      <c r="J4635" s="110">
        <v>0</v>
      </c>
      <c r="K4635" s="110">
        <v>27493.54</v>
      </c>
      <c r="L4635" s="112">
        <f t="shared" si="1391"/>
        <v>26799604.25</v>
      </c>
    </row>
    <row r="4636" spans="1:12" ht="25.5">
      <c r="A4636" s="182" t="str">
        <f t="shared" si="1389"/>
        <v>1.6.0.0.51.00.00 - Receitas de Emissão de Certificado de Origem e de 
 Emissão de Licença e Exportação</v>
      </c>
      <c r="B4636" s="191" t="s">
        <v>2845</v>
      </c>
      <c r="C4636" s="111"/>
      <c r="D4636" s="111"/>
      <c r="E4636" s="111"/>
      <c r="F4636" s="111"/>
      <c r="G4636" s="112">
        <f t="shared" si="1390"/>
        <v>0</v>
      </c>
      <c r="H4636" s="111">
        <v>0</v>
      </c>
      <c r="I4636" s="111">
        <v>0</v>
      </c>
      <c r="J4636" s="111">
        <v>0</v>
      </c>
      <c r="K4636" s="111">
        <v>0</v>
      </c>
      <c r="L4636" s="112">
        <f t="shared" si="1391"/>
        <v>0</v>
      </c>
    </row>
    <row r="4637" spans="1:12">
      <c r="A4637" s="182" t="str">
        <f t="shared" si="1389"/>
        <v>1.6.0.0.56.00.00 - Certificação e Homologação da Atividade Mineral</v>
      </c>
      <c r="B4637" s="188" t="s">
        <v>2846</v>
      </c>
      <c r="C4637" s="110"/>
      <c r="D4637" s="110"/>
      <c r="E4637" s="110"/>
      <c r="F4637" s="110"/>
      <c r="G4637" s="112">
        <f t="shared" si="1390"/>
        <v>0</v>
      </c>
      <c r="H4637" s="110">
        <v>0</v>
      </c>
      <c r="I4637" s="110">
        <v>0</v>
      </c>
      <c r="J4637" s="110">
        <v>0</v>
      </c>
      <c r="K4637" s="110">
        <v>0</v>
      </c>
      <c r="L4637" s="112">
        <f t="shared" si="1391"/>
        <v>0</v>
      </c>
    </row>
    <row r="4638" spans="1:12" ht="25.5">
      <c r="A4638" s="182" t="str">
        <f t="shared" si="1389"/>
        <v>1.6.0.0.60.00.00 - Serviços Voltados à Inovação e à Pesquisa no 
 Ambiente Produtivo - Instituição Científica e Tecnológica</v>
      </c>
      <c r="B4638" s="191" t="s">
        <v>2847</v>
      </c>
      <c r="C4638" s="111"/>
      <c r="D4638" s="111"/>
      <c r="E4638" s="111"/>
      <c r="F4638" s="111"/>
      <c r="G4638" s="112">
        <f t="shared" si="1390"/>
        <v>0</v>
      </c>
      <c r="H4638" s="111">
        <v>0</v>
      </c>
      <c r="I4638" s="111">
        <v>0</v>
      </c>
      <c r="J4638" s="111">
        <v>0</v>
      </c>
      <c r="K4638" s="111">
        <v>0</v>
      </c>
      <c r="L4638" s="112">
        <f t="shared" si="1391"/>
        <v>0</v>
      </c>
    </row>
    <row r="4639" spans="1:12" ht="38.25">
      <c r="A4639" s="182" t="str">
        <f t="shared" si="1389"/>
        <v>1.6.0.0.70.00.00 - Tarifa de Compartilhamento e Utilização em 
 Atividades de Pesquisa e Inovação - Instituição Científica e 
 Tecnológica</v>
      </c>
      <c r="B4639" s="188" t="s">
        <v>2848</v>
      </c>
      <c r="C4639" s="110">
        <v>80308.34</v>
      </c>
      <c r="D4639" s="110"/>
      <c r="E4639" s="110"/>
      <c r="F4639" s="110"/>
      <c r="G4639" s="112">
        <f t="shared" si="1390"/>
        <v>80308.34</v>
      </c>
      <c r="H4639" s="110">
        <v>17875.259999999998</v>
      </c>
      <c r="I4639" s="110">
        <v>0</v>
      </c>
      <c r="J4639" s="110">
        <v>0</v>
      </c>
      <c r="K4639" s="110">
        <v>0</v>
      </c>
      <c r="L4639" s="112">
        <f t="shared" si="1391"/>
        <v>17875.259999999998</v>
      </c>
    </row>
    <row r="4640" spans="1:12">
      <c r="A4640" s="182" t="str">
        <f t="shared" si="1389"/>
        <v>1.6.0.0.99.00.00 - Outros Serviços</v>
      </c>
      <c r="B4640" s="191" t="s">
        <v>2849</v>
      </c>
      <c r="C4640" s="111">
        <v>1021468172.35</v>
      </c>
      <c r="D4640" s="111">
        <v>4626.66</v>
      </c>
      <c r="E4640" s="111"/>
      <c r="F4640" s="111">
        <v>1740815.82</v>
      </c>
      <c r="G4640" s="112">
        <f t="shared" si="1390"/>
        <v>1019722729.87</v>
      </c>
      <c r="H4640" s="111">
        <v>2838128599.23</v>
      </c>
      <c r="I4640" s="111">
        <v>0</v>
      </c>
      <c r="J4640" s="111">
        <v>0</v>
      </c>
      <c r="K4640" s="111">
        <v>192903.2</v>
      </c>
      <c r="L4640" s="112">
        <f t="shared" si="1391"/>
        <v>2837935696.0300002</v>
      </c>
    </row>
    <row r="4641" spans="1:12">
      <c r="A4641" s="182" t="str">
        <f t="shared" si="1389"/>
        <v>1.7.0.0.00.00.00 - Transferências Correntes</v>
      </c>
      <c r="B4641" s="188" t="s">
        <v>2850</v>
      </c>
      <c r="C4641" s="110">
        <v>365985046281.65002</v>
      </c>
      <c r="D4641" s="110">
        <v>1816673763.77</v>
      </c>
      <c r="E4641" s="110">
        <v>29358102368.310001</v>
      </c>
      <c r="F4641" s="110">
        <v>3114191368.3800001</v>
      </c>
      <c r="G4641" s="112">
        <f t="shared" si="1390"/>
        <v>331696078781.19</v>
      </c>
      <c r="H4641" s="110">
        <v>168929863549.35999</v>
      </c>
      <c r="I4641" s="110">
        <v>793659205.64999998</v>
      </c>
      <c r="J4641" s="110">
        <v>15476894452.389999</v>
      </c>
      <c r="K4641" s="110">
        <v>139390132.43000001</v>
      </c>
      <c r="L4641" s="112">
        <f t="shared" si="1391"/>
        <v>152519919758.89001</v>
      </c>
    </row>
    <row r="4642" spans="1:12">
      <c r="A4642" s="182" t="str">
        <f t="shared" si="1389"/>
        <v>1.7.2.0.00.00.00 - Transferências Intergovernamentais</v>
      </c>
      <c r="B4642" s="191" t="s">
        <v>2851</v>
      </c>
      <c r="C4642" s="111">
        <v>362180446008.39001</v>
      </c>
      <c r="D4642" s="111">
        <v>1816667292.8299999</v>
      </c>
      <c r="E4642" s="111">
        <v>29358096361.950001</v>
      </c>
      <c r="F4642" s="111">
        <v>3102447188.8499999</v>
      </c>
      <c r="G4642" s="112">
        <f t="shared" si="1390"/>
        <v>327903235164.76001</v>
      </c>
      <c r="H4642" s="111">
        <v>165339746365.91</v>
      </c>
      <c r="I4642" s="111">
        <v>793659205.64999998</v>
      </c>
      <c r="J4642" s="111">
        <v>15476894452.389999</v>
      </c>
      <c r="K4642" s="111">
        <v>119582826.11</v>
      </c>
      <c r="L4642" s="112">
        <f t="shared" si="1391"/>
        <v>148949609881.76001</v>
      </c>
    </row>
    <row r="4643" spans="1:12">
      <c r="A4643" s="182" t="str">
        <f t="shared" si="1389"/>
        <v>1.7.2.1.00.00.00 - Transferências da União</v>
      </c>
      <c r="B4643" s="188" t="s">
        <v>2852</v>
      </c>
      <c r="C4643" s="110">
        <v>156501378530.63</v>
      </c>
      <c r="D4643" s="110">
        <v>864227968.00999999</v>
      </c>
      <c r="E4643" s="110">
        <v>11663700200.379999</v>
      </c>
      <c r="F4643" s="110">
        <v>1769106107.8099999</v>
      </c>
      <c r="G4643" s="112">
        <f t="shared" si="1390"/>
        <v>142204344254.42999</v>
      </c>
      <c r="H4643" s="110">
        <v>121113682507.02</v>
      </c>
      <c r="I4643" s="110">
        <v>793659205.64999998</v>
      </c>
      <c r="J4643" s="110">
        <v>15471990744.52</v>
      </c>
      <c r="K4643" s="110">
        <v>66714341.229999997</v>
      </c>
      <c r="L4643" s="112">
        <f t="shared" si="1391"/>
        <v>104781318215.62001</v>
      </c>
    </row>
    <row r="4644" spans="1:12">
      <c r="A4644" s="182" t="str">
        <f t="shared" si="1389"/>
        <v>1.7.2.1.01.00.00 - Participação na Receita da União</v>
      </c>
      <c r="B4644" s="191" t="s">
        <v>2853</v>
      </c>
      <c r="C4644" s="111">
        <v>90210852054.490005</v>
      </c>
      <c r="D4644" s="111">
        <v>797195658.53999996</v>
      </c>
      <c r="E4644" s="111">
        <v>11585610270.52</v>
      </c>
      <c r="F4644" s="111">
        <v>1736940775.5899999</v>
      </c>
      <c r="G4644" s="112">
        <f t="shared" si="1390"/>
        <v>76091105349.840012</v>
      </c>
      <c r="H4644" s="111">
        <v>80919583106.919998</v>
      </c>
      <c r="I4644" s="111">
        <v>560041938.69000006</v>
      </c>
      <c r="J4644" s="111">
        <v>15271925084.08</v>
      </c>
      <c r="K4644" s="111">
        <v>0</v>
      </c>
      <c r="L4644" s="112">
        <f t="shared" si="1391"/>
        <v>65087616084.149994</v>
      </c>
    </row>
    <row r="4645" spans="1:12" ht="25.5">
      <c r="A4645" s="182" t="str">
        <f t="shared" si="1389"/>
        <v>1.7.2.1.01.01.00 - Cota-Parte do Fundo de Participação dos Estados 
 e do Distrito Federal</v>
      </c>
      <c r="B4645" s="188" t="s">
        <v>2854</v>
      </c>
      <c r="C4645" s="110"/>
      <c r="D4645" s="110"/>
      <c r="E4645" s="110"/>
      <c r="F4645" s="110"/>
      <c r="G4645" s="112">
        <f t="shared" si="1390"/>
        <v>0</v>
      </c>
      <c r="H4645" s="110">
        <v>74661248938.169998</v>
      </c>
      <c r="I4645" s="110">
        <v>229319794.72</v>
      </c>
      <c r="J4645" s="110">
        <v>14780699841.690001</v>
      </c>
      <c r="K4645" s="110">
        <v>0</v>
      </c>
      <c r="L4645" s="112">
        <f t="shared" si="1391"/>
        <v>59651229301.759995</v>
      </c>
    </row>
    <row r="4646" spans="1:12" ht="25.5">
      <c r="A4646" s="182" t="str">
        <f t="shared" si="1389"/>
        <v>1.7.2.1.01.02.00 - Cota-Parte do Fundo de Participação dos 
 Municípios – FPM</v>
      </c>
      <c r="B4646" s="191" t="s">
        <v>2855</v>
      </c>
      <c r="C4646" s="111">
        <v>84285914811.979996</v>
      </c>
      <c r="D4646" s="111">
        <v>789647549.27999997</v>
      </c>
      <c r="E4646" s="111">
        <v>11412586513.59</v>
      </c>
      <c r="F4646" s="111">
        <v>1710982793.53</v>
      </c>
      <c r="G4646" s="112">
        <f t="shared" si="1390"/>
        <v>70372697955.580002</v>
      </c>
      <c r="H4646" s="111">
        <v>303134670.88999999</v>
      </c>
      <c r="I4646" s="111">
        <v>0</v>
      </c>
      <c r="J4646" s="111">
        <v>31126166.440000001</v>
      </c>
      <c r="K4646" s="111">
        <v>0</v>
      </c>
      <c r="L4646" s="112">
        <f t="shared" si="1391"/>
        <v>272008504.44999999</v>
      </c>
    </row>
    <row r="4647" spans="1:12" ht="25.5">
      <c r="A4647" s="182" t="str">
        <f t="shared" si="1389"/>
        <v>1.7.2.1.01.03.00 - Cota-Parte do Fundo de Participação dos 
 Municípios - 1% Cota Anual</v>
      </c>
      <c r="B4647" s="188" t="s">
        <v>2856</v>
      </c>
      <c r="C4647" s="110">
        <v>2454574660.5999999</v>
      </c>
      <c r="D4647" s="110">
        <v>67038.039999999994</v>
      </c>
      <c r="E4647" s="110">
        <v>2549922.9300000002</v>
      </c>
      <c r="F4647" s="110">
        <v>2848211.53</v>
      </c>
      <c r="G4647" s="112">
        <f t="shared" si="1390"/>
        <v>2449109488.0999999</v>
      </c>
      <c r="H4647" s="110">
        <v>0</v>
      </c>
      <c r="I4647" s="110">
        <v>0</v>
      </c>
      <c r="J4647" s="110">
        <v>0</v>
      </c>
      <c r="K4647" s="110">
        <v>0</v>
      </c>
      <c r="L4647" s="112">
        <f t="shared" si="1391"/>
        <v>0</v>
      </c>
    </row>
    <row r="4648" spans="1:12" ht="25.5">
      <c r="A4648" s="182" t="str">
        <f t="shared" si="1389"/>
        <v>1.7.2.1.01.04.00 - Cota-Parte do Fundo de Participação dos 
 Municípios - 1% Cota entregue no mês de julho (67)(I)</v>
      </c>
      <c r="B4648" s="191" t="s">
        <v>2857</v>
      </c>
      <c r="C4648" s="111">
        <v>2212557231.8400002</v>
      </c>
      <c r="D4648" s="111">
        <v>320130.21000000002</v>
      </c>
      <c r="E4648" s="111">
        <v>462307.08</v>
      </c>
      <c r="F4648" s="111">
        <v>1898767.47</v>
      </c>
      <c r="G4648" s="112">
        <f t="shared" si="1390"/>
        <v>2209876027.0800004</v>
      </c>
      <c r="H4648" s="111">
        <v>0</v>
      </c>
      <c r="I4648" s="111">
        <v>0</v>
      </c>
      <c r="J4648" s="111">
        <v>0</v>
      </c>
      <c r="K4648" s="111">
        <v>0</v>
      </c>
      <c r="L4648" s="112">
        <f t="shared" si="1391"/>
        <v>0</v>
      </c>
    </row>
    <row r="4649" spans="1:12" ht="25.5">
      <c r="A4649" s="182" t="str">
        <f t="shared" si="1389"/>
        <v>1.7.2.1.01.05.00 - Cota-Parte do Imposto Sobre a Propriedade 
 Territorial Rural – ITR</v>
      </c>
      <c r="B4649" s="188" t="s">
        <v>2858</v>
      </c>
      <c r="C4649" s="110">
        <v>1179544645.79</v>
      </c>
      <c r="D4649" s="110">
        <v>7160941.0099999998</v>
      </c>
      <c r="E4649" s="110">
        <v>157891169.78</v>
      </c>
      <c r="F4649" s="110">
        <v>21211003.059999999</v>
      </c>
      <c r="G4649" s="112">
        <f t="shared" si="1390"/>
        <v>993281531.94000006</v>
      </c>
      <c r="H4649" s="110">
        <v>1069902.95</v>
      </c>
      <c r="I4649" s="110">
        <v>0</v>
      </c>
      <c r="J4649" s="110">
        <v>213980.43</v>
      </c>
      <c r="K4649" s="110">
        <v>0</v>
      </c>
      <c r="L4649" s="112">
        <f t="shared" si="1391"/>
        <v>855922.52</v>
      </c>
    </row>
    <row r="4650" spans="1:12" ht="38.25">
      <c r="A4650" s="182" t="str">
        <f t="shared" si="1389"/>
        <v>1.7.2.1.01.12.00 - Cota-Parte do Imposto Sobre Produtos 
 Industrializados – Estados Exportadores de Produtos 
 Industrializados</v>
      </c>
      <c r="B4650" s="191" t="s">
        <v>2859</v>
      </c>
      <c r="C4650" s="111"/>
      <c r="D4650" s="111"/>
      <c r="E4650" s="111"/>
      <c r="F4650" s="111"/>
      <c r="G4650" s="112">
        <f t="shared" si="1390"/>
        <v>0</v>
      </c>
      <c r="H4650" s="111">
        <v>4366245732.3400002</v>
      </c>
      <c r="I4650" s="111">
        <v>208067480.69999999</v>
      </c>
      <c r="J4650" s="111">
        <v>459885095.51999998</v>
      </c>
      <c r="K4650" s="111">
        <v>0</v>
      </c>
      <c r="L4650" s="112">
        <f t="shared" si="1391"/>
        <v>3698293156.1200004</v>
      </c>
    </row>
    <row r="4651" spans="1:12" ht="25.5">
      <c r="A4651" s="182" t="str">
        <f t="shared" si="1389"/>
        <v>1.7.2.1.01.13.00 - Cota-Parte da Contribuição de Intervenção no 
 Domínio Econômico</v>
      </c>
      <c r="B4651" s="188" t="s">
        <v>2860</v>
      </c>
      <c r="C4651" s="110"/>
      <c r="D4651" s="110"/>
      <c r="E4651" s="110"/>
      <c r="F4651" s="110"/>
      <c r="G4651" s="112">
        <f t="shared" si="1390"/>
        <v>0</v>
      </c>
      <c r="H4651" s="110">
        <v>1582554373.52</v>
      </c>
      <c r="I4651" s="110">
        <v>122654663.27</v>
      </c>
      <c r="J4651" s="110">
        <v>0</v>
      </c>
      <c r="K4651" s="110">
        <v>0</v>
      </c>
      <c r="L4651" s="112">
        <f t="shared" si="1391"/>
        <v>1459899710.25</v>
      </c>
    </row>
    <row r="4652" spans="1:12" ht="38.25">
      <c r="A4652" s="182" t="str">
        <f t="shared" si="1389"/>
        <v>1.7.2.1.01.32.00 - Cota-Parte do Imposto Sobre Operações de Crédito 
 Câmbio e Seguro ou Relativas a Títulos ou Valores Mobiliários – 
 Comercialização do Ouro</v>
      </c>
      <c r="B4652" s="191" t="s">
        <v>2861</v>
      </c>
      <c r="C4652" s="111">
        <v>78260704.280000001</v>
      </c>
      <c r="D4652" s="111"/>
      <c r="E4652" s="111">
        <v>12120357.140000001</v>
      </c>
      <c r="F4652" s="111"/>
      <c r="G4652" s="112">
        <f t="shared" si="1390"/>
        <v>66140347.140000001</v>
      </c>
      <c r="H4652" s="111">
        <v>5329489.05</v>
      </c>
      <c r="I4652" s="111">
        <v>0</v>
      </c>
      <c r="J4652" s="111">
        <v>0</v>
      </c>
      <c r="K4652" s="111">
        <v>0</v>
      </c>
      <c r="L4652" s="112">
        <f t="shared" si="1391"/>
        <v>5329489.05</v>
      </c>
    </row>
    <row r="4653" spans="1:12" ht="25.5">
      <c r="A4653" s="182" t="str">
        <f t="shared" si="1389"/>
        <v>1.7.2.1.22.00.00 - Transferências da Compensação Financeira pela 
 Exploração de Recursos Naturais</v>
      </c>
      <c r="B4653" s="188" t="s">
        <v>2862</v>
      </c>
      <c r="C4653" s="110">
        <v>6878726652.3299999</v>
      </c>
      <c r="D4653" s="110">
        <v>35837918.719999999</v>
      </c>
      <c r="E4653" s="110">
        <v>64445.82</v>
      </c>
      <c r="F4653" s="110">
        <v>5313545.34</v>
      </c>
      <c r="G4653" s="112">
        <f t="shared" si="1390"/>
        <v>6837510742.4499998</v>
      </c>
      <c r="H4653" s="110">
        <v>4356561666.9099998</v>
      </c>
      <c r="I4653" s="110">
        <v>233617266.96000001</v>
      </c>
      <c r="J4653" s="110">
        <v>0</v>
      </c>
      <c r="K4653" s="110">
        <v>65264890.039999999</v>
      </c>
      <c r="L4653" s="112">
        <f t="shared" si="1391"/>
        <v>4057679509.9099998</v>
      </c>
    </row>
    <row r="4654" spans="1:12" ht="38.25">
      <c r="A4654" s="182" t="str">
        <f t="shared" si="1389"/>
        <v>1.7.2.1.22.11.00 - Cota-Parte da Compensação Financeira de Recursos 
 Hídricos</v>
      </c>
      <c r="B4654" s="191" t="s">
        <v>2863</v>
      </c>
      <c r="C4654" s="111">
        <v>580068444.86000001</v>
      </c>
      <c r="D4654" s="111">
        <v>1949.88</v>
      </c>
      <c r="E4654" s="111">
        <v>7849.44</v>
      </c>
      <c r="F4654" s="111">
        <v>4551838.32</v>
      </c>
      <c r="G4654" s="112">
        <f t="shared" si="1390"/>
        <v>575506807.21999991</v>
      </c>
      <c r="H4654" s="111">
        <v>547526067.24000001</v>
      </c>
      <c r="I4654" s="111">
        <v>0</v>
      </c>
      <c r="J4654" s="111">
        <v>0</v>
      </c>
      <c r="K4654" s="111">
        <v>13315778.32</v>
      </c>
      <c r="L4654" s="112">
        <f t="shared" si="1391"/>
        <v>534210288.92000002</v>
      </c>
    </row>
    <row r="4655" spans="1:12" ht="38.25">
      <c r="A4655" s="182" t="str">
        <f t="shared" si="1389"/>
        <v>1.7.2.1.22.20.00 - Cota-Parte da Compensação Financeira de Recursos 
 Minerais - CFEM</v>
      </c>
      <c r="B4655" s="188" t="s">
        <v>2864</v>
      </c>
      <c r="C4655" s="110">
        <v>1078762754.3</v>
      </c>
      <c r="D4655" s="110"/>
      <c r="E4655" s="110">
        <v>3697.32</v>
      </c>
      <c r="F4655" s="110">
        <v>13479.83</v>
      </c>
      <c r="G4655" s="112">
        <f t="shared" si="1390"/>
        <v>1078745577.1500001</v>
      </c>
      <c r="H4655" s="110">
        <v>412143971.05000001</v>
      </c>
      <c r="I4655" s="110">
        <v>0</v>
      </c>
      <c r="J4655" s="110">
        <v>0</v>
      </c>
      <c r="K4655" s="110">
        <v>0</v>
      </c>
      <c r="L4655" s="112">
        <f t="shared" si="1391"/>
        <v>412143971.05000001</v>
      </c>
    </row>
    <row r="4656" spans="1:12" ht="25.5">
      <c r="A4656" s="182" t="str">
        <f t="shared" si="1389"/>
        <v>1.7.2.1.22.30.00 - Cota-Parte Royalties – Compensação Financeira 
 pela Produção de Petróleo – Lei nº 7.990/89</v>
      </c>
      <c r="B4656" s="191" t="s">
        <v>2865</v>
      </c>
      <c r="C4656" s="111">
        <v>1768204775.4400001</v>
      </c>
      <c r="D4656" s="111">
        <v>8992761.5700000003</v>
      </c>
      <c r="E4656" s="111">
        <v>29277.29</v>
      </c>
      <c r="F4656" s="111">
        <v>3847.86</v>
      </c>
      <c r="G4656" s="112">
        <f t="shared" si="1390"/>
        <v>1759178888.7200003</v>
      </c>
      <c r="H4656" s="111">
        <v>1182348838.0899999</v>
      </c>
      <c r="I4656" s="111">
        <v>229294623.37</v>
      </c>
      <c r="J4656" s="111">
        <v>0</v>
      </c>
      <c r="K4656" s="111">
        <v>30000000</v>
      </c>
      <c r="L4656" s="112">
        <f t="shared" si="1391"/>
        <v>923054214.71999991</v>
      </c>
    </row>
    <row r="4657" spans="1:12" ht="25.5">
      <c r="A4657" s="182" t="str">
        <f t="shared" si="1389"/>
        <v>1.7.2.1.22.40.00 - Cota-Parte Royalties pelo Excedente da Produção 
 do Petróleo - Lei nº 9.478/97 artigo 49 I e II</v>
      </c>
      <c r="B4657" s="188" t="s">
        <v>2866</v>
      </c>
      <c r="C4657" s="110">
        <v>1237591508.5</v>
      </c>
      <c r="D4657" s="110">
        <v>25956626.359999999</v>
      </c>
      <c r="E4657" s="110">
        <v>2900.52</v>
      </c>
      <c r="F4657" s="110"/>
      <c r="G4657" s="112">
        <f t="shared" si="1390"/>
        <v>1211631981.6200001</v>
      </c>
      <c r="H4657" s="110">
        <v>389338738.74000001</v>
      </c>
      <c r="I4657" s="110">
        <v>0</v>
      </c>
      <c r="J4657" s="110">
        <v>0</v>
      </c>
      <c r="K4657" s="110">
        <v>21949111.719999999</v>
      </c>
      <c r="L4657" s="112">
        <f t="shared" si="1391"/>
        <v>367389627.01999998</v>
      </c>
    </row>
    <row r="4658" spans="1:12" ht="25.5">
      <c r="A4658" s="182" t="str">
        <f t="shared" si="1389"/>
        <v>1.7.2.1.22.50.00 - Cota-Parte Royalties pela Participação Especial 
 - Lei nº 9.478/97 artigo 50</v>
      </c>
      <c r="B4658" s="191" t="s">
        <v>2867</v>
      </c>
      <c r="C4658" s="111">
        <v>1197644917.1700001</v>
      </c>
      <c r="D4658" s="111"/>
      <c r="E4658" s="111"/>
      <c r="F4658" s="111"/>
      <c r="G4658" s="112">
        <f t="shared" si="1390"/>
        <v>1197644917.1700001</v>
      </c>
      <c r="H4658" s="111">
        <v>1607569647.3299999</v>
      </c>
      <c r="I4658" s="111">
        <v>2876574.34</v>
      </c>
      <c r="J4658" s="111">
        <v>0</v>
      </c>
      <c r="K4658" s="111">
        <v>0</v>
      </c>
      <c r="L4658" s="112">
        <f t="shared" si="1391"/>
        <v>1604693072.99</v>
      </c>
    </row>
    <row r="4659" spans="1:12">
      <c r="A4659" s="182" t="str">
        <f t="shared" si="1389"/>
        <v>1.7.2.1.22.70.00 - Cota-Parte do Fundo Especial do Petróleo – FEP</v>
      </c>
      <c r="B4659" s="188" t="s">
        <v>2868</v>
      </c>
      <c r="C4659" s="110">
        <v>966608277.47000003</v>
      </c>
      <c r="D4659" s="110">
        <v>886580.91</v>
      </c>
      <c r="E4659" s="110">
        <v>38393.769999999997</v>
      </c>
      <c r="F4659" s="110">
        <v>725842.42</v>
      </c>
      <c r="G4659" s="112">
        <f t="shared" si="1390"/>
        <v>964957460.37000012</v>
      </c>
      <c r="H4659" s="110">
        <v>217634404.46000001</v>
      </c>
      <c r="I4659" s="110">
        <v>1446069.25</v>
      </c>
      <c r="J4659" s="110">
        <v>0</v>
      </c>
      <c r="K4659" s="110">
        <v>0</v>
      </c>
      <c r="L4659" s="112">
        <f t="shared" si="1391"/>
        <v>216188335.21000001</v>
      </c>
    </row>
    <row r="4660" spans="1:12" ht="38.25">
      <c r="A4660" s="182" t="str">
        <f t="shared" si="1389"/>
        <v>1.7.2.1.22.90.00 - Outras Transferências Decorrentes de Compensação 
 Financeira pela Exploração de Recursos Naturais</v>
      </c>
      <c r="B4660" s="191" t="s">
        <v>2869</v>
      </c>
      <c r="C4660" s="111">
        <v>49845974.590000004</v>
      </c>
      <c r="D4660" s="111"/>
      <c r="E4660" s="111">
        <v>-17672.52</v>
      </c>
      <c r="F4660" s="111">
        <v>18536.91</v>
      </c>
      <c r="G4660" s="112">
        <f t="shared" si="1390"/>
        <v>49845110.20000001</v>
      </c>
      <c r="H4660" s="111">
        <v>0</v>
      </c>
      <c r="I4660" s="111">
        <v>0</v>
      </c>
      <c r="J4660" s="111">
        <v>0</v>
      </c>
      <c r="K4660" s="111">
        <v>0</v>
      </c>
      <c r="L4660" s="112">
        <f t="shared" si="1391"/>
        <v>0</v>
      </c>
    </row>
    <row r="4661" spans="1:12" ht="25.5">
      <c r="A4661" s="182" t="str">
        <f t="shared" si="1389"/>
        <v>1.7.2.1.33.00.00 - Transferências de Recursos do Sistema Único de 
 Saúde - SUS - Repasses Fundo a Fundo</v>
      </c>
      <c r="B4661" s="188" t="s">
        <v>2870</v>
      </c>
      <c r="C4661" s="110">
        <v>45096178090.260002</v>
      </c>
      <c r="D4661" s="110">
        <v>17050755.25</v>
      </c>
      <c r="E4661" s="110">
        <v>1244681.51</v>
      </c>
      <c r="F4661" s="110">
        <v>13158919.83</v>
      </c>
      <c r="G4661" s="112">
        <f t="shared" si="1390"/>
        <v>45064723733.669998</v>
      </c>
      <c r="H4661" s="110">
        <v>17813212411.799999</v>
      </c>
      <c r="I4661" s="110">
        <v>0</v>
      </c>
      <c r="J4661" s="110">
        <v>0</v>
      </c>
      <c r="K4661" s="110">
        <v>132000</v>
      </c>
      <c r="L4661" s="112">
        <f t="shared" si="1391"/>
        <v>17813080411.799999</v>
      </c>
    </row>
    <row r="4662" spans="1:12" ht="25.5">
      <c r="A4662" s="182" t="str">
        <f t="shared" si="1389"/>
        <v>1.7.2.1.34.00.00 - Transferências de Recursos do Fundo Nacional de 
 Assistência Social – FNAS</v>
      </c>
      <c r="B4662" s="191" t="s">
        <v>2871</v>
      </c>
      <c r="C4662" s="111">
        <v>3160534109.9299998</v>
      </c>
      <c r="D4662" s="111">
        <v>968701.84</v>
      </c>
      <c r="E4662" s="111">
        <v>779247.18</v>
      </c>
      <c r="F4662" s="111">
        <v>3105487.56</v>
      </c>
      <c r="G4662" s="112">
        <f t="shared" si="1390"/>
        <v>3155680673.3499999</v>
      </c>
      <c r="H4662" s="111">
        <v>83097752.980000004</v>
      </c>
      <c r="I4662" s="111">
        <v>0</v>
      </c>
      <c r="J4662" s="111">
        <v>0</v>
      </c>
      <c r="K4662" s="111">
        <v>0</v>
      </c>
      <c r="L4662" s="112">
        <f t="shared" si="1391"/>
        <v>83097752.980000004</v>
      </c>
    </row>
    <row r="4663" spans="1:12" ht="25.5">
      <c r="A4663" s="182" t="str">
        <f t="shared" si="1389"/>
        <v>1.7.2.1.35.00.00 - Transferências de Recursos do Fundo Nacional do 
 Desenvolvimento da Educação – FNDE</v>
      </c>
      <c r="B4663" s="188" t="s">
        <v>2872</v>
      </c>
      <c r="C4663" s="110">
        <v>9562704728.7199993</v>
      </c>
      <c r="D4663" s="110">
        <v>4233316.74</v>
      </c>
      <c r="E4663" s="110">
        <v>167182.07999999999</v>
      </c>
      <c r="F4663" s="110">
        <v>5559365.1299999999</v>
      </c>
      <c r="G4663" s="112">
        <f t="shared" si="1390"/>
        <v>9552744864.7700005</v>
      </c>
      <c r="H4663" s="110">
        <v>7461625585.54</v>
      </c>
      <c r="I4663" s="110">
        <v>0</v>
      </c>
      <c r="J4663" s="110">
        <v>0</v>
      </c>
      <c r="K4663" s="110">
        <v>0</v>
      </c>
      <c r="L4663" s="112">
        <f t="shared" si="1391"/>
        <v>7461625585.54</v>
      </c>
    </row>
    <row r="4664" spans="1:12" ht="25.5">
      <c r="A4664" s="182" t="str">
        <f t="shared" si="1389"/>
        <v>1.7.2.1.36.00.00 - Transferências Financeiras do ICMS – Desoneração 
 – L.C. Nº 87/96</v>
      </c>
      <c r="B4664" s="191" t="s">
        <v>2873</v>
      </c>
      <c r="C4664" s="111">
        <v>464745790.45999998</v>
      </c>
      <c r="D4664" s="111">
        <v>3221790.7200000002</v>
      </c>
      <c r="E4664" s="111">
        <v>65508889.939999998</v>
      </c>
      <c r="F4664" s="111">
        <v>5179162.17</v>
      </c>
      <c r="G4664" s="112">
        <f t="shared" si="1390"/>
        <v>390835947.62999994</v>
      </c>
      <c r="H4664" s="111">
        <v>1459440547.8</v>
      </c>
      <c r="I4664" s="111">
        <v>0</v>
      </c>
      <c r="J4664" s="111">
        <v>200065660.44</v>
      </c>
      <c r="K4664" s="111">
        <v>732683.16</v>
      </c>
      <c r="L4664" s="112">
        <f t="shared" si="1391"/>
        <v>1258642204.1999998</v>
      </c>
    </row>
    <row r="4665" spans="1:12">
      <c r="A4665" s="182" t="str">
        <f t="shared" si="1389"/>
        <v>1.7.2.1.37.00.00 - Transferências da União a Consórcios Públicos</v>
      </c>
      <c r="B4665" s="188" t="s">
        <v>2874</v>
      </c>
      <c r="C4665" s="110">
        <v>1900483.09</v>
      </c>
      <c r="D4665" s="110"/>
      <c r="E4665" s="110">
        <v>228.84</v>
      </c>
      <c r="F4665" s="110"/>
      <c r="G4665" s="112">
        <f t="shared" si="1390"/>
        <v>1900254.25</v>
      </c>
      <c r="H4665" s="110">
        <v>1018800</v>
      </c>
      <c r="I4665" s="110">
        <v>0</v>
      </c>
      <c r="J4665" s="110">
        <v>0</v>
      </c>
      <c r="K4665" s="110">
        <v>0</v>
      </c>
      <c r="L4665" s="112">
        <f t="shared" si="1391"/>
        <v>1018800</v>
      </c>
    </row>
    <row r="4666" spans="1:12">
      <c r="A4666" s="182" t="str">
        <f t="shared" si="1389"/>
        <v>1.7.2.1.99.00.00 - Outras Transferências da União</v>
      </c>
      <c r="B4666" s="191" t="s">
        <v>2875</v>
      </c>
      <c r="C4666" s="111">
        <v>1125736621.3499999</v>
      </c>
      <c r="D4666" s="111">
        <v>5719826.2000000002</v>
      </c>
      <c r="E4666" s="111">
        <v>10345464.050000001</v>
      </c>
      <c r="F4666" s="111">
        <v>-151147.81</v>
      </c>
      <c r="G4666" s="112">
        <f t="shared" si="1390"/>
        <v>1109822478.9099998</v>
      </c>
      <c r="H4666" s="111">
        <v>9019142635.0699997</v>
      </c>
      <c r="I4666" s="111">
        <v>0</v>
      </c>
      <c r="J4666" s="111">
        <v>0</v>
      </c>
      <c r="K4666" s="111">
        <v>584768.03</v>
      </c>
      <c r="L4666" s="112">
        <f t="shared" si="1391"/>
        <v>9018557867.039999</v>
      </c>
    </row>
    <row r="4667" spans="1:12">
      <c r="A4667" s="182" t="str">
        <f t="shared" si="1389"/>
        <v>1.7.2.2.00.00.00 - Transferências dos Estados</v>
      </c>
      <c r="B4667" s="188" t="s">
        <v>2876</v>
      </c>
      <c r="C4667" s="110">
        <v>126867489797.37</v>
      </c>
      <c r="D4667" s="110">
        <v>832781875.12</v>
      </c>
      <c r="E4667" s="110">
        <v>17576231338.959999</v>
      </c>
      <c r="F4667" s="110">
        <v>1168445462.5899999</v>
      </c>
      <c r="G4667" s="112">
        <f t="shared" si="1390"/>
        <v>107290031120.70001</v>
      </c>
      <c r="H4667" s="110">
        <v>77795.98</v>
      </c>
      <c r="I4667" s="110">
        <v>0</v>
      </c>
      <c r="J4667" s="110">
        <v>0</v>
      </c>
      <c r="K4667" s="110">
        <v>0</v>
      </c>
      <c r="L4667" s="112">
        <f t="shared" si="1391"/>
        <v>77795.98</v>
      </c>
    </row>
    <row r="4668" spans="1:12">
      <c r="A4668" s="182" t="str">
        <f t="shared" si="1389"/>
        <v>1.7.2.2.01.00.00 - Participação na Receita dos Estados</v>
      </c>
      <c r="B4668" s="191" t="s">
        <v>2877</v>
      </c>
      <c r="C4668" s="111">
        <v>121215287290.03999</v>
      </c>
      <c r="D4668" s="111">
        <v>809681554.07000005</v>
      </c>
      <c r="E4668" s="111">
        <v>17567874059.82</v>
      </c>
      <c r="F4668" s="111">
        <v>1164482137.72</v>
      </c>
      <c r="G4668" s="112">
        <f t="shared" si="1390"/>
        <v>101673249538.42999</v>
      </c>
      <c r="H4668" s="111">
        <v>50000</v>
      </c>
      <c r="I4668" s="111">
        <v>0</v>
      </c>
      <c r="J4668" s="111">
        <v>0</v>
      </c>
      <c r="K4668" s="111">
        <v>0</v>
      </c>
      <c r="L4668" s="112">
        <f t="shared" si="1391"/>
        <v>50000</v>
      </c>
    </row>
    <row r="4669" spans="1:12">
      <c r="A4669" s="182" t="str">
        <f t="shared" si="1389"/>
        <v>1.7.2.2.01.01.00 - Cota-Parte do ICMS</v>
      </c>
      <c r="B4669" s="188" t="s">
        <v>2878</v>
      </c>
      <c r="C4669" s="110">
        <v>100110411129.86</v>
      </c>
      <c r="D4669" s="110">
        <v>665243644.65999997</v>
      </c>
      <c r="E4669" s="110">
        <v>14464629331.98</v>
      </c>
      <c r="F4669" s="110">
        <v>1042607850.5700001</v>
      </c>
      <c r="G4669" s="112">
        <f t="shared" si="1390"/>
        <v>83937930302.649994</v>
      </c>
      <c r="H4669" s="110">
        <v>0</v>
      </c>
      <c r="I4669" s="110">
        <v>0</v>
      </c>
      <c r="J4669" s="110">
        <v>0</v>
      </c>
      <c r="K4669" s="110">
        <v>0</v>
      </c>
      <c r="L4669" s="112">
        <f t="shared" si="1391"/>
        <v>0</v>
      </c>
    </row>
    <row r="4670" spans="1:12">
      <c r="A4670" s="182" t="str">
        <f t="shared" si="1389"/>
        <v>1.7.2.2.01.02.00 - Cota-Parte do IPVA</v>
      </c>
      <c r="B4670" s="191" t="s">
        <v>2879</v>
      </c>
      <c r="C4670" s="111">
        <v>19228017019.459999</v>
      </c>
      <c r="D4670" s="111">
        <v>138518623.69</v>
      </c>
      <c r="E4670" s="111">
        <v>2920173079.3499999</v>
      </c>
      <c r="F4670" s="111">
        <v>109081475.03</v>
      </c>
      <c r="G4670" s="112">
        <f t="shared" si="1390"/>
        <v>16060243841.389999</v>
      </c>
      <c r="H4670" s="111">
        <v>0</v>
      </c>
      <c r="I4670" s="111">
        <v>0</v>
      </c>
      <c r="J4670" s="111">
        <v>0</v>
      </c>
      <c r="K4670" s="111">
        <v>0</v>
      </c>
      <c r="L4670" s="112">
        <f t="shared" si="1391"/>
        <v>0</v>
      </c>
    </row>
    <row r="4671" spans="1:12">
      <c r="A4671" s="182" t="str">
        <f t="shared" si="1389"/>
        <v>1.7.2.2.01.04.00 - Cota-Parte do IPI - Municípios</v>
      </c>
      <c r="B4671" s="188" t="s">
        <v>2880</v>
      </c>
      <c r="C4671" s="110">
        <v>1050797060.2</v>
      </c>
      <c r="D4671" s="110">
        <v>5886516.2999999998</v>
      </c>
      <c r="E4671" s="110">
        <v>147835337.00999999</v>
      </c>
      <c r="F4671" s="110">
        <v>7753880.9000000004</v>
      </c>
      <c r="G4671" s="112">
        <f t="shared" si="1390"/>
        <v>889321325.99000013</v>
      </c>
      <c r="H4671" s="110">
        <v>0</v>
      </c>
      <c r="I4671" s="110">
        <v>0</v>
      </c>
      <c r="J4671" s="110">
        <v>0</v>
      </c>
      <c r="K4671" s="110">
        <v>0</v>
      </c>
      <c r="L4671" s="112">
        <f t="shared" si="1391"/>
        <v>0</v>
      </c>
    </row>
    <row r="4672" spans="1:12" ht="25.5">
      <c r="A4672" s="182" t="str">
        <f t="shared" si="1389"/>
        <v>1.7.2.2.01.13.00 - Cota-Parte da Contribuição de Intervenção no 
 Domínio Econômico</v>
      </c>
      <c r="B4672" s="191" t="s">
        <v>2881</v>
      </c>
      <c r="C4672" s="111">
        <v>381333329.79000002</v>
      </c>
      <c r="D4672" s="111">
        <v>32763.34</v>
      </c>
      <c r="E4672" s="111">
        <v>19775.78</v>
      </c>
      <c r="F4672" s="111">
        <v>292597.43</v>
      </c>
      <c r="G4672" s="112">
        <f t="shared" si="1390"/>
        <v>380988193.24000007</v>
      </c>
      <c r="H4672" s="111">
        <v>0</v>
      </c>
      <c r="I4672" s="111">
        <v>0</v>
      </c>
      <c r="J4672" s="111">
        <v>0</v>
      </c>
      <c r="K4672" s="111">
        <v>0</v>
      </c>
      <c r="L4672" s="112">
        <f t="shared" si="1391"/>
        <v>0</v>
      </c>
    </row>
    <row r="4673" spans="1:12">
      <c r="A4673" s="182" t="str">
        <f t="shared" si="1389"/>
        <v>1.7.2.2.01.99.00 - Outras Participações na Receita dos Estados</v>
      </c>
      <c r="B4673" s="188" t="s">
        <v>2882</v>
      </c>
      <c r="C4673" s="110">
        <v>444728750.73000002</v>
      </c>
      <c r="D4673" s="110">
        <v>6.08</v>
      </c>
      <c r="E4673" s="110">
        <v>35216535.700000003</v>
      </c>
      <c r="F4673" s="110">
        <v>4746333.79</v>
      </c>
      <c r="G4673" s="112">
        <f t="shared" si="1390"/>
        <v>404765875.16000003</v>
      </c>
      <c r="H4673" s="110">
        <v>50000</v>
      </c>
      <c r="I4673" s="110">
        <v>0</v>
      </c>
      <c r="J4673" s="110">
        <v>0</v>
      </c>
      <c r="K4673" s="110">
        <v>0</v>
      </c>
      <c r="L4673" s="112">
        <f t="shared" si="1391"/>
        <v>50000</v>
      </c>
    </row>
    <row r="4674" spans="1:12" ht="25.5">
      <c r="A4674" s="182" t="str">
        <f t="shared" si="1389"/>
        <v>1.7.2.2.22.00.00 - Transferências da Cota-Parte da Compensação 
 Financeira (25%)</v>
      </c>
      <c r="B4674" s="191" t="s">
        <v>2883</v>
      </c>
      <c r="C4674" s="111">
        <v>545979746.20000005</v>
      </c>
      <c r="D4674" s="111">
        <v>22918918.02</v>
      </c>
      <c r="E4674" s="111">
        <v>962.59</v>
      </c>
      <c r="F4674" s="111"/>
      <c r="G4674" s="112">
        <f t="shared" si="1390"/>
        <v>523059865.59000009</v>
      </c>
      <c r="H4674" s="111">
        <v>0</v>
      </c>
      <c r="I4674" s="111">
        <v>0</v>
      </c>
      <c r="J4674" s="111">
        <v>0</v>
      </c>
      <c r="K4674" s="111">
        <v>0</v>
      </c>
      <c r="L4674" s="112">
        <f t="shared" si="1391"/>
        <v>0</v>
      </c>
    </row>
    <row r="4675" spans="1:12" ht="38.25">
      <c r="A4675" s="182" t="str">
        <f t="shared" si="1389"/>
        <v>1.7.2.2.22.11.00 - Cota-Parte da Compensação Financeira de Recursos 
 Hídricos</v>
      </c>
      <c r="B4675" s="188" t="s">
        <v>2884</v>
      </c>
      <c r="C4675" s="110">
        <v>31972182.91</v>
      </c>
      <c r="D4675" s="110"/>
      <c r="E4675" s="110"/>
      <c r="F4675" s="110"/>
      <c r="G4675" s="112">
        <f t="shared" si="1390"/>
        <v>31972182.91</v>
      </c>
      <c r="H4675" s="110"/>
      <c r="I4675" s="110"/>
      <c r="J4675" s="110"/>
      <c r="K4675" s="110"/>
      <c r="L4675" s="112">
        <f t="shared" si="1391"/>
        <v>0</v>
      </c>
    </row>
    <row r="4676" spans="1:12" ht="38.25">
      <c r="A4676" s="182" t="str">
        <f t="shared" si="1389"/>
        <v>1.7.2.2.22.20.00 - Cota-Parte da Compensação Financeira de Recursos 
 Minerais - CFEM</v>
      </c>
      <c r="B4676" s="191" t="s">
        <v>2885</v>
      </c>
      <c r="C4676" s="111">
        <v>64769990.5</v>
      </c>
      <c r="D4676" s="111"/>
      <c r="E4676" s="111"/>
      <c r="F4676" s="111"/>
      <c r="G4676" s="112">
        <f t="shared" si="1390"/>
        <v>64769990.5</v>
      </c>
      <c r="H4676" s="111"/>
      <c r="I4676" s="111"/>
      <c r="J4676" s="111"/>
      <c r="K4676" s="111"/>
      <c r="L4676" s="112">
        <f t="shared" si="1391"/>
        <v>0</v>
      </c>
    </row>
    <row r="4677" spans="1:12" ht="25.5">
      <c r="A4677" s="182" t="str">
        <f t="shared" ref="A4677:A4740" si="1392">TRIM(B4677)</f>
        <v>1.7.2.2.22.30.00 - Cota-Parte Royalties - Compensação Financeira 
 pela Produção de Petróleo - Lei nº 7.990/89 artigo 9º</v>
      </c>
      <c r="B4677" s="188" t="s">
        <v>2886</v>
      </c>
      <c r="C4677" s="110">
        <v>418871907.63</v>
      </c>
      <c r="D4677" s="110">
        <v>22918918.02</v>
      </c>
      <c r="E4677" s="110">
        <v>962.59</v>
      </c>
      <c r="F4677" s="110"/>
      <c r="G4677" s="112">
        <f t="shared" si="1390"/>
        <v>395952027.02000004</v>
      </c>
      <c r="H4677" s="110"/>
      <c r="I4677" s="110"/>
      <c r="J4677" s="110"/>
      <c r="K4677" s="110"/>
      <c r="L4677" s="112">
        <f t="shared" si="1391"/>
        <v>0</v>
      </c>
    </row>
    <row r="4678" spans="1:12" ht="25.5">
      <c r="A4678" s="182" t="str">
        <f t="shared" si="1392"/>
        <v>1.7.2.2.22.90.00 - Outras Transferências Decorrentes de 
 Compensações Financeiras</v>
      </c>
      <c r="B4678" s="191" t="s">
        <v>2887</v>
      </c>
      <c r="C4678" s="111">
        <v>30365665.16</v>
      </c>
      <c r="D4678" s="111"/>
      <c r="E4678" s="111"/>
      <c r="F4678" s="111"/>
      <c r="G4678" s="112">
        <f t="shared" si="1390"/>
        <v>30365665.16</v>
      </c>
      <c r="H4678" s="111"/>
      <c r="I4678" s="111"/>
      <c r="J4678" s="111"/>
      <c r="K4678" s="111"/>
      <c r="L4678" s="112">
        <f t="shared" si="1391"/>
        <v>0</v>
      </c>
    </row>
    <row r="4679" spans="1:12" ht="25.5">
      <c r="A4679" s="182" t="str">
        <f t="shared" si="1392"/>
        <v>1.7.2.2.33.00.00 - Transferências de Recursos do Estado para 
 Programas de Saúde - Repasse Fundo a Fundo</v>
      </c>
      <c r="B4679" s="188" t="s">
        <v>2888</v>
      </c>
      <c r="C4679" s="110">
        <v>3572054351.6799998</v>
      </c>
      <c r="D4679" s="110">
        <v>16256.25</v>
      </c>
      <c r="E4679" s="110">
        <v>3433.8</v>
      </c>
      <c r="F4679" s="110">
        <v>1402525.47</v>
      </c>
      <c r="G4679" s="112">
        <f t="shared" ref="G4679:G4742" si="1393">C4679-D4679-E4679-F4679</f>
        <v>3570632136.1599998</v>
      </c>
      <c r="H4679" s="110">
        <v>0</v>
      </c>
      <c r="I4679" s="110">
        <v>0</v>
      </c>
      <c r="J4679" s="110">
        <v>0</v>
      </c>
      <c r="K4679" s="110">
        <v>0</v>
      </c>
      <c r="L4679" s="112">
        <f t="shared" ref="L4679:L4742" si="1394">H4679-I4679-J4679-K4679</f>
        <v>0</v>
      </c>
    </row>
    <row r="4680" spans="1:12">
      <c r="A4680" s="182" t="str">
        <f t="shared" si="1392"/>
        <v>1.7.2.2.37.00.00 - Transferências de Estados a Consórcios Públicos</v>
      </c>
      <c r="B4680" s="191" t="s">
        <v>2889</v>
      </c>
      <c r="C4680" s="111">
        <v>5461525.3799999999</v>
      </c>
      <c r="D4680" s="111"/>
      <c r="E4680" s="111"/>
      <c r="F4680" s="111"/>
      <c r="G4680" s="112">
        <f t="shared" si="1393"/>
        <v>5461525.3799999999</v>
      </c>
      <c r="H4680" s="111">
        <v>0</v>
      </c>
      <c r="I4680" s="111">
        <v>0</v>
      </c>
      <c r="J4680" s="111">
        <v>0</v>
      </c>
      <c r="K4680" s="111">
        <v>0</v>
      </c>
      <c r="L4680" s="112">
        <f t="shared" si="1394"/>
        <v>0</v>
      </c>
    </row>
    <row r="4681" spans="1:12">
      <c r="A4681" s="182" t="str">
        <f t="shared" si="1392"/>
        <v>1.7.2.2.99.00.00 - Outras Transferências dos Estados</v>
      </c>
      <c r="B4681" s="188" t="s">
        <v>2890</v>
      </c>
      <c r="C4681" s="110">
        <v>1528706884.0699999</v>
      </c>
      <c r="D4681" s="110">
        <v>165146.78</v>
      </c>
      <c r="E4681" s="110">
        <v>8352882.75</v>
      </c>
      <c r="F4681" s="110">
        <v>2560799.4</v>
      </c>
      <c r="G4681" s="112">
        <f t="shared" si="1393"/>
        <v>1517628055.1399999</v>
      </c>
      <c r="H4681" s="110">
        <v>27795.98</v>
      </c>
      <c r="I4681" s="110">
        <v>0</v>
      </c>
      <c r="J4681" s="110">
        <v>0</v>
      </c>
      <c r="K4681" s="110">
        <v>0</v>
      </c>
      <c r="L4681" s="112">
        <f t="shared" si="1394"/>
        <v>27795.98</v>
      </c>
    </row>
    <row r="4682" spans="1:12">
      <c r="A4682" s="182" t="str">
        <f t="shared" si="1392"/>
        <v>1.7.2.3.00.00.00 - Transferências dos Municípios</v>
      </c>
      <c r="B4682" s="191" t="s">
        <v>2891</v>
      </c>
      <c r="C4682" s="111">
        <v>120621196.65000001</v>
      </c>
      <c r="D4682" s="111"/>
      <c r="E4682" s="111"/>
      <c r="F4682" s="111">
        <v>8818.7800000000007</v>
      </c>
      <c r="G4682" s="112">
        <f t="shared" si="1393"/>
        <v>120612377.87</v>
      </c>
      <c r="H4682" s="111">
        <v>117770081.09</v>
      </c>
      <c r="I4682" s="111">
        <v>0</v>
      </c>
      <c r="J4682" s="111">
        <v>0</v>
      </c>
      <c r="K4682" s="111">
        <v>0</v>
      </c>
      <c r="L4682" s="112">
        <f t="shared" si="1394"/>
        <v>117770081.09</v>
      </c>
    </row>
    <row r="4683" spans="1:12" ht="25.5">
      <c r="A4683" s="182" t="str">
        <f t="shared" si="1392"/>
        <v>1.7.2.3.01.00.00 - Transferências de Recursos do Sistema Único de 
 Saúde – SUS</v>
      </c>
      <c r="B4683" s="188" t="s">
        <v>2892</v>
      </c>
      <c r="C4683" s="110">
        <v>83797266.340000004</v>
      </c>
      <c r="D4683" s="110"/>
      <c r="E4683" s="110"/>
      <c r="F4683" s="110"/>
      <c r="G4683" s="112">
        <f t="shared" si="1393"/>
        <v>83797266.340000004</v>
      </c>
      <c r="H4683" s="110">
        <v>101880020.59</v>
      </c>
      <c r="I4683" s="110">
        <v>0</v>
      </c>
      <c r="J4683" s="110">
        <v>0</v>
      </c>
      <c r="K4683" s="110">
        <v>0</v>
      </c>
      <c r="L4683" s="112">
        <f t="shared" si="1394"/>
        <v>101880020.59</v>
      </c>
    </row>
    <row r="4684" spans="1:12" ht="25.5">
      <c r="A4684" s="182" t="str">
        <f t="shared" si="1392"/>
        <v>1.7.2.3.37.00.00 - Transferências de Municípios a Consórcios 
 Públicos</v>
      </c>
      <c r="B4684" s="191" t="s">
        <v>2893</v>
      </c>
      <c r="C4684" s="111">
        <v>4751543.33</v>
      </c>
      <c r="D4684" s="111"/>
      <c r="E4684" s="111"/>
      <c r="F4684" s="111"/>
      <c r="G4684" s="112">
        <f t="shared" si="1393"/>
        <v>4751543.33</v>
      </c>
      <c r="H4684" s="111">
        <v>0</v>
      </c>
      <c r="I4684" s="111">
        <v>0</v>
      </c>
      <c r="J4684" s="111">
        <v>0</v>
      </c>
      <c r="K4684" s="111">
        <v>0</v>
      </c>
      <c r="L4684" s="112">
        <f t="shared" si="1394"/>
        <v>0</v>
      </c>
    </row>
    <row r="4685" spans="1:12">
      <c r="A4685" s="182" t="str">
        <f t="shared" si="1392"/>
        <v>1.7.2.3.99.00.00 - Outras Transferências dos Municípios</v>
      </c>
      <c r="B4685" s="188" t="s">
        <v>2894</v>
      </c>
      <c r="C4685" s="110">
        <v>32072386.98</v>
      </c>
      <c r="D4685" s="110"/>
      <c r="E4685" s="110"/>
      <c r="F4685" s="110">
        <v>8818.7800000000007</v>
      </c>
      <c r="G4685" s="112">
        <f t="shared" si="1393"/>
        <v>32063568.199999999</v>
      </c>
      <c r="H4685" s="110">
        <v>15890060.5</v>
      </c>
      <c r="I4685" s="110">
        <v>0</v>
      </c>
      <c r="J4685" s="110">
        <v>0</v>
      </c>
      <c r="K4685" s="110">
        <v>0</v>
      </c>
      <c r="L4685" s="112">
        <f t="shared" si="1394"/>
        <v>15890060.5</v>
      </c>
    </row>
    <row r="4686" spans="1:12">
      <c r="A4686" s="182" t="str">
        <f t="shared" si="1392"/>
        <v>1.7.2.4.00.00.00 - Transferências Multigovernamentais</v>
      </c>
      <c r="B4686" s="191" t="s">
        <v>2895</v>
      </c>
      <c r="C4686" s="111">
        <v>78690956483.740005</v>
      </c>
      <c r="D4686" s="111">
        <v>119657449.7</v>
      </c>
      <c r="E4686" s="111">
        <v>118164822.61</v>
      </c>
      <c r="F4686" s="111">
        <v>164886799.66999999</v>
      </c>
      <c r="G4686" s="112">
        <f t="shared" si="1393"/>
        <v>78288247411.76001</v>
      </c>
      <c r="H4686" s="111">
        <v>44108215981.82</v>
      </c>
      <c r="I4686" s="111">
        <v>0</v>
      </c>
      <c r="J4686" s="111">
        <v>4903707.87</v>
      </c>
      <c r="K4686" s="111">
        <v>52868484.880000003</v>
      </c>
      <c r="L4686" s="112">
        <f t="shared" si="1394"/>
        <v>44050443789.07</v>
      </c>
    </row>
    <row r="4687" spans="1:12" ht="51">
      <c r="A4687" s="182" t="str">
        <f t="shared" si="1392"/>
        <v>1.7.2.4.01.00.00 - Transferências de Recursos do Fundo de Manutenção 
 e Desenvolvimento do Ensino Fundamental e de Valorização do 
 Magistério - FUNDEB</v>
      </c>
      <c r="B4687" s="188" t="s">
        <v>2896</v>
      </c>
      <c r="C4687" s="110">
        <v>68170492444.660004</v>
      </c>
      <c r="D4687" s="110">
        <v>68738660.370000005</v>
      </c>
      <c r="E4687" s="110">
        <v>110046417.93000001</v>
      </c>
      <c r="F4687" s="110">
        <v>154153898.75999999</v>
      </c>
      <c r="G4687" s="112">
        <f t="shared" si="1393"/>
        <v>67837553467.599998</v>
      </c>
      <c r="H4687" s="110">
        <v>38597994185.470001</v>
      </c>
      <c r="I4687" s="110">
        <v>0</v>
      </c>
      <c r="J4687" s="110">
        <v>4903707.87</v>
      </c>
      <c r="K4687" s="110">
        <v>12708699.83</v>
      </c>
      <c r="L4687" s="112">
        <f t="shared" si="1394"/>
        <v>38580381777.769997</v>
      </c>
    </row>
    <row r="4688" spans="1:12" ht="38.25">
      <c r="A4688" s="182" t="str">
        <f t="shared" si="1392"/>
        <v>1.7.2.4.02.00.00 - Transferências de Recursos da Complementação ao 
 Fundo de Manutenção e Desenvolvimento do Ensino Fundamental e de 
 Valorização do Magistério - FUNDEB</v>
      </c>
      <c r="B4688" s="191" t="s">
        <v>2897</v>
      </c>
      <c r="C4688" s="111">
        <v>9211549455.4599991</v>
      </c>
      <c r="D4688" s="111">
        <v>50464463.810000002</v>
      </c>
      <c r="E4688" s="111">
        <v>7867794.6699999999</v>
      </c>
      <c r="F4688" s="111">
        <v>10792760.65</v>
      </c>
      <c r="G4688" s="112">
        <f t="shared" si="1393"/>
        <v>9142424436.3299999</v>
      </c>
      <c r="H4688" s="111">
        <v>5510221646.3500004</v>
      </c>
      <c r="I4688" s="111">
        <v>0</v>
      </c>
      <c r="J4688" s="111">
        <v>0</v>
      </c>
      <c r="K4688" s="111">
        <v>40159785.049999997</v>
      </c>
      <c r="L4688" s="112">
        <f t="shared" si="1394"/>
        <v>5470061861.3000002</v>
      </c>
    </row>
    <row r="4689" spans="1:12">
      <c r="A4689" s="182" t="str">
        <f t="shared" si="1392"/>
        <v>1.7.2.4.99.00.00 - Outras Transferências Multigovernamentais</v>
      </c>
      <c r="B4689" s="188" t="s">
        <v>2898</v>
      </c>
      <c r="C4689" s="110">
        <v>1308914583.6199999</v>
      </c>
      <c r="D4689" s="110">
        <v>454325.52</v>
      </c>
      <c r="E4689" s="110">
        <v>250610.01</v>
      </c>
      <c r="F4689" s="110">
        <v>-59859.74</v>
      </c>
      <c r="G4689" s="112">
        <f t="shared" si="1393"/>
        <v>1308269507.8299999</v>
      </c>
      <c r="H4689" s="110">
        <v>150</v>
      </c>
      <c r="I4689" s="110">
        <v>0</v>
      </c>
      <c r="J4689" s="110">
        <v>0</v>
      </c>
      <c r="K4689" s="110">
        <v>0</v>
      </c>
      <c r="L4689" s="112">
        <f t="shared" si="1394"/>
        <v>150</v>
      </c>
    </row>
    <row r="4690" spans="1:12">
      <c r="A4690" s="182" t="str">
        <f t="shared" si="1392"/>
        <v>1.7.3.0.00.00.00 - Transferências de Instituições Privadas</v>
      </c>
      <c r="B4690" s="191" t="s">
        <v>2899</v>
      </c>
      <c r="C4690" s="111">
        <v>271446851.64999998</v>
      </c>
      <c r="D4690" s="111"/>
      <c r="E4690" s="111"/>
      <c r="F4690" s="111">
        <v>51919.31</v>
      </c>
      <c r="G4690" s="112">
        <f t="shared" si="1393"/>
        <v>271394932.33999997</v>
      </c>
      <c r="H4690" s="111">
        <v>1430129483.24</v>
      </c>
      <c r="I4690" s="111">
        <v>0</v>
      </c>
      <c r="J4690" s="111">
        <v>0</v>
      </c>
      <c r="K4690" s="111">
        <v>17766729.399999999</v>
      </c>
      <c r="L4690" s="112">
        <f t="shared" si="1394"/>
        <v>1412362753.8399999</v>
      </c>
    </row>
    <row r="4691" spans="1:12">
      <c r="A4691" s="182" t="str">
        <f t="shared" si="1392"/>
        <v>1.7.4.0.00.00.00 - Transferências do Exterior</v>
      </c>
      <c r="B4691" s="188" t="s">
        <v>2900</v>
      </c>
      <c r="C4691" s="110">
        <v>2313245.04</v>
      </c>
      <c r="D4691" s="110"/>
      <c r="E4691" s="110"/>
      <c r="F4691" s="110"/>
      <c r="G4691" s="112">
        <f t="shared" si="1393"/>
        <v>2313245.04</v>
      </c>
      <c r="H4691" s="110">
        <v>2049830.87</v>
      </c>
      <c r="I4691" s="110">
        <v>0</v>
      </c>
      <c r="J4691" s="110">
        <v>0</v>
      </c>
      <c r="K4691" s="110">
        <v>0</v>
      </c>
      <c r="L4691" s="112">
        <f t="shared" si="1394"/>
        <v>2049830.87</v>
      </c>
    </row>
    <row r="4692" spans="1:12">
      <c r="A4692" s="182" t="str">
        <f t="shared" si="1392"/>
        <v>1.7.5.0.00.00.00 - Transferências de Pessoas</v>
      </c>
      <c r="B4692" s="191" t="s">
        <v>2901</v>
      </c>
      <c r="C4692" s="111">
        <v>142426962.94</v>
      </c>
      <c r="D4692" s="111">
        <v>457.65</v>
      </c>
      <c r="E4692" s="111"/>
      <c r="F4692" s="111">
        <v>9527.42</v>
      </c>
      <c r="G4692" s="112">
        <f t="shared" si="1393"/>
        <v>142416977.87</v>
      </c>
      <c r="H4692" s="111">
        <v>11623875.68</v>
      </c>
      <c r="I4692" s="111">
        <v>0</v>
      </c>
      <c r="J4692" s="111">
        <v>0</v>
      </c>
      <c r="K4692" s="111">
        <v>0</v>
      </c>
      <c r="L4692" s="112">
        <f t="shared" si="1394"/>
        <v>11623875.68</v>
      </c>
    </row>
    <row r="4693" spans="1:12">
      <c r="A4693" s="182" t="str">
        <f t="shared" si="1392"/>
        <v>1.7.6.0.00.00.00 - Transferências de Convênios</v>
      </c>
      <c r="B4693" s="188" t="s">
        <v>2902</v>
      </c>
      <c r="C4693" s="110">
        <v>3386643522.9200001</v>
      </c>
      <c r="D4693" s="110">
        <v>6013.29</v>
      </c>
      <c r="E4693" s="110">
        <v>6006.36</v>
      </c>
      <c r="F4693" s="110">
        <v>11682732.800000001</v>
      </c>
      <c r="G4693" s="112">
        <f t="shared" si="1393"/>
        <v>3374948770.4699998</v>
      </c>
      <c r="H4693" s="110">
        <v>2146126750.6600001</v>
      </c>
      <c r="I4693" s="110">
        <v>0</v>
      </c>
      <c r="J4693" s="110">
        <v>0</v>
      </c>
      <c r="K4693" s="110">
        <v>2040576.92</v>
      </c>
      <c r="L4693" s="112">
        <f t="shared" si="1394"/>
        <v>2144086173.74</v>
      </c>
    </row>
    <row r="4694" spans="1:12" ht="25.5">
      <c r="A4694" s="182" t="str">
        <f t="shared" si="1392"/>
        <v>1.7.6.1.00.00.00 - Transferências de Convênios da União e de Suas 
 Entidades</v>
      </c>
      <c r="B4694" s="191" t="s">
        <v>2903</v>
      </c>
      <c r="C4694" s="111">
        <v>1078665966.28</v>
      </c>
      <c r="D4694" s="111"/>
      <c r="E4694" s="111"/>
      <c r="F4694" s="111">
        <v>6158929.6500000004</v>
      </c>
      <c r="G4694" s="112">
        <f t="shared" si="1393"/>
        <v>1072507036.63</v>
      </c>
      <c r="H4694" s="111">
        <v>1511602332.95</v>
      </c>
      <c r="I4694" s="111">
        <v>0</v>
      </c>
      <c r="J4694" s="111">
        <v>0</v>
      </c>
      <c r="K4694" s="111">
        <v>1137846.82</v>
      </c>
      <c r="L4694" s="112">
        <f t="shared" si="1394"/>
        <v>1510464486.1300001</v>
      </c>
    </row>
    <row r="4695" spans="1:12" ht="25.5">
      <c r="A4695" s="182" t="str">
        <f t="shared" si="1392"/>
        <v>1.7.6.1.01.00.00 - Transferências de Convênios da União para o 
 Sistema Único de Saúde - SUS</v>
      </c>
      <c r="B4695" s="188" t="s">
        <v>2904</v>
      </c>
      <c r="C4695" s="110">
        <v>125775436.43000001</v>
      </c>
      <c r="D4695" s="110"/>
      <c r="E4695" s="110"/>
      <c r="F4695" s="110">
        <v>290181.08</v>
      </c>
      <c r="G4695" s="112">
        <f t="shared" si="1393"/>
        <v>125485255.35000001</v>
      </c>
      <c r="H4695" s="110">
        <v>13338305.16</v>
      </c>
      <c r="I4695" s="110">
        <v>0</v>
      </c>
      <c r="J4695" s="110">
        <v>0</v>
      </c>
      <c r="K4695" s="110">
        <v>0</v>
      </c>
      <c r="L4695" s="112">
        <f t="shared" si="1394"/>
        <v>13338305.16</v>
      </c>
    </row>
    <row r="4696" spans="1:12" ht="25.5">
      <c r="A4696" s="182" t="str">
        <f t="shared" si="1392"/>
        <v>1.7.6.1.02.00.00 - Transferências de Convênios da União Destinadas a 
 Programas de Educação</v>
      </c>
      <c r="B4696" s="191" t="s">
        <v>2905</v>
      </c>
      <c r="C4696" s="111">
        <v>145710296.90000001</v>
      </c>
      <c r="D4696" s="111"/>
      <c r="E4696" s="111"/>
      <c r="F4696" s="111">
        <v>2940128.2</v>
      </c>
      <c r="G4696" s="112">
        <f t="shared" si="1393"/>
        <v>142770168.70000002</v>
      </c>
      <c r="H4696" s="111">
        <v>208785125.24000001</v>
      </c>
      <c r="I4696" s="111">
        <v>0</v>
      </c>
      <c r="J4696" s="111">
        <v>0</v>
      </c>
      <c r="K4696" s="111">
        <v>27995.99</v>
      </c>
      <c r="L4696" s="112">
        <f t="shared" si="1394"/>
        <v>208757129.25</v>
      </c>
    </row>
    <row r="4697" spans="1:12" ht="25.5">
      <c r="A4697" s="182" t="str">
        <f t="shared" si="1392"/>
        <v>1.7.6.1.03.00.00 - Transferências de Convênios da União Destinadas a 
 Programas de Assistência Social</v>
      </c>
      <c r="B4697" s="188" t="s">
        <v>2906</v>
      </c>
      <c r="C4697" s="110">
        <v>129670170.04000001</v>
      </c>
      <c r="D4697" s="110"/>
      <c r="E4697" s="110"/>
      <c r="F4697" s="110">
        <v>2602800.21</v>
      </c>
      <c r="G4697" s="112">
        <f t="shared" si="1393"/>
        <v>127067369.83000001</v>
      </c>
      <c r="H4697" s="110">
        <v>7630367.0899999999</v>
      </c>
      <c r="I4697" s="110">
        <v>0</v>
      </c>
      <c r="J4697" s="110">
        <v>0</v>
      </c>
      <c r="K4697" s="110">
        <v>0</v>
      </c>
      <c r="L4697" s="112">
        <f t="shared" si="1394"/>
        <v>7630367.0899999999</v>
      </c>
    </row>
    <row r="4698" spans="1:12" ht="25.5">
      <c r="A4698" s="182" t="str">
        <f t="shared" si="1392"/>
        <v>1.7.6.1.04.00.00 - Transferências de Convênios da União Destinadas 
 aos Programas de Combate à Fome</v>
      </c>
      <c r="B4698" s="191" t="s">
        <v>2907</v>
      </c>
      <c r="C4698" s="111">
        <v>7159408.2000000002</v>
      </c>
      <c r="D4698" s="111"/>
      <c r="E4698" s="111"/>
      <c r="F4698" s="111"/>
      <c r="G4698" s="112">
        <f t="shared" si="1393"/>
        <v>7159408.2000000002</v>
      </c>
      <c r="H4698" s="111">
        <v>17961655.789999999</v>
      </c>
      <c r="I4698" s="111">
        <v>0</v>
      </c>
      <c r="J4698" s="111">
        <v>0</v>
      </c>
      <c r="K4698" s="111">
        <v>0</v>
      </c>
      <c r="L4698" s="112">
        <f t="shared" si="1394"/>
        <v>17961655.789999999</v>
      </c>
    </row>
    <row r="4699" spans="1:12" ht="25.5">
      <c r="A4699" s="182" t="str">
        <f t="shared" si="1392"/>
        <v>1.7.6.1.05.00.00 - Transferências de Convênios da União Destinadas a 
 Programas de Saneamento Básico</v>
      </c>
      <c r="B4699" s="188" t="s">
        <v>2908</v>
      </c>
      <c r="C4699" s="110">
        <v>43679786.100000001</v>
      </c>
      <c r="D4699" s="110"/>
      <c r="E4699" s="110"/>
      <c r="F4699" s="110"/>
      <c r="G4699" s="112">
        <f t="shared" si="1393"/>
        <v>43679786.100000001</v>
      </c>
      <c r="H4699" s="110">
        <v>2107812.96</v>
      </c>
      <c r="I4699" s="110">
        <v>0</v>
      </c>
      <c r="J4699" s="110">
        <v>0</v>
      </c>
      <c r="K4699" s="110">
        <v>0</v>
      </c>
      <c r="L4699" s="112">
        <f t="shared" si="1394"/>
        <v>2107812.96</v>
      </c>
    </row>
    <row r="4700" spans="1:12">
      <c r="A4700" s="182" t="str">
        <f t="shared" si="1392"/>
        <v>1.7.6.1.99.00.00 - Outras Transferências de Convênios da União</v>
      </c>
      <c r="B4700" s="191" t="s">
        <v>2909</v>
      </c>
      <c r="C4700" s="111">
        <v>626670868.61000001</v>
      </c>
      <c r="D4700" s="111"/>
      <c r="E4700" s="111"/>
      <c r="F4700" s="111">
        <v>325820.15999999997</v>
      </c>
      <c r="G4700" s="112">
        <f t="shared" si="1393"/>
        <v>626345048.45000005</v>
      </c>
      <c r="H4700" s="111">
        <v>1261779066.71</v>
      </c>
      <c r="I4700" s="111">
        <v>0</v>
      </c>
      <c r="J4700" s="111">
        <v>0</v>
      </c>
      <c r="K4700" s="111">
        <v>1109850.83</v>
      </c>
      <c r="L4700" s="112">
        <f t="shared" si="1394"/>
        <v>1260669215.8800001</v>
      </c>
    </row>
    <row r="4701" spans="1:12" ht="25.5">
      <c r="A4701" s="182" t="str">
        <f t="shared" si="1392"/>
        <v>1.7.6.2.00.00.00 - Transferências de Convênios dos Estados e do 
 Distrito Federal e de Suas Entidades</v>
      </c>
      <c r="B4701" s="188" t="s">
        <v>2910</v>
      </c>
      <c r="C4701" s="110">
        <v>2188841896.73</v>
      </c>
      <c r="D4701" s="110">
        <v>6013.29</v>
      </c>
      <c r="E4701" s="110">
        <v>6006.36</v>
      </c>
      <c r="F4701" s="110">
        <v>5423523.1500000004</v>
      </c>
      <c r="G4701" s="112">
        <f t="shared" si="1393"/>
        <v>2183406353.9299998</v>
      </c>
      <c r="H4701" s="110">
        <v>48817988.020000003</v>
      </c>
      <c r="I4701" s="110">
        <v>0</v>
      </c>
      <c r="J4701" s="110">
        <v>0</v>
      </c>
      <c r="K4701" s="110">
        <v>101059.81</v>
      </c>
      <c r="L4701" s="112">
        <f t="shared" si="1394"/>
        <v>48716928.210000001</v>
      </c>
    </row>
    <row r="4702" spans="1:12" ht="25.5">
      <c r="A4702" s="182" t="str">
        <f t="shared" si="1392"/>
        <v>1.7.6.2.01.00.00 - Transferências de Convênios dos Estados para o 
 Sistema Único de Saúde - SUS</v>
      </c>
      <c r="B4702" s="191" t="s">
        <v>2911</v>
      </c>
      <c r="C4702" s="111">
        <v>384246428.52999997</v>
      </c>
      <c r="D4702" s="111"/>
      <c r="E4702" s="111"/>
      <c r="F4702" s="111">
        <v>5300</v>
      </c>
      <c r="G4702" s="112">
        <f t="shared" si="1393"/>
        <v>384241128.52999997</v>
      </c>
      <c r="H4702" s="111">
        <v>263129.8</v>
      </c>
      <c r="I4702" s="111">
        <v>0</v>
      </c>
      <c r="J4702" s="111">
        <v>0</v>
      </c>
      <c r="K4702" s="111">
        <v>0</v>
      </c>
      <c r="L4702" s="112">
        <f t="shared" si="1394"/>
        <v>263129.8</v>
      </c>
    </row>
    <row r="4703" spans="1:12" ht="25.5">
      <c r="A4703" s="182" t="str">
        <f t="shared" si="1392"/>
        <v>1.7.6.2.02.00.00 - Transferências de Convênios dos Estados 
 Destinadas a Programas de Educação</v>
      </c>
      <c r="B4703" s="188" t="s">
        <v>2912</v>
      </c>
      <c r="C4703" s="110">
        <v>1210425498.3599999</v>
      </c>
      <c r="D4703" s="110">
        <v>6013.29</v>
      </c>
      <c r="E4703" s="110"/>
      <c r="F4703" s="110">
        <v>4737071.49</v>
      </c>
      <c r="G4703" s="112">
        <f t="shared" si="1393"/>
        <v>1205682413.5799999</v>
      </c>
      <c r="H4703" s="110">
        <v>2979255.09</v>
      </c>
      <c r="I4703" s="110">
        <v>0</v>
      </c>
      <c r="J4703" s="110">
        <v>0</v>
      </c>
      <c r="K4703" s="110">
        <v>0</v>
      </c>
      <c r="L4703" s="112">
        <f t="shared" si="1394"/>
        <v>2979255.09</v>
      </c>
    </row>
    <row r="4704" spans="1:12">
      <c r="A4704" s="182" t="str">
        <f t="shared" si="1392"/>
        <v>1.7.6.2.99.00.00 - Outras Transferências de Convênios dos Estados</v>
      </c>
      <c r="B4704" s="191" t="s">
        <v>2913</v>
      </c>
      <c r="C4704" s="111">
        <v>594169969.84000003</v>
      </c>
      <c r="D4704" s="111"/>
      <c r="E4704" s="111">
        <v>6006.36</v>
      </c>
      <c r="F4704" s="111">
        <v>681151.66</v>
      </c>
      <c r="G4704" s="112">
        <f t="shared" si="1393"/>
        <v>593482811.82000005</v>
      </c>
      <c r="H4704" s="111">
        <v>45575603.130000003</v>
      </c>
      <c r="I4704" s="111">
        <v>0</v>
      </c>
      <c r="J4704" s="111">
        <v>0</v>
      </c>
      <c r="K4704" s="111">
        <v>101059.81</v>
      </c>
      <c r="L4704" s="112">
        <f t="shared" si="1394"/>
        <v>45474543.32</v>
      </c>
    </row>
    <row r="4705" spans="1:12" ht="25.5">
      <c r="A4705" s="182" t="str">
        <f t="shared" si="1392"/>
        <v>1.7.6.3.00.00.00 - Transferências de Convênios dos Municípios e de 
 Suas Entidades</v>
      </c>
      <c r="B4705" s="188" t="s">
        <v>2914</v>
      </c>
      <c r="C4705" s="110">
        <v>32781042.93</v>
      </c>
      <c r="D4705" s="110"/>
      <c r="E4705" s="110"/>
      <c r="F4705" s="110">
        <v>100280</v>
      </c>
      <c r="G4705" s="112">
        <f t="shared" si="1393"/>
        <v>32680762.93</v>
      </c>
      <c r="H4705" s="110">
        <v>117547372.69</v>
      </c>
      <c r="I4705" s="110">
        <v>0</v>
      </c>
      <c r="J4705" s="110">
        <v>0</v>
      </c>
      <c r="K4705" s="110">
        <v>82125.460000000006</v>
      </c>
      <c r="L4705" s="112">
        <f t="shared" si="1394"/>
        <v>117465247.23</v>
      </c>
    </row>
    <row r="4706" spans="1:12" ht="25.5">
      <c r="A4706" s="182" t="str">
        <f t="shared" si="1392"/>
        <v>1.7.6.3.01.00.00 - Transferências de Convênios dos Municípios para o 
 Sistema Único de Saúde - SUS</v>
      </c>
      <c r="B4706" s="191" t="s">
        <v>2915</v>
      </c>
      <c r="C4706" s="111">
        <v>12689105.32</v>
      </c>
      <c r="D4706" s="111"/>
      <c r="E4706" s="111"/>
      <c r="F4706" s="111">
        <v>100280</v>
      </c>
      <c r="G4706" s="112">
        <f t="shared" si="1393"/>
        <v>12588825.32</v>
      </c>
      <c r="H4706" s="111">
        <v>1178080.24</v>
      </c>
      <c r="I4706" s="111">
        <v>0</v>
      </c>
      <c r="J4706" s="111">
        <v>0</v>
      </c>
      <c r="K4706" s="111">
        <v>0</v>
      </c>
      <c r="L4706" s="112">
        <f t="shared" si="1394"/>
        <v>1178080.24</v>
      </c>
    </row>
    <row r="4707" spans="1:12" ht="25.5">
      <c r="A4707" s="182" t="str">
        <f t="shared" si="1392"/>
        <v>1.7.6.3.02.00.00 - Transferências de Convênios dos Municípios 
 Destinadas a Programas de Educação</v>
      </c>
      <c r="B4707" s="188" t="s">
        <v>2916</v>
      </c>
      <c r="C4707" s="110">
        <v>1210078.8400000001</v>
      </c>
      <c r="D4707" s="110"/>
      <c r="E4707" s="110"/>
      <c r="F4707" s="110"/>
      <c r="G4707" s="112">
        <f t="shared" si="1393"/>
        <v>1210078.8400000001</v>
      </c>
      <c r="H4707" s="110">
        <v>1042759.63</v>
      </c>
      <c r="I4707" s="110">
        <v>0</v>
      </c>
      <c r="J4707" s="110">
        <v>0</v>
      </c>
      <c r="K4707" s="110">
        <v>0</v>
      </c>
      <c r="L4707" s="112">
        <f t="shared" si="1394"/>
        <v>1042759.63</v>
      </c>
    </row>
    <row r="4708" spans="1:12">
      <c r="A4708" s="182" t="str">
        <f t="shared" si="1392"/>
        <v>1.7.6.3.99.00.00 - Outras Transferências de Convênios dos Municípios</v>
      </c>
      <c r="B4708" s="191" t="s">
        <v>2917</v>
      </c>
      <c r="C4708" s="111">
        <v>18881858.77</v>
      </c>
      <c r="D4708" s="111"/>
      <c r="E4708" s="111"/>
      <c r="F4708" s="111"/>
      <c r="G4708" s="112">
        <f t="shared" si="1393"/>
        <v>18881858.77</v>
      </c>
      <c r="H4708" s="111">
        <v>115326532.81999999</v>
      </c>
      <c r="I4708" s="111">
        <v>0</v>
      </c>
      <c r="J4708" s="111">
        <v>0</v>
      </c>
      <c r="K4708" s="111">
        <v>82125.460000000006</v>
      </c>
      <c r="L4708" s="112">
        <f t="shared" si="1394"/>
        <v>115244407.36</v>
      </c>
    </row>
    <row r="4709" spans="1:12" ht="25.5">
      <c r="A4709" s="182" t="str">
        <f t="shared" si="1392"/>
        <v>1.7.6.4.00.00.00 - Transferências de Convênios de Instituições 
 Privadas</v>
      </c>
      <c r="B4709" s="188" t="s">
        <v>2918</v>
      </c>
      <c r="C4709" s="110">
        <v>84596646.739999995</v>
      </c>
      <c r="D4709" s="110"/>
      <c r="E4709" s="110"/>
      <c r="F4709" s="110"/>
      <c r="G4709" s="112">
        <f t="shared" si="1393"/>
        <v>84596646.739999995</v>
      </c>
      <c r="H4709" s="110">
        <v>466357180.56</v>
      </c>
      <c r="I4709" s="110">
        <v>0</v>
      </c>
      <c r="J4709" s="110">
        <v>0</v>
      </c>
      <c r="K4709" s="110">
        <v>719544.83</v>
      </c>
      <c r="L4709" s="112">
        <f t="shared" si="1394"/>
        <v>465637635.73000002</v>
      </c>
    </row>
    <row r="4710" spans="1:12">
      <c r="A4710" s="182" t="str">
        <f t="shared" si="1392"/>
        <v>1.7.6.5.00.00.00 - Transferências de Convênios do Exterior</v>
      </c>
      <c r="B4710" s="191" t="s">
        <v>2919</v>
      </c>
      <c r="C4710" s="111">
        <v>1757970.24</v>
      </c>
      <c r="D4710" s="111"/>
      <c r="E4710" s="111"/>
      <c r="F4710" s="111"/>
      <c r="G4710" s="112">
        <f t="shared" si="1393"/>
        <v>1757970.24</v>
      </c>
      <c r="H4710" s="111">
        <v>1801876.44</v>
      </c>
      <c r="I4710" s="111">
        <v>0</v>
      </c>
      <c r="J4710" s="111">
        <v>0</v>
      </c>
      <c r="K4710" s="111">
        <v>0</v>
      </c>
      <c r="L4710" s="112">
        <f t="shared" si="1394"/>
        <v>1801876.44</v>
      </c>
    </row>
    <row r="4711" spans="1:12">
      <c r="A4711" s="182" t="str">
        <f t="shared" si="1392"/>
        <v>1.7.7.0.00.00.00 - Transferências para o Combate à Fome</v>
      </c>
      <c r="B4711" s="188" t="s">
        <v>2920</v>
      </c>
      <c r="C4711" s="110">
        <v>1769690.71</v>
      </c>
      <c r="D4711" s="110"/>
      <c r="E4711" s="110"/>
      <c r="F4711" s="110"/>
      <c r="G4711" s="112">
        <f t="shared" si="1393"/>
        <v>1769690.71</v>
      </c>
      <c r="H4711" s="110">
        <v>187243</v>
      </c>
      <c r="I4711" s="110">
        <v>0</v>
      </c>
      <c r="J4711" s="110">
        <v>0</v>
      </c>
      <c r="K4711" s="110">
        <v>0</v>
      </c>
      <c r="L4711" s="112">
        <f t="shared" si="1394"/>
        <v>187243</v>
      </c>
    </row>
    <row r="4712" spans="1:12">
      <c r="A4712" s="182" t="str">
        <f t="shared" si="1392"/>
        <v>1.7.7.1.00.00.00 - Provenientes do Exterior</v>
      </c>
      <c r="B4712" s="191" t="s">
        <v>2921</v>
      </c>
      <c r="C4712" s="111"/>
      <c r="D4712" s="111"/>
      <c r="E4712" s="111"/>
      <c r="F4712" s="111"/>
      <c r="G4712" s="112">
        <f t="shared" si="1393"/>
        <v>0</v>
      </c>
      <c r="H4712" s="111">
        <v>0</v>
      </c>
      <c r="I4712" s="111">
        <v>0</v>
      </c>
      <c r="J4712" s="111">
        <v>0</v>
      </c>
      <c r="K4712" s="111">
        <v>0</v>
      </c>
      <c r="L4712" s="112">
        <f t="shared" si="1394"/>
        <v>0</v>
      </c>
    </row>
    <row r="4713" spans="1:12">
      <c r="A4713" s="182" t="str">
        <f t="shared" si="1392"/>
        <v>1.7.7.2.00.00.00 - Provenientes de Pessoas Jurídicas</v>
      </c>
      <c r="B4713" s="188" t="s">
        <v>2922</v>
      </c>
      <c r="C4713" s="110">
        <v>603425.63</v>
      </c>
      <c r="D4713" s="110"/>
      <c r="E4713" s="110"/>
      <c r="F4713" s="110"/>
      <c r="G4713" s="112">
        <f t="shared" si="1393"/>
        <v>603425.63</v>
      </c>
      <c r="H4713" s="110">
        <v>0</v>
      </c>
      <c r="I4713" s="110">
        <v>0</v>
      </c>
      <c r="J4713" s="110">
        <v>0</v>
      </c>
      <c r="K4713" s="110">
        <v>0</v>
      </c>
      <c r="L4713" s="112">
        <f t="shared" si="1394"/>
        <v>0</v>
      </c>
    </row>
    <row r="4714" spans="1:12">
      <c r="A4714" s="182" t="str">
        <f t="shared" si="1392"/>
        <v>1.7.7.3.00.00.00 - Provenientes de Pessoas Físicas</v>
      </c>
      <c r="B4714" s="191" t="s">
        <v>2923</v>
      </c>
      <c r="C4714" s="111">
        <v>1138681.23</v>
      </c>
      <c r="D4714" s="111"/>
      <c r="E4714" s="111"/>
      <c r="F4714" s="111"/>
      <c r="G4714" s="112">
        <f t="shared" si="1393"/>
        <v>1138681.23</v>
      </c>
      <c r="H4714" s="111">
        <v>0</v>
      </c>
      <c r="I4714" s="111">
        <v>0</v>
      </c>
      <c r="J4714" s="111">
        <v>0</v>
      </c>
      <c r="K4714" s="111">
        <v>0</v>
      </c>
      <c r="L4714" s="112">
        <f t="shared" si="1394"/>
        <v>0</v>
      </c>
    </row>
    <row r="4715" spans="1:12">
      <c r="A4715" s="182" t="str">
        <f t="shared" si="1392"/>
        <v>1.7.7.4.00.00.00 - Provenientes de Depósitos não Identificados</v>
      </c>
      <c r="B4715" s="188" t="s">
        <v>2924</v>
      </c>
      <c r="C4715" s="110">
        <v>27583.85</v>
      </c>
      <c r="D4715" s="110"/>
      <c r="E4715" s="110"/>
      <c r="F4715" s="110"/>
      <c r="G4715" s="112">
        <f t="shared" si="1393"/>
        <v>27583.85</v>
      </c>
      <c r="H4715" s="110">
        <v>187243</v>
      </c>
      <c r="I4715" s="110">
        <v>0</v>
      </c>
      <c r="J4715" s="110">
        <v>0</v>
      </c>
      <c r="K4715" s="110">
        <v>0</v>
      </c>
      <c r="L4715" s="112">
        <f t="shared" si="1394"/>
        <v>187243</v>
      </c>
    </row>
    <row r="4716" spans="1:12">
      <c r="A4716" s="182" t="str">
        <f t="shared" si="1392"/>
        <v>1.9.0.0.00.00.00 - Outras Receitas Correntes</v>
      </c>
      <c r="B4716" s="191" t="s">
        <v>2925</v>
      </c>
      <c r="C4716" s="111">
        <v>25109060197.290001</v>
      </c>
      <c r="D4716" s="111">
        <v>34400590.840000004</v>
      </c>
      <c r="E4716" s="111">
        <v>1553237.37</v>
      </c>
      <c r="F4716" s="111">
        <v>597947362.51999998</v>
      </c>
      <c r="G4716" s="112">
        <f t="shared" si="1393"/>
        <v>24475159006.560001</v>
      </c>
      <c r="H4716" s="111">
        <v>32291060652.5</v>
      </c>
      <c r="I4716" s="111">
        <v>611080270.90999997</v>
      </c>
      <c r="J4716" s="111">
        <v>862732397.88999999</v>
      </c>
      <c r="K4716" s="111">
        <v>1268866587.73</v>
      </c>
      <c r="L4716" s="112">
        <f t="shared" si="1394"/>
        <v>29548381395.970001</v>
      </c>
    </row>
    <row r="4717" spans="1:12">
      <c r="A4717" s="182" t="str">
        <f t="shared" si="1392"/>
        <v>1.9.1.0.00.00.00 - Multas e Juros de Mora</v>
      </c>
      <c r="B4717" s="188" t="s">
        <v>2926</v>
      </c>
      <c r="C4717" s="110">
        <v>8605914990.1399994</v>
      </c>
      <c r="D4717" s="110">
        <v>22978276.16</v>
      </c>
      <c r="E4717" s="110">
        <v>1057308.8500000001</v>
      </c>
      <c r="F4717" s="110">
        <v>359140165.69999999</v>
      </c>
      <c r="G4717" s="112">
        <f t="shared" si="1393"/>
        <v>8222739239.4299994</v>
      </c>
      <c r="H4717" s="110">
        <v>11518685684.82</v>
      </c>
      <c r="I4717" s="110">
        <v>400643869.81</v>
      </c>
      <c r="J4717" s="110">
        <v>434028558.95999998</v>
      </c>
      <c r="K4717" s="110">
        <v>1114884877.3099999</v>
      </c>
      <c r="L4717" s="112">
        <f t="shared" si="1394"/>
        <v>9569128378.7400017</v>
      </c>
    </row>
    <row r="4718" spans="1:12">
      <c r="A4718" s="182" t="str">
        <f t="shared" si="1392"/>
        <v>1.9.1.1.00.00.00 - Multas e Juros de Mora dos Tributos</v>
      </c>
      <c r="B4718" s="191" t="s">
        <v>2927</v>
      </c>
      <c r="C4718" s="111">
        <v>1352843251.5799999</v>
      </c>
      <c r="D4718" s="111">
        <v>358408.26</v>
      </c>
      <c r="E4718" s="111">
        <v>11108.29</v>
      </c>
      <c r="F4718" s="111">
        <v>8128009.5999999996</v>
      </c>
      <c r="G4718" s="112">
        <f t="shared" si="1393"/>
        <v>1344345725.4300001</v>
      </c>
      <c r="H4718" s="111">
        <v>6444455199</v>
      </c>
      <c r="I4718" s="111">
        <v>349834078.41000003</v>
      </c>
      <c r="J4718" s="111">
        <v>339934629.97000003</v>
      </c>
      <c r="K4718" s="111">
        <v>966629594.26999998</v>
      </c>
      <c r="L4718" s="112">
        <f t="shared" si="1394"/>
        <v>4788056896.3500004</v>
      </c>
    </row>
    <row r="4719" spans="1:12" ht="25.5">
      <c r="A4719" s="182" t="str">
        <f t="shared" si="1392"/>
        <v>1.9.1.1.01.00.00 - Multa e Juros de Mora do Imposto sobre a 
 Importação</v>
      </c>
      <c r="B4719" s="188" t="s">
        <v>2928</v>
      </c>
      <c r="C4719" s="110">
        <v>22380802.129999999</v>
      </c>
      <c r="D4719" s="110">
        <v>19240.990000000002</v>
      </c>
      <c r="E4719" s="110"/>
      <c r="F4719" s="110">
        <v>816985.15</v>
      </c>
      <c r="G4719" s="112">
        <f t="shared" si="1393"/>
        <v>21544575.990000002</v>
      </c>
      <c r="H4719" s="110">
        <v>0</v>
      </c>
      <c r="I4719" s="110">
        <v>0</v>
      </c>
      <c r="J4719" s="110">
        <v>0</v>
      </c>
      <c r="K4719" s="110">
        <v>0</v>
      </c>
      <c r="L4719" s="112">
        <f t="shared" si="1394"/>
        <v>0</v>
      </c>
    </row>
    <row r="4720" spans="1:12" ht="25.5">
      <c r="A4720" s="182" t="str">
        <f t="shared" si="1392"/>
        <v>1.9.1.1.02.00.00 - Multas e Juros de Mora – Imposto de Renda e 
 Proventos Qualquer Natureza</v>
      </c>
      <c r="B4720" s="191" t="s">
        <v>2929</v>
      </c>
      <c r="C4720" s="111">
        <v>1951555.48</v>
      </c>
      <c r="D4720" s="111"/>
      <c r="E4720" s="111"/>
      <c r="F4720" s="111">
        <v>-16173.74</v>
      </c>
      <c r="G4720" s="112">
        <f t="shared" si="1393"/>
        <v>1967729.22</v>
      </c>
      <c r="H4720" s="111">
        <v>18.79</v>
      </c>
      <c r="I4720" s="111">
        <v>0</v>
      </c>
      <c r="J4720" s="111">
        <v>0</v>
      </c>
      <c r="K4720" s="111">
        <v>0</v>
      </c>
      <c r="L4720" s="112">
        <f t="shared" si="1394"/>
        <v>18.79</v>
      </c>
    </row>
    <row r="4721" spans="1:12" ht="25.5">
      <c r="A4721" s="182" t="str">
        <f t="shared" si="1392"/>
        <v>1.9.1.1.03.00.00 - Multas e Juros de Mora do Imposto sobre Produtos 
 Industrializados</v>
      </c>
      <c r="B4721" s="188" t="s">
        <v>2930</v>
      </c>
      <c r="C4721" s="110">
        <v>185777.57</v>
      </c>
      <c r="D4721" s="110"/>
      <c r="E4721" s="110"/>
      <c r="F4721" s="110"/>
      <c r="G4721" s="112">
        <f t="shared" si="1393"/>
        <v>185777.57</v>
      </c>
      <c r="H4721" s="110">
        <v>0</v>
      </c>
      <c r="I4721" s="110">
        <v>0</v>
      </c>
      <c r="J4721" s="110">
        <v>0</v>
      </c>
      <c r="K4721" s="110">
        <v>0</v>
      </c>
      <c r="L4721" s="112">
        <f t="shared" si="1394"/>
        <v>0</v>
      </c>
    </row>
    <row r="4722" spans="1:12" ht="38.25">
      <c r="A4722" s="182" t="str">
        <f t="shared" si="1392"/>
        <v>1.9.1.1.04.00.00 - Multa e Juros de Mora do Imposto sobre Operações 
 de Crédito, Câmbio e Seguro ou Relativas a Títulos ou Valores 
 Mobiliários</v>
      </c>
      <c r="B4722" s="191" t="s">
        <v>2931</v>
      </c>
      <c r="C4722" s="111">
        <v>48.63</v>
      </c>
      <c r="D4722" s="111"/>
      <c r="E4722" s="111"/>
      <c r="F4722" s="111"/>
      <c r="G4722" s="112">
        <f t="shared" si="1393"/>
        <v>48.63</v>
      </c>
      <c r="H4722" s="111">
        <v>0</v>
      </c>
      <c r="I4722" s="111">
        <v>0</v>
      </c>
      <c r="J4722" s="111">
        <v>0</v>
      </c>
      <c r="K4722" s="111">
        <v>0</v>
      </c>
      <c r="L4722" s="112">
        <f t="shared" si="1394"/>
        <v>0</v>
      </c>
    </row>
    <row r="4723" spans="1:12" ht="25.5">
      <c r="A4723" s="182" t="str">
        <f t="shared" si="1392"/>
        <v>1.9.1.1.07.00.00 - Multas e Juros de Mora do Imposto sobre a 
 Exportação</v>
      </c>
      <c r="B4723" s="188" t="s">
        <v>2932</v>
      </c>
      <c r="C4723" s="110"/>
      <c r="D4723" s="110"/>
      <c r="E4723" s="110"/>
      <c r="F4723" s="110"/>
      <c r="G4723" s="112">
        <f t="shared" si="1393"/>
        <v>0</v>
      </c>
      <c r="H4723" s="110">
        <v>0</v>
      </c>
      <c r="I4723" s="110">
        <v>0</v>
      </c>
      <c r="J4723" s="110">
        <v>0</v>
      </c>
      <c r="K4723" s="110">
        <v>0</v>
      </c>
      <c r="L4723" s="112">
        <f t="shared" si="1394"/>
        <v>0</v>
      </c>
    </row>
    <row r="4724" spans="1:12" ht="25.5">
      <c r="A4724" s="182" t="str">
        <f t="shared" si="1392"/>
        <v>1.9.1.1.08.00.00 - Multas e Juros de Mora do Imposto sobre a 
 Propriedade Territorial Rural</v>
      </c>
      <c r="B4724" s="191" t="s">
        <v>2933</v>
      </c>
      <c r="C4724" s="111">
        <v>9363717.5399999991</v>
      </c>
      <c r="D4724" s="111"/>
      <c r="E4724" s="111"/>
      <c r="F4724" s="111">
        <v>628.64</v>
      </c>
      <c r="G4724" s="112">
        <f t="shared" si="1393"/>
        <v>9363088.8999999985</v>
      </c>
      <c r="H4724" s="111">
        <v>0</v>
      </c>
      <c r="I4724" s="111">
        <v>0</v>
      </c>
      <c r="J4724" s="111">
        <v>0</v>
      </c>
      <c r="K4724" s="111">
        <v>0</v>
      </c>
      <c r="L4724" s="112">
        <f t="shared" si="1394"/>
        <v>0</v>
      </c>
    </row>
    <row r="4725" spans="1:12" ht="25.5">
      <c r="A4725" s="182" t="str">
        <f t="shared" si="1392"/>
        <v>1.9.1.1.20.00.00 - Multas e Juros de Mora do Imposto sobre 
 Transmissão “Causa Mortis” e Doação de Bens e Direitos</v>
      </c>
      <c r="B4725" s="188" t="s">
        <v>2934</v>
      </c>
      <c r="C4725" s="110">
        <v>2230665.08</v>
      </c>
      <c r="D4725" s="110"/>
      <c r="E4725" s="110"/>
      <c r="F4725" s="110"/>
      <c r="G4725" s="112">
        <f t="shared" si="1393"/>
        <v>2230665.08</v>
      </c>
      <c r="H4725" s="110">
        <v>386198219.69999999</v>
      </c>
      <c r="I4725" s="110">
        <v>0</v>
      </c>
      <c r="J4725" s="110">
        <v>23586480</v>
      </c>
      <c r="K4725" s="110">
        <v>11145571.99</v>
      </c>
      <c r="L4725" s="112">
        <f t="shared" si="1394"/>
        <v>351466167.70999998</v>
      </c>
    </row>
    <row r="4726" spans="1:12" ht="25.5">
      <c r="A4726" s="182" t="str">
        <f t="shared" si="1392"/>
        <v>1.9.1.1.31.00.00 - Multas e Juros de Mora das Taxas de Fiscalização 
 das Telecomunicações</v>
      </c>
      <c r="B4726" s="191" t="s">
        <v>2935</v>
      </c>
      <c r="C4726" s="111">
        <v>183062.23</v>
      </c>
      <c r="D4726" s="111"/>
      <c r="E4726" s="111"/>
      <c r="F4726" s="111"/>
      <c r="G4726" s="112">
        <f t="shared" si="1393"/>
        <v>183062.23</v>
      </c>
      <c r="H4726" s="111">
        <v>0</v>
      </c>
      <c r="I4726" s="111">
        <v>0</v>
      </c>
      <c r="J4726" s="111">
        <v>0</v>
      </c>
      <c r="K4726" s="111">
        <v>0</v>
      </c>
      <c r="L4726" s="112">
        <f t="shared" si="1394"/>
        <v>0</v>
      </c>
    </row>
    <row r="4727" spans="1:12" ht="25.5">
      <c r="A4727" s="182" t="str">
        <f t="shared" si="1392"/>
        <v>1.9.1.1.32.00.00 - Multas e Juros de Mora da Taxa de Fiscalização 
 dos Produtos controlados pelo Ministério do Exército</v>
      </c>
      <c r="B4727" s="188" t="s">
        <v>2936</v>
      </c>
      <c r="C4727" s="110">
        <v>22616.86</v>
      </c>
      <c r="D4727" s="110"/>
      <c r="E4727" s="110"/>
      <c r="F4727" s="110"/>
      <c r="G4727" s="112">
        <f t="shared" si="1393"/>
        <v>22616.86</v>
      </c>
      <c r="H4727" s="110">
        <v>0</v>
      </c>
      <c r="I4727" s="110">
        <v>0</v>
      </c>
      <c r="J4727" s="110">
        <v>0</v>
      </c>
      <c r="K4727" s="110">
        <v>0</v>
      </c>
      <c r="L4727" s="112">
        <f t="shared" si="1394"/>
        <v>0</v>
      </c>
    </row>
    <row r="4728" spans="1:12" ht="25.5">
      <c r="A4728" s="182" t="str">
        <f t="shared" si="1392"/>
        <v>1.9.1.1.33.00.00 - Multas e Juros de Mora da Taxa de Fiscalização 
 dos Serviços de Irrigação</v>
      </c>
      <c r="B4728" s="191" t="s">
        <v>2937</v>
      </c>
      <c r="C4728" s="111"/>
      <c r="D4728" s="111"/>
      <c r="E4728" s="111"/>
      <c r="F4728" s="111"/>
      <c r="G4728" s="112">
        <f t="shared" si="1393"/>
        <v>0</v>
      </c>
      <c r="H4728" s="111">
        <v>0</v>
      </c>
      <c r="I4728" s="111">
        <v>0</v>
      </c>
      <c r="J4728" s="111">
        <v>0</v>
      </c>
      <c r="K4728" s="111">
        <v>0</v>
      </c>
      <c r="L4728" s="112">
        <f t="shared" si="1394"/>
        <v>0</v>
      </c>
    </row>
    <row r="4729" spans="1:12" ht="38.25">
      <c r="A4729" s="182" t="str">
        <f t="shared" si="1392"/>
        <v>1.9.1.1.34.00.00 - Multas e Juros de Mora da Taxa de Fiscalização 
 dos Mercados de Seguro, da Capitalização e da Previdência 
 Complementar Aberta e Fechada</v>
      </c>
      <c r="B4729" s="188" t="s">
        <v>2938</v>
      </c>
      <c r="C4729" s="110"/>
      <c r="D4729" s="110"/>
      <c r="E4729" s="110"/>
      <c r="F4729" s="110"/>
      <c r="G4729" s="112">
        <f t="shared" si="1393"/>
        <v>0</v>
      </c>
      <c r="H4729" s="110">
        <v>0</v>
      </c>
      <c r="I4729" s="110">
        <v>0</v>
      </c>
      <c r="J4729" s="110">
        <v>0</v>
      </c>
      <c r="K4729" s="110">
        <v>0</v>
      </c>
      <c r="L4729" s="112">
        <f t="shared" si="1394"/>
        <v>0</v>
      </c>
    </row>
    <row r="4730" spans="1:12" ht="25.5">
      <c r="A4730" s="182" t="str">
        <f t="shared" si="1392"/>
        <v>1.9.1.1.35.00.00 - Multas e Juros de Mora da Taxa de Fiscalização e 
 Vigilância Sanitária</v>
      </c>
      <c r="B4730" s="191" t="s">
        <v>2939</v>
      </c>
      <c r="C4730" s="111">
        <v>6584259.8399999999</v>
      </c>
      <c r="D4730" s="111"/>
      <c r="E4730" s="111"/>
      <c r="F4730" s="111">
        <v>26168.78</v>
      </c>
      <c r="G4730" s="112">
        <f t="shared" si="1393"/>
        <v>6558091.0599999996</v>
      </c>
      <c r="H4730" s="111">
        <v>1048999.58</v>
      </c>
      <c r="I4730" s="111">
        <v>0</v>
      </c>
      <c r="J4730" s="111">
        <v>0</v>
      </c>
      <c r="K4730" s="111">
        <v>1802.64</v>
      </c>
      <c r="L4730" s="112">
        <f t="shared" si="1394"/>
        <v>1047196.9400000001</v>
      </c>
    </row>
    <row r="4731" spans="1:12" ht="25.5">
      <c r="A4731" s="182" t="str">
        <f t="shared" si="1392"/>
        <v>1.9.1.1.36.00.00 - Multas e Juros de Mora da Taxa de Saúde 
 Suplementar</v>
      </c>
      <c r="B4731" s="188" t="s">
        <v>2940</v>
      </c>
      <c r="C4731" s="110">
        <v>15304.81</v>
      </c>
      <c r="D4731" s="110"/>
      <c r="E4731" s="110"/>
      <c r="F4731" s="110"/>
      <c r="G4731" s="112">
        <f t="shared" si="1393"/>
        <v>15304.81</v>
      </c>
      <c r="H4731" s="110">
        <v>0</v>
      </c>
      <c r="I4731" s="110">
        <v>0</v>
      </c>
      <c r="J4731" s="110">
        <v>0</v>
      </c>
      <c r="K4731" s="110">
        <v>0</v>
      </c>
      <c r="L4731" s="112">
        <f t="shared" si="1394"/>
        <v>0</v>
      </c>
    </row>
    <row r="4732" spans="1:12" ht="25.5">
      <c r="A4732" s="182" t="str">
        <f t="shared" si="1392"/>
        <v>1.9.1.1.37.00.00 - Multas e Juros de Mora da Taxa de Fiscalização 
 dos Mercados de Títulos e Valores Mobiliários</v>
      </c>
      <c r="B4732" s="191" t="s">
        <v>2941</v>
      </c>
      <c r="C4732" s="111">
        <v>80606.559999999998</v>
      </c>
      <c r="D4732" s="111"/>
      <c r="E4732" s="111"/>
      <c r="F4732" s="111"/>
      <c r="G4732" s="112">
        <f t="shared" si="1393"/>
        <v>80606.559999999998</v>
      </c>
      <c r="H4732" s="111">
        <v>0</v>
      </c>
      <c r="I4732" s="111">
        <v>0</v>
      </c>
      <c r="J4732" s="111">
        <v>0</v>
      </c>
      <c r="K4732" s="111">
        <v>0</v>
      </c>
      <c r="L4732" s="112">
        <f t="shared" si="1394"/>
        <v>0</v>
      </c>
    </row>
    <row r="4733" spans="1:12" ht="25.5">
      <c r="A4733" s="182" t="str">
        <f t="shared" si="1392"/>
        <v>1.9.1.1.38.00.00 - Multas e Juros de Mora do Imposto sobre a 
 Propriedade Predial e Territorial Urbana – IPTU</v>
      </c>
      <c r="B4733" s="188" t="s">
        <v>2942</v>
      </c>
      <c r="C4733" s="110">
        <v>377058740.31</v>
      </c>
      <c r="D4733" s="110">
        <v>303522.11</v>
      </c>
      <c r="E4733" s="110">
        <v>1671.88</v>
      </c>
      <c r="F4733" s="110">
        <v>1596875.7</v>
      </c>
      <c r="G4733" s="112">
        <f t="shared" si="1393"/>
        <v>375156670.62</v>
      </c>
      <c r="H4733" s="110">
        <v>10211760.42</v>
      </c>
      <c r="I4733" s="110">
        <v>0</v>
      </c>
      <c r="J4733" s="110">
        <v>0</v>
      </c>
      <c r="K4733" s="110">
        <v>0</v>
      </c>
      <c r="L4733" s="112">
        <f t="shared" si="1394"/>
        <v>10211760.42</v>
      </c>
    </row>
    <row r="4734" spans="1:12" ht="25.5">
      <c r="A4734" s="182" t="str">
        <f t="shared" si="1392"/>
        <v>1.9.1.1.39.00.00 - Multas e Juros de Mora do Imposto sobre a 
 Transmissão Inter Vivos de Bens Imóveis - ITBI</v>
      </c>
      <c r="B4734" s="191" t="s">
        <v>2943</v>
      </c>
      <c r="C4734" s="111">
        <v>29531897.73</v>
      </c>
      <c r="D4734" s="111"/>
      <c r="E4734" s="111"/>
      <c r="F4734" s="111">
        <v>89432.34</v>
      </c>
      <c r="G4734" s="112">
        <f t="shared" si="1393"/>
        <v>29442465.390000001</v>
      </c>
      <c r="H4734" s="111">
        <v>537673.18999999994</v>
      </c>
      <c r="I4734" s="111">
        <v>0</v>
      </c>
      <c r="J4734" s="111">
        <v>0</v>
      </c>
      <c r="K4734" s="111">
        <v>0</v>
      </c>
      <c r="L4734" s="112">
        <f t="shared" si="1394"/>
        <v>537673.18999999994</v>
      </c>
    </row>
    <row r="4735" spans="1:12" ht="25.5">
      <c r="A4735" s="182" t="str">
        <f t="shared" si="1392"/>
        <v>1.9.1.1.40.00.00 - Multas e Juros de Mora do Imposto sobre Serviços 
 de Qualquer Natureza – ISS</v>
      </c>
      <c r="B4735" s="188" t="s">
        <v>2944</v>
      </c>
      <c r="C4735" s="110">
        <v>682576778.24000001</v>
      </c>
      <c r="D4735" s="110">
        <v>34227.75</v>
      </c>
      <c r="E4735" s="110">
        <v>705.85</v>
      </c>
      <c r="F4735" s="110">
        <v>2970125.94</v>
      </c>
      <c r="G4735" s="112">
        <f t="shared" si="1393"/>
        <v>679571718.69999993</v>
      </c>
      <c r="H4735" s="110">
        <v>12047544.58</v>
      </c>
      <c r="I4735" s="110">
        <v>0</v>
      </c>
      <c r="J4735" s="110">
        <v>0</v>
      </c>
      <c r="K4735" s="110">
        <v>0</v>
      </c>
      <c r="L4735" s="112">
        <f t="shared" si="1394"/>
        <v>12047544.58</v>
      </c>
    </row>
    <row r="4736" spans="1:12" ht="25.5">
      <c r="A4736" s="182" t="str">
        <f t="shared" si="1392"/>
        <v>1.9.1.1.41.00.00 - Multas e Juros de Mora do Imposto sobre a 
 Propriedade de Veículos Automotores – IPVA</v>
      </c>
      <c r="B4736" s="191" t="s">
        <v>2945</v>
      </c>
      <c r="C4736" s="111">
        <v>150320.04999999999</v>
      </c>
      <c r="D4736" s="111"/>
      <c r="E4736" s="111"/>
      <c r="F4736" s="111"/>
      <c r="G4736" s="112">
        <f t="shared" si="1393"/>
        <v>150320.04999999999</v>
      </c>
      <c r="H4736" s="111">
        <v>1018366630.88</v>
      </c>
      <c r="I4736" s="111">
        <v>196917414.71000001</v>
      </c>
      <c r="J4736" s="111">
        <v>80717804</v>
      </c>
      <c r="K4736" s="111">
        <v>5018040.53</v>
      </c>
      <c r="L4736" s="112">
        <f t="shared" si="1394"/>
        <v>735713371.63999999</v>
      </c>
    </row>
    <row r="4737" spans="1:12" ht="25.5">
      <c r="A4737" s="182" t="str">
        <f t="shared" si="1392"/>
        <v>1.9.1.1.42.00.00 - Multas e Juros de Mora do Imposto sobre 
 Circulação de Mercadorias e Serviços – ICMS</v>
      </c>
      <c r="B4737" s="188" t="s">
        <v>2946</v>
      </c>
      <c r="C4737" s="110">
        <v>56878.58</v>
      </c>
      <c r="D4737" s="110"/>
      <c r="E4737" s="110"/>
      <c r="F4737" s="110"/>
      <c r="G4737" s="112">
        <f t="shared" si="1393"/>
        <v>56878.58</v>
      </c>
      <c r="H4737" s="110">
        <v>4697223461.8699999</v>
      </c>
      <c r="I4737" s="110">
        <v>152916663.69999999</v>
      </c>
      <c r="J4737" s="110">
        <v>235630345.97</v>
      </c>
      <c r="K4737" s="110">
        <v>950462324.98000002</v>
      </c>
      <c r="L4737" s="112">
        <f t="shared" si="1394"/>
        <v>3358214127.2199998</v>
      </c>
    </row>
    <row r="4738" spans="1:12" ht="25.5">
      <c r="A4738" s="182" t="str">
        <f t="shared" si="1392"/>
        <v>1.9.1.1.98.00.00 - Multas e Juros de Mora das Contribuições de 
 Melhoria</v>
      </c>
      <c r="B4738" s="191" t="s">
        <v>2947</v>
      </c>
      <c r="C4738" s="111">
        <v>2937085.93</v>
      </c>
      <c r="D4738" s="111">
        <v>208.96</v>
      </c>
      <c r="E4738" s="111"/>
      <c r="F4738" s="111">
        <v>372198.1</v>
      </c>
      <c r="G4738" s="112">
        <f t="shared" si="1393"/>
        <v>2564678.87</v>
      </c>
      <c r="H4738" s="111">
        <v>1436830.47</v>
      </c>
      <c r="I4738" s="111">
        <v>0</v>
      </c>
      <c r="J4738" s="111">
        <v>0</v>
      </c>
      <c r="K4738" s="111">
        <v>0</v>
      </c>
      <c r="L4738" s="112">
        <f t="shared" si="1394"/>
        <v>1436830.47</v>
      </c>
    </row>
    <row r="4739" spans="1:12">
      <c r="A4739" s="182" t="str">
        <f t="shared" si="1392"/>
        <v>1.9.1.1.99.00.00 - Multas e Juros de Mora de Outros Tributos</v>
      </c>
      <c r="B4739" s="188" t="s">
        <v>2948</v>
      </c>
      <c r="C4739" s="110">
        <v>217533134.00999999</v>
      </c>
      <c r="D4739" s="110">
        <v>1208.45</v>
      </c>
      <c r="E4739" s="110">
        <v>8730.56</v>
      </c>
      <c r="F4739" s="110">
        <v>2271768.69</v>
      </c>
      <c r="G4739" s="112">
        <f t="shared" si="1393"/>
        <v>215251426.31</v>
      </c>
      <c r="H4739" s="110">
        <v>317384059.51999998</v>
      </c>
      <c r="I4739" s="110">
        <v>0</v>
      </c>
      <c r="J4739" s="110">
        <v>0</v>
      </c>
      <c r="K4739" s="110">
        <v>1854.13</v>
      </c>
      <c r="L4739" s="112">
        <f t="shared" si="1394"/>
        <v>317382205.38999999</v>
      </c>
    </row>
    <row r="4740" spans="1:12">
      <c r="A4740" s="182" t="str">
        <f t="shared" si="1392"/>
        <v>1.9.1.2.00.00.00 - Multas e Juros de Mora das Contribuições</v>
      </c>
      <c r="B4740" s="191" t="s">
        <v>2949</v>
      </c>
      <c r="C4740" s="111">
        <v>33966539.969999999</v>
      </c>
      <c r="D4740" s="111"/>
      <c r="E4740" s="111"/>
      <c r="F4740" s="111">
        <v>40335.03</v>
      </c>
      <c r="G4740" s="112">
        <f t="shared" si="1393"/>
        <v>33926204.939999998</v>
      </c>
      <c r="H4740" s="111">
        <v>8328769.8700000001</v>
      </c>
      <c r="I4740" s="111">
        <v>0</v>
      </c>
      <c r="J4740" s="111">
        <v>0</v>
      </c>
      <c r="K4740" s="111">
        <v>0</v>
      </c>
      <c r="L4740" s="112">
        <f t="shared" si="1394"/>
        <v>8328769.8700000001</v>
      </c>
    </row>
    <row r="4741" spans="1:12" ht="25.5">
      <c r="A4741" s="182" t="str">
        <f t="shared" ref="A4741:A4804" si="1395">TRIM(B4741)</f>
        <v>1.9.1.2.01.00.00 - Multas e Juros de Mora da Contribuição para o 
 Financiamento da Seguridade Social</v>
      </c>
      <c r="B4741" s="188" t="s">
        <v>2950</v>
      </c>
      <c r="C4741" s="110">
        <v>1193597.78</v>
      </c>
      <c r="D4741" s="110"/>
      <c r="E4741" s="110"/>
      <c r="F4741" s="110">
        <v>0.39</v>
      </c>
      <c r="G4741" s="112">
        <f t="shared" si="1393"/>
        <v>1193597.3900000001</v>
      </c>
      <c r="H4741" s="110">
        <v>0</v>
      </c>
      <c r="I4741" s="110">
        <v>0</v>
      </c>
      <c r="J4741" s="110">
        <v>0</v>
      </c>
      <c r="K4741" s="110">
        <v>0</v>
      </c>
      <c r="L4741" s="112">
        <f t="shared" si="1394"/>
        <v>0</v>
      </c>
    </row>
    <row r="4742" spans="1:12" ht="25.5">
      <c r="A4742" s="182" t="str">
        <f t="shared" si="1395"/>
        <v>1.9.1.2.02.00.00 - Multas e Juros de Mora da Contribuição do 
 Salário-Educação</v>
      </c>
      <c r="B4742" s="191" t="s">
        <v>2951</v>
      </c>
      <c r="C4742" s="111"/>
      <c r="D4742" s="111"/>
      <c r="E4742" s="111"/>
      <c r="F4742" s="111"/>
      <c r="G4742" s="112">
        <f t="shared" si="1393"/>
        <v>0</v>
      </c>
      <c r="H4742" s="111">
        <v>0</v>
      </c>
      <c r="I4742" s="111">
        <v>0</v>
      </c>
      <c r="J4742" s="111">
        <v>0</v>
      </c>
      <c r="K4742" s="111">
        <v>0</v>
      </c>
      <c r="L4742" s="112">
        <f t="shared" si="1394"/>
        <v>0</v>
      </c>
    </row>
    <row r="4743" spans="1:12" ht="38.25">
      <c r="A4743" s="182" t="str">
        <f t="shared" si="1395"/>
        <v>1.9.1.2.03.00.00 - Multas e Juros de Mora da Contribuição Relativa 
 às Atividades de Comercialização de Petróleo e seus Derivados, Gás 
 Natural e Álcool Carburante</v>
      </c>
      <c r="B4743" s="188" t="s">
        <v>2952</v>
      </c>
      <c r="C4743" s="110">
        <v>1192449.05</v>
      </c>
      <c r="D4743" s="110"/>
      <c r="E4743" s="110"/>
      <c r="F4743" s="110"/>
      <c r="G4743" s="112">
        <f t="shared" ref="G4743:G4806" si="1396">C4743-D4743-E4743-F4743</f>
        <v>1192449.05</v>
      </c>
      <c r="H4743" s="110">
        <v>0</v>
      </c>
      <c r="I4743" s="110">
        <v>0</v>
      </c>
      <c r="J4743" s="110">
        <v>0</v>
      </c>
      <c r="K4743" s="110">
        <v>0</v>
      </c>
      <c r="L4743" s="112">
        <f t="shared" ref="L4743:L4806" si="1397">H4743-I4743-J4743-K4743</f>
        <v>0</v>
      </c>
    </row>
    <row r="4744" spans="1:12" ht="25.5">
      <c r="A4744" s="182" t="str">
        <f t="shared" si="1395"/>
        <v>1.9.1.2.07.00.00 - Multas e Juros de Mora da Contribuição sobre 
 Movimentação Financeira</v>
      </c>
      <c r="B4744" s="191" t="s">
        <v>2953</v>
      </c>
      <c r="C4744" s="111"/>
      <c r="D4744" s="111"/>
      <c r="E4744" s="111"/>
      <c r="F4744" s="111"/>
      <c r="G4744" s="112">
        <f t="shared" si="1396"/>
        <v>0</v>
      </c>
      <c r="H4744" s="111">
        <v>0</v>
      </c>
      <c r="I4744" s="111">
        <v>0</v>
      </c>
      <c r="J4744" s="111">
        <v>0</v>
      </c>
      <c r="K4744" s="111">
        <v>0</v>
      </c>
      <c r="L4744" s="112">
        <f t="shared" si="1397"/>
        <v>0</v>
      </c>
    </row>
    <row r="4745" spans="1:12" ht="25.5">
      <c r="A4745" s="182" t="str">
        <f t="shared" si="1395"/>
        <v>1.9.1.2.10.00.00 - Multas e Juros de Mora das Contribuições sobre a 
 Prestação dos Serviços de Telecomunicações</v>
      </c>
      <c r="B4745" s="188" t="s">
        <v>2954</v>
      </c>
      <c r="C4745" s="110"/>
      <c r="D4745" s="110"/>
      <c r="E4745" s="110"/>
      <c r="F4745" s="110"/>
      <c r="G4745" s="112">
        <f t="shared" si="1396"/>
        <v>0</v>
      </c>
      <c r="H4745" s="110">
        <v>0</v>
      </c>
      <c r="I4745" s="110">
        <v>0</v>
      </c>
      <c r="J4745" s="110">
        <v>0</v>
      </c>
      <c r="K4745" s="110">
        <v>0</v>
      </c>
      <c r="L4745" s="112">
        <f t="shared" si="1397"/>
        <v>0</v>
      </c>
    </row>
    <row r="4746" spans="1:12" ht="25.5">
      <c r="A4746" s="182" t="str">
        <f t="shared" si="1395"/>
        <v>1.9.1.2.29.00.00 - Multas e Juros de Mora das Contribuições para o 
 Regime Próprio de Previdência do Servidor</v>
      </c>
      <c r="B4746" s="191" t="s">
        <v>2955</v>
      </c>
      <c r="C4746" s="111">
        <v>20229946.469999999</v>
      </c>
      <c r="D4746" s="111"/>
      <c r="E4746" s="111"/>
      <c r="F4746" s="111">
        <v>3.92</v>
      </c>
      <c r="G4746" s="112">
        <f t="shared" si="1396"/>
        <v>20229942.549999997</v>
      </c>
      <c r="H4746" s="111">
        <v>2224986.67</v>
      </c>
      <c r="I4746" s="111">
        <v>0</v>
      </c>
      <c r="J4746" s="111">
        <v>0</v>
      </c>
      <c r="K4746" s="111">
        <v>0</v>
      </c>
      <c r="L4746" s="112">
        <f t="shared" si="1397"/>
        <v>2224986.67</v>
      </c>
    </row>
    <row r="4747" spans="1:12" ht="25.5">
      <c r="A4747" s="182" t="str">
        <f t="shared" si="1395"/>
        <v>1.9.1.2.30.00.00 - Multas e Juros de Mora das Contribuições 
 Previdenciárias para o Regime Geral de Previdência Social</v>
      </c>
      <c r="B4747" s="188" t="s">
        <v>2956</v>
      </c>
      <c r="C4747" s="110">
        <v>345974.49</v>
      </c>
      <c r="D4747" s="110"/>
      <c r="E4747" s="110"/>
      <c r="F4747" s="110"/>
      <c r="G4747" s="112">
        <f t="shared" si="1396"/>
        <v>345974.49</v>
      </c>
      <c r="H4747" s="110">
        <v>0</v>
      </c>
      <c r="I4747" s="110">
        <v>0</v>
      </c>
      <c r="J4747" s="110">
        <v>0</v>
      </c>
      <c r="K4747" s="110">
        <v>0</v>
      </c>
      <c r="L4747" s="112">
        <f t="shared" si="1397"/>
        <v>0</v>
      </c>
    </row>
    <row r="4748" spans="1:12" ht="38.25">
      <c r="A4748" s="182" t="str">
        <f t="shared" si="1395"/>
        <v>1.9.1.2.31.00.00 - Multas e Juros de Mora das Contribuições para os 
 Programas de Integração Social e de Formação do Patrimônio do 
 Servidor Público – PIS/PASEP</v>
      </c>
      <c r="B4748" s="191" t="s">
        <v>2957</v>
      </c>
      <c r="C4748" s="111">
        <v>26.15</v>
      </c>
      <c r="D4748" s="111"/>
      <c r="E4748" s="111"/>
      <c r="F4748" s="111"/>
      <c r="G4748" s="112">
        <f t="shared" si="1396"/>
        <v>26.15</v>
      </c>
      <c r="H4748" s="111">
        <v>0</v>
      </c>
      <c r="I4748" s="111">
        <v>0</v>
      </c>
      <c r="J4748" s="111">
        <v>0</v>
      </c>
      <c r="K4748" s="111">
        <v>0</v>
      </c>
      <c r="L4748" s="112">
        <f t="shared" si="1397"/>
        <v>0</v>
      </c>
    </row>
    <row r="4749" spans="1:12" ht="25.5">
      <c r="A4749" s="182" t="str">
        <f t="shared" si="1395"/>
        <v>1.9.1.2.32.00.00 - Multas e juros de mora da Contribuição Social 
 sobre o Lucro das Pessoas Jurídicas</v>
      </c>
      <c r="B4749" s="188" t="s">
        <v>2958</v>
      </c>
      <c r="C4749" s="110"/>
      <c r="D4749" s="110"/>
      <c r="E4749" s="110"/>
      <c r="F4749" s="110"/>
      <c r="G4749" s="112">
        <f t="shared" si="1396"/>
        <v>0</v>
      </c>
      <c r="H4749" s="110">
        <v>0</v>
      </c>
      <c r="I4749" s="110">
        <v>0</v>
      </c>
      <c r="J4749" s="110">
        <v>0</v>
      </c>
      <c r="K4749" s="110">
        <v>0</v>
      </c>
      <c r="L4749" s="112">
        <f t="shared" si="1397"/>
        <v>0</v>
      </c>
    </row>
    <row r="4750" spans="1:12" ht="25.5">
      <c r="A4750" s="182" t="str">
        <f t="shared" si="1395"/>
        <v>1.9.1.2.33.00.00 - Multas e juros de mora sobre a Contribuição dos 
 Concursos de Prognósticos</v>
      </c>
      <c r="B4750" s="191" t="s">
        <v>2959</v>
      </c>
      <c r="C4750" s="111"/>
      <c r="D4750" s="111"/>
      <c r="E4750" s="111"/>
      <c r="F4750" s="111"/>
      <c r="G4750" s="112">
        <f t="shared" si="1396"/>
        <v>0</v>
      </c>
      <c r="H4750" s="111">
        <v>509.95</v>
      </c>
      <c r="I4750" s="111">
        <v>0</v>
      </c>
      <c r="J4750" s="111">
        <v>0</v>
      </c>
      <c r="K4750" s="111">
        <v>0</v>
      </c>
      <c r="L4750" s="112">
        <f t="shared" si="1397"/>
        <v>509.95</v>
      </c>
    </row>
    <row r="4751" spans="1:12" ht="25.5">
      <c r="A4751" s="182" t="str">
        <f t="shared" si="1395"/>
        <v>1.9.1.2.34.00.00 - Multas e Juros de Mora da Contribuição sobre a 
 Receita das Concessionárias de Energia Elétrica</v>
      </c>
      <c r="B4751" s="188" t="s">
        <v>2960</v>
      </c>
      <c r="C4751" s="110">
        <v>10879.05</v>
      </c>
      <c r="D4751" s="110"/>
      <c r="E4751" s="110"/>
      <c r="F4751" s="110"/>
      <c r="G4751" s="112">
        <f t="shared" si="1396"/>
        <v>10879.05</v>
      </c>
      <c r="H4751" s="110">
        <v>233.63</v>
      </c>
      <c r="I4751" s="110">
        <v>0</v>
      </c>
      <c r="J4751" s="110">
        <v>0</v>
      </c>
      <c r="K4751" s="110">
        <v>0</v>
      </c>
      <c r="L4751" s="112">
        <f t="shared" si="1397"/>
        <v>233.63</v>
      </c>
    </row>
    <row r="4752" spans="1:12" ht="25.5">
      <c r="A4752" s="182" t="str">
        <f t="shared" si="1395"/>
        <v>1.9.1.2.35.00.00 - Multas e Juros de Mora da Cota-Parte da 
 Contribuição Sindical</v>
      </c>
      <c r="B4752" s="191" t="s">
        <v>2961</v>
      </c>
      <c r="C4752" s="111"/>
      <c r="D4752" s="111"/>
      <c r="E4752" s="111"/>
      <c r="F4752" s="111"/>
      <c r="G4752" s="112">
        <f t="shared" si="1396"/>
        <v>0</v>
      </c>
      <c r="H4752" s="111">
        <v>0</v>
      </c>
      <c r="I4752" s="111">
        <v>0</v>
      </c>
      <c r="J4752" s="111">
        <v>0</v>
      </c>
      <c r="K4752" s="111">
        <v>0</v>
      </c>
      <c r="L4752" s="112">
        <f t="shared" si="1397"/>
        <v>0</v>
      </c>
    </row>
    <row r="4753" spans="1:12" ht="25.5">
      <c r="A4753" s="182" t="str">
        <f t="shared" si="1395"/>
        <v>1.9.1.2.36.00.00 - Multas e Juros de Mora da Contribuição sobre a 
 Receita de Sorteios Realizados por Entidades Filantrópicas</v>
      </c>
      <c r="B4753" s="188" t="s">
        <v>2962</v>
      </c>
      <c r="C4753" s="110"/>
      <c r="D4753" s="110"/>
      <c r="E4753" s="110"/>
      <c r="F4753" s="110"/>
      <c r="G4753" s="112">
        <f t="shared" si="1396"/>
        <v>0</v>
      </c>
      <c r="H4753" s="110">
        <v>0</v>
      </c>
      <c r="I4753" s="110">
        <v>0</v>
      </c>
      <c r="J4753" s="110">
        <v>0</v>
      </c>
      <c r="K4753" s="110">
        <v>0</v>
      </c>
      <c r="L4753" s="112">
        <f t="shared" si="1397"/>
        <v>0</v>
      </c>
    </row>
    <row r="4754" spans="1:12" ht="25.5">
      <c r="A4754" s="182" t="str">
        <f t="shared" si="1395"/>
        <v>1.9.1.2.51.00.00 - Multas e Juros de Mora da Contribuição sobre a 
 Aposta em Competições Hípicas</v>
      </c>
      <c r="B4754" s="191" t="s">
        <v>2963</v>
      </c>
      <c r="C4754" s="111"/>
      <c r="D4754" s="111"/>
      <c r="E4754" s="111"/>
      <c r="F4754" s="111"/>
      <c r="G4754" s="112">
        <f t="shared" si="1396"/>
        <v>0</v>
      </c>
      <c r="H4754" s="111">
        <v>0</v>
      </c>
      <c r="I4754" s="111">
        <v>0</v>
      </c>
      <c r="J4754" s="111">
        <v>0</v>
      </c>
      <c r="K4754" s="111">
        <v>0</v>
      </c>
      <c r="L4754" s="112">
        <f t="shared" si="1397"/>
        <v>0</v>
      </c>
    </row>
    <row r="4755" spans="1:12" ht="25.5">
      <c r="A4755" s="182" t="str">
        <f t="shared" si="1395"/>
        <v>1.9.1.2.52.00.00 - Multas e Juros de Mora da Cota-Parte do Adicional 
 ao Frete para Renovação da Marinha Mercante</v>
      </c>
      <c r="B4755" s="188" t="s">
        <v>2964</v>
      </c>
      <c r="C4755" s="110"/>
      <c r="D4755" s="110"/>
      <c r="E4755" s="110"/>
      <c r="F4755" s="110"/>
      <c r="G4755" s="112">
        <f t="shared" si="1396"/>
        <v>0</v>
      </c>
      <c r="H4755" s="110">
        <v>0</v>
      </c>
      <c r="I4755" s="110">
        <v>0</v>
      </c>
      <c r="J4755" s="110">
        <v>0</v>
      </c>
      <c r="K4755" s="110">
        <v>0</v>
      </c>
      <c r="L4755" s="112">
        <f t="shared" si="1397"/>
        <v>0</v>
      </c>
    </row>
    <row r="4756" spans="1:12" ht="25.5">
      <c r="A4756" s="182" t="str">
        <f t="shared" si="1395"/>
        <v>1.9.1.2.53.00.00 - Multas e Juros de Mora da Contribuição Relativa à 
 Despedida de Empregado sem Justa Causa</v>
      </c>
      <c r="B4756" s="191" t="s">
        <v>2965</v>
      </c>
      <c r="C4756" s="111">
        <v>91258.05</v>
      </c>
      <c r="D4756" s="111"/>
      <c r="E4756" s="111"/>
      <c r="F4756" s="111"/>
      <c r="G4756" s="112">
        <f t="shared" si="1396"/>
        <v>91258.05</v>
      </c>
      <c r="H4756" s="111">
        <v>0</v>
      </c>
      <c r="I4756" s="111">
        <v>0</v>
      </c>
      <c r="J4756" s="111">
        <v>0</v>
      </c>
      <c r="K4756" s="111">
        <v>0</v>
      </c>
      <c r="L4756" s="112">
        <f t="shared" si="1397"/>
        <v>0</v>
      </c>
    </row>
    <row r="4757" spans="1:12" ht="25.5">
      <c r="A4757" s="182" t="str">
        <f t="shared" si="1395"/>
        <v>1.9.1.2.54.00.00 - Multas e Juros de Mora da Contribuição sobre a 
 Remuneração Devida ao Trabalhador</v>
      </c>
      <c r="B4757" s="188" t="s">
        <v>2966</v>
      </c>
      <c r="C4757" s="110"/>
      <c r="D4757" s="110"/>
      <c r="E4757" s="110"/>
      <c r="F4757" s="110"/>
      <c r="G4757" s="112">
        <f t="shared" si="1396"/>
        <v>0</v>
      </c>
      <c r="H4757" s="110">
        <v>0</v>
      </c>
      <c r="I4757" s="110">
        <v>0</v>
      </c>
      <c r="J4757" s="110">
        <v>0</v>
      </c>
      <c r="K4757" s="110">
        <v>0</v>
      </c>
      <c r="L4757" s="112">
        <f t="shared" si="1397"/>
        <v>0</v>
      </c>
    </row>
    <row r="4758" spans="1:12" ht="25.5">
      <c r="A4758" s="182" t="str">
        <f t="shared" si="1395"/>
        <v>1.9.1.2.55.00.00 - Juros de Mora do FUNDAF – Receita de 
 Contribuições</v>
      </c>
      <c r="B4758" s="191" t="s">
        <v>2967</v>
      </c>
      <c r="C4758" s="111"/>
      <c r="D4758" s="111"/>
      <c r="E4758" s="111"/>
      <c r="F4758" s="111"/>
      <c r="G4758" s="112">
        <f t="shared" si="1396"/>
        <v>0</v>
      </c>
      <c r="H4758" s="111">
        <v>0</v>
      </c>
      <c r="I4758" s="111">
        <v>0</v>
      </c>
      <c r="J4758" s="111">
        <v>0</v>
      </c>
      <c r="K4758" s="111">
        <v>0</v>
      </c>
      <c r="L4758" s="112">
        <f t="shared" si="1397"/>
        <v>0</v>
      </c>
    </row>
    <row r="4759" spans="1:12" ht="38.25">
      <c r="A4759" s="182" t="str">
        <f t="shared" si="1395"/>
        <v>1.9.1.2.56.00.00 - Multas e Juros de Mora das Compensações 
 Financeiras entre o Regime Geral e os Regimes Próprios de 
 Previdência dos Servidores</v>
      </c>
      <c r="B4759" s="188" t="s">
        <v>2968</v>
      </c>
      <c r="C4759" s="110">
        <v>30329.06</v>
      </c>
      <c r="D4759" s="110"/>
      <c r="E4759" s="110"/>
      <c r="F4759" s="110">
        <v>26458.31</v>
      </c>
      <c r="G4759" s="112">
        <f t="shared" si="1396"/>
        <v>3870.75</v>
      </c>
      <c r="H4759" s="110">
        <v>0</v>
      </c>
      <c r="I4759" s="110">
        <v>0</v>
      </c>
      <c r="J4759" s="110">
        <v>0</v>
      </c>
      <c r="K4759" s="110">
        <v>0</v>
      </c>
      <c r="L4759" s="112">
        <f t="shared" si="1397"/>
        <v>0</v>
      </c>
    </row>
    <row r="4760" spans="1:12">
      <c r="A4760" s="182" t="str">
        <f t="shared" si="1395"/>
        <v>1.9.1.2.99.00.00 - Multas e Juros de Mora de Outras Contribuições</v>
      </c>
      <c r="B4760" s="191" t="s">
        <v>2969</v>
      </c>
      <c r="C4760" s="111">
        <v>10872079.869999999</v>
      </c>
      <c r="D4760" s="111"/>
      <c r="E4760" s="111"/>
      <c r="F4760" s="111">
        <v>13872.41</v>
      </c>
      <c r="G4760" s="112">
        <f t="shared" si="1396"/>
        <v>10858207.459999999</v>
      </c>
      <c r="H4760" s="111">
        <v>6103039.6200000001</v>
      </c>
      <c r="I4760" s="111">
        <v>0</v>
      </c>
      <c r="J4760" s="111">
        <v>0</v>
      </c>
      <c r="K4760" s="111">
        <v>0</v>
      </c>
      <c r="L4760" s="112">
        <f t="shared" si="1397"/>
        <v>6103039.6200000001</v>
      </c>
    </row>
    <row r="4761" spans="1:12" ht="25.5">
      <c r="A4761" s="182" t="str">
        <f t="shared" si="1395"/>
        <v>1.9.1.3.00.00.00 - Multas e Juros de Mora da Dívida Ativa dos 
 Tributos</v>
      </c>
      <c r="B4761" s="188" t="s">
        <v>2970</v>
      </c>
      <c r="C4761" s="110">
        <v>2306387100.4400001</v>
      </c>
      <c r="D4761" s="110">
        <v>6550096.1799999997</v>
      </c>
      <c r="E4761" s="110">
        <v>754922</v>
      </c>
      <c r="F4761" s="110">
        <v>139034174.75999999</v>
      </c>
      <c r="G4761" s="112">
        <f t="shared" si="1396"/>
        <v>2160047907.5</v>
      </c>
      <c r="H4761" s="110">
        <v>1198435604.76</v>
      </c>
      <c r="I4761" s="110">
        <v>50809791.399999999</v>
      </c>
      <c r="J4761" s="110">
        <v>94093928.989999995</v>
      </c>
      <c r="K4761" s="110">
        <v>23221490.16</v>
      </c>
      <c r="L4761" s="112">
        <f t="shared" si="1397"/>
        <v>1030310394.2099999</v>
      </c>
    </row>
    <row r="4762" spans="1:12" ht="25.5">
      <c r="A4762" s="182" t="str">
        <f t="shared" si="1395"/>
        <v>1.9.1.3.01.00.00 - Multas e Juros de Mora da Dívida Ativa do Imposto 
 sobre a Importação</v>
      </c>
      <c r="B4762" s="191" t="s">
        <v>2971</v>
      </c>
      <c r="C4762" s="111">
        <v>480232.5</v>
      </c>
      <c r="D4762" s="111"/>
      <c r="E4762" s="111"/>
      <c r="F4762" s="111">
        <v>21437.24</v>
      </c>
      <c r="G4762" s="112">
        <f t="shared" si="1396"/>
        <v>458795.26</v>
      </c>
      <c r="H4762" s="111">
        <v>0</v>
      </c>
      <c r="I4762" s="111">
        <v>0</v>
      </c>
      <c r="J4762" s="111">
        <v>0</v>
      </c>
      <c r="K4762" s="111">
        <v>0</v>
      </c>
      <c r="L4762" s="112">
        <f t="shared" si="1397"/>
        <v>0</v>
      </c>
    </row>
    <row r="4763" spans="1:12" ht="25.5">
      <c r="A4763" s="182" t="str">
        <f t="shared" si="1395"/>
        <v>1.9.1.3.02.00.00 - Multas e Juros de Mora da Dívida Ativa do Imposto 
 sobre a Renda e Proventos de Qualquer Natureza</v>
      </c>
      <c r="B4763" s="188" t="s">
        <v>2972</v>
      </c>
      <c r="C4763" s="110">
        <v>2054375.25</v>
      </c>
      <c r="D4763" s="110"/>
      <c r="E4763" s="110"/>
      <c r="F4763" s="110">
        <v>447816.98</v>
      </c>
      <c r="G4763" s="112">
        <f t="shared" si="1396"/>
        <v>1606558.27</v>
      </c>
      <c r="H4763" s="110">
        <v>0</v>
      </c>
      <c r="I4763" s="110">
        <v>0</v>
      </c>
      <c r="J4763" s="110">
        <v>0</v>
      </c>
      <c r="K4763" s="110">
        <v>0</v>
      </c>
      <c r="L4763" s="112">
        <f t="shared" si="1397"/>
        <v>0</v>
      </c>
    </row>
    <row r="4764" spans="1:12" ht="25.5">
      <c r="A4764" s="182" t="str">
        <f t="shared" si="1395"/>
        <v>1.9.1.3.03.00.00 - Multas e Juros de Mora da Dívida Ativa do Imposto 
 sobre Produtos Industrializados</v>
      </c>
      <c r="B4764" s="191" t="s">
        <v>2973</v>
      </c>
      <c r="C4764" s="111"/>
      <c r="D4764" s="111"/>
      <c r="E4764" s="111"/>
      <c r="F4764" s="111"/>
      <c r="G4764" s="112">
        <f t="shared" si="1396"/>
        <v>0</v>
      </c>
      <c r="H4764" s="111">
        <v>0</v>
      </c>
      <c r="I4764" s="111">
        <v>0</v>
      </c>
      <c r="J4764" s="111">
        <v>0</v>
      </c>
      <c r="K4764" s="111">
        <v>0</v>
      </c>
      <c r="L4764" s="112">
        <f t="shared" si="1397"/>
        <v>0</v>
      </c>
    </row>
    <row r="4765" spans="1:12" ht="38.25">
      <c r="A4765" s="182" t="str">
        <f t="shared" si="1395"/>
        <v>1.9.1.3.04.00.00 - Multas e Juros de Mora da Dívida Ativa do Imposto 
 sobre Operações de Crédito, Câmbio e Seguro ou Relativas a Títulos 
 ou Valores Mobiliários</v>
      </c>
      <c r="B4765" s="188" t="s">
        <v>2974</v>
      </c>
      <c r="C4765" s="110"/>
      <c r="D4765" s="110"/>
      <c r="E4765" s="110"/>
      <c r="F4765" s="110"/>
      <c r="G4765" s="112">
        <f t="shared" si="1396"/>
        <v>0</v>
      </c>
      <c r="H4765" s="110">
        <v>0</v>
      </c>
      <c r="I4765" s="110">
        <v>0</v>
      </c>
      <c r="J4765" s="110">
        <v>0</v>
      </c>
      <c r="K4765" s="110">
        <v>0</v>
      </c>
      <c r="L4765" s="112">
        <f t="shared" si="1397"/>
        <v>0</v>
      </c>
    </row>
    <row r="4766" spans="1:12" ht="25.5">
      <c r="A4766" s="182" t="str">
        <f t="shared" si="1395"/>
        <v>1.9.1.3.07.00.00 - Multas e Juros de Mora da Dívida Ativa do Imposto 
 sobre a Exportação</v>
      </c>
      <c r="B4766" s="191" t="s">
        <v>2975</v>
      </c>
      <c r="C4766" s="111">
        <v>4.32</v>
      </c>
      <c r="D4766" s="111"/>
      <c r="E4766" s="111"/>
      <c r="F4766" s="111"/>
      <c r="G4766" s="112">
        <f t="shared" si="1396"/>
        <v>4.32</v>
      </c>
      <c r="H4766" s="111">
        <v>0</v>
      </c>
      <c r="I4766" s="111">
        <v>0</v>
      </c>
      <c r="J4766" s="111">
        <v>0</v>
      </c>
      <c r="K4766" s="111">
        <v>0</v>
      </c>
      <c r="L4766" s="112">
        <f t="shared" si="1397"/>
        <v>0</v>
      </c>
    </row>
    <row r="4767" spans="1:12" ht="25.5">
      <c r="A4767" s="182" t="str">
        <f t="shared" si="1395"/>
        <v>1.9.1.3.08.00.00 - Multas e Juros de Mora da Dívida Ativa do Imposto 
 sobre a Propriedade Territorial Rural</v>
      </c>
      <c r="B4767" s="188" t="s">
        <v>2976</v>
      </c>
      <c r="C4767" s="110">
        <v>4137760.42</v>
      </c>
      <c r="D4767" s="110"/>
      <c r="E4767" s="110"/>
      <c r="F4767" s="110"/>
      <c r="G4767" s="112">
        <f t="shared" si="1396"/>
        <v>4137760.42</v>
      </c>
      <c r="H4767" s="110">
        <v>0</v>
      </c>
      <c r="I4767" s="110">
        <v>0</v>
      </c>
      <c r="J4767" s="110">
        <v>0</v>
      </c>
      <c r="K4767" s="110">
        <v>0</v>
      </c>
      <c r="L4767" s="112">
        <f t="shared" si="1397"/>
        <v>0</v>
      </c>
    </row>
    <row r="4768" spans="1:12" ht="25.5">
      <c r="A4768" s="182" t="str">
        <f t="shared" si="1395"/>
        <v>1.9.1.3.09.00.00 - Multas e Juros de Mora da Dívida Ativa da Taxa de 
 Fiscalização das Telecomunicações</v>
      </c>
      <c r="B4768" s="191" t="s">
        <v>2977</v>
      </c>
      <c r="C4768" s="111">
        <v>637516.82999999996</v>
      </c>
      <c r="D4768" s="111"/>
      <c r="E4768" s="111"/>
      <c r="F4768" s="111">
        <v>390166.44</v>
      </c>
      <c r="G4768" s="112">
        <f t="shared" si="1396"/>
        <v>247350.38999999996</v>
      </c>
      <c r="H4768" s="111">
        <v>0</v>
      </c>
      <c r="I4768" s="111">
        <v>0</v>
      </c>
      <c r="J4768" s="111">
        <v>0</v>
      </c>
      <c r="K4768" s="111">
        <v>0</v>
      </c>
      <c r="L4768" s="112">
        <f t="shared" si="1397"/>
        <v>0</v>
      </c>
    </row>
    <row r="4769" spans="1:12" ht="25.5">
      <c r="A4769" s="182" t="str">
        <f t="shared" si="1395"/>
        <v>1.9.1.3.10.00.00 - Multas e Juros de Mora da Dívida Ativa da Taxa de 
 Fiscalização dos Produtos Controlados pelo Ministério do Exército</v>
      </c>
      <c r="B4769" s="188" t="s">
        <v>2978</v>
      </c>
      <c r="C4769" s="110">
        <v>1156509.24</v>
      </c>
      <c r="D4769" s="110"/>
      <c r="E4769" s="110"/>
      <c r="F4769" s="110"/>
      <c r="G4769" s="112">
        <f t="shared" si="1396"/>
        <v>1156509.24</v>
      </c>
      <c r="H4769" s="110">
        <v>0</v>
      </c>
      <c r="I4769" s="110">
        <v>0</v>
      </c>
      <c r="J4769" s="110">
        <v>0</v>
      </c>
      <c r="K4769" s="110">
        <v>0</v>
      </c>
      <c r="L4769" s="112">
        <f t="shared" si="1397"/>
        <v>0</v>
      </c>
    </row>
    <row r="4770" spans="1:12" ht="25.5">
      <c r="A4770" s="182" t="str">
        <f t="shared" si="1395"/>
        <v>1.9.1.3.11.00.00 - Multas e Juros de Mora da Dívida Ativa do Imposto 
 sobre a Propriedade Predial e Territorial Urbana – IPTU</v>
      </c>
      <c r="B4770" s="191" t="s">
        <v>2979</v>
      </c>
      <c r="C4770" s="111">
        <v>1207013094.3900001</v>
      </c>
      <c r="D4770" s="111">
        <v>4185426.15</v>
      </c>
      <c r="E4770" s="111">
        <v>504822.22</v>
      </c>
      <c r="F4770" s="111">
        <v>54227238.609999999</v>
      </c>
      <c r="G4770" s="112">
        <f t="shared" si="1396"/>
        <v>1148095607.4100001</v>
      </c>
      <c r="H4770" s="111">
        <v>24326126.440000001</v>
      </c>
      <c r="I4770" s="111">
        <v>0</v>
      </c>
      <c r="J4770" s="111">
        <v>0</v>
      </c>
      <c r="K4770" s="111">
        <v>0</v>
      </c>
      <c r="L4770" s="112">
        <f t="shared" si="1397"/>
        <v>24326126.440000001</v>
      </c>
    </row>
    <row r="4771" spans="1:12" ht="25.5">
      <c r="A4771" s="182" t="str">
        <f t="shared" si="1395"/>
        <v>1.9.1.3.12.00.00 - Multas e Juros de Mora da Dívida Ativa do Imposto 
 sobre a Transmissão Inter Vivos de Bens Imóveis - ITBI</v>
      </c>
      <c r="B4771" s="188" t="s">
        <v>2980</v>
      </c>
      <c r="C4771" s="110">
        <v>20598625.18</v>
      </c>
      <c r="D4771" s="110">
        <v>205.46</v>
      </c>
      <c r="E4771" s="110"/>
      <c r="F4771" s="110">
        <v>654984.04</v>
      </c>
      <c r="G4771" s="112">
        <f t="shared" si="1396"/>
        <v>19943435.68</v>
      </c>
      <c r="H4771" s="110">
        <v>129145.43</v>
      </c>
      <c r="I4771" s="110">
        <v>0</v>
      </c>
      <c r="J4771" s="110">
        <v>0</v>
      </c>
      <c r="K4771" s="110">
        <v>0</v>
      </c>
      <c r="L4771" s="112">
        <f t="shared" si="1397"/>
        <v>129145.43</v>
      </c>
    </row>
    <row r="4772" spans="1:12" ht="25.5">
      <c r="A4772" s="182" t="str">
        <f t="shared" si="1395"/>
        <v>1.9.1.3.13.00.00 - Multas e Juros de Mora da Dívida Ativa do Imposto 
 sobre Serviços de Qualquer Natureza – ISS</v>
      </c>
      <c r="B4772" s="191" t="s">
        <v>2981</v>
      </c>
      <c r="C4772" s="111">
        <v>729625951.5</v>
      </c>
      <c r="D4772" s="111">
        <v>1296908.05</v>
      </c>
      <c r="E4772" s="111">
        <v>137766.6</v>
      </c>
      <c r="F4772" s="111">
        <v>64588066.759999998</v>
      </c>
      <c r="G4772" s="112">
        <f t="shared" si="1396"/>
        <v>663603210.09000003</v>
      </c>
      <c r="H4772" s="111">
        <v>15243504.390000001</v>
      </c>
      <c r="I4772" s="111">
        <v>0</v>
      </c>
      <c r="J4772" s="111">
        <v>0</v>
      </c>
      <c r="K4772" s="111">
        <v>0</v>
      </c>
      <c r="L4772" s="112">
        <f t="shared" si="1397"/>
        <v>15243504.390000001</v>
      </c>
    </row>
    <row r="4773" spans="1:12" ht="25.5">
      <c r="A4773" s="182" t="str">
        <f t="shared" si="1395"/>
        <v>1.9.1.3.14.00.00 - Multas e Juros de Mora da Dívida Ativa do Imposto 
 sobre a Propriedade de Veículos Automotores – IPVA</v>
      </c>
      <c r="B4773" s="188" t="s">
        <v>2982</v>
      </c>
      <c r="C4773" s="110">
        <v>96547.44</v>
      </c>
      <c r="D4773" s="110"/>
      <c r="E4773" s="110"/>
      <c r="F4773" s="110"/>
      <c r="G4773" s="112">
        <f t="shared" si="1396"/>
        <v>96547.44</v>
      </c>
      <c r="H4773" s="110">
        <v>147214312.69</v>
      </c>
      <c r="I4773" s="110">
        <v>14387121.74</v>
      </c>
      <c r="J4773" s="110">
        <v>13005620.17</v>
      </c>
      <c r="K4773" s="110">
        <v>21708.97</v>
      </c>
      <c r="L4773" s="112">
        <f t="shared" si="1397"/>
        <v>119799861.81</v>
      </c>
    </row>
    <row r="4774" spans="1:12" ht="25.5">
      <c r="A4774" s="182" t="str">
        <f t="shared" si="1395"/>
        <v>1.9.1.3.15.00.00 - Multas e Juros de Mora da Dívida Ativa do Imposto 
 sobre Circulação de Mercadorias e Prestação de Serviços – ICMS</v>
      </c>
      <c r="B4774" s="191" t="s">
        <v>2983</v>
      </c>
      <c r="C4774" s="111">
        <v>59551.82</v>
      </c>
      <c r="D4774" s="111"/>
      <c r="E4774" s="111"/>
      <c r="F4774" s="111"/>
      <c r="G4774" s="112">
        <f t="shared" si="1396"/>
        <v>59551.82</v>
      </c>
      <c r="H4774" s="111">
        <v>947270969.16999996</v>
      </c>
      <c r="I4774" s="111">
        <v>36422669.659999996</v>
      </c>
      <c r="J4774" s="111">
        <v>77597904.319999993</v>
      </c>
      <c r="K4774" s="111">
        <v>23199781.190000001</v>
      </c>
      <c r="L4774" s="112">
        <f t="shared" si="1397"/>
        <v>810050614</v>
      </c>
    </row>
    <row r="4775" spans="1:12" ht="25.5">
      <c r="A4775" s="182" t="str">
        <f t="shared" si="1395"/>
        <v>1.9.1.3.16.00.00 - Multa e Juros de Mora da Dívida Ativa de Custas 
 Judiciais</v>
      </c>
      <c r="B4775" s="188" t="s">
        <v>2984</v>
      </c>
      <c r="C4775" s="110">
        <v>62732.29</v>
      </c>
      <c r="D4775" s="110"/>
      <c r="E4775" s="110"/>
      <c r="F4775" s="110"/>
      <c r="G4775" s="112">
        <f t="shared" si="1396"/>
        <v>62732.29</v>
      </c>
      <c r="H4775" s="110">
        <v>2103443.06</v>
      </c>
      <c r="I4775" s="110">
        <v>0</v>
      </c>
      <c r="J4775" s="110">
        <v>0</v>
      </c>
      <c r="K4775" s="110">
        <v>0</v>
      </c>
      <c r="L4775" s="112">
        <f t="shared" si="1397"/>
        <v>2103443.06</v>
      </c>
    </row>
    <row r="4776" spans="1:12" ht="25.5">
      <c r="A4776" s="182" t="str">
        <f t="shared" si="1395"/>
        <v>1.9.1.3.20.00.00 - Multa e Juros de Mora da Dívida Ativa do Imposto 
 sobre Transmissão “Causa Mortis” e Doação de Bens e Direitos</v>
      </c>
      <c r="B4776" s="191" t="s">
        <v>2985</v>
      </c>
      <c r="C4776" s="111">
        <v>198.92</v>
      </c>
      <c r="D4776" s="111"/>
      <c r="E4776" s="111"/>
      <c r="F4776" s="111"/>
      <c r="G4776" s="112">
        <f t="shared" si="1396"/>
        <v>198.92</v>
      </c>
      <c r="H4776" s="111">
        <v>40534081.229999997</v>
      </c>
      <c r="I4776" s="111">
        <v>0</v>
      </c>
      <c r="J4776" s="111">
        <v>1438889.4</v>
      </c>
      <c r="K4776" s="111">
        <v>0</v>
      </c>
      <c r="L4776" s="112">
        <f t="shared" si="1397"/>
        <v>39095191.829999998</v>
      </c>
    </row>
    <row r="4777" spans="1:12" ht="25.5">
      <c r="A4777" s="182" t="str">
        <f t="shared" si="1395"/>
        <v>1.9.1.3.35.00.00 - Multas e Juros de Mora da Dívida Ativa da Taxa de 
 Fiscalização e Vigilância Sanitária</v>
      </c>
      <c r="B4777" s="188" t="s">
        <v>2986</v>
      </c>
      <c r="C4777" s="110">
        <v>5597799.5899999999</v>
      </c>
      <c r="D4777" s="110">
        <v>286110.18</v>
      </c>
      <c r="E4777" s="110">
        <v>30457.55</v>
      </c>
      <c r="F4777" s="110">
        <v>271912.03000000003</v>
      </c>
      <c r="G4777" s="112">
        <f t="shared" si="1396"/>
        <v>5009319.83</v>
      </c>
      <c r="H4777" s="110">
        <v>0</v>
      </c>
      <c r="I4777" s="110">
        <v>0</v>
      </c>
      <c r="J4777" s="110">
        <v>0</v>
      </c>
      <c r="K4777" s="110">
        <v>0</v>
      </c>
      <c r="L4777" s="112">
        <f t="shared" si="1397"/>
        <v>0</v>
      </c>
    </row>
    <row r="4778" spans="1:12" ht="25.5">
      <c r="A4778" s="182" t="str">
        <f t="shared" si="1395"/>
        <v>1.9.1.3.98.00.00 - Multas e Juros de mora da Dívida Ativa das 
 Contribuições de Melhoria</v>
      </c>
      <c r="B4778" s="191" t="s">
        <v>2987</v>
      </c>
      <c r="C4778" s="111">
        <v>16145471.33</v>
      </c>
      <c r="D4778" s="111">
        <v>333840.75</v>
      </c>
      <c r="E4778" s="111">
        <v>50601.279999999999</v>
      </c>
      <c r="F4778" s="111">
        <v>2533193.64</v>
      </c>
      <c r="G4778" s="112">
        <f t="shared" si="1396"/>
        <v>13227835.66</v>
      </c>
      <c r="H4778" s="111">
        <v>0</v>
      </c>
      <c r="I4778" s="111">
        <v>0</v>
      </c>
      <c r="J4778" s="111">
        <v>0</v>
      </c>
      <c r="K4778" s="111">
        <v>0</v>
      </c>
      <c r="L4778" s="112">
        <f t="shared" si="1397"/>
        <v>0</v>
      </c>
    </row>
    <row r="4779" spans="1:12" ht="25.5">
      <c r="A4779" s="182" t="str">
        <f t="shared" si="1395"/>
        <v>1.9.1.3.99.00.00 - Multas e Juros de Mora da Dívida Ativa de Outros 
 Tributos</v>
      </c>
      <c r="B4779" s="188" t="s">
        <v>2988</v>
      </c>
      <c r="C4779" s="110">
        <v>318720729.42000002</v>
      </c>
      <c r="D4779" s="110">
        <v>447605.59</v>
      </c>
      <c r="E4779" s="110">
        <v>31274.35</v>
      </c>
      <c r="F4779" s="110">
        <v>15899359.02</v>
      </c>
      <c r="G4779" s="112">
        <f t="shared" si="1396"/>
        <v>302342490.46000004</v>
      </c>
      <c r="H4779" s="110">
        <v>21614022.350000001</v>
      </c>
      <c r="I4779" s="110">
        <v>0</v>
      </c>
      <c r="J4779" s="110">
        <v>2051515.1</v>
      </c>
      <c r="K4779" s="110">
        <v>0</v>
      </c>
      <c r="L4779" s="112">
        <f t="shared" si="1397"/>
        <v>19562507.25</v>
      </c>
    </row>
    <row r="4780" spans="1:12" ht="25.5">
      <c r="A4780" s="182" t="str">
        <f t="shared" si="1395"/>
        <v>1.9.1.4.00.00.00 - Multas e Juros de Mora da Dívida Ativa das 
 Contribuições</v>
      </c>
      <c r="B4780" s="191" t="s">
        <v>2989</v>
      </c>
      <c r="C4780" s="111">
        <v>7987294.7300000004</v>
      </c>
      <c r="D4780" s="111"/>
      <c r="E4780" s="111"/>
      <c r="F4780" s="111">
        <v>1061858.32</v>
      </c>
      <c r="G4780" s="112">
        <f t="shared" si="1396"/>
        <v>6925436.4100000001</v>
      </c>
      <c r="H4780" s="111">
        <v>2229.64</v>
      </c>
      <c r="I4780" s="111">
        <v>0</v>
      </c>
      <c r="J4780" s="111">
        <v>0</v>
      </c>
      <c r="K4780" s="111">
        <v>0</v>
      </c>
      <c r="L4780" s="112">
        <f t="shared" si="1397"/>
        <v>2229.64</v>
      </c>
    </row>
    <row r="4781" spans="1:12" ht="25.5">
      <c r="A4781" s="182" t="str">
        <f t="shared" si="1395"/>
        <v>1.9.1.4.01.00.00 - Multas e Juros de Mora da Dívida Ativa da 
 Contribuição para Financiamento da Seguridade Social</v>
      </c>
      <c r="B4781" s="188" t="s">
        <v>2990</v>
      </c>
      <c r="C4781" s="110">
        <v>2982076.83</v>
      </c>
      <c r="D4781" s="110"/>
      <c r="E4781" s="110"/>
      <c r="F4781" s="110">
        <v>465.9</v>
      </c>
      <c r="G4781" s="112">
        <f t="shared" si="1396"/>
        <v>2981610.93</v>
      </c>
      <c r="H4781" s="110">
        <v>0</v>
      </c>
      <c r="I4781" s="110">
        <v>0</v>
      </c>
      <c r="J4781" s="110">
        <v>0</v>
      </c>
      <c r="K4781" s="110">
        <v>0</v>
      </c>
      <c r="L4781" s="112">
        <f t="shared" si="1397"/>
        <v>0</v>
      </c>
    </row>
    <row r="4782" spans="1:12" ht="25.5">
      <c r="A4782" s="182" t="str">
        <f t="shared" si="1395"/>
        <v>1.9.1.4.02.00.00 - Multas e Juros de Mora da Dívida Ativa da 
 Contribuição do Salário-Educação</v>
      </c>
      <c r="B4782" s="191" t="s">
        <v>2991</v>
      </c>
      <c r="C4782" s="111">
        <v>240.82</v>
      </c>
      <c r="D4782" s="111"/>
      <c r="E4782" s="111"/>
      <c r="F4782" s="111"/>
      <c r="G4782" s="112">
        <f t="shared" si="1396"/>
        <v>240.82</v>
      </c>
      <c r="H4782" s="111">
        <v>0</v>
      </c>
      <c r="I4782" s="111">
        <v>0</v>
      </c>
      <c r="J4782" s="111">
        <v>0</v>
      </c>
      <c r="K4782" s="111">
        <v>0</v>
      </c>
      <c r="L4782" s="112">
        <f t="shared" si="1397"/>
        <v>0</v>
      </c>
    </row>
    <row r="4783" spans="1:12" ht="38.25">
      <c r="A4783" s="182" t="str">
        <f t="shared" si="1395"/>
        <v>1.9.1.4.03.00.00 - Multas e Juros de Mora da Dívida Ativa da 
 Contribuição sobre Movimentação ou Transmissão de Valores e de 
 Créditos e Direitos de natureza Financeira</v>
      </c>
      <c r="B4783" s="188" t="s">
        <v>2992</v>
      </c>
      <c r="C4783" s="110"/>
      <c r="D4783" s="110"/>
      <c r="E4783" s="110"/>
      <c r="F4783" s="110"/>
      <c r="G4783" s="112">
        <f t="shared" si="1396"/>
        <v>0</v>
      </c>
      <c r="H4783" s="110">
        <v>0</v>
      </c>
      <c r="I4783" s="110">
        <v>0</v>
      </c>
      <c r="J4783" s="110">
        <v>0</v>
      </c>
      <c r="K4783" s="110">
        <v>0</v>
      </c>
      <c r="L4783" s="112">
        <f t="shared" si="1397"/>
        <v>0</v>
      </c>
    </row>
    <row r="4784" spans="1:12" ht="38.25">
      <c r="A4784" s="182" t="str">
        <f t="shared" si="1395"/>
        <v>1.9.1.4.04.00.00 - Multas e Juros de Mora da Dívida Ativa das 
 Contribuições Previdenciárias para o Regime Geral de Previdência 
 Social.</v>
      </c>
      <c r="B4784" s="191" t="s">
        <v>2993</v>
      </c>
      <c r="C4784" s="111">
        <v>52660.68</v>
      </c>
      <c r="D4784" s="111"/>
      <c r="E4784" s="111"/>
      <c r="F4784" s="111"/>
      <c r="G4784" s="112">
        <f t="shared" si="1396"/>
        <v>52660.68</v>
      </c>
      <c r="H4784" s="111">
        <v>2229.64</v>
      </c>
      <c r="I4784" s="111">
        <v>0</v>
      </c>
      <c r="J4784" s="111">
        <v>0</v>
      </c>
      <c r="K4784" s="111">
        <v>0</v>
      </c>
      <c r="L4784" s="112">
        <f t="shared" si="1397"/>
        <v>2229.64</v>
      </c>
    </row>
    <row r="4785" spans="1:12" ht="25.5">
      <c r="A4785" s="182" t="str">
        <f t="shared" si="1395"/>
        <v>1.9.1.4.05.00.00 - Multas e Juros de Mora da Dívida Ativa das 
 Contribuições para o PIS/PASEP</v>
      </c>
      <c r="B4785" s="188" t="s">
        <v>2994</v>
      </c>
      <c r="C4785" s="110">
        <v>2026.7</v>
      </c>
      <c r="D4785" s="110"/>
      <c r="E4785" s="110"/>
      <c r="F4785" s="110">
        <v>983.03</v>
      </c>
      <c r="G4785" s="112">
        <f t="shared" si="1396"/>
        <v>1043.67</v>
      </c>
      <c r="H4785" s="110">
        <v>0</v>
      </c>
      <c r="I4785" s="110">
        <v>0</v>
      </c>
      <c r="J4785" s="110">
        <v>0</v>
      </c>
      <c r="K4785" s="110">
        <v>0</v>
      </c>
      <c r="L4785" s="112">
        <f t="shared" si="1397"/>
        <v>0</v>
      </c>
    </row>
    <row r="4786" spans="1:12" ht="25.5">
      <c r="A4786" s="182" t="str">
        <f t="shared" si="1395"/>
        <v>1.9.1.4.06.00.00 - Multas e Juros de Mora da Dívida Ativa da 
 Contribuição Social sobre o Lucro das Pessoas Jurídicas</v>
      </c>
      <c r="B4786" s="191" t="s">
        <v>2995</v>
      </c>
      <c r="C4786" s="111"/>
      <c r="D4786" s="111"/>
      <c r="E4786" s="111"/>
      <c r="F4786" s="111"/>
      <c r="G4786" s="112">
        <f t="shared" si="1396"/>
        <v>0</v>
      </c>
      <c r="H4786" s="111">
        <v>0</v>
      </c>
      <c r="I4786" s="111">
        <v>0</v>
      </c>
      <c r="J4786" s="111">
        <v>0</v>
      </c>
      <c r="K4786" s="111">
        <v>0</v>
      </c>
      <c r="L4786" s="112">
        <f t="shared" si="1397"/>
        <v>0</v>
      </c>
    </row>
    <row r="4787" spans="1:12" ht="25.5">
      <c r="A4787" s="182" t="str">
        <f t="shared" si="1395"/>
        <v>1.9.1.4.07.00.00 - Multas e Juros de Mora da Dívida Ativa sobre a 
 Contribuição dos Concursos e Prognósticos</v>
      </c>
      <c r="B4787" s="188" t="s">
        <v>2996</v>
      </c>
      <c r="C4787" s="110"/>
      <c r="D4787" s="110"/>
      <c r="E4787" s="110"/>
      <c r="F4787" s="110"/>
      <c r="G4787" s="112">
        <f t="shared" si="1396"/>
        <v>0</v>
      </c>
      <c r="H4787" s="110">
        <v>0</v>
      </c>
      <c r="I4787" s="110">
        <v>0</v>
      </c>
      <c r="J4787" s="110">
        <v>0</v>
      </c>
      <c r="K4787" s="110">
        <v>0</v>
      </c>
      <c r="L4787" s="112">
        <f t="shared" si="1397"/>
        <v>0</v>
      </c>
    </row>
    <row r="4788" spans="1:12" ht="25.5">
      <c r="A4788" s="182" t="str">
        <f t="shared" si="1395"/>
        <v>1.9.1.4.08.00.00 - Multas e Juros de Mora da Dívida Ativa sobre a 
 Contribuição Relativa à Despedida de Empregado sem Justa Causa</v>
      </c>
      <c r="B4788" s="191" t="s">
        <v>2997</v>
      </c>
      <c r="C4788" s="111"/>
      <c r="D4788" s="111"/>
      <c r="E4788" s="111"/>
      <c r="F4788" s="111"/>
      <c r="G4788" s="112">
        <f t="shared" si="1396"/>
        <v>0</v>
      </c>
      <c r="H4788" s="111">
        <v>0</v>
      </c>
      <c r="I4788" s="111">
        <v>0</v>
      </c>
      <c r="J4788" s="111">
        <v>0</v>
      </c>
      <c r="K4788" s="111">
        <v>0</v>
      </c>
      <c r="L4788" s="112">
        <f t="shared" si="1397"/>
        <v>0</v>
      </c>
    </row>
    <row r="4789" spans="1:12" ht="25.5">
      <c r="A4789" s="182" t="str">
        <f t="shared" si="1395"/>
        <v>1.9.1.4.09.00.00 - Multas e Juros de Mora da Dívida Ativa sobre a 
 Contribuição sobre a Remuneração Devida ao Trabalhador</v>
      </c>
      <c r="B4789" s="188" t="s">
        <v>2998</v>
      </c>
      <c r="C4789" s="110"/>
      <c r="D4789" s="110"/>
      <c r="E4789" s="110"/>
      <c r="F4789" s="110"/>
      <c r="G4789" s="112">
        <f t="shared" si="1396"/>
        <v>0</v>
      </c>
      <c r="H4789" s="110">
        <v>0</v>
      </c>
      <c r="I4789" s="110">
        <v>0</v>
      </c>
      <c r="J4789" s="110">
        <v>0</v>
      </c>
      <c r="K4789" s="110">
        <v>0</v>
      </c>
      <c r="L4789" s="112">
        <f t="shared" si="1397"/>
        <v>0</v>
      </c>
    </row>
    <row r="4790" spans="1:12" ht="25.5">
      <c r="A4790" s="182" t="str">
        <f t="shared" si="1395"/>
        <v>1.9.1.4.10.00.00 - Multas e Juros de Mora da Dívida Ativa da 
 Cota-Parte do Adicional ao Frete para Renovação da Marinha Mercante</v>
      </c>
      <c r="B4790" s="191" t="s">
        <v>2999</v>
      </c>
      <c r="C4790" s="111">
        <v>1</v>
      </c>
      <c r="D4790" s="111"/>
      <c r="E4790" s="111"/>
      <c r="F4790" s="111"/>
      <c r="G4790" s="112">
        <f t="shared" si="1396"/>
        <v>1</v>
      </c>
      <c r="H4790" s="111">
        <v>0</v>
      </c>
      <c r="I4790" s="111">
        <v>0</v>
      </c>
      <c r="J4790" s="111">
        <v>0</v>
      </c>
      <c r="K4790" s="111">
        <v>0</v>
      </c>
      <c r="L4790" s="112">
        <f t="shared" si="1397"/>
        <v>0</v>
      </c>
    </row>
    <row r="4791" spans="1:12" ht="38.25">
      <c r="A4791" s="182" t="str">
        <f t="shared" si="1395"/>
        <v>1.9.1.4.11.00.00 - Multas e Juros de Mora da Dívida Ativa da 
 Contribuição Relativa às Atividades de Comercialização de Petróleo e 
 seus Derivados, Gás Natural e Álcool Carburante</v>
      </c>
      <c r="B4791" s="188" t="s">
        <v>3000</v>
      </c>
      <c r="C4791" s="110">
        <v>1</v>
      </c>
      <c r="D4791" s="110"/>
      <c r="E4791" s="110"/>
      <c r="F4791" s="110"/>
      <c r="G4791" s="112">
        <f t="shared" si="1396"/>
        <v>1</v>
      </c>
      <c r="H4791" s="110">
        <v>0</v>
      </c>
      <c r="I4791" s="110">
        <v>0</v>
      </c>
      <c r="J4791" s="110">
        <v>0</v>
      </c>
      <c r="K4791" s="110">
        <v>0</v>
      </c>
      <c r="L4791" s="112">
        <f t="shared" si="1397"/>
        <v>0</v>
      </c>
    </row>
    <row r="4792" spans="1:12" ht="25.5">
      <c r="A4792" s="182" t="str">
        <f t="shared" si="1395"/>
        <v>1.9.1.4.12.00.00 - Juros de Mora do FUNDAF – Dívida Ativa das 
 Contribuições</v>
      </c>
      <c r="B4792" s="191" t="s">
        <v>3001</v>
      </c>
      <c r="C4792" s="111">
        <v>1</v>
      </c>
      <c r="D4792" s="111"/>
      <c r="E4792" s="111"/>
      <c r="F4792" s="111"/>
      <c r="G4792" s="112">
        <f t="shared" si="1396"/>
        <v>1</v>
      </c>
      <c r="H4792" s="111">
        <v>0</v>
      </c>
      <c r="I4792" s="111">
        <v>0</v>
      </c>
      <c r="J4792" s="111">
        <v>0</v>
      </c>
      <c r="K4792" s="111">
        <v>0</v>
      </c>
      <c r="L4792" s="112">
        <f t="shared" si="1397"/>
        <v>0</v>
      </c>
    </row>
    <row r="4793" spans="1:12" ht="25.5">
      <c r="A4793" s="182" t="str">
        <f t="shared" si="1395"/>
        <v>1.9.1.4.13.00.00 - Multas e Juros de Mora da Dívida Ativa das 
 Contribuições sobre os Serviços de Telecomunicações</v>
      </c>
      <c r="B4793" s="188" t="s">
        <v>3002</v>
      </c>
      <c r="C4793" s="110">
        <v>1</v>
      </c>
      <c r="D4793" s="110"/>
      <c r="E4793" s="110"/>
      <c r="F4793" s="110"/>
      <c r="G4793" s="112">
        <f t="shared" si="1396"/>
        <v>1</v>
      </c>
      <c r="H4793" s="110">
        <v>0</v>
      </c>
      <c r="I4793" s="110">
        <v>0</v>
      </c>
      <c r="J4793" s="110">
        <v>0</v>
      </c>
      <c r="K4793" s="110">
        <v>0</v>
      </c>
      <c r="L4793" s="112">
        <f t="shared" si="1397"/>
        <v>0</v>
      </c>
    </row>
    <row r="4794" spans="1:12" ht="25.5">
      <c r="A4794" s="182" t="str">
        <f t="shared" si="1395"/>
        <v>1.9.1.4.99.00.00 - Multas e Juros de Mora da Dívida Ativa de Outras 
 Contribuições</v>
      </c>
      <c r="B4794" s="191" t="s">
        <v>3003</v>
      </c>
      <c r="C4794" s="111">
        <v>4950285.7</v>
      </c>
      <c r="D4794" s="111"/>
      <c r="E4794" s="111"/>
      <c r="F4794" s="111">
        <v>1060409.3899999999</v>
      </c>
      <c r="G4794" s="112">
        <f t="shared" si="1396"/>
        <v>3889876.3100000005</v>
      </c>
      <c r="H4794" s="111">
        <v>0</v>
      </c>
      <c r="I4794" s="111">
        <v>0</v>
      </c>
      <c r="J4794" s="111">
        <v>0</v>
      </c>
      <c r="K4794" s="111">
        <v>0</v>
      </c>
      <c r="L4794" s="112">
        <f t="shared" si="1397"/>
        <v>0</v>
      </c>
    </row>
    <row r="4795" spans="1:12" ht="25.5">
      <c r="A4795" s="182" t="str">
        <f t="shared" si="1395"/>
        <v>1.9.1.5.00.00.00 - Multas e Juros de Mora da Dívida Ativa de Outras 
 Receitas</v>
      </c>
      <c r="B4795" s="188" t="s">
        <v>3004</v>
      </c>
      <c r="C4795" s="110">
        <v>188783578.27000001</v>
      </c>
      <c r="D4795" s="110">
        <v>43698.63</v>
      </c>
      <c r="E4795" s="110">
        <v>49420.74</v>
      </c>
      <c r="F4795" s="110">
        <v>4591432.8</v>
      </c>
      <c r="G4795" s="112">
        <f t="shared" si="1396"/>
        <v>184099026.09999999</v>
      </c>
      <c r="H4795" s="110">
        <v>68691106.870000005</v>
      </c>
      <c r="I4795" s="110">
        <v>0</v>
      </c>
      <c r="J4795" s="110">
        <v>0</v>
      </c>
      <c r="K4795" s="110">
        <v>0</v>
      </c>
      <c r="L4795" s="112">
        <f t="shared" si="1397"/>
        <v>68691106.870000005</v>
      </c>
    </row>
    <row r="4796" spans="1:12" ht="25.5">
      <c r="A4796" s="182" t="str">
        <f t="shared" si="1395"/>
        <v>1.9.1.5.01.00.00 - Multas e Juros de Mora da Dívida Ativa das Multas 
 por Infração à Legislação Trabalhista</v>
      </c>
      <c r="B4796" s="191" t="s">
        <v>3005</v>
      </c>
      <c r="C4796" s="111">
        <v>22386675.309999999</v>
      </c>
      <c r="D4796" s="111"/>
      <c r="E4796" s="111"/>
      <c r="F4796" s="111"/>
      <c r="G4796" s="112">
        <f t="shared" si="1396"/>
        <v>22386675.309999999</v>
      </c>
      <c r="H4796" s="111">
        <v>0</v>
      </c>
      <c r="I4796" s="111">
        <v>0</v>
      </c>
      <c r="J4796" s="111">
        <v>0</v>
      </c>
      <c r="K4796" s="111">
        <v>0</v>
      </c>
      <c r="L4796" s="112">
        <f t="shared" si="1397"/>
        <v>0</v>
      </c>
    </row>
    <row r="4797" spans="1:12" ht="25.5">
      <c r="A4797" s="182" t="str">
        <f t="shared" si="1395"/>
        <v>1.9.1.5.02.00.00 - Multas e Juros de Mora da Dívida Ativa da Receita 
 de Exploração de Recursos Minerais</v>
      </c>
      <c r="B4797" s="188" t="s">
        <v>3006</v>
      </c>
      <c r="C4797" s="110">
        <v>53011.11</v>
      </c>
      <c r="D4797" s="110"/>
      <c r="E4797" s="110"/>
      <c r="F4797" s="110"/>
      <c r="G4797" s="112">
        <f t="shared" si="1396"/>
        <v>53011.11</v>
      </c>
      <c r="H4797" s="110">
        <v>0</v>
      </c>
      <c r="I4797" s="110">
        <v>0</v>
      </c>
      <c r="J4797" s="110">
        <v>0</v>
      </c>
      <c r="K4797" s="110">
        <v>0</v>
      </c>
      <c r="L4797" s="112">
        <f t="shared" si="1397"/>
        <v>0</v>
      </c>
    </row>
    <row r="4798" spans="1:12" ht="25.5">
      <c r="A4798" s="182" t="str">
        <f t="shared" si="1395"/>
        <v>1.9.1.5.03.00.00 - Multas e Juros de Mora da Dívida Ativa da Receita 
 de Outorga de Direitos de Exploração e Pesquisa Mineral</v>
      </c>
      <c r="B4798" s="191" t="s">
        <v>3007</v>
      </c>
      <c r="C4798" s="111">
        <v>379.19</v>
      </c>
      <c r="D4798" s="111"/>
      <c r="E4798" s="111"/>
      <c r="F4798" s="111"/>
      <c r="G4798" s="112">
        <f t="shared" si="1396"/>
        <v>379.19</v>
      </c>
      <c r="H4798" s="111">
        <v>0</v>
      </c>
      <c r="I4798" s="111">
        <v>0</v>
      </c>
      <c r="J4798" s="111">
        <v>0</v>
      </c>
      <c r="K4798" s="111">
        <v>0</v>
      </c>
      <c r="L4798" s="112">
        <f t="shared" si="1397"/>
        <v>0</v>
      </c>
    </row>
    <row r="4799" spans="1:12" ht="25.5">
      <c r="A4799" s="182" t="str">
        <f t="shared" si="1395"/>
        <v>1.9.1.5.04.00.00 - Multas e Juros de Mora da Receita da Dívida Ativa 
 das Multas Previstas na Legislação Minerária</v>
      </c>
      <c r="B4799" s="188" t="s">
        <v>3008</v>
      </c>
      <c r="C4799" s="110">
        <v>175.61</v>
      </c>
      <c r="D4799" s="110"/>
      <c r="E4799" s="110"/>
      <c r="F4799" s="110"/>
      <c r="G4799" s="112">
        <f t="shared" si="1396"/>
        <v>175.61</v>
      </c>
      <c r="H4799" s="110">
        <v>0</v>
      </c>
      <c r="I4799" s="110">
        <v>0</v>
      </c>
      <c r="J4799" s="110">
        <v>0</v>
      </c>
      <c r="K4799" s="110">
        <v>0</v>
      </c>
      <c r="L4799" s="112">
        <f t="shared" si="1397"/>
        <v>0</v>
      </c>
    </row>
    <row r="4800" spans="1:12" ht="25.5">
      <c r="A4800" s="182" t="str">
        <f t="shared" si="1395"/>
        <v>1.9.1.5.05.00.00 - Multas e Juros de Mora da Receita da Dívida Ativa 
 dos Serviços de Inspeção e Fiscalização da Atividade Mineral</v>
      </c>
      <c r="B4800" s="191" t="s">
        <v>3009</v>
      </c>
      <c r="C4800" s="111">
        <v>7966.3</v>
      </c>
      <c r="D4800" s="111"/>
      <c r="E4800" s="111"/>
      <c r="F4800" s="111"/>
      <c r="G4800" s="112">
        <f t="shared" si="1396"/>
        <v>7966.3</v>
      </c>
      <c r="H4800" s="111">
        <v>0</v>
      </c>
      <c r="I4800" s="111">
        <v>0</v>
      </c>
      <c r="J4800" s="111">
        <v>0</v>
      </c>
      <c r="K4800" s="111">
        <v>0</v>
      </c>
      <c r="L4800" s="112">
        <f t="shared" si="1397"/>
        <v>0</v>
      </c>
    </row>
    <row r="4801" spans="1:12" ht="25.5">
      <c r="A4801" s="182" t="str">
        <f t="shared" si="1395"/>
        <v>1.9.1.5.06.00.00 - Multas e Juros de Mora da Receita da Dívida Ativa 
 da Multa de Poluição de Águas</v>
      </c>
      <c r="B4801" s="188" t="s">
        <v>3010</v>
      </c>
      <c r="C4801" s="110">
        <v>34975.49</v>
      </c>
      <c r="D4801" s="110"/>
      <c r="E4801" s="110"/>
      <c r="F4801" s="110"/>
      <c r="G4801" s="112">
        <f t="shared" si="1396"/>
        <v>34975.49</v>
      </c>
      <c r="H4801" s="110">
        <v>0</v>
      </c>
      <c r="I4801" s="110">
        <v>0</v>
      </c>
      <c r="J4801" s="110">
        <v>0</v>
      </c>
      <c r="K4801" s="110">
        <v>0</v>
      </c>
      <c r="L4801" s="112">
        <f t="shared" si="1397"/>
        <v>0</v>
      </c>
    </row>
    <row r="4802" spans="1:12" ht="25.5">
      <c r="A4802" s="182" t="str">
        <f t="shared" si="1395"/>
        <v>1.9.1.5.07.00.00 - Multas e Juros de Mora da Receita da Dívida Ativa 
 da Outorga de Direitos de Uso de Recursos Hídricos</v>
      </c>
      <c r="B4802" s="191" t="s">
        <v>3011</v>
      </c>
      <c r="C4802" s="111">
        <v>13526.14</v>
      </c>
      <c r="D4802" s="111"/>
      <c r="E4802" s="111"/>
      <c r="F4802" s="111"/>
      <c r="G4802" s="112">
        <f t="shared" si="1396"/>
        <v>13526.14</v>
      </c>
      <c r="H4802" s="111">
        <v>0</v>
      </c>
      <c r="I4802" s="111">
        <v>0</v>
      </c>
      <c r="J4802" s="111">
        <v>0</v>
      </c>
      <c r="K4802" s="111">
        <v>0</v>
      </c>
      <c r="L4802" s="112">
        <f t="shared" si="1397"/>
        <v>0</v>
      </c>
    </row>
    <row r="4803" spans="1:12" ht="25.5">
      <c r="A4803" s="182" t="str">
        <f t="shared" si="1395"/>
        <v>1.9.1.5.08.00.00 - Multas e Juros de Mora da Receita da Dívida Ativa 
 da Multa Prevista no Código Brasileiro de Aeronáutica</v>
      </c>
      <c r="B4803" s="188" t="s">
        <v>3012</v>
      </c>
      <c r="C4803" s="110"/>
      <c r="D4803" s="110"/>
      <c r="E4803" s="110"/>
      <c r="F4803" s="110"/>
      <c r="G4803" s="112">
        <f t="shared" si="1396"/>
        <v>0</v>
      </c>
      <c r="H4803" s="110">
        <v>0</v>
      </c>
      <c r="I4803" s="110">
        <v>0</v>
      </c>
      <c r="J4803" s="110">
        <v>0</v>
      </c>
      <c r="K4803" s="110">
        <v>0</v>
      </c>
      <c r="L4803" s="112">
        <f t="shared" si="1397"/>
        <v>0</v>
      </c>
    </row>
    <row r="4804" spans="1:12" ht="25.5">
      <c r="A4804" s="182" t="str">
        <f t="shared" si="1395"/>
        <v>1.9.1.5.09.00.00 - Multas e Juros de Mora da Receita da Dívida Ativa 
 dos Serviços de Inspeção e Fiscalização</v>
      </c>
      <c r="B4804" s="191" t="s">
        <v>3013</v>
      </c>
      <c r="C4804" s="111">
        <v>224757.62</v>
      </c>
      <c r="D4804" s="111">
        <v>35245.360000000001</v>
      </c>
      <c r="E4804" s="111"/>
      <c r="F4804" s="111"/>
      <c r="G4804" s="112">
        <f t="shared" si="1396"/>
        <v>189512.26</v>
      </c>
      <c r="H4804" s="111">
        <v>0</v>
      </c>
      <c r="I4804" s="111">
        <v>0</v>
      </c>
      <c r="J4804" s="111">
        <v>0</v>
      </c>
      <c r="K4804" s="111">
        <v>0</v>
      </c>
      <c r="L4804" s="112">
        <f t="shared" si="1397"/>
        <v>0</v>
      </c>
    </row>
    <row r="4805" spans="1:12" ht="25.5">
      <c r="A4805" s="182" t="str">
        <f t="shared" ref="A4805:A4868" si="1398">TRIM(B4805)</f>
        <v>1.9.1.5.10.00.00 - Multas e Juros de Mora da Receita da Dívida Ativa 
 das Multas Previstas na Lei Geral das Telecomunicações</v>
      </c>
      <c r="B4805" s="188" t="s">
        <v>3014</v>
      </c>
      <c r="C4805" s="110"/>
      <c r="D4805" s="110"/>
      <c r="E4805" s="110"/>
      <c r="F4805" s="110"/>
      <c r="G4805" s="112">
        <f t="shared" si="1396"/>
        <v>0</v>
      </c>
      <c r="H4805" s="110">
        <v>0</v>
      </c>
      <c r="I4805" s="110">
        <v>0</v>
      </c>
      <c r="J4805" s="110">
        <v>0</v>
      </c>
      <c r="K4805" s="110">
        <v>0</v>
      </c>
      <c r="L4805" s="112">
        <f t="shared" si="1397"/>
        <v>0</v>
      </c>
    </row>
    <row r="4806" spans="1:12" ht="25.5">
      <c r="A4806" s="182" t="str">
        <f t="shared" si="1398"/>
        <v>1.9.1.5.11.00.00 - Multas e Juros de Mora da Receita da Dívida Ativa 
 de Concessões e Permissões – Serviços de Comunicação</v>
      </c>
      <c r="B4806" s="191" t="s">
        <v>3015</v>
      </c>
      <c r="C4806" s="111">
        <v>2678.46</v>
      </c>
      <c r="D4806" s="111"/>
      <c r="E4806" s="111"/>
      <c r="F4806" s="111"/>
      <c r="G4806" s="112">
        <f t="shared" si="1396"/>
        <v>2678.46</v>
      </c>
      <c r="H4806" s="111">
        <v>0</v>
      </c>
      <c r="I4806" s="111">
        <v>0</v>
      </c>
      <c r="J4806" s="111">
        <v>0</v>
      </c>
      <c r="K4806" s="111">
        <v>0</v>
      </c>
      <c r="L4806" s="112">
        <f t="shared" si="1397"/>
        <v>0</v>
      </c>
    </row>
    <row r="4807" spans="1:12" ht="38.25">
      <c r="A4807" s="182" t="str">
        <f t="shared" si="1398"/>
        <v>1.9.1.5.12.00.00 - Multas e Juros de Mora da Receita da Dívida Ativa 
 da Contribuição para o Desenvolvimento da Indústria Cinematográfica 
 Nacional</v>
      </c>
      <c r="B4807" s="188" t="s">
        <v>3016</v>
      </c>
      <c r="C4807" s="110"/>
      <c r="D4807" s="110"/>
      <c r="E4807" s="110"/>
      <c r="F4807" s="110"/>
      <c r="G4807" s="112">
        <f t="shared" ref="G4807:G4870" si="1399">C4807-D4807-E4807-F4807</f>
        <v>0</v>
      </c>
      <c r="H4807" s="110">
        <v>0</v>
      </c>
      <c r="I4807" s="110">
        <v>0</v>
      </c>
      <c r="J4807" s="110">
        <v>0</v>
      </c>
      <c r="K4807" s="110">
        <v>0</v>
      </c>
      <c r="L4807" s="112">
        <f t="shared" ref="L4807:L4870" si="1400">H4807-I4807-J4807-K4807</f>
        <v>0</v>
      </c>
    </row>
    <row r="4808" spans="1:12" ht="38.25">
      <c r="A4808" s="182" t="str">
        <f t="shared" si="1398"/>
        <v>1.9.1.5.13.00.00 - Multas e Juros de Mora da Receita da Dívida Ativa 
 decorrente da Não-Aplicação de Incentivos Fiscais em Projetos 
 Culturais e Indústria Cinematográfica</v>
      </c>
      <c r="B4808" s="191" t="s">
        <v>3017</v>
      </c>
      <c r="C4808" s="111"/>
      <c r="D4808" s="111"/>
      <c r="E4808" s="111"/>
      <c r="F4808" s="111"/>
      <c r="G4808" s="112">
        <f t="shared" si="1399"/>
        <v>0</v>
      </c>
      <c r="H4808" s="111">
        <v>0</v>
      </c>
      <c r="I4808" s="111">
        <v>0</v>
      </c>
      <c r="J4808" s="111">
        <v>0</v>
      </c>
      <c r="K4808" s="111">
        <v>0</v>
      </c>
      <c r="L4808" s="112">
        <f t="shared" si="1400"/>
        <v>0</v>
      </c>
    </row>
    <row r="4809" spans="1:12" ht="25.5">
      <c r="A4809" s="182" t="str">
        <f t="shared" si="1398"/>
        <v>1.9.1.5.14.00.00 - Multas e Juros de Mora da Receita da Dívida Ativa 
 das Multas por Infrações à Legislação Cinematográfica</v>
      </c>
      <c r="B4809" s="188" t="s">
        <v>3018</v>
      </c>
      <c r="C4809" s="110"/>
      <c r="D4809" s="110"/>
      <c r="E4809" s="110"/>
      <c r="F4809" s="110"/>
      <c r="G4809" s="112">
        <f t="shared" si="1399"/>
        <v>0</v>
      </c>
      <c r="H4809" s="110">
        <v>0</v>
      </c>
      <c r="I4809" s="110">
        <v>0</v>
      </c>
      <c r="J4809" s="110">
        <v>0</v>
      </c>
      <c r="K4809" s="110">
        <v>0</v>
      </c>
      <c r="L4809" s="112">
        <f t="shared" si="1400"/>
        <v>0</v>
      </c>
    </row>
    <row r="4810" spans="1:12" ht="25.5">
      <c r="A4810" s="182" t="str">
        <f t="shared" si="1398"/>
        <v>1.9.1.5.15.00.00 - Multas e Juros de Mora da Receita da Dívida Ativa 
 da Utilização de Recursos Hídricos – Demais Empresas</v>
      </c>
      <c r="B4810" s="191" t="s">
        <v>3019</v>
      </c>
      <c r="C4810" s="111">
        <v>289423.53000000003</v>
      </c>
      <c r="D4810" s="111"/>
      <c r="E4810" s="111"/>
      <c r="F4810" s="111"/>
      <c r="G4810" s="112">
        <f t="shared" si="1399"/>
        <v>289423.53000000003</v>
      </c>
      <c r="H4810" s="111">
        <v>0</v>
      </c>
      <c r="I4810" s="111">
        <v>0</v>
      </c>
      <c r="J4810" s="111">
        <v>0</v>
      </c>
      <c r="K4810" s="111">
        <v>0</v>
      </c>
      <c r="L4810" s="112">
        <f t="shared" si="1400"/>
        <v>0</v>
      </c>
    </row>
    <row r="4811" spans="1:12" ht="38.25">
      <c r="A4811" s="182" t="str">
        <f t="shared" si="1398"/>
        <v>1.9.1.5.16.00.00 - Multas e Juros de Mora da Receita da Dívida Ativa 
 das Multas Previstas em Lei por Infrações no Setor de Energia 
 Elétrica</v>
      </c>
      <c r="B4811" s="188" t="s">
        <v>3020</v>
      </c>
      <c r="C4811" s="110"/>
      <c r="D4811" s="110"/>
      <c r="E4811" s="110"/>
      <c r="F4811" s="110"/>
      <c r="G4811" s="112">
        <f t="shared" si="1399"/>
        <v>0</v>
      </c>
      <c r="H4811" s="110">
        <v>0</v>
      </c>
      <c r="I4811" s="110">
        <v>0</v>
      </c>
      <c r="J4811" s="110">
        <v>0</v>
      </c>
      <c r="K4811" s="110">
        <v>0</v>
      </c>
      <c r="L4811" s="112">
        <f t="shared" si="1400"/>
        <v>0</v>
      </c>
    </row>
    <row r="4812" spans="1:12" ht="25.5">
      <c r="A4812" s="182" t="str">
        <f t="shared" si="1398"/>
        <v>1.9.1.5.17.00.00 - Multas e Juros de Mora da Receita da Dívida Ativa 
 da Taxa de Fiscalização de Serviços de Energia Elétrica</v>
      </c>
      <c r="B4812" s="191" t="s">
        <v>3021</v>
      </c>
      <c r="C4812" s="111">
        <v>6.49</v>
      </c>
      <c r="D4812" s="111"/>
      <c r="E4812" s="111"/>
      <c r="F4812" s="111"/>
      <c r="G4812" s="112">
        <f t="shared" si="1399"/>
        <v>6.49</v>
      </c>
      <c r="H4812" s="111">
        <v>0</v>
      </c>
      <c r="I4812" s="111">
        <v>0</v>
      </c>
      <c r="J4812" s="111">
        <v>0</v>
      </c>
      <c r="K4812" s="111">
        <v>0</v>
      </c>
      <c r="L4812" s="112">
        <f t="shared" si="1400"/>
        <v>0</v>
      </c>
    </row>
    <row r="4813" spans="1:12" ht="38.25">
      <c r="A4813" s="182" t="str">
        <f t="shared" si="1398"/>
        <v>1.9.1.5.18.00.00 - Multas e Juros de Mora da Receita da Dívida 
 Ativadas Multas Previstas na Legislação sobre Lubrificantes e 
 Combustíveis</v>
      </c>
      <c r="B4813" s="188" t="s">
        <v>3022</v>
      </c>
      <c r="C4813" s="110">
        <v>12.3</v>
      </c>
      <c r="D4813" s="110"/>
      <c r="E4813" s="110"/>
      <c r="F4813" s="110"/>
      <c r="G4813" s="112">
        <f t="shared" si="1399"/>
        <v>12.3</v>
      </c>
      <c r="H4813" s="110">
        <v>0</v>
      </c>
      <c r="I4813" s="110">
        <v>0</v>
      </c>
      <c r="J4813" s="110">
        <v>0</v>
      </c>
      <c r="K4813" s="110">
        <v>0</v>
      </c>
      <c r="L4813" s="112">
        <f t="shared" si="1400"/>
        <v>0</v>
      </c>
    </row>
    <row r="4814" spans="1:12" ht="51">
      <c r="A4814" s="182" t="str">
        <f t="shared" si="1398"/>
        <v>1.9.1.5.19.00.00 - Multas e Juros de Mora da Dívida Ativa das 
 Compensações Financeiras entre o Regime Geral e os Regimes Próprios 
 de Previdência dos Servidores</v>
      </c>
      <c r="B4814" s="191" t="s">
        <v>3023</v>
      </c>
      <c r="C4814" s="111">
        <v>266110.03999999998</v>
      </c>
      <c r="D4814" s="111"/>
      <c r="E4814" s="111"/>
      <c r="F4814" s="111">
        <v>409.05</v>
      </c>
      <c r="G4814" s="112">
        <f t="shared" si="1399"/>
        <v>265700.99</v>
      </c>
      <c r="H4814" s="111">
        <v>0</v>
      </c>
      <c r="I4814" s="111">
        <v>0</v>
      </c>
      <c r="J4814" s="111">
        <v>0</v>
      </c>
      <c r="K4814" s="111">
        <v>0</v>
      </c>
      <c r="L4814" s="112">
        <f t="shared" si="1400"/>
        <v>0</v>
      </c>
    </row>
    <row r="4815" spans="1:12" ht="38.25">
      <c r="A4815" s="182" t="str">
        <f t="shared" si="1398"/>
        <v>1.9.1.5.20.00.00 - Multas e Juros de Mora da Receita da Dívida Ativa 
 da Taxa de Fiscalização e Autos de Infração no âmbito do Regime de 
 Previdência Complementar Fechada</v>
      </c>
      <c r="B4815" s="188" t="s">
        <v>3024</v>
      </c>
      <c r="C4815" s="110">
        <v>26.33</v>
      </c>
      <c r="D4815" s="110"/>
      <c r="E4815" s="110"/>
      <c r="F4815" s="110"/>
      <c r="G4815" s="112">
        <f t="shared" si="1399"/>
        <v>26.33</v>
      </c>
      <c r="H4815" s="110">
        <v>0</v>
      </c>
      <c r="I4815" s="110">
        <v>0</v>
      </c>
      <c r="J4815" s="110">
        <v>0</v>
      </c>
      <c r="K4815" s="110">
        <v>0</v>
      </c>
      <c r="L4815" s="112">
        <f t="shared" si="1400"/>
        <v>0</v>
      </c>
    </row>
    <row r="4816" spans="1:12" ht="25.5">
      <c r="A4816" s="182" t="str">
        <f t="shared" si="1398"/>
        <v>1.9.1.5.99.00.00 - Outras Multas e Juros de Mora da Dívida Ativa de 
 Outras Receitas</v>
      </c>
      <c r="B4816" s="191" t="s">
        <v>3025</v>
      </c>
      <c r="C4816" s="111">
        <v>165503854.34999999</v>
      </c>
      <c r="D4816" s="111">
        <v>8453.27</v>
      </c>
      <c r="E4816" s="111">
        <v>49420.74</v>
      </c>
      <c r="F4816" s="111">
        <v>4591023.75</v>
      </c>
      <c r="G4816" s="112">
        <f t="shared" si="1399"/>
        <v>160854956.58999997</v>
      </c>
      <c r="H4816" s="111">
        <v>68691106.870000005</v>
      </c>
      <c r="I4816" s="111">
        <v>0</v>
      </c>
      <c r="J4816" s="111">
        <v>0</v>
      </c>
      <c r="K4816" s="111">
        <v>0</v>
      </c>
      <c r="L4816" s="112">
        <f t="shared" si="1400"/>
        <v>68691106.870000005</v>
      </c>
    </row>
    <row r="4817" spans="1:12">
      <c r="A4817" s="182" t="str">
        <f t="shared" si="1398"/>
        <v>1.9.1.8.00.00.00 - Multas e Juros de Mora de Outras Receitas</v>
      </c>
      <c r="B4817" s="188" t="s">
        <v>3026</v>
      </c>
      <c r="C4817" s="110">
        <v>160770852.00999999</v>
      </c>
      <c r="D4817" s="110">
        <v>52791.09</v>
      </c>
      <c r="E4817" s="110">
        <v>241857.82</v>
      </c>
      <c r="F4817" s="110">
        <v>555569.84</v>
      </c>
      <c r="G4817" s="112">
        <f t="shared" si="1399"/>
        <v>159920633.25999999</v>
      </c>
      <c r="H4817" s="110">
        <v>25206617.210000001</v>
      </c>
      <c r="I4817" s="110">
        <v>0</v>
      </c>
      <c r="J4817" s="110">
        <v>0</v>
      </c>
      <c r="K4817" s="110">
        <v>0</v>
      </c>
      <c r="L4817" s="112">
        <f t="shared" si="1400"/>
        <v>25206617.210000001</v>
      </c>
    </row>
    <row r="4818" spans="1:12">
      <c r="A4818" s="182" t="str">
        <f t="shared" si="1398"/>
        <v>1.9.1.8.01.00.00 - Multas e Juros de Mora de Aluguel</v>
      </c>
      <c r="B4818" s="191" t="s">
        <v>3027</v>
      </c>
      <c r="C4818" s="111">
        <v>4038883.48</v>
      </c>
      <c r="D4818" s="111"/>
      <c r="E4818" s="111"/>
      <c r="F4818" s="111">
        <v>544.64</v>
      </c>
      <c r="G4818" s="112">
        <f t="shared" si="1399"/>
        <v>4038338.84</v>
      </c>
      <c r="H4818" s="111">
        <v>101188.66</v>
      </c>
      <c r="I4818" s="111">
        <v>0</v>
      </c>
      <c r="J4818" s="111">
        <v>0</v>
      </c>
      <c r="K4818" s="111">
        <v>0</v>
      </c>
      <c r="L4818" s="112">
        <f t="shared" si="1400"/>
        <v>101188.66</v>
      </c>
    </row>
    <row r="4819" spans="1:12">
      <c r="A4819" s="182" t="str">
        <f t="shared" si="1398"/>
        <v>1.9.1.8.02.00.00 - Multas e Juros de Mora de Arrendamentos</v>
      </c>
      <c r="B4819" s="188" t="s">
        <v>3028</v>
      </c>
      <c r="C4819" s="110">
        <v>7523.45</v>
      </c>
      <c r="D4819" s="110"/>
      <c r="E4819" s="110"/>
      <c r="F4819" s="110"/>
      <c r="G4819" s="112">
        <f t="shared" si="1399"/>
        <v>7523.45</v>
      </c>
      <c r="H4819" s="110">
        <v>938209.03</v>
      </c>
      <c r="I4819" s="110">
        <v>0</v>
      </c>
      <c r="J4819" s="110">
        <v>0</v>
      </c>
      <c r="K4819" s="110">
        <v>0</v>
      </c>
      <c r="L4819" s="112">
        <f t="shared" si="1400"/>
        <v>938209.03</v>
      </c>
    </row>
    <row r="4820" spans="1:12">
      <c r="A4820" s="182" t="str">
        <f t="shared" si="1398"/>
        <v>1.9.1.8.03.00.00 - Multas e Juros de Mora de Laudêmios</v>
      </c>
      <c r="B4820" s="191" t="s">
        <v>3029</v>
      </c>
      <c r="C4820" s="111">
        <v>2237.89</v>
      </c>
      <c r="D4820" s="111"/>
      <c r="E4820" s="111"/>
      <c r="F4820" s="111"/>
      <c r="G4820" s="112">
        <f t="shared" si="1399"/>
        <v>2237.89</v>
      </c>
      <c r="H4820" s="111">
        <v>0</v>
      </c>
      <c r="I4820" s="111">
        <v>0</v>
      </c>
      <c r="J4820" s="111">
        <v>0</v>
      </c>
      <c r="K4820" s="111">
        <v>0</v>
      </c>
      <c r="L4820" s="112">
        <f t="shared" si="1400"/>
        <v>0</v>
      </c>
    </row>
    <row r="4821" spans="1:12" ht="25.5">
      <c r="A4821" s="182" t="str">
        <f t="shared" si="1398"/>
        <v>1.9.1.8.04.00.00 - Multa e Juros de Mora da Alienação de Bens 
 Imóveis de Domínio da União</v>
      </c>
      <c r="B4821" s="188" t="s">
        <v>3030</v>
      </c>
      <c r="C4821" s="110">
        <v>144463.48000000001</v>
      </c>
      <c r="D4821" s="110"/>
      <c r="E4821" s="110"/>
      <c r="F4821" s="110"/>
      <c r="G4821" s="112">
        <f t="shared" si="1399"/>
        <v>144463.48000000001</v>
      </c>
      <c r="H4821" s="110">
        <v>0</v>
      </c>
      <c r="I4821" s="110">
        <v>0</v>
      </c>
      <c r="J4821" s="110">
        <v>0</v>
      </c>
      <c r="K4821" s="110">
        <v>0</v>
      </c>
      <c r="L4821" s="112">
        <f t="shared" si="1400"/>
        <v>0</v>
      </c>
    </row>
    <row r="4822" spans="1:12" ht="25.5">
      <c r="A4822" s="182" t="str">
        <f t="shared" si="1398"/>
        <v>1.9.1.8.05.00.00 - Multas e Juros de Mora da Alienação de Outros 
 Bens Imóveis</v>
      </c>
      <c r="B4822" s="191" t="s">
        <v>3031</v>
      </c>
      <c r="C4822" s="111">
        <v>859852.59</v>
      </c>
      <c r="D4822" s="111"/>
      <c r="E4822" s="111"/>
      <c r="F4822" s="111">
        <v>130019.63</v>
      </c>
      <c r="G4822" s="112">
        <f t="shared" si="1399"/>
        <v>729832.95999999996</v>
      </c>
      <c r="H4822" s="111">
        <v>1860.35</v>
      </c>
      <c r="I4822" s="111">
        <v>0</v>
      </c>
      <c r="J4822" s="111">
        <v>0</v>
      </c>
      <c r="K4822" s="111">
        <v>0</v>
      </c>
      <c r="L4822" s="112">
        <f t="shared" si="1400"/>
        <v>1860.35</v>
      </c>
    </row>
    <row r="4823" spans="1:12">
      <c r="A4823" s="182" t="str">
        <f t="shared" si="1398"/>
        <v>1.9.1.8.06.00.00 - Multas e Juros de Mora do Parcelamento</v>
      </c>
      <c r="B4823" s="188" t="s">
        <v>3032</v>
      </c>
      <c r="C4823" s="110">
        <v>36038.26</v>
      </c>
      <c r="D4823" s="110"/>
      <c r="E4823" s="110"/>
      <c r="F4823" s="110"/>
      <c r="G4823" s="112">
        <f t="shared" si="1399"/>
        <v>36038.26</v>
      </c>
      <c r="H4823" s="110">
        <v>1052.6099999999999</v>
      </c>
      <c r="I4823" s="110">
        <v>0</v>
      </c>
      <c r="J4823" s="110">
        <v>0</v>
      </c>
      <c r="K4823" s="110">
        <v>0</v>
      </c>
      <c r="L4823" s="112">
        <f t="shared" si="1400"/>
        <v>1052.6099999999999</v>
      </c>
    </row>
    <row r="4824" spans="1:12">
      <c r="A4824" s="182" t="str">
        <f t="shared" si="1398"/>
        <v>1.9.1.8.07.00.00 - Multas e Juros de Mora de Foros</v>
      </c>
      <c r="B4824" s="191" t="s">
        <v>3033</v>
      </c>
      <c r="C4824" s="111">
        <v>28791.52</v>
      </c>
      <c r="D4824" s="111"/>
      <c r="E4824" s="111"/>
      <c r="F4824" s="111">
        <v>1.73</v>
      </c>
      <c r="G4824" s="112">
        <f t="shared" si="1399"/>
        <v>28789.79</v>
      </c>
      <c r="H4824" s="111">
        <v>0</v>
      </c>
      <c r="I4824" s="111">
        <v>0</v>
      </c>
      <c r="J4824" s="111">
        <v>0</v>
      </c>
      <c r="K4824" s="111">
        <v>0</v>
      </c>
      <c r="L4824" s="112">
        <f t="shared" si="1400"/>
        <v>0</v>
      </c>
    </row>
    <row r="4825" spans="1:12">
      <c r="A4825" s="182" t="str">
        <f t="shared" si="1398"/>
        <v>1.9.1.8.08.00.00 - Multas e Juros de Mora da Taxa de Ocupação</v>
      </c>
      <c r="B4825" s="188" t="s">
        <v>3034</v>
      </c>
      <c r="C4825" s="110">
        <v>9107.4599999999991</v>
      </c>
      <c r="D4825" s="110"/>
      <c r="E4825" s="110"/>
      <c r="F4825" s="110">
        <v>0.15</v>
      </c>
      <c r="G4825" s="112">
        <f t="shared" si="1399"/>
        <v>9107.31</v>
      </c>
      <c r="H4825" s="110">
        <v>1576.46</v>
      </c>
      <c r="I4825" s="110">
        <v>0</v>
      </c>
      <c r="J4825" s="110">
        <v>0</v>
      </c>
      <c r="K4825" s="110">
        <v>0</v>
      </c>
      <c r="L4825" s="112">
        <f t="shared" si="1400"/>
        <v>1576.46</v>
      </c>
    </row>
    <row r="4826" spans="1:12">
      <c r="A4826" s="182" t="str">
        <f t="shared" si="1398"/>
        <v>1.9.1.8.09.00.00 - Multas e Juros de Mora de Dividendos</v>
      </c>
      <c r="B4826" s="191" t="s">
        <v>3035</v>
      </c>
      <c r="C4826" s="111">
        <v>284748.71999999997</v>
      </c>
      <c r="D4826" s="111"/>
      <c r="E4826" s="111"/>
      <c r="F4826" s="111"/>
      <c r="G4826" s="112">
        <f t="shared" si="1399"/>
        <v>284748.71999999997</v>
      </c>
      <c r="H4826" s="111">
        <v>0</v>
      </c>
      <c r="I4826" s="111">
        <v>0</v>
      </c>
      <c r="J4826" s="111">
        <v>0</v>
      </c>
      <c r="K4826" s="111">
        <v>0</v>
      </c>
      <c r="L4826" s="112">
        <f t="shared" si="1400"/>
        <v>0</v>
      </c>
    </row>
    <row r="4827" spans="1:12">
      <c r="A4827" s="182" t="str">
        <f t="shared" si="1398"/>
        <v>1.9.1.8.10.00.00 - Multas e Juros de Mora de Participações</v>
      </c>
      <c r="B4827" s="188" t="s">
        <v>3036</v>
      </c>
      <c r="C4827" s="110">
        <v>326.36</v>
      </c>
      <c r="D4827" s="110"/>
      <c r="E4827" s="110"/>
      <c r="F4827" s="110"/>
      <c r="G4827" s="112">
        <f t="shared" si="1399"/>
        <v>326.36</v>
      </c>
      <c r="H4827" s="110">
        <v>2812957.03</v>
      </c>
      <c r="I4827" s="110">
        <v>0</v>
      </c>
      <c r="J4827" s="110">
        <v>0</v>
      </c>
      <c r="K4827" s="110">
        <v>0</v>
      </c>
      <c r="L4827" s="112">
        <f t="shared" si="1400"/>
        <v>2812957.03</v>
      </c>
    </row>
    <row r="4828" spans="1:12" ht="25.5">
      <c r="A4828" s="182" t="str">
        <f t="shared" si="1398"/>
        <v>1.9.1.8.11.00.00 - Multas e Juros de Mora da Receita dos Direitos 
 “Antidumping” e dos Direitos Compensatórios</v>
      </c>
      <c r="B4828" s="191" t="s">
        <v>3037</v>
      </c>
      <c r="C4828" s="111">
        <v>33650.82</v>
      </c>
      <c r="D4828" s="111"/>
      <c r="E4828" s="111"/>
      <c r="F4828" s="111"/>
      <c r="G4828" s="112">
        <f t="shared" si="1399"/>
        <v>33650.82</v>
      </c>
      <c r="H4828" s="111">
        <v>0</v>
      </c>
      <c r="I4828" s="111">
        <v>0</v>
      </c>
      <c r="J4828" s="111">
        <v>0</v>
      </c>
      <c r="K4828" s="111">
        <v>0</v>
      </c>
      <c r="L4828" s="112">
        <f t="shared" si="1400"/>
        <v>0</v>
      </c>
    </row>
    <row r="4829" spans="1:12" ht="25.5">
      <c r="A4829" s="182" t="str">
        <f t="shared" si="1398"/>
        <v>1.9.1.8.12.00.00 - Multas e Juros de Mora da Receita Decorrente de 
 Bens Apreendidos</v>
      </c>
      <c r="B4829" s="188" t="s">
        <v>3038</v>
      </c>
      <c r="C4829" s="110">
        <v>7727.04</v>
      </c>
      <c r="D4829" s="110"/>
      <c r="E4829" s="110"/>
      <c r="F4829" s="110"/>
      <c r="G4829" s="112">
        <f t="shared" si="1399"/>
        <v>7727.04</v>
      </c>
      <c r="H4829" s="110">
        <v>0</v>
      </c>
      <c r="I4829" s="110">
        <v>0</v>
      </c>
      <c r="J4829" s="110">
        <v>0</v>
      </c>
      <c r="K4829" s="110">
        <v>0</v>
      </c>
      <c r="L4829" s="112">
        <f t="shared" si="1400"/>
        <v>0</v>
      </c>
    </row>
    <row r="4830" spans="1:12" ht="25.5">
      <c r="A4830" s="182" t="str">
        <f t="shared" si="1398"/>
        <v>1.9.1.8.14.00.00 - Multas e Juros de Mora da Receita de Exploração 
 de Recursos Minerais</v>
      </c>
      <c r="B4830" s="191" t="s">
        <v>3039</v>
      </c>
      <c r="C4830" s="111">
        <v>35211.11</v>
      </c>
      <c r="D4830" s="111"/>
      <c r="E4830" s="111"/>
      <c r="F4830" s="111"/>
      <c r="G4830" s="112">
        <f t="shared" si="1399"/>
        <v>35211.11</v>
      </c>
      <c r="H4830" s="111">
        <v>0</v>
      </c>
      <c r="I4830" s="111">
        <v>0</v>
      </c>
      <c r="J4830" s="111">
        <v>0</v>
      </c>
      <c r="K4830" s="111">
        <v>0</v>
      </c>
      <c r="L4830" s="112">
        <f t="shared" si="1400"/>
        <v>0</v>
      </c>
    </row>
    <row r="4831" spans="1:12" ht="25.5">
      <c r="A4831" s="182" t="str">
        <f t="shared" si="1398"/>
        <v>1.9.1.8.15.00.00 - Multas e Juros de Mora da Receita de Outorga de 
 Direitos de Exploração e Pesquisa Mineral</v>
      </c>
      <c r="B4831" s="188" t="s">
        <v>3040</v>
      </c>
      <c r="C4831" s="110">
        <v>414511.01</v>
      </c>
      <c r="D4831" s="110"/>
      <c r="E4831" s="110"/>
      <c r="F4831" s="110"/>
      <c r="G4831" s="112">
        <f t="shared" si="1399"/>
        <v>414511.01</v>
      </c>
      <c r="H4831" s="110">
        <v>0</v>
      </c>
      <c r="I4831" s="110">
        <v>0</v>
      </c>
      <c r="J4831" s="110">
        <v>0</v>
      </c>
      <c r="K4831" s="110">
        <v>0</v>
      </c>
      <c r="L4831" s="112">
        <f t="shared" si="1400"/>
        <v>0</v>
      </c>
    </row>
    <row r="4832" spans="1:12" ht="25.5">
      <c r="A4832" s="182" t="str">
        <f t="shared" si="1398"/>
        <v>1.9.1.8.16.00.00 - Multas e Juros de Mora da Receita de Concessão 
 Florestal</v>
      </c>
      <c r="B4832" s="191" t="s">
        <v>3041</v>
      </c>
      <c r="C4832" s="111">
        <v>169.71</v>
      </c>
      <c r="D4832" s="111"/>
      <c r="E4832" s="111"/>
      <c r="F4832" s="111"/>
      <c r="G4832" s="112">
        <f t="shared" si="1399"/>
        <v>169.71</v>
      </c>
      <c r="H4832" s="111">
        <v>0</v>
      </c>
      <c r="I4832" s="111">
        <v>0</v>
      </c>
      <c r="J4832" s="111">
        <v>0</v>
      </c>
      <c r="K4832" s="111">
        <v>0</v>
      </c>
      <c r="L4832" s="112">
        <f t="shared" si="1400"/>
        <v>0</v>
      </c>
    </row>
    <row r="4833" spans="1:12" ht="25.5">
      <c r="A4833" s="182" t="str">
        <f t="shared" si="1398"/>
        <v>1.9.1.8.17.00.00 - Multa e Juros de Mora pela Cessão de Uso de Bens 
 da União</v>
      </c>
      <c r="B4833" s="188" t="s">
        <v>3042</v>
      </c>
      <c r="C4833" s="110"/>
      <c r="D4833" s="110"/>
      <c r="E4833" s="110"/>
      <c r="F4833" s="110"/>
      <c r="G4833" s="112">
        <f t="shared" si="1399"/>
        <v>0</v>
      </c>
      <c r="H4833" s="110">
        <v>0</v>
      </c>
      <c r="I4833" s="110">
        <v>0</v>
      </c>
      <c r="J4833" s="110">
        <v>0</v>
      </c>
      <c r="K4833" s="110">
        <v>0</v>
      </c>
      <c r="L4833" s="112">
        <f t="shared" si="1400"/>
        <v>0</v>
      </c>
    </row>
    <row r="4834" spans="1:12" ht="25.5">
      <c r="A4834" s="182" t="str">
        <f t="shared" si="1398"/>
        <v>1.9.1.8.18.00.00 - Multa e Juros de Mora de Indenização por Posse ou 
 Ocupação Ilícita de Bens da União</v>
      </c>
      <c r="B4834" s="191" t="s">
        <v>3043</v>
      </c>
      <c r="C4834" s="111">
        <v>677.24</v>
      </c>
      <c r="D4834" s="111"/>
      <c r="E4834" s="111"/>
      <c r="F4834" s="111"/>
      <c r="G4834" s="112">
        <f t="shared" si="1399"/>
        <v>677.24</v>
      </c>
      <c r="H4834" s="111">
        <v>0</v>
      </c>
      <c r="I4834" s="111">
        <v>0</v>
      </c>
      <c r="J4834" s="111">
        <v>0</v>
      </c>
      <c r="K4834" s="111">
        <v>0</v>
      </c>
      <c r="L4834" s="112">
        <f t="shared" si="1400"/>
        <v>0</v>
      </c>
    </row>
    <row r="4835" spans="1:12" ht="25.5">
      <c r="A4835" s="182" t="str">
        <f t="shared" si="1398"/>
        <v>1.9.1.8.19.00.00 - Multas e Juros de Mora do Auto de Infração no 
 âmbito do Regime de Previdência Complementar Fechada</v>
      </c>
      <c r="B4835" s="188" t="s">
        <v>3044</v>
      </c>
      <c r="C4835" s="110"/>
      <c r="D4835" s="110"/>
      <c r="E4835" s="110"/>
      <c r="F4835" s="110"/>
      <c r="G4835" s="112">
        <f t="shared" si="1399"/>
        <v>0</v>
      </c>
      <c r="H4835" s="110">
        <v>0</v>
      </c>
      <c r="I4835" s="110">
        <v>0</v>
      </c>
      <c r="J4835" s="110">
        <v>0</v>
      </c>
      <c r="K4835" s="110">
        <v>0</v>
      </c>
      <c r="L4835" s="112">
        <f t="shared" si="1400"/>
        <v>0</v>
      </c>
    </row>
    <row r="4836" spans="1:12" ht="38.25">
      <c r="A4836" s="182" t="str">
        <f t="shared" si="1398"/>
        <v>1.9.1.8.20.00.00 - Multas e Juros de Mora da Receita Decorrente de 
 Medidas de Suspensão de Concessões dos Direitos de Propriedade 
 Intelectual</v>
      </c>
      <c r="B4836" s="191" t="s">
        <v>3045</v>
      </c>
      <c r="C4836" s="111"/>
      <c r="D4836" s="111"/>
      <c r="E4836" s="111"/>
      <c r="F4836" s="111"/>
      <c r="G4836" s="112">
        <f t="shared" si="1399"/>
        <v>0</v>
      </c>
      <c r="H4836" s="111">
        <v>0</v>
      </c>
      <c r="I4836" s="111">
        <v>0</v>
      </c>
      <c r="J4836" s="111">
        <v>0</v>
      </c>
      <c r="K4836" s="111">
        <v>0</v>
      </c>
      <c r="L4836" s="112">
        <f t="shared" si="1400"/>
        <v>0</v>
      </c>
    </row>
    <row r="4837" spans="1:12" ht="25.5">
      <c r="A4837" s="182" t="str">
        <f t="shared" si="1398"/>
        <v>1.9.1.8.21.00.00 - Multas e Juros de Mora do Ressarcimento 
 Decorrente de Ações Regressivas Oriundas da Relação de Trabalho</v>
      </c>
      <c r="B4837" s="188" t="s">
        <v>3046</v>
      </c>
      <c r="C4837" s="110">
        <v>83032.09</v>
      </c>
      <c r="D4837" s="110"/>
      <c r="E4837" s="110"/>
      <c r="F4837" s="110"/>
      <c r="G4837" s="112">
        <f t="shared" si="1399"/>
        <v>83032.09</v>
      </c>
      <c r="H4837" s="110">
        <v>0</v>
      </c>
      <c r="I4837" s="110">
        <v>0</v>
      </c>
      <c r="J4837" s="110">
        <v>0</v>
      </c>
      <c r="K4837" s="110">
        <v>0</v>
      </c>
      <c r="L4837" s="112">
        <f t="shared" si="1400"/>
        <v>0</v>
      </c>
    </row>
    <row r="4838" spans="1:12" ht="25.5">
      <c r="A4838" s="182" t="str">
        <f t="shared" si="1398"/>
        <v>1.9.1.8.23.00.00 - Multa e Juros de Mora Decorrentes da Restituição 
 de Recursos de Fomento</v>
      </c>
      <c r="B4838" s="191" t="s">
        <v>3047</v>
      </c>
      <c r="C4838" s="111"/>
      <c r="D4838" s="111"/>
      <c r="E4838" s="111"/>
      <c r="F4838" s="111"/>
      <c r="G4838" s="112">
        <f t="shared" si="1399"/>
        <v>0</v>
      </c>
      <c r="H4838" s="111">
        <v>0</v>
      </c>
      <c r="I4838" s="111">
        <v>0</v>
      </c>
      <c r="J4838" s="111">
        <v>0</v>
      </c>
      <c r="K4838" s="111">
        <v>0</v>
      </c>
      <c r="L4838" s="112">
        <f t="shared" si="1400"/>
        <v>0</v>
      </c>
    </row>
    <row r="4839" spans="1:12" ht="25.5">
      <c r="A4839" s="182" t="str">
        <f t="shared" si="1398"/>
        <v>1.9.1.8.24.00.00 - Multas e Juros de Mora das Receitas de Concessão 
 e Outorga na Área de Telecomunicações</v>
      </c>
      <c r="B4839" s="188" t="s">
        <v>3048</v>
      </c>
      <c r="C4839" s="110">
        <v>17.5</v>
      </c>
      <c r="D4839" s="110"/>
      <c r="E4839" s="110"/>
      <c r="F4839" s="110">
        <v>0.16</v>
      </c>
      <c r="G4839" s="112">
        <f t="shared" si="1399"/>
        <v>17.34</v>
      </c>
      <c r="H4839" s="110">
        <v>15799.97</v>
      </c>
      <c r="I4839" s="110">
        <v>0</v>
      </c>
      <c r="J4839" s="110">
        <v>0</v>
      </c>
      <c r="K4839" s="110">
        <v>0</v>
      </c>
      <c r="L4839" s="112">
        <f t="shared" si="1400"/>
        <v>15799.97</v>
      </c>
    </row>
    <row r="4840" spans="1:12" ht="25.5">
      <c r="A4840" s="182" t="str">
        <f t="shared" si="1398"/>
        <v>1.9.1.8.25.00.00 - Multas e Juros de Mora Incidentes sobre as Multas 
 Previstas na Lei Geral das Telecomunicações</v>
      </c>
      <c r="B4840" s="191" t="s">
        <v>3049</v>
      </c>
      <c r="C4840" s="111"/>
      <c r="D4840" s="111"/>
      <c r="E4840" s="111"/>
      <c r="F4840" s="111"/>
      <c r="G4840" s="112">
        <f t="shared" si="1399"/>
        <v>0</v>
      </c>
      <c r="H4840" s="111">
        <v>0</v>
      </c>
      <c r="I4840" s="111">
        <v>0</v>
      </c>
      <c r="J4840" s="111">
        <v>0</v>
      </c>
      <c r="K4840" s="111">
        <v>0</v>
      </c>
      <c r="L4840" s="112">
        <f t="shared" si="1400"/>
        <v>0</v>
      </c>
    </row>
    <row r="4841" spans="1:12" ht="25.5">
      <c r="A4841" s="182" t="str">
        <f t="shared" si="1398"/>
        <v>1.9.1.8.26.00.00 - Multas e Juros de Mora Decorrentes de Multas por 
 Auto de Infração</v>
      </c>
      <c r="B4841" s="188" t="s">
        <v>3050</v>
      </c>
      <c r="C4841" s="110">
        <v>189301.55</v>
      </c>
      <c r="D4841" s="110"/>
      <c r="E4841" s="110"/>
      <c r="F4841" s="110">
        <v>63.15</v>
      </c>
      <c r="G4841" s="112">
        <f t="shared" si="1399"/>
        <v>189238.39999999999</v>
      </c>
      <c r="H4841" s="110">
        <v>0</v>
      </c>
      <c r="I4841" s="110">
        <v>0</v>
      </c>
      <c r="J4841" s="110">
        <v>0</v>
      </c>
      <c r="K4841" s="110">
        <v>0</v>
      </c>
      <c r="L4841" s="112">
        <f t="shared" si="1400"/>
        <v>0</v>
      </c>
    </row>
    <row r="4842" spans="1:12" ht="25.5">
      <c r="A4842" s="182" t="str">
        <f t="shared" si="1398"/>
        <v>1.9.1.8.27.00.00 - Multas e Juros de Mora dos Serviços de 
 Certificação e Homologação de Produtos de Telecomunicações</v>
      </c>
      <c r="B4842" s="191" t="s">
        <v>3051</v>
      </c>
      <c r="C4842" s="111"/>
      <c r="D4842" s="111"/>
      <c r="E4842" s="111"/>
      <c r="F4842" s="111"/>
      <c r="G4842" s="112">
        <f t="shared" si="1399"/>
        <v>0</v>
      </c>
      <c r="H4842" s="111">
        <v>15026.56</v>
      </c>
      <c r="I4842" s="111">
        <v>0</v>
      </c>
      <c r="J4842" s="111">
        <v>0</v>
      </c>
      <c r="K4842" s="111">
        <v>0</v>
      </c>
      <c r="L4842" s="112">
        <f t="shared" si="1400"/>
        <v>15026.56</v>
      </c>
    </row>
    <row r="4843" spans="1:12">
      <c r="A4843" s="182" t="str">
        <f t="shared" si="1398"/>
        <v>1.9.1.8.99.00.00 - Outras Multas e Juros de Mora</v>
      </c>
      <c r="B4843" s="188" t="s">
        <v>3052</v>
      </c>
      <c r="C4843" s="110">
        <v>154594580.72999999</v>
      </c>
      <c r="D4843" s="110">
        <v>52791.09</v>
      </c>
      <c r="E4843" s="110">
        <v>241857.82</v>
      </c>
      <c r="F4843" s="110">
        <v>424940.38</v>
      </c>
      <c r="G4843" s="112">
        <f t="shared" si="1399"/>
        <v>153874991.44</v>
      </c>
      <c r="H4843" s="110">
        <v>21318946.539999999</v>
      </c>
      <c r="I4843" s="110">
        <v>0</v>
      </c>
      <c r="J4843" s="110">
        <v>0</v>
      </c>
      <c r="K4843" s="110">
        <v>0</v>
      </c>
      <c r="L4843" s="112">
        <f t="shared" si="1400"/>
        <v>21318946.539999999</v>
      </c>
    </row>
    <row r="4844" spans="1:12">
      <c r="A4844" s="182" t="str">
        <f t="shared" si="1398"/>
        <v>1.9.1.9.00.00.00 - Multas de Outras Origens</v>
      </c>
      <c r="B4844" s="191" t="s">
        <v>3053</v>
      </c>
      <c r="C4844" s="111">
        <v>4555176373.1400003</v>
      </c>
      <c r="D4844" s="111">
        <v>15973282</v>
      </c>
      <c r="E4844" s="111"/>
      <c r="F4844" s="111">
        <v>205728785.34999999</v>
      </c>
      <c r="G4844" s="112">
        <f t="shared" si="1399"/>
        <v>4333474305.79</v>
      </c>
      <c r="H4844" s="111">
        <v>3773566157.4699998</v>
      </c>
      <c r="I4844" s="111">
        <v>0</v>
      </c>
      <c r="J4844" s="111">
        <v>0</v>
      </c>
      <c r="K4844" s="111">
        <v>125033792.88</v>
      </c>
      <c r="L4844" s="112">
        <f t="shared" si="1400"/>
        <v>3648532364.5899997</v>
      </c>
    </row>
    <row r="4845" spans="1:12">
      <c r="A4845" s="182" t="str">
        <f t="shared" si="1398"/>
        <v>1.9.2.0.00.00.00 - Indenizações e Restituições</v>
      </c>
      <c r="B4845" s="188" t="s">
        <v>3054</v>
      </c>
      <c r="C4845" s="110">
        <v>3622195875.9499998</v>
      </c>
      <c r="D4845" s="110">
        <v>1097450.8799999999</v>
      </c>
      <c r="E4845" s="110">
        <v>15409.19</v>
      </c>
      <c r="F4845" s="110">
        <v>6142338.8099999996</v>
      </c>
      <c r="G4845" s="112">
        <f t="shared" si="1399"/>
        <v>3614940677.0699997</v>
      </c>
      <c r="H4845" s="110">
        <v>5509618992.1499996</v>
      </c>
      <c r="I4845" s="110">
        <v>0</v>
      </c>
      <c r="J4845" s="110">
        <v>0</v>
      </c>
      <c r="K4845" s="110">
        <v>20006061.530000001</v>
      </c>
      <c r="L4845" s="112">
        <f t="shared" si="1400"/>
        <v>5489612930.6199999</v>
      </c>
    </row>
    <row r="4846" spans="1:12">
      <c r="A4846" s="182" t="str">
        <f t="shared" si="1398"/>
        <v>1.9.2.1.00.00.00 - Indenizações</v>
      </c>
      <c r="B4846" s="191" t="s">
        <v>3055</v>
      </c>
      <c r="C4846" s="111">
        <v>483543500.05000001</v>
      </c>
      <c r="D4846" s="111">
        <v>74290.84</v>
      </c>
      <c r="E4846" s="111"/>
      <c r="F4846" s="111">
        <v>582694.5</v>
      </c>
      <c r="G4846" s="112">
        <f t="shared" si="1399"/>
        <v>482886514.71000004</v>
      </c>
      <c r="H4846" s="111">
        <v>149637942.71000001</v>
      </c>
      <c r="I4846" s="111">
        <v>0</v>
      </c>
      <c r="J4846" s="111">
        <v>0</v>
      </c>
      <c r="K4846" s="111">
        <v>8439656.7799999993</v>
      </c>
      <c r="L4846" s="112">
        <f t="shared" si="1400"/>
        <v>141198285.93000001</v>
      </c>
    </row>
    <row r="4847" spans="1:12">
      <c r="A4847" s="182" t="str">
        <f t="shared" si="1398"/>
        <v>1.9.2.2.00.00.00 - Restituições</v>
      </c>
      <c r="B4847" s="188" t="s">
        <v>3056</v>
      </c>
      <c r="C4847" s="110">
        <v>3138652375.9000001</v>
      </c>
      <c r="D4847" s="110">
        <v>1023160.04</v>
      </c>
      <c r="E4847" s="110">
        <v>15409.19</v>
      </c>
      <c r="F4847" s="110">
        <v>5559644.3099999996</v>
      </c>
      <c r="G4847" s="112">
        <f t="shared" si="1399"/>
        <v>3132054162.3600001</v>
      </c>
      <c r="H4847" s="110">
        <v>5359981049.4399996</v>
      </c>
      <c r="I4847" s="110">
        <v>0</v>
      </c>
      <c r="J4847" s="110">
        <v>0</v>
      </c>
      <c r="K4847" s="110">
        <v>11566404.75</v>
      </c>
      <c r="L4847" s="112">
        <f t="shared" si="1400"/>
        <v>5348414644.6899996</v>
      </c>
    </row>
    <row r="4848" spans="1:12">
      <c r="A4848" s="182" t="str">
        <f t="shared" si="1398"/>
        <v>1.9.2.2.01.00.00 - Restituições de Convênios</v>
      </c>
      <c r="B4848" s="191" t="s">
        <v>3057</v>
      </c>
      <c r="C4848" s="111">
        <v>67032404.530000001</v>
      </c>
      <c r="D4848" s="111"/>
      <c r="E4848" s="111"/>
      <c r="F4848" s="111">
        <v>217070.17</v>
      </c>
      <c r="G4848" s="112">
        <f t="shared" si="1399"/>
        <v>66815334.359999999</v>
      </c>
      <c r="H4848" s="111">
        <v>129488771.17</v>
      </c>
      <c r="I4848" s="111">
        <v>0</v>
      </c>
      <c r="J4848" s="111">
        <v>0</v>
      </c>
      <c r="K4848" s="111">
        <v>71999.350000000006</v>
      </c>
      <c r="L4848" s="112">
        <f t="shared" si="1400"/>
        <v>129416771.82000001</v>
      </c>
    </row>
    <row r="4849" spans="1:12">
      <c r="A4849" s="182" t="str">
        <f t="shared" si="1398"/>
        <v>1.9.2.2.02.00.00 - Restituições de Benefícios não Desembolsados</v>
      </c>
      <c r="B4849" s="188" t="s">
        <v>3058</v>
      </c>
      <c r="C4849" s="110">
        <v>5315312.08</v>
      </c>
      <c r="D4849" s="110"/>
      <c r="E4849" s="110"/>
      <c r="F4849" s="110">
        <v>4599.1400000000003</v>
      </c>
      <c r="G4849" s="112">
        <f t="shared" si="1399"/>
        <v>5310712.9400000004</v>
      </c>
      <c r="H4849" s="110">
        <v>3292496.99</v>
      </c>
      <c r="I4849" s="110">
        <v>0</v>
      </c>
      <c r="J4849" s="110">
        <v>0</v>
      </c>
      <c r="K4849" s="110">
        <v>0</v>
      </c>
      <c r="L4849" s="112">
        <f t="shared" si="1400"/>
        <v>3292496.99</v>
      </c>
    </row>
    <row r="4850" spans="1:12" ht="25.5">
      <c r="A4850" s="182" t="str">
        <f t="shared" si="1398"/>
        <v>1.9.2.2.03.00.00 - Restituições de Constribuições Previdenciárias 
 Complementares</v>
      </c>
      <c r="B4850" s="191" t="s">
        <v>3059</v>
      </c>
      <c r="C4850" s="111">
        <v>2575364.7999999998</v>
      </c>
      <c r="D4850" s="111"/>
      <c r="E4850" s="111"/>
      <c r="F4850" s="111">
        <v>650.28</v>
      </c>
      <c r="G4850" s="112">
        <f t="shared" si="1399"/>
        <v>2574714.52</v>
      </c>
      <c r="H4850" s="111">
        <v>1856286.05</v>
      </c>
      <c r="I4850" s="111">
        <v>0</v>
      </c>
      <c r="J4850" s="111">
        <v>0</v>
      </c>
      <c r="K4850" s="111">
        <v>0</v>
      </c>
      <c r="L4850" s="112">
        <f t="shared" si="1400"/>
        <v>1856286.05</v>
      </c>
    </row>
    <row r="4851" spans="1:12" ht="25.5">
      <c r="A4851" s="182" t="str">
        <f t="shared" si="1398"/>
        <v>1.9.2.2.04.00.00 - Restituições não Reclamadas das Condenações 
 Judiciais</v>
      </c>
      <c r="B4851" s="188" t="s">
        <v>3060</v>
      </c>
      <c r="C4851" s="110">
        <v>1504571.96</v>
      </c>
      <c r="D4851" s="110"/>
      <c r="E4851" s="110"/>
      <c r="F4851" s="110"/>
      <c r="G4851" s="112">
        <f t="shared" si="1399"/>
        <v>1504571.96</v>
      </c>
      <c r="H4851" s="110">
        <v>0</v>
      </c>
      <c r="I4851" s="110">
        <v>0</v>
      </c>
      <c r="J4851" s="110">
        <v>0</v>
      </c>
      <c r="K4851" s="110">
        <v>0</v>
      </c>
      <c r="L4851" s="112">
        <f t="shared" si="1400"/>
        <v>0</v>
      </c>
    </row>
    <row r="4852" spans="1:12" ht="25.5">
      <c r="A4852" s="182" t="str">
        <f t="shared" si="1398"/>
        <v>1.9.2.2.05.00.00 - Ressarcimento por Operadoras de Seguros Privados 
 de Assistência à Saúde</v>
      </c>
      <c r="B4852" s="191" t="s">
        <v>3061</v>
      </c>
      <c r="C4852" s="111">
        <v>56144.21</v>
      </c>
      <c r="D4852" s="111"/>
      <c r="E4852" s="111"/>
      <c r="F4852" s="111"/>
      <c r="G4852" s="112">
        <f t="shared" si="1399"/>
        <v>56144.21</v>
      </c>
      <c r="H4852" s="111">
        <v>0</v>
      </c>
      <c r="I4852" s="111">
        <v>0</v>
      </c>
      <c r="J4852" s="111">
        <v>0</v>
      </c>
      <c r="K4852" s="111">
        <v>0</v>
      </c>
      <c r="L4852" s="112">
        <f t="shared" si="1400"/>
        <v>0</v>
      </c>
    </row>
    <row r="4853" spans="1:12" ht="25.5">
      <c r="A4853" s="182" t="str">
        <f t="shared" si="1398"/>
        <v>1.9.2.2.06.00.00 - Ressarcimento do Custo de Disponibilização de 
 Medicamentos</v>
      </c>
      <c r="B4853" s="188" t="s">
        <v>3062</v>
      </c>
      <c r="C4853" s="110">
        <v>298326.17</v>
      </c>
      <c r="D4853" s="110"/>
      <c r="E4853" s="110"/>
      <c r="F4853" s="110"/>
      <c r="G4853" s="112">
        <f t="shared" si="1399"/>
        <v>298326.17</v>
      </c>
      <c r="H4853" s="110">
        <v>23218.95</v>
      </c>
      <c r="I4853" s="110">
        <v>0</v>
      </c>
      <c r="J4853" s="110">
        <v>0</v>
      </c>
      <c r="K4853" s="110">
        <v>0</v>
      </c>
      <c r="L4853" s="112">
        <f t="shared" si="1400"/>
        <v>23218.95</v>
      </c>
    </row>
    <row r="4854" spans="1:12">
      <c r="A4854" s="182" t="str">
        <f t="shared" si="1398"/>
        <v>1.9.2.2.07.00.00 - Recuperação de Despesas de Exercícios Anteriores</v>
      </c>
      <c r="B4854" s="191" t="s">
        <v>3063</v>
      </c>
      <c r="C4854" s="111">
        <v>58395133.030000001</v>
      </c>
      <c r="D4854" s="111">
        <v>203.44</v>
      </c>
      <c r="E4854" s="111"/>
      <c r="F4854" s="111">
        <v>1726.56</v>
      </c>
      <c r="G4854" s="112">
        <f t="shared" si="1399"/>
        <v>58393203.030000001</v>
      </c>
      <c r="H4854" s="111">
        <v>118853216.68000001</v>
      </c>
      <c r="I4854" s="111">
        <v>0</v>
      </c>
      <c r="J4854" s="111">
        <v>0</v>
      </c>
      <c r="K4854" s="111">
        <v>7956.62</v>
      </c>
      <c r="L4854" s="112">
        <f t="shared" si="1400"/>
        <v>118845260.06</v>
      </c>
    </row>
    <row r="4855" spans="1:12" ht="25.5">
      <c r="A4855" s="182" t="str">
        <f t="shared" si="1398"/>
        <v>1.9.2.2.08.00.00 - Ressarcimento de Pagamentos de Honorários 
 Técnicos-Periciais</v>
      </c>
      <c r="B4855" s="188" t="s">
        <v>3064</v>
      </c>
      <c r="C4855" s="110">
        <v>74906.570000000007</v>
      </c>
      <c r="D4855" s="110"/>
      <c r="E4855" s="110"/>
      <c r="F4855" s="110"/>
      <c r="G4855" s="112">
        <f t="shared" si="1399"/>
        <v>74906.570000000007</v>
      </c>
      <c r="H4855" s="110">
        <v>14549774.73</v>
      </c>
      <c r="I4855" s="110">
        <v>0</v>
      </c>
      <c r="J4855" s="110">
        <v>0</v>
      </c>
      <c r="K4855" s="110">
        <v>68.099999999999994</v>
      </c>
      <c r="L4855" s="112">
        <f t="shared" si="1400"/>
        <v>14549706.630000001</v>
      </c>
    </row>
    <row r="4856" spans="1:12" ht="25.5">
      <c r="A4856" s="182" t="str">
        <f t="shared" si="1398"/>
        <v>1.9.2.2.09.00.00 - Ressarcimento de Despesas do Porte de Remessa e 
 Retorno dos Autos</v>
      </c>
      <c r="B4856" s="191" t="s">
        <v>3065</v>
      </c>
      <c r="C4856" s="111">
        <v>293564.95</v>
      </c>
      <c r="D4856" s="111"/>
      <c r="E4856" s="111"/>
      <c r="F4856" s="111"/>
      <c r="G4856" s="112">
        <f t="shared" si="1399"/>
        <v>293564.95</v>
      </c>
      <c r="H4856" s="111">
        <v>858623.53</v>
      </c>
      <c r="I4856" s="111">
        <v>0</v>
      </c>
      <c r="J4856" s="111">
        <v>0</v>
      </c>
      <c r="K4856" s="111">
        <v>0</v>
      </c>
      <c r="L4856" s="112">
        <f t="shared" si="1400"/>
        <v>858623.53</v>
      </c>
    </row>
    <row r="4857" spans="1:12" ht="25.5">
      <c r="A4857" s="182" t="str">
        <f t="shared" si="1398"/>
        <v>1.9.2.2.10.00.00 - Compensações Financeiras entre o Regime Geral e 
 os Regimes Próprios de Previdência dos Servidores</v>
      </c>
      <c r="B4857" s="188" t="s">
        <v>3066</v>
      </c>
      <c r="C4857" s="110">
        <v>1077191572.28</v>
      </c>
      <c r="D4857" s="110"/>
      <c r="E4857" s="110"/>
      <c r="F4857" s="110">
        <v>715857.43</v>
      </c>
      <c r="G4857" s="112">
        <f t="shared" si="1399"/>
        <v>1076475714.8499999</v>
      </c>
      <c r="H4857" s="110">
        <v>1056288209.02</v>
      </c>
      <c r="I4857" s="110">
        <v>0</v>
      </c>
      <c r="J4857" s="110">
        <v>0</v>
      </c>
      <c r="K4857" s="110">
        <v>0</v>
      </c>
      <c r="L4857" s="112">
        <f t="shared" si="1400"/>
        <v>1056288209.02</v>
      </c>
    </row>
    <row r="4858" spans="1:12" ht="25.5">
      <c r="A4858" s="182" t="str">
        <f t="shared" si="1398"/>
        <v>1.9.2.2.11.00.00 - Restituição de Parcelas do Seguro Desemprego 
 Recebidas Indevidamente</v>
      </c>
      <c r="B4858" s="191" t="s">
        <v>3067</v>
      </c>
      <c r="C4858" s="111">
        <v>2415.14</v>
      </c>
      <c r="D4858" s="111"/>
      <c r="E4858" s="111"/>
      <c r="F4858" s="111"/>
      <c r="G4858" s="112">
        <f t="shared" si="1399"/>
        <v>2415.14</v>
      </c>
      <c r="H4858" s="111">
        <v>7252907.6900000004</v>
      </c>
      <c r="I4858" s="111">
        <v>0</v>
      </c>
      <c r="J4858" s="111">
        <v>0</v>
      </c>
      <c r="K4858" s="111">
        <v>0</v>
      </c>
      <c r="L4858" s="112">
        <f t="shared" si="1400"/>
        <v>7252907.6900000004</v>
      </c>
    </row>
    <row r="4859" spans="1:12">
      <c r="A4859" s="182" t="str">
        <f t="shared" si="1398"/>
        <v>1.9.2.2.20.00.00 - Recuperação de Sinistros</v>
      </c>
      <c r="B4859" s="188" t="s">
        <v>3068</v>
      </c>
      <c r="C4859" s="110">
        <v>1096935.5900000001</v>
      </c>
      <c r="D4859" s="110"/>
      <c r="E4859" s="110"/>
      <c r="F4859" s="110"/>
      <c r="G4859" s="112">
        <f t="shared" si="1399"/>
        <v>1096935.5900000001</v>
      </c>
      <c r="H4859" s="110">
        <v>242223.34</v>
      </c>
      <c r="I4859" s="110">
        <v>0</v>
      </c>
      <c r="J4859" s="110">
        <v>0</v>
      </c>
      <c r="K4859" s="110">
        <v>0</v>
      </c>
      <c r="L4859" s="112">
        <f t="shared" si="1400"/>
        <v>242223.34</v>
      </c>
    </row>
    <row r="4860" spans="1:12" ht="25.5">
      <c r="A4860" s="182" t="str">
        <f t="shared" si="1398"/>
        <v>1.9.2.2.21.00.00 - Ressarcimentos de Pagamentos de Despesas pela 
 Deportação</v>
      </c>
      <c r="B4860" s="191" t="s">
        <v>3069</v>
      </c>
      <c r="C4860" s="111"/>
      <c r="D4860" s="111"/>
      <c r="E4860" s="111"/>
      <c r="F4860" s="111"/>
      <c r="G4860" s="112">
        <f t="shared" si="1399"/>
        <v>0</v>
      </c>
      <c r="H4860" s="111">
        <v>438607.84</v>
      </c>
      <c r="I4860" s="111">
        <v>0</v>
      </c>
      <c r="J4860" s="111">
        <v>0</v>
      </c>
      <c r="K4860" s="111">
        <v>0</v>
      </c>
      <c r="L4860" s="112">
        <f t="shared" si="1400"/>
        <v>438607.84</v>
      </c>
    </row>
    <row r="4861" spans="1:12" ht="25.5">
      <c r="A4861" s="182" t="str">
        <f t="shared" si="1398"/>
        <v>1.9.2.2.22.00.00 - Ressarcimento Decorrente de Ações Regressivas 
 Oriundas da Relação de Trabalho</v>
      </c>
      <c r="B4861" s="188" t="s">
        <v>3070</v>
      </c>
      <c r="C4861" s="110">
        <v>727521.26</v>
      </c>
      <c r="D4861" s="110"/>
      <c r="E4861" s="110"/>
      <c r="F4861" s="110"/>
      <c r="G4861" s="112">
        <f t="shared" si="1399"/>
        <v>727521.26</v>
      </c>
      <c r="H4861" s="110">
        <v>85003338.799999997</v>
      </c>
      <c r="I4861" s="110">
        <v>0</v>
      </c>
      <c r="J4861" s="110">
        <v>0</v>
      </c>
      <c r="K4861" s="110">
        <v>0</v>
      </c>
      <c r="L4861" s="112">
        <f t="shared" si="1400"/>
        <v>85003338.799999997</v>
      </c>
    </row>
    <row r="4862" spans="1:12">
      <c r="A4862" s="182" t="str">
        <f t="shared" si="1398"/>
        <v>1.9.2.2.23.00.00 - Restituição de Recursos de Fomento</v>
      </c>
      <c r="B4862" s="191" t="s">
        <v>3071</v>
      </c>
      <c r="C4862" s="111">
        <v>10341.700000000001</v>
      </c>
      <c r="D4862" s="111"/>
      <c r="E4862" s="111"/>
      <c r="F4862" s="111"/>
      <c r="G4862" s="112">
        <f t="shared" si="1399"/>
        <v>10341.700000000001</v>
      </c>
      <c r="H4862" s="111">
        <v>4318224.5599999996</v>
      </c>
      <c r="I4862" s="111">
        <v>0</v>
      </c>
      <c r="J4862" s="111">
        <v>0</v>
      </c>
      <c r="K4862" s="111">
        <v>0</v>
      </c>
      <c r="L4862" s="112">
        <f t="shared" si="1400"/>
        <v>4318224.5599999996</v>
      </c>
    </row>
    <row r="4863" spans="1:12" ht="25.5">
      <c r="A4863" s="182" t="str">
        <f t="shared" si="1398"/>
        <v>1.9.2.2.24.00.00 - Restituição de Recursos de Subvenções ou 
 Subsídios</v>
      </c>
      <c r="B4863" s="188" t="s">
        <v>3072</v>
      </c>
      <c r="C4863" s="110">
        <v>9412997.7300000004</v>
      </c>
      <c r="D4863" s="110"/>
      <c r="E4863" s="110"/>
      <c r="F4863" s="110"/>
      <c r="G4863" s="112">
        <f t="shared" si="1399"/>
        <v>9412997.7300000004</v>
      </c>
      <c r="H4863" s="110">
        <v>1050054.6399999999</v>
      </c>
      <c r="I4863" s="110">
        <v>0</v>
      </c>
      <c r="J4863" s="110">
        <v>0</v>
      </c>
      <c r="K4863" s="110">
        <v>0</v>
      </c>
      <c r="L4863" s="112">
        <f t="shared" si="1400"/>
        <v>1050054.6399999999</v>
      </c>
    </row>
    <row r="4864" spans="1:12" ht="25.5">
      <c r="A4864" s="182" t="str">
        <f t="shared" si="1398"/>
        <v>1.9.2.2.30.00.00 - Devoluções de Recursos Decorrentes de 
 Restituições Indevidas do Imposto de Renda</v>
      </c>
      <c r="B4864" s="191" t="s">
        <v>3073</v>
      </c>
      <c r="C4864" s="111">
        <v>32711.62</v>
      </c>
      <c r="D4864" s="111"/>
      <c r="E4864" s="111"/>
      <c r="F4864" s="111"/>
      <c r="G4864" s="112">
        <f t="shared" si="1399"/>
        <v>32711.62</v>
      </c>
      <c r="H4864" s="111">
        <v>0</v>
      </c>
      <c r="I4864" s="111">
        <v>0</v>
      </c>
      <c r="J4864" s="111">
        <v>0</v>
      </c>
      <c r="K4864" s="111">
        <v>0</v>
      </c>
      <c r="L4864" s="112">
        <f t="shared" si="1400"/>
        <v>0</v>
      </c>
    </row>
    <row r="4865" spans="1:12">
      <c r="A4865" s="182" t="str">
        <f t="shared" si="1398"/>
        <v>1.9.2.2.99.00.00 - Outras Restituições</v>
      </c>
      <c r="B4865" s="188" t="s">
        <v>3074</v>
      </c>
      <c r="C4865" s="110">
        <v>1914240561.4100001</v>
      </c>
      <c r="D4865" s="110">
        <v>1022956.6</v>
      </c>
      <c r="E4865" s="110">
        <v>15409.19</v>
      </c>
      <c r="F4865" s="110">
        <v>4619740.7300000004</v>
      </c>
      <c r="G4865" s="112">
        <f t="shared" si="1399"/>
        <v>1908582454.8900001</v>
      </c>
      <c r="H4865" s="110">
        <v>3936465095.4499998</v>
      </c>
      <c r="I4865" s="110">
        <v>0</v>
      </c>
      <c r="J4865" s="110">
        <v>0</v>
      </c>
      <c r="K4865" s="110">
        <v>11486380.68</v>
      </c>
      <c r="L4865" s="112">
        <f t="shared" si="1400"/>
        <v>3924978714.77</v>
      </c>
    </row>
    <row r="4866" spans="1:12" ht="25.5">
      <c r="A4866" s="182" t="str">
        <f t="shared" si="1398"/>
        <v>1.9.2.3.01.00.00 - Retorno de Investimentos Mediante Participação em 
 Empresas e Projetos</v>
      </c>
      <c r="B4866" s="191" t="s">
        <v>3075</v>
      </c>
      <c r="C4866" s="111">
        <v>391590.87</v>
      </c>
      <c r="D4866" s="111"/>
      <c r="E4866" s="111"/>
      <c r="F4866" s="111"/>
      <c r="G4866" s="112">
        <f t="shared" si="1399"/>
        <v>391590.87</v>
      </c>
      <c r="H4866" s="111"/>
      <c r="I4866" s="111">
        <v>0</v>
      </c>
      <c r="J4866" s="111">
        <v>0</v>
      </c>
      <c r="K4866" s="111">
        <v>0</v>
      </c>
      <c r="L4866" s="112">
        <f t="shared" si="1400"/>
        <v>0</v>
      </c>
    </row>
    <row r="4867" spans="1:12">
      <c r="A4867" s="182" t="str">
        <f t="shared" si="1398"/>
        <v>1.9.3.0.00.00.00 - Receita da Dívida Ativa</v>
      </c>
      <c r="B4867" s="188" t="s">
        <v>3076</v>
      </c>
      <c r="C4867" s="110">
        <v>7959410706.8100004</v>
      </c>
      <c r="D4867" s="110">
        <v>1039961.38</v>
      </c>
      <c r="E4867" s="110">
        <v>504917.59</v>
      </c>
      <c r="F4867" s="110">
        <v>179929661.77000001</v>
      </c>
      <c r="G4867" s="112">
        <f t="shared" si="1399"/>
        <v>7777936166.0699997</v>
      </c>
      <c r="H4867" s="110">
        <v>5329070888.21</v>
      </c>
      <c r="I4867" s="110">
        <v>201445166.97999999</v>
      </c>
      <c r="J4867" s="110">
        <v>419396120.50999999</v>
      </c>
      <c r="K4867" s="110">
        <v>42887855.020000003</v>
      </c>
      <c r="L4867" s="112">
        <f t="shared" si="1400"/>
        <v>4665341745.6999998</v>
      </c>
    </row>
    <row r="4868" spans="1:12">
      <c r="A4868" s="182" t="str">
        <f t="shared" si="1398"/>
        <v>1.9.3.1.00.00.00 - Receita da Dívida Ativa Tributária</v>
      </c>
      <c r="B4868" s="191" t="s">
        <v>3077</v>
      </c>
      <c r="C4868" s="111">
        <v>7232217404.3699999</v>
      </c>
      <c r="D4868" s="111">
        <v>1039574.7</v>
      </c>
      <c r="E4868" s="111">
        <v>483923.42</v>
      </c>
      <c r="F4868" s="111">
        <v>164267332.97</v>
      </c>
      <c r="G4868" s="112">
        <f t="shared" si="1399"/>
        <v>7066426573.2799997</v>
      </c>
      <c r="H4868" s="111">
        <v>5037706575.5</v>
      </c>
      <c r="I4868" s="111">
        <v>201445166.97999999</v>
      </c>
      <c r="J4868" s="111">
        <v>419396120.50999999</v>
      </c>
      <c r="K4868" s="111">
        <v>40687267.640000001</v>
      </c>
      <c r="L4868" s="112">
        <f t="shared" si="1400"/>
        <v>4376178020.3699999</v>
      </c>
    </row>
    <row r="4869" spans="1:12" ht="25.5">
      <c r="A4869" s="182" t="str">
        <f t="shared" ref="A4869:A4932" si="1401">TRIM(B4869)</f>
        <v>1.9.3.1.01.00.00 - Receita da Dívida Ativa do Imposto sobre a Renda 
 e Proventos de Qualquer Natureza</v>
      </c>
      <c r="B4869" s="188" t="s">
        <v>3078</v>
      </c>
      <c r="C4869" s="110">
        <v>17125734.629999999</v>
      </c>
      <c r="D4869" s="110">
        <v>47123.66</v>
      </c>
      <c r="E4869" s="110"/>
      <c r="F4869" s="110">
        <v>115984.09</v>
      </c>
      <c r="G4869" s="112">
        <f t="shared" si="1399"/>
        <v>16962626.879999999</v>
      </c>
      <c r="H4869" s="110">
        <v>0</v>
      </c>
      <c r="I4869" s="110">
        <v>0</v>
      </c>
      <c r="J4869" s="110">
        <v>0</v>
      </c>
      <c r="K4869" s="110">
        <v>0</v>
      </c>
      <c r="L4869" s="112">
        <f t="shared" si="1400"/>
        <v>0</v>
      </c>
    </row>
    <row r="4870" spans="1:12" ht="25.5">
      <c r="A4870" s="182" t="str">
        <f t="shared" si="1401"/>
        <v>1.9.3.1.02.00.00 - Receita da Dívida Ativa do Imposto sobre Produtos 
 Industrializados</v>
      </c>
      <c r="B4870" s="191" t="s">
        <v>3079</v>
      </c>
      <c r="C4870" s="111">
        <v>1819.16</v>
      </c>
      <c r="D4870" s="111"/>
      <c r="E4870" s="111"/>
      <c r="F4870" s="111"/>
      <c r="G4870" s="112">
        <f t="shared" si="1399"/>
        <v>1819.16</v>
      </c>
      <c r="H4870" s="111">
        <v>0</v>
      </c>
      <c r="I4870" s="111">
        <v>0</v>
      </c>
      <c r="J4870" s="111">
        <v>0</v>
      </c>
      <c r="K4870" s="111">
        <v>0</v>
      </c>
      <c r="L4870" s="112">
        <f t="shared" si="1400"/>
        <v>0</v>
      </c>
    </row>
    <row r="4871" spans="1:12" ht="38.25">
      <c r="A4871" s="182" t="str">
        <f t="shared" si="1401"/>
        <v>1.9.3.1.03.00.00 - Receita da Dívida Ativa do Imposto sobre 
 Operações de Crédito, Câmbio e Seguro, ou Relativas a Títulos ou 
 Valores Mobiliários</v>
      </c>
      <c r="B4871" s="188" t="s">
        <v>3080</v>
      </c>
      <c r="C4871" s="110">
        <v>119961.35</v>
      </c>
      <c r="D4871" s="110"/>
      <c r="E4871" s="110"/>
      <c r="F4871" s="110"/>
      <c r="G4871" s="112">
        <f t="shared" ref="G4871:G4934" si="1402">C4871-D4871-E4871-F4871</f>
        <v>119961.35</v>
      </c>
      <c r="H4871" s="110">
        <v>0</v>
      </c>
      <c r="I4871" s="110">
        <v>0</v>
      </c>
      <c r="J4871" s="110">
        <v>0</v>
      </c>
      <c r="K4871" s="110">
        <v>0</v>
      </c>
      <c r="L4871" s="112">
        <f t="shared" ref="L4871:L4934" si="1403">H4871-I4871-J4871-K4871</f>
        <v>0</v>
      </c>
    </row>
    <row r="4872" spans="1:12" ht="25.5">
      <c r="A4872" s="182" t="str">
        <f t="shared" si="1401"/>
        <v>1.9.3.1.04.00.00 - Receita da Dívida Ativa do Imposto sobre a 
 Propriedade Territorial Rural</v>
      </c>
      <c r="B4872" s="191" t="s">
        <v>3081</v>
      </c>
      <c r="C4872" s="111">
        <v>9227793.1199999992</v>
      </c>
      <c r="D4872" s="111"/>
      <c r="E4872" s="111"/>
      <c r="F4872" s="111">
        <v>126567.48</v>
      </c>
      <c r="G4872" s="112">
        <f t="shared" si="1402"/>
        <v>9101225.6399999987</v>
      </c>
      <c r="H4872" s="111">
        <v>2735889.16</v>
      </c>
      <c r="I4872" s="111">
        <v>0</v>
      </c>
      <c r="J4872" s="111">
        <v>0</v>
      </c>
      <c r="K4872" s="111">
        <v>0</v>
      </c>
      <c r="L4872" s="112">
        <f t="shared" si="1403"/>
        <v>2735889.16</v>
      </c>
    </row>
    <row r="4873" spans="1:12" ht="25.5">
      <c r="A4873" s="182" t="str">
        <f t="shared" si="1401"/>
        <v>1.9.3.1.05.00.00 - Receita da Dívida Ativa do Imposto sobre a 
 Importação</v>
      </c>
      <c r="B4873" s="188" t="s">
        <v>3082</v>
      </c>
      <c r="C4873" s="110">
        <v>90949.23</v>
      </c>
      <c r="D4873" s="110"/>
      <c r="E4873" s="110"/>
      <c r="F4873" s="110"/>
      <c r="G4873" s="112">
        <f t="shared" si="1402"/>
        <v>90949.23</v>
      </c>
      <c r="H4873" s="110">
        <v>0</v>
      </c>
      <c r="I4873" s="110">
        <v>0</v>
      </c>
      <c r="J4873" s="110">
        <v>0</v>
      </c>
      <c r="K4873" s="110">
        <v>0</v>
      </c>
      <c r="L4873" s="112">
        <f t="shared" si="1403"/>
        <v>0</v>
      </c>
    </row>
    <row r="4874" spans="1:12" ht="25.5">
      <c r="A4874" s="182" t="str">
        <f t="shared" si="1401"/>
        <v>1.9.3.1.06.00.00 - Receita da Dívida Ativa do Imposto sobre a 
 Exportação</v>
      </c>
      <c r="B4874" s="191" t="s">
        <v>3083</v>
      </c>
      <c r="C4874" s="111">
        <v>458.83</v>
      </c>
      <c r="D4874" s="111"/>
      <c r="E4874" s="111"/>
      <c r="F4874" s="111"/>
      <c r="G4874" s="112">
        <f t="shared" si="1402"/>
        <v>458.83</v>
      </c>
      <c r="H4874" s="111">
        <v>0</v>
      </c>
      <c r="I4874" s="111">
        <v>0</v>
      </c>
      <c r="J4874" s="111">
        <v>0</v>
      </c>
      <c r="K4874" s="111">
        <v>0</v>
      </c>
      <c r="L4874" s="112">
        <f t="shared" si="1403"/>
        <v>0</v>
      </c>
    </row>
    <row r="4875" spans="1:12">
      <c r="A4875" s="182" t="str">
        <f t="shared" si="1401"/>
        <v>1.9.3.1.07.00.00 - Receita da Dívida Ativa de Custas Judiciais</v>
      </c>
      <c r="B4875" s="188" t="s">
        <v>3084</v>
      </c>
      <c r="C4875" s="110">
        <v>365248.26</v>
      </c>
      <c r="D4875" s="110"/>
      <c r="E4875" s="110"/>
      <c r="F4875" s="110"/>
      <c r="G4875" s="112">
        <f t="shared" si="1402"/>
        <v>365248.26</v>
      </c>
      <c r="H4875" s="110">
        <v>6383395.9800000004</v>
      </c>
      <c r="I4875" s="110">
        <v>0</v>
      </c>
      <c r="J4875" s="110">
        <v>0</v>
      </c>
      <c r="K4875" s="110">
        <v>8008.61</v>
      </c>
      <c r="L4875" s="112">
        <f t="shared" si="1403"/>
        <v>6375387.3700000001</v>
      </c>
    </row>
    <row r="4876" spans="1:12" ht="25.5">
      <c r="A4876" s="182" t="str">
        <f t="shared" si="1401"/>
        <v>1.9.3.1.08.00.00 - Receita da Dívida Ativa da Taxa de Fiscalização 
 de Telecomunicações</v>
      </c>
      <c r="B4876" s="191" t="s">
        <v>3085</v>
      </c>
      <c r="C4876" s="111">
        <v>36901.64</v>
      </c>
      <c r="D4876" s="111"/>
      <c r="E4876" s="111"/>
      <c r="F4876" s="111"/>
      <c r="G4876" s="112">
        <f t="shared" si="1402"/>
        <v>36901.64</v>
      </c>
      <c r="H4876" s="111">
        <v>0</v>
      </c>
      <c r="I4876" s="111">
        <v>0</v>
      </c>
      <c r="J4876" s="111">
        <v>0</v>
      </c>
      <c r="K4876" s="111">
        <v>0</v>
      </c>
      <c r="L4876" s="112">
        <f t="shared" si="1403"/>
        <v>0</v>
      </c>
    </row>
    <row r="4877" spans="1:12" ht="25.5">
      <c r="A4877" s="182" t="str">
        <f t="shared" si="1401"/>
        <v>1.9.3.1.09.00.00 - Receita da Dívida Ativa decorrente da Taxa de 
 Fiscalização – TAFIC</v>
      </c>
      <c r="B4877" s="188" t="s">
        <v>3086</v>
      </c>
      <c r="C4877" s="110">
        <v>998161.28</v>
      </c>
      <c r="D4877" s="110"/>
      <c r="E4877" s="110"/>
      <c r="F4877" s="110"/>
      <c r="G4877" s="112">
        <f t="shared" si="1402"/>
        <v>998161.28</v>
      </c>
      <c r="H4877" s="110">
        <v>0</v>
      </c>
      <c r="I4877" s="110">
        <v>0</v>
      </c>
      <c r="J4877" s="110">
        <v>0</v>
      </c>
      <c r="K4877" s="110">
        <v>0</v>
      </c>
      <c r="L4877" s="112">
        <f t="shared" si="1403"/>
        <v>0</v>
      </c>
    </row>
    <row r="4878" spans="1:12" ht="25.5">
      <c r="A4878" s="182" t="str">
        <f t="shared" si="1401"/>
        <v>1.9.3.1.11.00.00 - Receita da Dívida Ativa do Imposto sobre a 
 Propriedade Predial e Territorial Urbana – IPTU</v>
      </c>
      <c r="B4878" s="191" t="s">
        <v>3087</v>
      </c>
      <c r="C4878" s="111">
        <v>4172474457.6300001</v>
      </c>
      <c r="D4878" s="111">
        <v>708824.33</v>
      </c>
      <c r="E4878" s="111">
        <v>413007.33</v>
      </c>
      <c r="F4878" s="111">
        <v>36917566.939999998</v>
      </c>
      <c r="G4878" s="112">
        <f t="shared" si="1402"/>
        <v>4134435059.0300002</v>
      </c>
      <c r="H4878" s="111">
        <v>72577717.25</v>
      </c>
      <c r="I4878" s="111">
        <v>0</v>
      </c>
      <c r="J4878" s="111">
        <v>0</v>
      </c>
      <c r="K4878" s="111">
        <v>645.85</v>
      </c>
      <c r="L4878" s="112">
        <f t="shared" si="1403"/>
        <v>72577071.400000006</v>
      </c>
    </row>
    <row r="4879" spans="1:12" ht="25.5">
      <c r="A4879" s="182" t="str">
        <f t="shared" si="1401"/>
        <v>1.9.3.1.12.00.00 - Receita da Dívida Ativa do Imposto sobre a 
 Transmissão Inter Vivos de Bens Imóveis - ITBI</v>
      </c>
      <c r="B4879" s="188" t="s">
        <v>3088</v>
      </c>
      <c r="C4879" s="110">
        <v>42239798.75</v>
      </c>
      <c r="D4879" s="110"/>
      <c r="E4879" s="110"/>
      <c r="F4879" s="110">
        <v>1834542.03</v>
      </c>
      <c r="G4879" s="112">
        <f t="shared" si="1402"/>
        <v>40405256.719999999</v>
      </c>
      <c r="H4879" s="110">
        <v>324241.90999999997</v>
      </c>
      <c r="I4879" s="110">
        <v>0</v>
      </c>
      <c r="J4879" s="110">
        <v>0</v>
      </c>
      <c r="K4879" s="110">
        <v>0</v>
      </c>
      <c r="L4879" s="112">
        <f t="shared" si="1403"/>
        <v>324241.90999999997</v>
      </c>
    </row>
    <row r="4880" spans="1:12" ht="25.5">
      <c r="A4880" s="182" t="str">
        <f t="shared" si="1401"/>
        <v>1.9.3.1.13.00.00 - Receita da Dívida Ativa do Imposto sobre Serviços 
 de Qualquer Natureza – ISS</v>
      </c>
      <c r="B4880" s="191" t="s">
        <v>3089</v>
      </c>
      <c r="C4880" s="111">
        <v>1847269115.97</v>
      </c>
      <c r="D4880" s="111">
        <v>178952.4</v>
      </c>
      <c r="E4880" s="111">
        <v>6040.62</v>
      </c>
      <c r="F4880" s="111">
        <v>96336925.879999995</v>
      </c>
      <c r="G4880" s="112">
        <f t="shared" si="1402"/>
        <v>1750747197.0700002</v>
      </c>
      <c r="H4880" s="111">
        <v>40494670.210000001</v>
      </c>
      <c r="I4880" s="111">
        <v>0</v>
      </c>
      <c r="J4880" s="111">
        <v>0</v>
      </c>
      <c r="K4880" s="111">
        <v>0</v>
      </c>
      <c r="L4880" s="112">
        <f t="shared" si="1403"/>
        <v>40494670.210000001</v>
      </c>
    </row>
    <row r="4881" spans="1:12" ht="25.5">
      <c r="A4881" s="182" t="str">
        <f t="shared" si="1401"/>
        <v>1.9.3.1.14.00.00 - Receita da Dívida Ativa do Imposto sobre a 
 Propriedade de Veículos Automotores – IPVA</v>
      </c>
      <c r="B4881" s="188" t="s">
        <v>3090</v>
      </c>
      <c r="C4881" s="110">
        <v>862039.21</v>
      </c>
      <c r="D4881" s="110"/>
      <c r="E4881" s="110"/>
      <c r="F4881" s="110"/>
      <c r="G4881" s="112">
        <f t="shared" si="1402"/>
        <v>862039.21</v>
      </c>
      <c r="H4881" s="110">
        <v>1277868168.8399999</v>
      </c>
      <c r="I4881" s="110">
        <v>35463998.219999999</v>
      </c>
      <c r="J4881" s="110">
        <v>54777737.689999998</v>
      </c>
      <c r="K4881" s="110">
        <v>36585.360000000001</v>
      </c>
      <c r="L4881" s="112">
        <f t="shared" si="1403"/>
        <v>1187589847.5699999</v>
      </c>
    </row>
    <row r="4882" spans="1:12" ht="25.5">
      <c r="A4882" s="182" t="str">
        <f t="shared" si="1401"/>
        <v>1.9.3.1.15.00.00 - Receita da Dívida Ativa do Imposto sobre 
 Circulação de Mercadorias e Prestação de Serviços – ICMS</v>
      </c>
      <c r="B4882" s="191" t="s">
        <v>3091</v>
      </c>
      <c r="C4882" s="111">
        <v>44678.09</v>
      </c>
      <c r="D4882" s="111"/>
      <c r="E4882" s="111"/>
      <c r="F4882" s="111"/>
      <c r="G4882" s="112">
        <f t="shared" si="1402"/>
        <v>44678.09</v>
      </c>
      <c r="H4882" s="111">
        <v>3387398672.2800002</v>
      </c>
      <c r="I4882" s="111">
        <v>165981168.75999999</v>
      </c>
      <c r="J4882" s="111">
        <v>355286461.44999999</v>
      </c>
      <c r="K4882" s="111">
        <v>39753609.700000003</v>
      </c>
      <c r="L4882" s="112">
        <f t="shared" si="1403"/>
        <v>2826377432.3700008</v>
      </c>
    </row>
    <row r="4883" spans="1:12" ht="25.5">
      <c r="A4883" s="182" t="str">
        <f t="shared" si="1401"/>
        <v>1.9.3.1.20.00.00 - Receita da Dívida Ativa do Imposto sobre 
 Transmissão “Causa Mortis” e Doação de Bens e Direitos</v>
      </c>
      <c r="B4883" s="188" t="s">
        <v>3092</v>
      </c>
      <c r="C4883" s="110">
        <v>148797.51</v>
      </c>
      <c r="D4883" s="110"/>
      <c r="E4883" s="110"/>
      <c r="F4883" s="110"/>
      <c r="G4883" s="112">
        <f t="shared" si="1402"/>
        <v>148797.51</v>
      </c>
      <c r="H4883" s="110">
        <v>92885257.510000005</v>
      </c>
      <c r="I4883" s="110">
        <v>0</v>
      </c>
      <c r="J4883" s="110">
        <v>9331921.3699999992</v>
      </c>
      <c r="K4883" s="110">
        <v>281502.36</v>
      </c>
      <c r="L4883" s="112">
        <f t="shared" si="1403"/>
        <v>83271833.780000001</v>
      </c>
    </row>
    <row r="4884" spans="1:12" ht="25.5">
      <c r="A4884" s="182" t="str">
        <f t="shared" si="1401"/>
        <v>1.9.3.1.35.00.00 - Receita da Dívida Ativa da Taxa de Fiscalização e 
 Vigilância Sanitária</v>
      </c>
      <c r="B4884" s="191" t="s">
        <v>3093</v>
      </c>
      <c r="C4884" s="111">
        <v>30886786.16</v>
      </c>
      <c r="D4884" s="111">
        <v>48.2</v>
      </c>
      <c r="E4884" s="111"/>
      <c r="F4884" s="111">
        <v>301776.65000000002</v>
      </c>
      <c r="G4884" s="112">
        <f t="shared" si="1402"/>
        <v>30584961.310000002</v>
      </c>
      <c r="H4884" s="111">
        <v>9573.68</v>
      </c>
      <c r="I4884" s="111">
        <v>0</v>
      </c>
      <c r="J4884" s="111">
        <v>0</v>
      </c>
      <c r="K4884" s="111">
        <v>0</v>
      </c>
      <c r="L4884" s="112">
        <f t="shared" si="1403"/>
        <v>9573.68</v>
      </c>
    </row>
    <row r="4885" spans="1:12" ht="25.5">
      <c r="A4885" s="182" t="str">
        <f t="shared" si="1401"/>
        <v>1.9.3.1.36.00.00 - Receita da Dívida Ativa da Taxa de Saúde 
 Suplementar</v>
      </c>
      <c r="B4885" s="188" t="s">
        <v>3094</v>
      </c>
      <c r="C4885" s="110">
        <v>139635.21</v>
      </c>
      <c r="D4885" s="110"/>
      <c r="E4885" s="110"/>
      <c r="F4885" s="110">
        <v>2824.84</v>
      </c>
      <c r="G4885" s="112">
        <f t="shared" si="1402"/>
        <v>136810.37</v>
      </c>
      <c r="H4885" s="110">
        <v>0</v>
      </c>
      <c r="I4885" s="110">
        <v>0</v>
      </c>
      <c r="J4885" s="110">
        <v>0</v>
      </c>
      <c r="K4885" s="110">
        <v>0</v>
      </c>
      <c r="L4885" s="112">
        <f t="shared" si="1403"/>
        <v>0</v>
      </c>
    </row>
    <row r="4886" spans="1:12" ht="25.5">
      <c r="A4886" s="182" t="str">
        <f t="shared" si="1401"/>
        <v>1.9.3.1.98.00.00 - Receita da Dívida Ativa das Contribuições de 
 Melhoria</v>
      </c>
      <c r="B4886" s="191" t="s">
        <v>3095</v>
      </c>
      <c r="C4886" s="111">
        <v>33950549.57</v>
      </c>
      <c r="D4886" s="111"/>
      <c r="E4886" s="111">
        <v>33472.22</v>
      </c>
      <c r="F4886" s="111">
        <v>1920332.12</v>
      </c>
      <c r="G4886" s="112">
        <f t="shared" si="1402"/>
        <v>31996745.23</v>
      </c>
      <c r="H4886" s="111">
        <v>0</v>
      </c>
      <c r="I4886" s="111">
        <v>0</v>
      </c>
      <c r="J4886" s="111">
        <v>0</v>
      </c>
      <c r="K4886" s="111">
        <v>0</v>
      </c>
      <c r="L4886" s="112">
        <f t="shared" si="1403"/>
        <v>0</v>
      </c>
    </row>
    <row r="4887" spans="1:12">
      <c r="A4887" s="182" t="str">
        <f t="shared" si="1401"/>
        <v>1.9.3.1.99.00.00 - Receita da Dívida Ativa de Outros Tributos</v>
      </c>
      <c r="B4887" s="188" t="s">
        <v>3096</v>
      </c>
      <c r="C4887" s="110">
        <v>1076234518.77</v>
      </c>
      <c r="D4887" s="110">
        <v>104626.11</v>
      </c>
      <c r="E4887" s="110">
        <v>31403.25</v>
      </c>
      <c r="F4887" s="110">
        <v>26710812.940000001</v>
      </c>
      <c r="G4887" s="112">
        <f t="shared" si="1402"/>
        <v>1049387676.47</v>
      </c>
      <c r="H4887" s="110">
        <v>157028988.68000001</v>
      </c>
      <c r="I4887" s="110">
        <v>0</v>
      </c>
      <c r="J4887" s="110">
        <v>0</v>
      </c>
      <c r="K4887" s="110">
        <v>606915.76</v>
      </c>
      <c r="L4887" s="112">
        <f t="shared" si="1403"/>
        <v>156422072.92000002</v>
      </c>
    </row>
    <row r="4888" spans="1:12">
      <c r="A4888" s="182" t="str">
        <f t="shared" si="1401"/>
        <v>1.9.3.2.00.00.00 - Receita da Dívida Ativa Não Tributária</v>
      </c>
      <c r="B4888" s="191" t="s">
        <v>3097</v>
      </c>
      <c r="C4888" s="111">
        <v>727193302.44000006</v>
      </c>
      <c r="D4888" s="111">
        <v>386.68</v>
      </c>
      <c r="E4888" s="111">
        <v>20994.17</v>
      </c>
      <c r="F4888" s="111">
        <v>15662328.800000001</v>
      </c>
      <c r="G4888" s="112">
        <f t="shared" si="1402"/>
        <v>711509592.7900002</v>
      </c>
      <c r="H4888" s="111">
        <v>291364312.70999998</v>
      </c>
      <c r="I4888" s="111">
        <v>0</v>
      </c>
      <c r="J4888" s="111">
        <v>0</v>
      </c>
      <c r="K4888" s="111">
        <v>2200587.38</v>
      </c>
      <c r="L4888" s="112">
        <f t="shared" si="1403"/>
        <v>289163725.32999998</v>
      </c>
    </row>
    <row r="4889" spans="1:12" ht="25.5">
      <c r="A4889" s="182" t="str">
        <f t="shared" si="1401"/>
        <v>1.9.3.2.01.00.00 - Receita da Dívida Ativa das Contribuições 
 Previdenciárias para o Regime Geral de Previdência Social</v>
      </c>
      <c r="B4889" s="188" t="s">
        <v>3098</v>
      </c>
      <c r="C4889" s="110">
        <v>5273049.83</v>
      </c>
      <c r="D4889" s="110"/>
      <c r="E4889" s="110"/>
      <c r="F4889" s="110">
        <v>265.37</v>
      </c>
      <c r="G4889" s="112">
        <f t="shared" si="1402"/>
        <v>5272784.46</v>
      </c>
      <c r="H4889" s="110">
        <v>1779834.45</v>
      </c>
      <c r="I4889" s="110">
        <v>0</v>
      </c>
      <c r="J4889" s="110">
        <v>0</v>
      </c>
      <c r="K4889" s="110">
        <v>0</v>
      </c>
      <c r="L4889" s="112">
        <f t="shared" si="1403"/>
        <v>1779834.45</v>
      </c>
    </row>
    <row r="4890" spans="1:12" ht="25.5">
      <c r="A4890" s="182" t="str">
        <f t="shared" si="1401"/>
        <v>1.9.3.2.02.00.00 - Receita da Dívida Ativa da Contribuição para o 
 Financiamento da Seguridade Social</v>
      </c>
      <c r="B4890" s="191" t="s">
        <v>3099</v>
      </c>
      <c r="C4890" s="111">
        <v>3313269.32</v>
      </c>
      <c r="D4890" s="111"/>
      <c r="E4890" s="111"/>
      <c r="F4890" s="111"/>
      <c r="G4890" s="112">
        <f t="shared" si="1402"/>
        <v>3313269.32</v>
      </c>
      <c r="H4890" s="111">
        <v>0</v>
      </c>
      <c r="I4890" s="111">
        <v>0</v>
      </c>
      <c r="J4890" s="111">
        <v>0</v>
      </c>
      <c r="K4890" s="111">
        <v>0</v>
      </c>
      <c r="L4890" s="112">
        <f t="shared" si="1403"/>
        <v>0</v>
      </c>
    </row>
    <row r="4891" spans="1:12" ht="25.5">
      <c r="A4891" s="182" t="str">
        <f t="shared" si="1401"/>
        <v>1.9.3.2.03.00.00 - Receita da Dívida Ativa da Contribuição do 
 Salário-Educação</v>
      </c>
      <c r="B4891" s="188" t="s">
        <v>3100</v>
      </c>
      <c r="C4891" s="110">
        <v>4470.34</v>
      </c>
      <c r="D4891" s="110"/>
      <c r="E4891" s="110"/>
      <c r="F4891" s="110"/>
      <c r="G4891" s="112">
        <f t="shared" si="1402"/>
        <v>4470.34</v>
      </c>
      <c r="H4891" s="110">
        <v>0</v>
      </c>
      <c r="I4891" s="110">
        <v>0</v>
      </c>
      <c r="J4891" s="110">
        <v>0</v>
      </c>
      <c r="K4891" s="110">
        <v>0</v>
      </c>
      <c r="L4891" s="112">
        <f t="shared" si="1403"/>
        <v>0</v>
      </c>
    </row>
    <row r="4892" spans="1:12" ht="38.25">
      <c r="A4892" s="182" t="str">
        <f t="shared" si="1401"/>
        <v>1.9.3.2.04.00.00 - Receita da Dívida Ativa da Contribuição sobre 
 Movimentação ou Transmissão de Valores e de Créditos e Direitos de 
 Natureza Financeira</v>
      </c>
      <c r="B4892" s="191" t="s">
        <v>3101</v>
      </c>
      <c r="C4892" s="111"/>
      <c r="D4892" s="111"/>
      <c r="E4892" s="111"/>
      <c r="F4892" s="111"/>
      <c r="G4892" s="112">
        <f t="shared" si="1402"/>
        <v>0</v>
      </c>
      <c r="H4892" s="111">
        <v>0</v>
      </c>
      <c r="I4892" s="111">
        <v>0</v>
      </c>
      <c r="J4892" s="111">
        <v>0</v>
      </c>
      <c r="K4892" s="111">
        <v>0</v>
      </c>
      <c r="L4892" s="112">
        <f t="shared" si="1403"/>
        <v>0</v>
      </c>
    </row>
    <row r="4893" spans="1:12" ht="25.5">
      <c r="A4893" s="182" t="str">
        <f t="shared" si="1401"/>
        <v>1.9.3.2.05.00.00 - Receita da Dívida Ativa da Contribuição para o 
 PIS/PASEP</v>
      </c>
      <c r="B4893" s="188" t="s">
        <v>3102</v>
      </c>
      <c r="C4893" s="110">
        <v>3458.48</v>
      </c>
      <c r="D4893" s="110"/>
      <c r="E4893" s="110"/>
      <c r="F4893" s="110">
        <v>53.17</v>
      </c>
      <c r="G4893" s="112">
        <f t="shared" si="1402"/>
        <v>3405.31</v>
      </c>
      <c r="H4893" s="110">
        <v>0</v>
      </c>
      <c r="I4893" s="110">
        <v>0</v>
      </c>
      <c r="J4893" s="110">
        <v>0</v>
      </c>
      <c r="K4893" s="110">
        <v>0</v>
      </c>
      <c r="L4893" s="112">
        <f t="shared" si="1403"/>
        <v>0</v>
      </c>
    </row>
    <row r="4894" spans="1:12" ht="25.5">
      <c r="A4894" s="182" t="str">
        <f t="shared" si="1401"/>
        <v>1.9.3.2.06.00.00 - Receita da Dívida Ativa da Contribuição Social 
 sobre o Lucro Líquido das Pessoas Jurídicas</v>
      </c>
      <c r="B4894" s="191" t="s">
        <v>3103</v>
      </c>
      <c r="C4894" s="111">
        <v>1712.4</v>
      </c>
      <c r="D4894" s="111"/>
      <c r="E4894" s="111"/>
      <c r="F4894" s="111"/>
      <c r="G4894" s="112">
        <f t="shared" si="1402"/>
        <v>1712.4</v>
      </c>
      <c r="H4894" s="111">
        <v>0</v>
      </c>
      <c r="I4894" s="111">
        <v>0</v>
      </c>
      <c r="J4894" s="111">
        <v>0</v>
      </c>
      <c r="K4894" s="111">
        <v>0</v>
      </c>
      <c r="L4894" s="112">
        <f t="shared" si="1403"/>
        <v>0</v>
      </c>
    </row>
    <row r="4895" spans="1:12" ht="25.5">
      <c r="A4895" s="182" t="str">
        <f t="shared" si="1401"/>
        <v>1.9.3.2.07.00.00 - Receita da Dívida Ativa da Contribuição dos 
 Concursos e Prognósticos</v>
      </c>
      <c r="B4895" s="188" t="s">
        <v>3104</v>
      </c>
      <c r="C4895" s="110"/>
      <c r="D4895" s="110"/>
      <c r="E4895" s="110"/>
      <c r="F4895" s="110"/>
      <c r="G4895" s="112">
        <f t="shared" si="1402"/>
        <v>0</v>
      </c>
      <c r="H4895" s="110">
        <v>0</v>
      </c>
      <c r="I4895" s="110">
        <v>0</v>
      </c>
      <c r="J4895" s="110">
        <v>0</v>
      </c>
      <c r="K4895" s="110">
        <v>0</v>
      </c>
      <c r="L4895" s="112">
        <f t="shared" si="1403"/>
        <v>0</v>
      </c>
    </row>
    <row r="4896" spans="1:12" ht="25.5">
      <c r="A4896" s="182" t="str">
        <f t="shared" si="1401"/>
        <v>1.9.3.2.08.00.00 - Receita da Dívida Ativa das Multas do Código 
 Eleitoral e Leis Conexas</v>
      </c>
      <c r="B4896" s="191" t="s">
        <v>3105</v>
      </c>
      <c r="C4896" s="111">
        <v>44032.31</v>
      </c>
      <c r="D4896" s="111"/>
      <c r="E4896" s="111"/>
      <c r="F4896" s="111"/>
      <c r="G4896" s="112">
        <f t="shared" si="1402"/>
        <v>44032.31</v>
      </c>
      <c r="H4896" s="111">
        <v>0</v>
      </c>
      <c r="I4896" s="111">
        <v>0</v>
      </c>
      <c r="J4896" s="111">
        <v>0</v>
      </c>
      <c r="K4896" s="111">
        <v>0</v>
      </c>
      <c r="L4896" s="112">
        <f t="shared" si="1403"/>
        <v>0</v>
      </c>
    </row>
    <row r="4897" spans="1:12" ht="25.5">
      <c r="A4897" s="182" t="str">
        <f t="shared" si="1401"/>
        <v>1.9.3.2.09.00.00 - Receita da Dívida Ativa da Cota-Parte do 
 Adicional ao Frete para a Renovação da Marinha Mercante</v>
      </c>
      <c r="B4897" s="188" t="s">
        <v>3106</v>
      </c>
      <c r="C4897" s="110">
        <v>732.13</v>
      </c>
      <c r="D4897" s="110"/>
      <c r="E4897" s="110"/>
      <c r="F4897" s="110"/>
      <c r="G4897" s="112">
        <f t="shared" si="1402"/>
        <v>732.13</v>
      </c>
      <c r="H4897" s="110">
        <v>0</v>
      </c>
      <c r="I4897" s="110">
        <v>0</v>
      </c>
      <c r="J4897" s="110">
        <v>0</v>
      </c>
      <c r="K4897" s="110">
        <v>0</v>
      </c>
      <c r="L4897" s="112">
        <f t="shared" si="1403"/>
        <v>0</v>
      </c>
    </row>
    <row r="4898" spans="1:12" ht="25.5">
      <c r="A4898" s="182" t="str">
        <f t="shared" si="1401"/>
        <v>1.9.3.2.10.00.00 - Receita da Dívida Ativa da Contribuição sobre 
 Aposta em Competições Hípicas</v>
      </c>
      <c r="B4898" s="191" t="s">
        <v>3107</v>
      </c>
      <c r="C4898" s="111">
        <v>52562.12</v>
      </c>
      <c r="D4898" s="111"/>
      <c r="E4898" s="111"/>
      <c r="F4898" s="111"/>
      <c r="G4898" s="112">
        <f t="shared" si="1402"/>
        <v>52562.12</v>
      </c>
      <c r="H4898" s="111">
        <v>0</v>
      </c>
      <c r="I4898" s="111">
        <v>0</v>
      </c>
      <c r="J4898" s="111">
        <v>0</v>
      </c>
      <c r="K4898" s="111">
        <v>0</v>
      </c>
      <c r="L4898" s="112">
        <f t="shared" si="1403"/>
        <v>0</v>
      </c>
    </row>
    <row r="4899" spans="1:12">
      <c r="A4899" s="182" t="str">
        <f t="shared" si="1401"/>
        <v>1.9.3.2.11.00.00 - Receita da Dívida Ativa de Aluguéis</v>
      </c>
      <c r="B4899" s="188" t="s">
        <v>3108</v>
      </c>
      <c r="C4899" s="110">
        <v>1086264.6200000001</v>
      </c>
      <c r="D4899" s="110"/>
      <c r="E4899" s="110"/>
      <c r="F4899" s="110">
        <v>688.37</v>
      </c>
      <c r="G4899" s="112">
        <f t="shared" si="1402"/>
        <v>1085576.25</v>
      </c>
      <c r="H4899" s="110">
        <v>0</v>
      </c>
      <c r="I4899" s="110">
        <v>0</v>
      </c>
      <c r="J4899" s="110">
        <v>0</v>
      </c>
      <c r="K4899" s="110">
        <v>0</v>
      </c>
      <c r="L4899" s="112">
        <f t="shared" si="1403"/>
        <v>0</v>
      </c>
    </row>
    <row r="4900" spans="1:12">
      <c r="A4900" s="182" t="str">
        <f t="shared" si="1401"/>
        <v>1.9.3.2.12.00.00 - Receita da Dívida Ativa de Foros</v>
      </c>
      <c r="B4900" s="191" t="s">
        <v>3109</v>
      </c>
      <c r="C4900" s="111">
        <v>651350.6</v>
      </c>
      <c r="D4900" s="111"/>
      <c r="E4900" s="111"/>
      <c r="F4900" s="111">
        <v>919.25</v>
      </c>
      <c r="G4900" s="112">
        <f t="shared" si="1402"/>
        <v>650431.35</v>
      </c>
      <c r="H4900" s="111">
        <v>0</v>
      </c>
      <c r="I4900" s="111">
        <v>0</v>
      </c>
      <c r="J4900" s="111">
        <v>0</v>
      </c>
      <c r="K4900" s="111">
        <v>0</v>
      </c>
      <c r="L4900" s="112">
        <f t="shared" si="1403"/>
        <v>0</v>
      </c>
    </row>
    <row r="4901" spans="1:12">
      <c r="A4901" s="182" t="str">
        <f t="shared" si="1401"/>
        <v>1.9.3.2.13.00.00 - Receita da Dívida Ativa de Taxa de Ocupação</v>
      </c>
      <c r="B4901" s="188" t="s">
        <v>3110</v>
      </c>
      <c r="C4901" s="110">
        <v>217453.51</v>
      </c>
      <c r="D4901" s="110"/>
      <c r="E4901" s="110"/>
      <c r="F4901" s="110"/>
      <c r="G4901" s="112">
        <f t="shared" si="1402"/>
        <v>217453.51</v>
      </c>
      <c r="H4901" s="110">
        <v>0</v>
      </c>
      <c r="I4901" s="110">
        <v>0</v>
      </c>
      <c r="J4901" s="110">
        <v>0</v>
      </c>
      <c r="K4901" s="110">
        <v>0</v>
      </c>
      <c r="L4901" s="112">
        <f t="shared" si="1403"/>
        <v>0</v>
      </c>
    </row>
    <row r="4902" spans="1:12">
      <c r="A4902" s="182" t="str">
        <f t="shared" si="1401"/>
        <v>1.9.3.2.14.00.00 - Receita da Dívida Ativa de Arrendamento</v>
      </c>
      <c r="B4902" s="191" t="s">
        <v>3111</v>
      </c>
      <c r="C4902" s="111">
        <v>128051.52</v>
      </c>
      <c r="D4902" s="111"/>
      <c r="E4902" s="111"/>
      <c r="F4902" s="111">
        <v>15268.56</v>
      </c>
      <c r="G4902" s="112">
        <f t="shared" si="1402"/>
        <v>112782.96</v>
      </c>
      <c r="H4902" s="111">
        <v>5810.29</v>
      </c>
      <c r="I4902" s="111">
        <v>0</v>
      </c>
      <c r="J4902" s="111">
        <v>0</v>
      </c>
      <c r="K4902" s="111">
        <v>0</v>
      </c>
      <c r="L4902" s="112">
        <f t="shared" si="1403"/>
        <v>5810.29</v>
      </c>
    </row>
    <row r="4903" spans="1:12">
      <c r="A4903" s="182" t="str">
        <f t="shared" si="1401"/>
        <v>1.9.3.2.15.00.00 - Receita da Dívida Ativa de Laudêmios</v>
      </c>
      <c r="B4903" s="188" t="s">
        <v>3112</v>
      </c>
      <c r="C4903" s="110">
        <v>846.23</v>
      </c>
      <c r="D4903" s="110"/>
      <c r="E4903" s="110"/>
      <c r="F4903" s="110"/>
      <c r="G4903" s="112">
        <f t="shared" si="1402"/>
        <v>846.23</v>
      </c>
      <c r="H4903" s="110">
        <v>0</v>
      </c>
      <c r="I4903" s="110">
        <v>0</v>
      </c>
      <c r="J4903" s="110">
        <v>0</v>
      </c>
      <c r="K4903" s="110">
        <v>0</v>
      </c>
      <c r="L4903" s="112">
        <f t="shared" si="1403"/>
        <v>0</v>
      </c>
    </row>
    <row r="4904" spans="1:12">
      <c r="A4904" s="182" t="str">
        <f t="shared" si="1401"/>
        <v>1.9.3.2.16.00.00 - Receita da Dívida Ativa de Outras Contribuições</v>
      </c>
      <c r="B4904" s="191" t="s">
        <v>3113</v>
      </c>
      <c r="C4904" s="111">
        <v>13486545.550000001</v>
      </c>
      <c r="D4904" s="111"/>
      <c r="E4904" s="111"/>
      <c r="F4904" s="111">
        <v>165601.66</v>
      </c>
      <c r="G4904" s="112">
        <f t="shared" si="1402"/>
        <v>13320943.890000001</v>
      </c>
      <c r="H4904" s="111">
        <v>0</v>
      </c>
      <c r="I4904" s="111">
        <v>0</v>
      </c>
      <c r="J4904" s="111">
        <v>0</v>
      </c>
      <c r="K4904" s="111">
        <v>0</v>
      </c>
      <c r="L4904" s="112">
        <f t="shared" si="1403"/>
        <v>0</v>
      </c>
    </row>
    <row r="4905" spans="1:12" ht="25.5">
      <c r="A4905" s="182" t="str">
        <f t="shared" si="1401"/>
        <v>1.9.3.2.17.00.00 - Receita da Dívida Ativa das Multas por Infração à 
 Legislação Trabalhista</v>
      </c>
      <c r="B4905" s="188" t="s">
        <v>3114</v>
      </c>
      <c r="C4905" s="110"/>
      <c r="D4905" s="110"/>
      <c r="E4905" s="110"/>
      <c r="F4905" s="110"/>
      <c r="G4905" s="112">
        <f t="shared" si="1402"/>
        <v>0</v>
      </c>
      <c r="H4905" s="110">
        <v>0</v>
      </c>
      <c r="I4905" s="110">
        <v>0</v>
      </c>
      <c r="J4905" s="110">
        <v>0</v>
      </c>
      <c r="K4905" s="110">
        <v>0</v>
      </c>
      <c r="L4905" s="112">
        <f t="shared" si="1403"/>
        <v>0</v>
      </c>
    </row>
    <row r="4906" spans="1:12" ht="25.5">
      <c r="A4906" s="182" t="str">
        <f t="shared" si="1401"/>
        <v>1.9.3.2.18.00.00 - Receita da Dívida Ativa da Contribuição Relativa 
 à Despedida de Empregado sem Justa Causa</v>
      </c>
      <c r="B4906" s="191" t="s">
        <v>3115</v>
      </c>
      <c r="C4906" s="111"/>
      <c r="D4906" s="111"/>
      <c r="E4906" s="111"/>
      <c r="F4906" s="111"/>
      <c r="G4906" s="112">
        <f t="shared" si="1402"/>
        <v>0</v>
      </c>
      <c r="H4906" s="111">
        <v>0</v>
      </c>
      <c r="I4906" s="111">
        <v>0</v>
      </c>
      <c r="J4906" s="111">
        <v>0</v>
      </c>
      <c r="K4906" s="111">
        <v>0</v>
      </c>
      <c r="L4906" s="112">
        <f t="shared" si="1403"/>
        <v>0</v>
      </c>
    </row>
    <row r="4907" spans="1:12" ht="25.5">
      <c r="A4907" s="182" t="str">
        <f t="shared" si="1401"/>
        <v>1.9.3.2.19.00.00 - Receita da Dívida Ativa da Contribuição sobre a 
 Remuneração Devida ao Trabalhador</v>
      </c>
      <c r="B4907" s="188" t="s">
        <v>3116</v>
      </c>
      <c r="C4907" s="110">
        <v>3192.06</v>
      </c>
      <c r="D4907" s="110"/>
      <c r="E4907" s="110"/>
      <c r="F4907" s="110"/>
      <c r="G4907" s="112">
        <f t="shared" si="1402"/>
        <v>3192.06</v>
      </c>
      <c r="H4907" s="110">
        <v>0</v>
      </c>
      <c r="I4907" s="110">
        <v>0</v>
      </c>
      <c r="J4907" s="110">
        <v>0</v>
      </c>
      <c r="K4907" s="110">
        <v>0</v>
      </c>
      <c r="L4907" s="112">
        <f t="shared" si="1403"/>
        <v>0</v>
      </c>
    </row>
    <row r="4908" spans="1:12" ht="38.25">
      <c r="A4908" s="182" t="str">
        <f t="shared" si="1401"/>
        <v>1.9.3.2.20.00.00 - Receita da Dívida Ativa da Contribuição Relativa 
 às Atividades de Comercialização de Petróleo e seus Derivados, Gás 
 Natural e Álcool Carburante</v>
      </c>
      <c r="B4908" s="191" t="s">
        <v>3117</v>
      </c>
      <c r="C4908" s="111"/>
      <c r="D4908" s="111"/>
      <c r="E4908" s="111"/>
      <c r="F4908" s="111"/>
      <c r="G4908" s="112">
        <f t="shared" si="1402"/>
        <v>0</v>
      </c>
      <c r="H4908" s="111">
        <v>0</v>
      </c>
      <c r="I4908" s="111">
        <v>0</v>
      </c>
      <c r="J4908" s="111">
        <v>0</v>
      </c>
      <c r="K4908" s="111">
        <v>0</v>
      </c>
      <c r="L4908" s="112">
        <f t="shared" si="1403"/>
        <v>0</v>
      </c>
    </row>
    <row r="4909" spans="1:12">
      <c r="A4909" s="182" t="str">
        <f t="shared" si="1401"/>
        <v>1.9.3.2.21.00.00 - Receita da Dívida Ativa da Atividade Mineral</v>
      </c>
      <c r="B4909" s="188" t="s">
        <v>3118</v>
      </c>
      <c r="C4909" s="110"/>
      <c r="D4909" s="110"/>
      <c r="E4909" s="110"/>
      <c r="F4909" s="110"/>
      <c r="G4909" s="112">
        <f t="shared" si="1402"/>
        <v>0</v>
      </c>
      <c r="H4909" s="110">
        <v>0</v>
      </c>
      <c r="I4909" s="110">
        <v>0</v>
      </c>
      <c r="J4909" s="110">
        <v>0</v>
      </c>
      <c r="K4909" s="110">
        <v>0</v>
      </c>
      <c r="L4909" s="112">
        <f t="shared" si="1403"/>
        <v>0</v>
      </c>
    </row>
    <row r="4910" spans="1:12" ht="25.5">
      <c r="A4910" s="182" t="str">
        <f t="shared" si="1401"/>
        <v>1.9.3.2.22.00.00 - Receita da Dívida Ativa da Multa de Poluição de 
 Águas</v>
      </c>
      <c r="B4910" s="191" t="s">
        <v>3119</v>
      </c>
      <c r="C4910" s="111">
        <v>39620.04</v>
      </c>
      <c r="D4910" s="111"/>
      <c r="E4910" s="111"/>
      <c r="F4910" s="111"/>
      <c r="G4910" s="112">
        <f t="shared" si="1402"/>
        <v>39620.04</v>
      </c>
      <c r="H4910" s="111">
        <v>0</v>
      </c>
      <c r="I4910" s="111">
        <v>0</v>
      </c>
      <c r="J4910" s="111">
        <v>0</v>
      </c>
      <c r="K4910" s="111">
        <v>0</v>
      </c>
      <c r="L4910" s="112">
        <f t="shared" si="1403"/>
        <v>0</v>
      </c>
    </row>
    <row r="4911" spans="1:12" ht="25.5">
      <c r="A4911" s="182" t="str">
        <f t="shared" si="1401"/>
        <v>1.9.3.2.23.00.00 - Receita da Dívida Ativa da Outorga de Direitos de 
 Uso de Recursos Hídricos</v>
      </c>
      <c r="B4911" s="188" t="s">
        <v>3120</v>
      </c>
      <c r="C4911" s="110">
        <v>631.37</v>
      </c>
      <c r="D4911" s="110"/>
      <c r="E4911" s="110"/>
      <c r="F4911" s="110"/>
      <c r="G4911" s="112">
        <f t="shared" si="1402"/>
        <v>631.37</v>
      </c>
      <c r="H4911" s="110">
        <v>0</v>
      </c>
      <c r="I4911" s="110">
        <v>0</v>
      </c>
      <c r="J4911" s="110">
        <v>0</v>
      </c>
      <c r="K4911" s="110">
        <v>0</v>
      </c>
      <c r="L4911" s="112">
        <f t="shared" si="1403"/>
        <v>0</v>
      </c>
    </row>
    <row r="4912" spans="1:12" ht="25.5">
      <c r="A4912" s="182" t="str">
        <f t="shared" si="1401"/>
        <v>1.9.3.2.24.00.00 - Receita da Dívida Ativa da Multa Prevista no 
 Código Brasileiro de Aeronáutica</v>
      </c>
      <c r="B4912" s="191" t="s">
        <v>3121</v>
      </c>
      <c r="C4912" s="111"/>
      <c r="D4912" s="111"/>
      <c r="E4912" s="111"/>
      <c r="F4912" s="111"/>
      <c r="G4912" s="112">
        <f t="shared" si="1402"/>
        <v>0</v>
      </c>
      <c r="H4912" s="111">
        <v>0</v>
      </c>
      <c r="I4912" s="111">
        <v>0</v>
      </c>
      <c r="J4912" s="111">
        <v>0</v>
      </c>
      <c r="K4912" s="111">
        <v>0</v>
      </c>
      <c r="L4912" s="112">
        <f t="shared" si="1403"/>
        <v>0</v>
      </c>
    </row>
    <row r="4913" spans="1:12" ht="25.5">
      <c r="A4913" s="182" t="str">
        <f t="shared" si="1401"/>
        <v>1.9.3.2.25.00.00 - Receita da Dívida Ativa dos Serviços de Inspeção 
 e Fiscalização</v>
      </c>
      <c r="B4913" s="188" t="s">
        <v>3122</v>
      </c>
      <c r="C4913" s="110">
        <v>3584399.49</v>
      </c>
      <c r="D4913" s="110"/>
      <c r="E4913" s="110"/>
      <c r="F4913" s="110">
        <v>88.21</v>
      </c>
      <c r="G4913" s="112">
        <f t="shared" si="1402"/>
        <v>3584311.2800000003</v>
      </c>
      <c r="H4913" s="110">
        <v>0</v>
      </c>
      <c r="I4913" s="110">
        <v>0</v>
      </c>
      <c r="J4913" s="110">
        <v>0</v>
      </c>
      <c r="K4913" s="110">
        <v>0</v>
      </c>
      <c r="L4913" s="112">
        <f t="shared" si="1403"/>
        <v>0</v>
      </c>
    </row>
    <row r="4914" spans="1:12" ht="25.5">
      <c r="A4914" s="182" t="str">
        <f t="shared" si="1401"/>
        <v>1.9.3.2.26.00.00 - Receita da Dívida Ativa das Multas Previstas na 
 Lei Geral das Telecomunicações</v>
      </c>
      <c r="B4914" s="191" t="s">
        <v>3123</v>
      </c>
      <c r="C4914" s="111"/>
      <c r="D4914" s="111"/>
      <c r="E4914" s="111"/>
      <c r="F4914" s="111"/>
      <c r="G4914" s="112">
        <f t="shared" si="1402"/>
        <v>0</v>
      </c>
      <c r="H4914" s="111">
        <v>0</v>
      </c>
      <c r="I4914" s="111">
        <v>0</v>
      </c>
      <c r="J4914" s="111">
        <v>0</v>
      </c>
      <c r="K4914" s="111">
        <v>0</v>
      </c>
      <c r="L4914" s="112">
        <f t="shared" si="1403"/>
        <v>0</v>
      </c>
    </row>
    <row r="4915" spans="1:12" ht="25.5">
      <c r="A4915" s="182" t="str">
        <f t="shared" si="1401"/>
        <v>1.9.3.2.27.00.00 - Receita da Dívida Ativa de Concessões e 
 Permissões – Serviços de Comunicação</v>
      </c>
      <c r="B4915" s="188" t="s">
        <v>3124</v>
      </c>
      <c r="C4915" s="110">
        <v>3372.89</v>
      </c>
      <c r="D4915" s="110"/>
      <c r="E4915" s="110"/>
      <c r="F4915" s="110"/>
      <c r="G4915" s="112">
        <f t="shared" si="1402"/>
        <v>3372.89</v>
      </c>
      <c r="H4915" s="110">
        <v>0</v>
      </c>
      <c r="I4915" s="110">
        <v>0</v>
      </c>
      <c r="J4915" s="110">
        <v>0</v>
      </c>
      <c r="K4915" s="110">
        <v>0</v>
      </c>
      <c r="L4915" s="112">
        <f t="shared" si="1403"/>
        <v>0</v>
      </c>
    </row>
    <row r="4916" spans="1:12" ht="25.5">
      <c r="A4916" s="182" t="str">
        <f t="shared" si="1401"/>
        <v>1.9.3.2.28.00.00 - Receita da Dívida Ativa da Contribuição para o 
 Desenvolvimento da Indústria Cinematográfica Nacional</v>
      </c>
      <c r="B4916" s="191" t="s">
        <v>3125</v>
      </c>
      <c r="C4916" s="111"/>
      <c r="D4916" s="111"/>
      <c r="E4916" s="111"/>
      <c r="F4916" s="111"/>
      <c r="G4916" s="112">
        <f t="shared" si="1402"/>
        <v>0</v>
      </c>
      <c r="H4916" s="111">
        <v>0</v>
      </c>
      <c r="I4916" s="111">
        <v>0</v>
      </c>
      <c r="J4916" s="111">
        <v>0</v>
      </c>
      <c r="K4916" s="111">
        <v>0</v>
      </c>
      <c r="L4916" s="112">
        <f t="shared" si="1403"/>
        <v>0</v>
      </c>
    </row>
    <row r="4917" spans="1:12" ht="38.25">
      <c r="A4917" s="182" t="str">
        <f t="shared" si="1401"/>
        <v>1.9.3.2.29.00.00 - Receita da Dívida Ativa da Receita decorrente da 
 Não-Aplicação de Incentivos Fiscais em Projetos Culturais e 
 Indústria Cinematográfica</v>
      </c>
      <c r="B4917" s="188" t="s">
        <v>3126</v>
      </c>
      <c r="C4917" s="110"/>
      <c r="D4917" s="110"/>
      <c r="E4917" s="110"/>
      <c r="F4917" s="110"/>
      <c r="G4917" s="112">
        <f t="shared" si="1402"/>
        <v>0</v>
      </c>
      <c r="H4917" s="110">
        <v>0</v>
      </c>
      <c r="I4917" s="110">
        <v>0</v>
      </c>
      <c r="J4917" s="110">
        <v>0</v>
      </c>
      <c r="K4917" s="110">
        <v>0</v>
      </c>
      <c r="L4917" s="112">
        <f t="shared" si="1403"/>
        <v>0</v>
      </c>
    </row>
    <row r="4918" spans="1:12" ht="25.5">
      <c r="A4918" s="182" t="str">
        <f t="shared" si="1401"/>
        <v>1.9.3.2.30.00.00 - Dívida Ativa das Multas por Infrações à 
 Legislação Cinematográfica</v>
      </c>
      <c r="B4918" s="191" t="s">
        <v>3127</v>
      </c>
      <c r="C4918" s="111">
        <v>78593.509999999995</v>
      </c>
      <c r="D4918" s="111"/>
      <c r="E4918" s="111"/>
      <c r="F4918" s="111"/>
      <c r="G4918" s="112">
        <f t="shared" si="1402"/>
        <v>78593.509999999995</v>
      </c>
      <c r="H4918" s="111">
        <v>0</v>
      </c>
      <c r="I4918" s="111">
        <v>0</v>
      </c>
      <c r="J4918" s="111">
        <v>0</v>
      </c>
      <c r="K4918" s="111">
        <v>0</v>
      </c>
      <c r="L4918" s="112">
        <f t="shared" si="1403"/>
        <v>0</v>
      </c>
    </row>
    <row r="4919" spans="1:12" ht="25.5">
      <c r="A4919" s="182" t="str">
        <f t="shared" si="1401"/>
        <v>1.9.3.2.31.00.00 - Receita da Dívida Ativa da Utilização de Recursos 
 Hídricos – Demais Empresas</v>
      </c>
      <c r="B4919" s="188" t="s">
        <v>3128</v>
      </c>
      <c r="C4919" s="110"/>
      <c r="D4919" s="110"/>
      <c r="E4919" s="110"/>
      <c r="F4919" s="110"/>
      <c r="G4919" s="112">
        <f t="shared" si="1402"/>
        <v>0</v>
      </c>
      <c r="H4919" s="110">
        <v>0</v>
      </c>
      <c r="I4919" s="110">
        <v>0</v>
      </c>
      <c r="J4919" s="110">
        <v>0</v>
      </c>
      <c r="K4919" s="110">
        <v>0</v>
      </c>
      <c r="L4919" s="112">
        <f t="shared" si="1403"/>
        <v>0</v>
      </c>
    </row>
    <row r="4920" spans="1:12" ht="25.5">
      <c r="A4920" s="182" t="str">
        <f t="shared" si="1401"/>
        <v>1.9.3.2.32.00.00 - Receita da Dívida Ativa das Multas Previstas em 
 Lei por Infrações no Setor de Energia Elétrica</v>
      </c>
      <c r="B4920" s="191" t="s">
        <v>3129</v>
      </c>
      <c r="C4920" s="111">
        <v>184735.56</v>
      </c>
      <c r="D4920" s="111"/>
      <c r="E4920" s="111"/>
      <c r="F4920" s="111"/>
      <c r="G4920" s="112">
        <f t="shared" si="1402"/>
        <v>184735.56</v>
      </c>
      <c r="H4920" s="111">
        <v>0</v>
      </c>
      <c r="I4920" s="111">
        <v>0</v>
      </c>
      <c r="J4920" s="111">
        <v>0</v>
      </c>
      <c r="K4920" s="111">
        <v>0</v>
      </c>
      <c r="L4920" s="112">
        <f t="shared" si="1403"/>
        <v>0</v>
      </c>
    </row>
    <row r="4921" spans="1:12" ht="25.5">
      <c r="A4921" s="182" t="str">
        <f t="shared" si="1401"/>
        <v>1.9.3.2.33.00.00 - Receita da Dívida Ativa da Taxa de Fiscalização 
 de Serviços de Energia Elétrica</v>
      </c>
      <c r="B4921" s="188" t="s">
        <v>3130</v>
      </c>
      <c r="C4921" s="110">
        <v>145.94999999999999</v>
      </c>
      <c r="D4921" s="110"/>
      <c r="E4921" s="110"/>
      <c r="F4921" s="110"/>
      <c r="G4921" s="112">
        <f t="shared" si="1402"/>
        <v>145.94999999999999</v>
      </c>
      <c r="H4921" s="110">
        <v>0</v>
      </c>
      <c r="I4921" s="110">
        <v>0</v>
      </c>
      <c r="J4921" s="110">
        <v>0</v>
      </c>
      <c r="K4921" s="110">
        <v>0</v>
      </c>
      <c r="L4921" s="112">
        <f t="shared" si="1403"/>
        <v>0</v>
      </c>
    </row>
    <row r="4922" spans="1:12" ht="25.5">
      <c r="A4922" s="182" t="str">
        <f t="shared" si="1401"/>
        <v>1.9.3.2.34.00.00 - Receita da Dívida Ativa das Multas Previstas na 
 Legislação sobre Lubrificantes e Combustíveis</v>
      </c>
      <c r="B4922" s="191" t="s">
        <v>3131</v>
      </c>
      <c r="C4922" s="111"/>
      <c r="D4922" s="111"/>
      <c r="E4922" s="111"/>
      <c r="F4922" s="111"/>
      <c r="G4922" s="112">
        <f t="shared" si="1402"/>
        <v>0</v>
      </c>
      <c r="H4922" s="111">
        <v>0</v>
      </c>
      <c r="I4922" s="111">
        <v>0</v>
      </c>
      <c r="J4922" s="111">
        <v>0</v>
      </c>
      <c r="K4922" s="111">
        <v>0</v>
      </c>
      <c r="L4922" s="112">
        <f t="shared" si="1403"/>
        <v>0</v>
      </c>
    </row>
    <row r="4923" spans="1:12" ht="38.25">
      <c r="A4923" s="182" t="str">
        <f t="shared" si="1401"/>
        <v>1.9.3.2.35.00.00 - Receita da Dívida Ativa das Compensações 
 Financeiras entre o Regime Geral e os Regimes Próprios de 
 Previdência dos Servidores</v>
      </c>
      <c r="B4923" s="188" t="s">
        <v>3132</v>
      </c>
      <c r="C4923" s="110"/>
      <c r="D4923" s="110"/>
      <c r="E4923" s="110"/>
      <c r="F4923" s="110"/>
      <c r="G4923" s="112">
        <f t="shared" si="1402"/>
        <v>0</v>
      </c>
      <c r="H4923" s="110">
        <v>0</v>
      </c>
      <c r="I4923" s="110">
        <v>0</v>
      </c>
      <c r="J4923" s="110">
        <v>0</v>
      </c>
      <c r="K4923" s="110">
        <v>0</v>
      </c>
      <c r="L4923" s="112">
        <f t="shared" si="1403"/>
        <v>0</v>
      </c>
    </row>
    <row r="4924" spans="1:12" ht="25.5">
      <c r="A4924" s="182" t="str">
        <f t="shared" si="1401"/>
        <v>1.9.3.2.36.00.00 - Receita da Dívida Ativa de Multas por Infração - 
 Contrato Administrativo</v>
      </c>
      <c r="B4924" s="191" t="s">
        <v>3133</v>
      </c>
      <c r="C4924" s="111">
        <v>669061.46</v>
      </c>
      <c r="D4924" s="111"/>
      <c r="E4924" s="111"/>
      <c r="F4924" s="111"/>
      <c r="G4924" s="112">
        <f t="shared" si="1402"/>
        <v>669061.46</v>
      </c>
      <c r="H4924" s="111">
        <v>75734.490000000005</v>
      </c>
      <c r="I4924" s="111">
        <v>0</v>
      </c>
      <c r="J4924" s="111">
        <v>0</v>
      </c>
      <c r="K4924" s="111">
        <v>0</v>
      </c>
      <c r="L4924" s="112">
        <f t="shared" si="1403"/>
        <v>75734.490000000005</v>
      </c>
    </row>
    <row r="4925" spans="1:12" ht="25.5">
      <c r="A4925" s="182" t="str">
        <f t="shared" si="1401"/>
        <v>1.9.3.2.37.00.00 - Receita da Dívida Ativa de Reposição ou 
 Indenização de Servidor</v>
      </c>
      <c r="B4925" s="188" t="s">
        <v>3134</v>
      </c>
      <c r="C4925" s="110">
        <v>21703.45</v>
      </c>
      <c r="D4925" s="110"/>
      <c r="E4925" s="110"/>
      <c r="F4925" s="110"/>
      <c r="G4925" s="112">
        <f t="shared" si="1402"/>
        <v>21703.45</v>
      </c>
      <c r="H4925" s="110">
        <v>0</v>
      </c>
      <c r="I4925" s="110">
        <v>0</v>
      </c>
      <c r="J4925" s="110">
        <v>0</v>
      </c>
      <c r="K4925" s="110">
        <v>0</v>
      </c>
      <c r="L4925" s="112">
        <f t="shared" si="1403"/>
        <v>0</v>
      </c>
    </row>
    <row r="4926" spans="1:12" ht="25.5">
      <c r="A4926" s="182" t="str">
        <f t="shared" si="1401"/>
        <v>1.9.3.2.38.00.00 - Receita da Dívida Ativa de Ressarcimento ao 
 Erário</v>
      </c>
      <c r="B4926" s="191" t="s">
        <v>3135</v>
      </c>
      <c r="C4926" s="111">
        <v>1698543.32</v>
      </c>
      <c r="D4926" s="111"/>
      <c r="E4926" s="111"/>
      <c r="F4926" s="111">
        <v>251.11</v>
      </c>
      <c r="G4926" s="112">
        <f t="shared" si="1402"/>
        <v>1698292.21</v>
      </c>
      <c r="H4926" s="111">
        <v>0</v>
      </c>
      <c r="I4926" s="111">
        <v>0</v>
      </c>
      <c r="J4926" s="111">
        <v>0</v>
      </c>
      <c r="K4926" s="111">
        <v>0</v>
      </c>
      <c r="L4926" s="112">
        <f t="shared" si="1403"/>
        <v>0</v>
      </c>
    </row>
    <row r="4927" spans="1:12" ht="25.5">
      <c r="A4927" s="182" t="str">
        <f t="shared" si="1401"/>
        <v>1.9.3.2.39.00.00 - Receita da Dívida Ativa do Ressarcimento ao 
 Erário Decorrente de Decisão do Tribunal de Contas da União</v>
      </c>
      <c r="B4927" s="188" t="s">
        <v>3136</v>
      </c>
      <c r="C4927" s="110">
        <v>18289.32</v>
      </c>
      <c r="D4927" s="110"/>
      <c r="E4927" s="110"/>
      <c r="F4927" s="110"/>
      <c r="G4927" s="112">
        <f t="shared" si="1402"/>
        <v>18289.32</v>
      </c>
      <c r="H4927" s="110">
        <v>4099.3500000000004</v>
      </c>
      <c r="I4927" s="110">
        <v>0</v>
      </c>
      <c r="J4927" s="110">
        <v>0</v>
      </c>
      <c r="K4927" s="110">
        <v>0</v>
      </c>
      <c r="L4927" s="112">
        <f t="shared" si="1403"/>
        <v>4099.3500000000004</v>
      </c>
    </row>
    <row r="4928" spans="1:12" ht="25.5">
      <c r="A4928" s="182" t="str">
        <f t="shared" si="1401"/>
        <v>1.9.3.2.40.00.00 - Receita da Dívida Ativa de Ressarcimento ao 
 Sistema Único de Saúde</v>
      </c>
      <c r="B4928" s="191" t="s">
        <v>3137</v>
      </c>
      <c r="C4928" s="111"/>
      <c r="D4928" s="111"/>
      <c r="E4928" s="111"/>
      <c r="F4928" s="111"/>
      <c r="G4928" s="112">
        <f t="shared" si="1402"/>
        <v>0</v>
      </c>
      <c r="H4928" s="111">
        <v>0</v>
      </c>
      <c r="I4928" s="111">
        <v>0</v>
      </c>
      <c r="J4928" s="111">
        <v>0</v>
      </c>
      <c r="K4928" s="111">
        <v>0</v>
      </c>
      <c r="L4928" s="112">
        <f t="shared" si="1403"/>
        <v>0</v>
      </c>
    </row>
    <row r="4929" spans="1:12" ht="25.5">
      <c r="A4929" s="182" t="str">
        <f t="shared" si="1401"/>
        <v>1.9.3.2.41.00.00 - Receita da Dívida Ativa de Multas por Infração da 
 Ordem Econômica</v>
      </c>
      <c r="B4929" s="188" t="s">
        <v>3138</v>
      </c>
      <c r="C4929" s="110"/>
      <c r="D4929" s="110"/>
      <c r="E4929" s="110"/>
      <c r="F4929" s="110"/>
      <c r="G4929" s="112">
        <f t="shared" si="1402"/>
        <v>0</v>
      </c>
      <c r="H4929" s="110">
        <v>0</v>
      </c>
      <c r="I4929" s="110">
        <v>0</v>
      </c>
      <c r="J4929" s="110">
        <v>0</v>
      </c>
      <c r="K4929" s="110">
        <v>0</v>
      </c>
      <c r="L4929" s="112">
        <f t="shared" si="1403"/>
        <v>0</v>
      </c>
    </row>
    <row r="4930" spans="1:12">
      <c r="A4930" s="182" t="str">
        <f t="shared" si="1401"/>
        <v>1.9.3.2.42.00.00 - Receita da Dívida Ativa por Multa de Trânsito</v>
      </c>
      <c r="B4930" s="191" t="s">
        <v>3139</v>
      </c>
      <c r="C4930" s="111">
        <v>1892488.32</v>
      </c>
      <c r="D4930" s="111"/>
      <c r="E4930" s="111"/>
      <c r="F4930" s="111"/>
      <c r="G4930" s="112">
        <f t="shared" si="1402"/>
        <v>1892488.32</v>
      </c>
      <c r="H4930" s="111">
        <v>0</v>
      </c>
      <c r="I4930" s="111">
        <v>0</v>
      </c>
      <c r="J4930" s="111">
        <v>0</v>
      </c>
      <c r="K4930" s="111">
        <v>0</v>
      </c>
      <c r="L4930" s="112">
        <f t="shared" si="1403"/>
        <v>0</v>
      </c>
    </row>
    <row r="4931" spans="1:12" ht="25.5">
      <c r="A4931" s="182" t="str">
        <f t="shared" si="1401"/>
        <v>1.9.3.2.43.00.00 - Receita da Dívida Ativa de Multas por Infração à 
 Lei Complementar nº 109/01 – Previdência Privada</v>
      </c>
      <c r="B4931" s="188" t="s">
        <v>3140</v>
      </c>
      <c r="C4931" s="110"/>
      <c r="D4931" s="110"/>
      <c r="E4931" s="110"/>
      <c r="F4931" s="110"/>
      <c r="G4931" s="112">
        <f t="shared" si="1402"/>
        <v>0</v>
      </c>
      <c r="H4931" s="110">
        <v>0</v>
      </c>
      <c r="I4931" s="110">
        <v>0</v>
      </c>
      <c r="J4931" s="110">
        <v>0</v>
      </c>
      <c r="K4931" s="110">
        <v>0</v>
      </c>
      <c r="L4931" s="112">
        <f t="shared" si="1403"/>
        <v>0</v>
      </c>
    </row>
    <row r="4932" spans="1:12" ht="25.5">
      <c r="A4932" s="182" t="str">
        <f t="shared" si="1401"/>
        <v>1.9.3.2.44.00.00 - Receita da Dívida Ativa por Infração 
 Administrativa</v>
      </c>
      <c r="B4932" s="191" t="s">
        <v>3141</v>
      </c>
      <c r="C4932" s="111">
        <v>207964.99</v>
      </c>
      <c r="D4932" s="111"/>
      <c r="E4932" s="111"/>
      <c r="F4932" s="111"/>
      <c r="G4932" s="112">
        <f t="shared" si="1402"/>
        <v>207964.99</v>
      </c>
      <c r="H4932" s="111">
        <v>0</v>
      </c>
      <c r="I4932" s="111">
        <v>0</v>
      </c>
      <c r="J4932" s="111">
        <v>0</v>
      </c>
      <c r="K4932" s="111">
        <v>0</v>
      </c>
      <c r="L4932" s="112">
        <f t="shared" si="1403"/>
        <v>0</v>
      </c>
    </row>
    <row r="4933" spans="1:12">
      <c r="A4933" s="182" t="str">
        <f t="shared" ref="A4933:A4996" si="1404">TRIM(B4933)</f>
        <v>1.9.3.2.45.00.00 - Receita da Dívida Ativa de Outros Serviços</v>
      </c>
      <c r="B4933" s="188" t="s">
        <v>3142</v>
      </c>
      <c r="C4933" s="110">
        <v>1415509.91</v>
      </c>
      <c r="D4933" s="110"/>
      <c r="E4933" s="110"/>
      <c r="F4933" s="110"/>
      <c r="G4933" s="112">
        <f t="shared" si="1402"/>
        <v>1415509.91</v>
      </c>
      <c r="H4933" s="110">
        <v>0</v>
      </c>
      <c r="I4933" s="110">
        <v>0</v>
      </c>
      <c r="J4933" s="110">
        <v>0</v>
      </c>
      <c r="K4933" s="110">
        <v>0</v>
      </c>
      <c r="L4933" s="112">
        <f t="shared" si="1403"/>
        <v>0</v>
      </c>
    </row>
    <row r="4934" spans="1:12" ht="25.5">
      <c r="A4934" s="182" t="str">
        <f t="shared" si="1404"/>
        <v>1.9.3.2.46.00.00 - Receita da Dívida Ativa das Multas Previstas na 
 Legislação sobre Regime de Previdência Privada Complementar</v>
      </c>
      <c r="B4934" s="191" t="s">
        <v>3143</v>
      </c>
      <c r="C4934" s="111"/>
      <c r="D4934" s="111"/>
      <c r="E4934" s="111"/>
      <c r="F4934" s="111"/>
      <c r="G4934" s="112">
        <f t="shared" si="1402"/>
        <v>0</v>
      </c>
      <c r="H4934" s="111">
        <v>0</v>
      </c>
      <c r="I4934" s="111">
        <v>0</v>
      </c>
      <c r="J4934" s="111">
        <v>0</v>
      </c>
      <c r="K4934" s="111">
        <v>0</v>
      </c>
      <c r="L4934" s="112">
        <f t="shared" si="1403"/>
        <v>0</v>
      </c>
    </row>
    <row r="4935" spans="1:12" ht="25.5">
      <c r="A4935" s="182" t="str">
        <f t="shared" si="1404"/>
        <v>1.9.3.2.47.00.00 - Receita da Dívida Ativa de Multas Aplicadas no 
 Âmbito de Processo Judicial</v>
      </c>
      <c r="B4935" s="188" t="s">
        <v>3144</v>
      </c>
      <c r="C4935" s="110">
        <v>16342.02</v>
      </c>
      <c r="D4935" s="110"/>
      <c r="E4935" s="110"/>
      <c r="F4935" s="110">
        <v>4630.97</v>
      </c>
      <c r="G4935" s="112">
        <f t="shared" ref="G4935:G4998" si="1405">C4935-D4935-E4935-F4935</f>
        <v>11711.05</v>
      </c>
      <c r="H4935" s="110">
        <v>0</v>
      </c>
      <c r="I4935" s="110">
        <v>0</v>
      </c>
      <c r="J4935" s="110">
        <v>0</v>
      </c>
      <c r="K4935" s="110">
        <v>0</v>
      </c>
      <c r="L4935" s="112">
        <f t="shared" ref="L4935:L4998" si="1406">H4935-I4935-J4935-K4935</f>
        <v>0</v>
      </c>
    </row>
    <row r="4936" spans="1:12" ht="25.5">
      <c r="A4936" s="182" t="str">
        <f t="shared" si="1404"/>
        <v>1.9.3.2.99.00.00 - Receita da Dívida Ativa Não Tributária de Outras 
 Receitas</v>
      </c>
      <c r="B4936" s="191" t="s">
        <v>3145</v>
      </c>
      <c r="C4936" s="111">
        <v>693094909.82000005</v>
      </c>
      <c r="D4936" s="111">
        <v>386.68</v>
      </c>
      <c r="E4936" s="111">
        <v>20994.17</v>
      </c>
      <c r="F4936" s="111">
        <v>15474562.130000001</v>
      </c>
      <c r="G4936" s="112">
        <f t="shared" si="1405"/>
        <v>677598966.84000015</v>
      </c>
      <c r="H4936" s="111">
        <v>289498834.13</v>
      </c>
      <c r="I4936" s="111">
        <v>0</v>
      </c>
      <c r="J4936" s="111">
        <v>0</v>
      </c>
      <c r="K4936" s="111">
        <v>2200587.38</v>
      </c>
      <c r="L4936" s="112">
        <f t="shared" si="1406"/>
        <v>287298246.75</v>
      </c>
    </row>
    <row r="4937" spans="1:12" ht="25.5">
      <c r="A4937" s="182" t="str">
        <f t="shared" si="1404"/>
        <v>1.9.4.0.00.00.00 - Receitas Decorrentes de Aportes Periódicos para 
 Amortização de Déficit Atuarial do RPPS</v>
      </c>
      <c r="B4937" s="188" t="s">
        <v>3146</v>
      </c>
      <c r="C4937" s="110">
        <v>42263490.479999997</v>
      </c>
      <c r="D4937" s="110"/>
      <c r="E4937" s="110"/>
      <c r="F4937" s="110">
        <v>3339.84</v>
      </c>
      <c r="G4937" s="112">
        <f t="shared" si="1405"/>
        <v>42260150.639999993</v>
      </c>
      <c r="H4937" s="110">
        <v>0</v>
      </c>
      <c r="I4937" s="110">
        <v>0</v>
      </c>
      <c r="J4937" s="110">
        <v>0</v>
      </c>
      <c r="K4937" s="110">
        <v>0</v>
      </c>
      <c r="L4937" s="112">
        <f t="shared" si="1406"/>
        <v>0</v>
      </c>
    </row>
    <row r="4938" spans="1:12" ht="25.5">
      <c r="A4938" s="182" t="str">
        <f t="shared" si="1404"/>
        <v>1.9.5.0.00.00.00 - Receitas Decorrentes de Aportes Periódicos para 
 Compensação ao RGPS</v>
      </c>
      <c r="B4938" s="191" t="s">
        <v>3147</v>
      </c>
      <c r="C4938" s="111">
        <v>89511</v>
      </c>
      <c r="D4938" s="111"/>
      <c r="E4938" s="111"/>
      <c r="F4938" s="111"/>
      <c r="G4938" s="112">
        <f t="shared" si="1405"/>
        <v>89511</v>
      </c>
      <c r="H4938" s="111">
        <v>0</v>
      </c>
      <c r="I4938" s="111">
        <v>0</v>
      </c>
      <c r="J4938" s="111">
        <v>0</v>
      </c>
      <c r="K4938" s="111">
        <v>0</v>
      </c>
      <c r="L4938" s="112">
        <f t="shared" si="1406"/>
        <v>0</v>
      </c>
    </row>
    <row r="4939" spans="1:12">
      <c r="A4939" s="182" t="str">
        <f t="shared" si="1404"/>
        <v>1.9.9.0.00.00.00 - Receitas Diversas</v>
      </c>
      <c r="B4939" s="188" t="s">
        <v>3148</v>
      </c>
      <c r="C4939" s="110">
        <v>4879185622.9099998</v>
      </c>
      <c r="D4939" s="110">
        <v>9284902.4199999999</v>
      </c>
      <c r="E4939" s="110">
        <v>-24398.26</v>
      </c>
      <c r="F4939" s="110">
        <v>52731856.399999999</v>
      </c>
      <c r="G4939" s="112">
        <f t="shared" si="1405"/>
        <v>4817193262.3500004</v>
      </c>
      <c r="H4939" s="110">
        <v>9933685087.3199997</v>
      </c>
      <c r="I4939" s="110">
        <v>8991234.1199999992</v>
      </c>
      <c r="J4939" s="110">
        <v>9307718.4199999999</v>
      </c>
      <c r="K4939" s="110">
        <v>91087793.870000005</v>
      </c>
      <c r="L4939" s="112">
        <f t="shared" si="1406"/>
        <v>9824298340.9099979</v>
      </c>
    </row>
    <row r="4940" spans="1:12">
      <c r="A4940" s="182" t="str">
        <f t="shared" si="1404"/>
        <v>1.9.9.0.01.00.00 - Receita de Parcelamentos – Outras Receitas</v>
      </c>
      <c r="B4940" s="191" t="s">
        <v>3149</v>
      </c>
      <c r="C4940" s="111">
        <v>18106605.359999999</v>
      </c>
      <c r="D4940" s="111"/>
      <c r="E4940" s="111"/>
      <c r="F4940" s="111">
        <v>2984543.67</v>
      </c>
      <c r="G4940" s="112">
        <f t="shared" si="1405"/>
        <v>15122061.689999999</v>
      </c>
      <c r="H4940" s="111">
        <v>1313374529.4400001</v>
      </c>
      <c r="I4940" s="111">
        <v>0</v>
      </c>
      <c r="J4940" s="111">
        <v>0</v>
      </c>
      <c r="K4940" s="111">
        <v>0</v>
      </c>
      <c r="L4940" s="112">
        <f t="shared" si="1406"/>
        <v>1313374529.4400001</v>
      </c>
    </row>
    <row r="4941" spans="1:12" ht="25.5">
      <c r="A4941" s="182" t="str">
        <f t="shared" si="1404"/>
        <v>1.9.9.0.02.00.00 - Encargos Legais pela Inscrição em Dívida Ativa e 
 Receitas de Ônus de Sucumbência</v>
      </c>
      <c r="B4941" s="188" t="s">
        <v>3150</v>
      </c>
      <c r="C4941" s="110">
        <v>496959380.94999999</v>
      </c>
      <c r="D4941" s="110"/>
      <c r="E4941" s="110"/>
      <c r="F4941" s="110">
        <v>1130956.32</v>
      </c>
      <c r="G4941" s="112">
        <f t="shared" si="1405"/>
        <v>495828424.63</v>
      </c>
      <c r="H4941" s="110">
        <v>183419874.03999999</v>
      </c>
      <c r="I4941" s="110">
        <v>0</v>
      </c>
      <c r="J4941" s="110">
        <v>0</v>
      </c>
      <c r="K4941" s="110">
        <v>11374538.119999999</v>
      </c>
      <c r="L4941" s="112">
        <f t="shared" si="1406"/>
        <v>172045335.91999999</v>
      </c>
    </row>
    <row r="4942" spans="1:12" ht="25.5">
      <c r="A4942" s="182" t="str">
        <f t="shared" si="1404"/>
        <v>1.9.9.0.03.00.00 - Receita Decorrente de Alienação de Bens 
 Apreendidos</v>
      </c>
      <c r="B4942" s="191" t="s">
        <v>3151</v>
      </c>
      <c r="C4942" s="111">
        <v>1338877.1100000001</v>
      </c>
      <c r="D4942" s="111"/>
      <c r="E4942" s="111"/>
      <c r="F4942" s="111"/>
      <c r="G4942" s="112">
        <f t="shared" si="1405"/>
        <v>1338877.1100000001</v>
      </c>
      <c r="H4942" s="111">
        <v>7925430.3499999996</v>
      </c>
      <c r="I4942" s="111">
        <v>0</v>
      </c>
      <c r="J4942" s="111">
        <v>0</v>
      </c>
      <c r="K4942" s="111">
        <v>0</v>
      </c>
      <c r="L4942" s="112">
        <f t="shared" si="1406"/>
        <v>7925430.3499999996</v>
      </c>
    </row>
    <row r="4943" spans="1:12" ht="25.5">
      <c r="A4943" s="182" t="str">
        <f t="shared" si="1404"/>
        <v>1.9.9.0.04.00.00 - Produtos de Depósitos Abandonados (Dinheiro ou 
 Objetos de Valor)</v>
      </c>
      <c r="B4943" s="188" t="s">
        <v>3152</v>
      </c>
      <c r="C4943" s="110">
        <v>8907</v>
      </c>
      <c r="D4943" s="110"/>
      <c r="E4943" s="110"/>
      <c r="F4943" s="110"/>
      <c r="G4943" s="112">
        <f t="shared" si="1405"/>
        <v>8907</v>
      </c>
      <c r="H4943" s="110">
        <v>1617.89</v>
      </c>
      <c r="I4943" s="110">
        <v>0</v>
      </c>
      <c r="J4943" s="110">
        <v>0</v>
      </c>
      <c r="K4943" s="110">
        <v>0</v>
      </c>
      <c r="L4943" s="112">
        <f t="shared" si="1406"/>
        <v>1617.89</v>
      </c>
    </row>
    <row r="4944" spans="1:12" ht="25.5">
      <c r="A4944" s="182" t="str">
        <f t="shared" si="1404"/>
        <v>1.9.9.0.05.00.00 - Receita de Bens e Valores Perdidos em Favor da 
 União</v>
      </c>
      <c r="B4944" s="191" t="s">
        <v>3153</v>
      </c>
      <c r="C4944" s="111">
        <v>5681.16</v>
      </c>
      <c r="D4944" s="111"/>
      <c r="E4944" s="111"/>
      <c r="F4944" s="111"/>
      <c r="G4944" s="112">
        <f t="shared" si="1405"/>
        <v>5681.16</v>
      </c>
      <c r="H4944" s="111">
        <v>100340.28</v>
      </c>
      <c r="I4944" s="111">
        <v>0</v>
      </c>
      <c r="J4944" s="111">
        <v>0</v>
      </c>
      <c r="K4944" s="111">
        <v>0</v>
      </c>
      <c r="L4944" s="112">
        <f t="shared" si="1406"/>
        <v>100340.28</v>
      </c>
    </row>
    <row r="4945" spans="1:12" ht="25.5">
      <c r="A4945" s="182" t="str">
        <f t="shared" si="1404"/>
        <v>1.9.9.0.06.00.00 - Receita Decorrente da Não Aplicação de Incentivos 
 Fiscais em Projetos Culturais e pela Indústria Cinematográfica</v>
      </c>
      <c r="B4945" s="188" t="s">
        <v>3154</v>
      </c>
      <c r="C4945" s="110">
        <v>4348</v>
      </c>
      <c r="D4945" s="110"/>
      <c r="E4945" s="110"/>
      <c r="F4945" s="110"/>
      <c r="G4945" s="112">
        <f t="shared" si="1405"/>
        <v>4348</v>
      </c>
      <c r="H4945" s="110">
        <v>0</v>
      </c>
      <c r="I4945" s="110">
        <v>0</v>
      </c>
      <c r="J4945" s="110">
        <v>0</v>
      </c>
      <c r="K4945" s="110">
        <v>0</v>
      </c>
      <c r="L4945" s="112">
        <f t="shared" si="1406"/>
        <v>0</v>
      </c>
    </row>
    <row r="4946" spans="1:12" ht="25.5">
      <c r="A4946" s="182" t="str">
        <f t="shared" si="1404"/>
        <v>1.9.9.0.07.00.00 - Receita de Direitos “Antidumping” e dos Direitos 
 Compensatórios</v>
      </c>
      <c r="B4946" s="191" t="s">
        <v>3155</v>
      </c>
      <c r="C4946" s="111">
        <v>16925.22</v>
      </c>
      <c r="D4946" s="111"/>
      <c r="E4946" s="111"/>
      <c r="F4946" s="111"/>
      <c r="G4946" s="112">
        <f t="shared" si="1405"/>
        <v>16925.22</v>
      </c>
      <c r="H4946" s="111">
        <v>2335766.44</v>
      </c>
      <c r="I4946" s="111">
        <v>0</v>
      </c>
      <c r="J4946" s="111">
        <v>0</v>
      </c>
      <c r="K4946" s="111">
        <v>0</v>
      </c>
      <c r="L4946" s="112">
        <f t="shared" si="1406"/>
        <v>2335766.44</v>
      </c>
    </row>
    <row r="4947" spans="1:12">
      <c r="A4947" s="182" t="str">
        <f t="shared" si="1404"/>
        <v>1.9.9.0.08.00.00 - Demais Receitas para o Desenvolvimento do Desporto</v>
      </c>
      <c r="B4947" s="188" t="s">
        <v>3156</v>
      </c>
      <c r="C4947" s="110">
        <v>229219.41</v>
      </c>
      <c r="D4947" s="110"/>
      <c r="E4947" s="110"/>
      <c r="F4947" s="110"/>
      <c r="G4947" s="112">
        <f t="shared" si="1405"/>
        <v>229219.41</v>
      </c>
      <c r="H4947" s="110">
        <v>6909281.6799999997</v>
      </c>
      <c r="I4947" s="110">
        <v>0</v>
      </c>
      <c r="J4947" s="110">
        <v>0</v>
      </c>
      <c r="K4947" s="110">
        <v>0</v>
      </c>
      <c r="L4947" s="112">
        <f t="shared" si="1406"/>
        <v>6909281.6799999997</v>
      </c>
    </row>
    <row r="4948" spans="1:12" ht="25.5">
      <c r="A4948" s="182" t="str">
        <f t="shared" si="1404"/>
        <v>1.9.9.0.10.00.00 - Receita Decorrente de Medidas de Suspensão de 
 Concessões dos Direitos de Propriedade Intelectual</v>
      </c>
      <c r="B4948" s="191" t="s">
        <v>3157</v>
      </c>
      <c r="C4948" s="111">
        <v>6.6</v>
      </c>
      <c r="D4948" s="111"/>
      <c r="E4948" s="111"/>
      <c r="F4948" s="111"/>
      <c r="G4948" s="112">
        <f t="shared" si="1405"/>
        <v>6.6</v>
      </c>
      <c r="H4948" s="111">
        <v>0</v>
      </c>
      <c r="I4948" s="111">
        <v>0</v>
      </c>
      <c r="J4948" s="111">
        <v>0</v>
      </c>
      <c r="K4948" s="111">
        <v>0</v>
      </c>
      <c r="L4948" s="112">
        <f t="shared" si="1406"/>
        <v>0</v>
      </c>
    </row>
    <row r="4949" spans="1:12" ht="25.5">
      <c r="A4949" s="182" t="str">
        <f t="shared" si="1404"/>
        <v>1.9.9.0.16.00.00 - Receita de Participação do Seguro – DPVAT – 
 Sistema Nacional de Trânsito</v>
      </c>
      <c r="B4949" s="188" t="s">
        <v>3158</v>
      </c>
      <c r="C4949" s="110"/>
      <c r="D4949" s="110"/>
      <c r="E4949" s="110"/>
      <c r="F4949" s="110"/>
      <c r="G4949" s="112">
        <f t="shared" si="1405"/>
        <v>0</v>
      </c>
      <c r="H4949" s="110">
        <v>0</v>
      </c>
      <c r="I4949" s="110">
        <v>0</v>
      </c>
      <c r="J4949" s="110">
        <v>0</v>
      </c>
      <c r="K4949" s="110">
        <v>0</v>
      </c>
      <c r="L4949" s="112">
        <f t="shared" si="1406"/>
        <v>0</v>
      </c>
    </row>
    <row r="4950" spans="1:12">
      <c r="A4950" s="182" t="str">
        <f t="shared" si="1404"/>
        <v>1.9.9.0.18.00.00 - Receita de Reserva Global de Reversão</v>
      </c>
      <c r="B4950" s="191" t="s">
        <v>3159</v>
      </c>
      <c r="C4950" s="111">
        <v>14425</v>
      </c>
      <c r="D4950" s="111"/>
      <c r="E4950" s="111"/>
      <c r="F4950" s="111"/>
      <c r="G4950" s="112">
        <f t="shared" si="1405"/>
        <v>14425</v>
      </c>
      <c r="H4950" s="111">
        <v>0</v>
      </c>
      <c r="I4950" s="111">
        <v>0</v>
      </c>
      <c r="J4950" s="111">
        <v>0</v>
      </c>
      <c r="K4950" s="111">
        <v>0</v>
      </c>
      <c r="L4950" s="112">
        <f t="shared" si="1406"/>
        <v>0</v>
      </c>
    </row>
    <row r="4951" spans="1:12" ht="25.5">
      <c r="A4951" s="182" t="str">
        <f t="shared" si="1404"/>
        <v>1.9.9.0.19.00.00 - Recolhimento do Beneficiário ao Fundo de Saúde 
 Militar</v>
      </c>
      <c r="B4951" s="188" t="s">
        <v>3160</v>
      </c>
      <c r="C4951" s="110"/>
      <c r="D4951" s="110"/>
      <c r="E4951" s="110"/>
      <c r="F4951" s="110"/>
      <c r="G4951" s="112">
        <f t="shared" si="1405"/>
        <v>0</v>
      </c>
      <c r="H4951" s="110">
        <v>0</v>
      </c>
      <c r="I4951" s="110">
        <v>0</v>
      </c>
      <c r="J4951" s="110">
        <v>0</v>
      </c>
      <c r="K4951" s="110">
        <v>0</v>
      </c>
      <c r="L4951" s="112">
        <f t="shared" si="1406"/>
        <v>0</v>
      </c>
    </row>
    <row r="4952" spans="1:12">
      <c r="A4952" s="182" t="str">
        <f t="shared" si="1404"/>
        <v>1.9.9.0.20.00.00 - Contribuição Voluntária – Montepio Civil</v>
      </c>
      <c r="B4952" s="191" t="s">
        <v>3161</v>
      </c>
      <c r="C4952" s="111">
        <v>4500499.74</v>
      </c>
      <c r="D4952" s="111"/>
      <c r="E4952" s="111"/>
      <c r="F4952" s="111"/>
      <c r="G4952" s="112">
        <f t="shared" si="1405"/>
        <v>4500499.74</v>
      </c>
      <c r="H4952" s="111">
        <v>0</v>
      </c>
      <c r="I4952" s="111">
        <v>0</v>
      </c>
      <c r="J4952" s="111">
        <v>0</v>
      </c>
      <c r="K4952" s="111">
        <v>0</v>
      </c>
      <c r="L4952" s="112">
        <f t="shared" si="1406"/>
        <v>0</v>
      </c>
    </row>
    <row r="4953" spans="1:12" ht="25.5">
      <c r="A4953" s="182" t="str">
        <f t="shared" si="1404"/>
        <v>1.9.9.0.21.00.00 - Receita de Seguros decorrente da Indenização por 
 Sinistro</v>
      </c>
      <c r="B4953" s="188" t="s">
        <v>3162</v>
      </c>
      <c r="C4953" s="110">
        <v>6054306.2699999996</v>
      </c>
      <c r="D4953" s="110"/>
      <c r="E4953" s="110"/>
      <c r="F4953" s="110"/>
      <c r="G4953" s="112">
        <f t="shared" si="1405"/>
        <v>6054306.2699999996</v>
      </c>
      <c r="H4953" s="110">
        <v>2112097.91</v>
      </c>
      <c r="I4953" s="110">
        <v>0</v>
      </c>
      <c r="J4953" s="110">
        <v>0</v>
      </c>
      <c r="K4953" s="110">
        <v>0</v>
      </c>
      <c r="L4953" s="112">
        <f t="shared" si="1406"/>
        <v>2112097.91</v>
      </c>
    </row>
    <row r="4954" spans="1:12">
      <c r="A4954" s="182" t="str">
        <f t="shared" si="1404"/>
        <v>1.9.9.0.24.00.00 - Receita de Leilão de Cotas de Importação</v>
      </c>
      <c r="B4954" s="191" t="s">
        <v>3163</v>
      </c>
      <c r="C4954" s="111">
        <v>17500</v>
      </c>
      <c r="D4954" s="111"/>
      <c r="E4954" s="111"/>
      <c r="F4954" s="111"/>
      <c r="G4954" s="112">
        <f t="shared" si="1405"/>
        <v>17500</v>
      </c>
      <c r="H4954" s="111">
        <v>0</v>
      </c>
      <c r="I4954" s="111">
        <v>0</v>
      </c>
      <c r="J4954" s="111">
        <v>0</v>
      </c>
      <c r="K4954" s="111">
        <v>0</v>
      </c>
      <c r="L4954" s="112">
        <f t="shared" si="1406"/>
        <v>0</v>
      </c>
    </row>
    <row r="4955" spans="1:12" ht="25.5">
      <c r="A4955" s="182" t="str">
        <f t="shared" si="1404"/>
        <v>1.9.9.0.25.00.00 - Recolhimento e Transferência de Depósitos 
 Judiciais e Extrajudiciais</v>
      </c>
      <c r="B4955" s="188" t="s">
        <v>3164</v>
      </c>
      <c r="C4955" s="110">
        <v>7966618.6900000004</v>
      </c>
      <c r="D4955" s="110"/>
      <c r="E4955" s="110"/>
      <c r="F4955" s="110">
        <v>115070.02</v>
      </c>
      <c r="G4955" s="112">
        <f t="shared" si="1405"/>
        <v>7851548.6700000009</v>
      </c>
      <c r="H4955" s="110">
        <v>0</v>
      </c>
      <c r="I4955" s="110">
        <v>0</v>
      </c>
      <c r="J4955" s="110">
        <v>0</v>
      </c>
      <c r="K4955" s="110">
        <v>0</v>
      </c>
      <c r="L4955" s="112">
        <f t="shared" si="1406"/>
        <v>0</v>
      </c>
    </row>
    <row r="4956" spans="1:12" ht="25.5">
      <c r="A4956" s="182" t="str">
        <f t="shared" si="1404"/>
        <v>1.9.9.0.26.00.00 - Recursos Decorrentes da Prestação de Contas de 
 Campanha Eleitoral</v>
      </c>
      <c r="B4956" s="191" t="s">
        <v>3165</v>
      </c>
      <c r="C4956" s="111"/>
      <c r="D4956" s="111"/>
      <c r="E4956" s="111"/>
      <c r="F4956" s="111"/>
      <c r="G4956" s="112">
        <f t="shared" si="1405"/>
        <v>0</v>
      </c>
      <c r="H4956" s="111">
        <v>0</v>
      </c>
      <c r="I4956" s="111">
        <v>0</v>
      </c>
      <c r="J4956" s="111">
        <v>0</v>
      </c>
      <c r="K4956" s="111">
        <v>0</v>
      </c>
      <c r="L4956" s="112">
        <f t="shared" si="1406"/>
        <v>0</v>
      </c>
    </row>
    <row r="4957" spans="1:12">
      <c r="A4957" s="182" t="str">
        <f t="shared" si="1404"/>
        <v>1.9.9.0.27.00.00 - Disponibilidades de Recursos do Fundo Social</v>
      </c>
      <c r="B4957" s="188" t="s">
        <v>3166</v>
      </c>
      <c r="C4957" s="110"/>
      <c r="D4957" s="110"/>
      <c r="E4957" s="110"/>
      <c r="F4957" s="110"/>
      <c r="G4957" s="112">
        <f t="shared" si="1405"/>
        <v>0</v>
      </c>
      <c r="H4957" s="110">
        <v>0</v>
      </c>
      <c r="I4957" s="110">
        <v>0</v>
      </c>
      <c r="J4957" s="110">
        <v>0</v>
      </c>
      <c r="K4957" s="110">
        <v>0</v>
      </c>
      <c r="L4957" s="112">
        <f t="shared" si="1406"/>
        <v>0</v>
      </c>
    </row>
    <row r="4958" spans="1:12" ht="25.5">
      <c r="A4958" s="182" t="str">
        <f t="shared" si="1404"/>
        <v>1.9.9.0.28.00.00 - Receita de Contrapartida de Subvenções ou 
 Subsídios</v>
      </c>
      <c r="B4958" s="191" t="s">
        <v>3167</v>
      </c>
      <c r="C4958" s="111">
        <v>92273.1</v>
      </c>
      <c r="D4958" s="111"/>
      <c r="E4958" s="111"/>
      <c r="F4958" s="111"/>
      <c r="G4958" s="112">
        <f t="shared" si="1405"/>
        <v>92273.1</v>
      </c>
      <c r="H4958" s="111">
        <v>0</v>
      </c>
      <c r="I4958" s="111">
        <v>0</v>
      </c>
      <c r="J4958" s="111">
        <v>0</v>
      </c>
      <c r="K4958" s="111">
        <v>0</v>
      </c>
      <c r="L4958" s="112">
        <f t="shared" si="1406"/>
        <v>0</v>
      </c>
    </row>
    <row r="4959" spans="1:12">
      <c r="A4959" s="182" t="str">
        <f t="shared" si="1404"/>
        <v>1.9.9.0.96.00.00 - Receita de Variação Cambial</v>
      </c>
      <c r="B4959" s="188" t="s">
        <v>3168</v>
      </c>
      <c r="C4959" s="110">
        <v>1548480.45</v>
      </c>
      <c r="D4959" s="110"/>
      <c r="E4959" s="110"/>
      <c r="F4959" s="110">
        <v>1409.32</v>
      </c>
      <c r="G4959" s="112">
        <f t="shared" si="1405"/>
        <v>1547071.13</v>
      </c>
      <c r="H4959" s="110">
        <v>7861124.1399999997</v>
      </c>
      <c r="I4959" s="110">
        <v>0</v>
      </c>
      <c r="J4959" s="110">
        <v>0</v>
      </c>
      <c r="K4959" s="110">
        <v>0</v>
      </c>
      <c r="L4959" s="112">
        <f t="shared" si="1406"/>
        <v>7861124.1399999997</v>
      </c>
    </row>
    <row r="4960" spans="1:12">
      <c r="A4960" s="182" t="str">
        <f t="shared" si="1404"/>
        <v>1.9.9.0.98.00.00 - Outras Receitas Eventuais</v>
      </c>
      <c r="B4960" s="191" t="s">
        <v>3169</v>
      </c>
      <c r="C4960" s="111">
        <v>54550285.149999999</v>
      </c>
      <c r="D4960" s="111"/>
      <c r="E4960" s="111"/>
      <c r="F4960" s="111">
        <v>133619.54</v>
      </c>
      <c r="G4960" s="112">
        <f t="shared" si="1405"/>
        <v>54416665.609999999</v>
      </c>
      <c r="H4960" s="111">
        <v>15326524.18</v>
      </c>
      <c r="I4960" s="111">
        <v>0</v>
      </c>
      <c r="J4960" s="111">
        <v>0</v>
      </c>
      <c r="K4960" s="111">
        <v>0</v>
      </c>
      <c r="L4960" s="112">
        <f t="shared" si="1406"/>
        <v>15326524.18</v>
      </c>
    </row>
    <row r="4961" spans="1:12">
      <c r="A4961" s="182" t="str">
        <f t="shared" si="1404"/>
        <v>1.9.9.0.99.00.00 - Outras Receitas</v>
      </c>
      <c r="B4961" s="188" t="s">
        <v>3170</v>
      </c>
      <c r="C4961" s="110">
        <v>4287771283.6999998</v>
      </c>
      <c r="D4961" s="110">
        <v>9284902.4199999999</v>
      </c>
      <c r="E4961" s="110">
        <v>-24398.26</v>
      </c>
      <c r="F4961" s="110">
        <v>48366257.530000001</v>
      </c>
      <c r="G4961" s="112">
        <f t="shared" si="1405"/>
        <v>4230144522.0099998</v>
      </c>
      <c r="H4961" s="110">
        <v>8394318500.9700003</v>
      </c>
      <c r="I4961" s="110">
        <v>8991234.1199999992</v>
      </c>
      <c r="J4961" s="110">
        <v>9307718.4199999999</v>
      </c>
      <c r="K4961" s="110">
        <v>79713255.75</v>
      </c>
      <c r="L4961" s="112">
        <f t="shared" si="1406"/>
        <v>8296306292.6800003</v>
      </c>
    </row>
    <row r="4962" spans="1:12">
      <c r="A4962" s="182" t="str">
        <f t="shared" si="1404"/>
        <v>2.0.0.0.00.00.00 - Receitas de Capital</v>
      </c>
      <c r="B4962" s="191" t="s">
        <v>3171</v>
      </c>
      <c r="C4962" s="111">
        <v>12999101142.75</v>
      </c>
      <c r="D4962" s="111">
        <v>2190916.5699999998</v>
      </c>
      <c r="E4962" s="111">
        <v>765160.45</v>
      </c>
      <c r="F4962" s="111">
        <v>27544077.489999998</v>
      </c>
      <c r="G4962" s="112">
        <f t="shared" si="1405"/>
        <v>12968600988.24</v>
      </c>
      <c r="H4962" s="111">
        <v>26718599202.48</v>
      </c>
      <c r="I4962" s="111">
        <v>0</v>
      </c>
      <c r="J4962" s="111">
        <v>0</v>
      </c>
      <c r="K4962" s="111">
        <v>122960895.16</v>
      </c>
      <c r="L4962" s="112">
        <f t="shared" si="1406"/>
        <v>26595638307.32</v>
      </c>
    </row>
    <row r="4963" spans="1:12">
      <c r="A4963" s="182" t="str">
        <f t="shared" si="1404"/>
        <v>2.1.0.0.00.00.00 - Operações de Crédito</v>
      </c>
      <c r="B4963" s="188" t="s">
        <v>3172</v>
      </c>
      <c r="C4963" s="110">
        <v>3934400552.2600002</v>
      </c>
      <c r="D4963" s="110"/>
      <c r="E4963" s="110"/>
      <c r="F4963" s="110">
        <v>2263986.42</v>
      </c>
      <c r="G4963" s="112">
        <f t="shared" si="1405"/>
        <v>3932136565.8400002</v>
      </c>
      <c r="H4963" s="110">
        <v>16158194006.200001</v>
      </c>
      <c r="I4963" s="110">
        <v>0</v>
      </c>
      <c r="J4963" s="110">
        <v>0</v>
      </c>
      <c r="K4963" s="110">
        <v>985009.68</v>
      </c>
      <c r="L4963" s="112">
        <f t="shared" si="1406"/>
        <v>16157208996.52</v>
      </c>
    </row>
    <row r="4964" spans="1:12">
      <c r="A4964" s="182" t="str">
        <f t="shared" si="1404"/>
        <v>2.1.1.0.00.00.00 - Operações de Crédito Internas</v>
      </c>
      <c r="B4964" s="191" t="s">
        <v>3173</v>
      </c>
      <c r="C4964" s="111">
        <v>3048743501.8099999</v>
      </c>
      <c r="D4964" s="111"/>
      <c r="E4964" s="111"/>
      <c r="F4964" s="111">
        <v>2263986.42</v>
      </c>
      <c r="G4964" s="112">
        <f t="shared" si="1405"/>
        <v>3046479515.3899999</v>
      </c>
      <c r="H4964" s="111">
        <v>9734084311.5100002</v>
      </c>
      <c r="I4964" s="111">
        <v>0</v>
      </c>
      <c r="J4964" s="111">
        <v>0</v>
      </c>
      <c r="K4964" s="111">
        <v>0</v>
      </c>
      <c r="L4964" s="112">
        <f t="shared" si="1406"/>
        <v>9734084311.5100002</v>
      </c>
    </row>
    <row r="4965" spans="1:12">
      <c r="A4965" s="182" t="str">
        <f t="shared" si="1404"/>
        <v>2.1.2.0.00.00.00 - Operações de Crédito Externas</v>
      </c>
      <c r="B4965" s="188" t="s">
        <v>3174</v>
      </c>
      <c r="C4965" s="110">
        <v>885657050.45000005</v>
      </c>
      <c r="D4965" s="110"/>
      <c r="E4965" s="110"/>
      <c r="F4965" s="110"/>
      <c r="G4965" s="112">
        <f t="shared" si="1405"/>
        <v>885657050.45000005</v>
      </c>
      <c r="H4965" s="110">
        <v>6424109694.6899996</v>
      </c>
      <c r="I4965" s="110">
        <v>0</v>
      </c>
      <c r="J4965" s="110">
        <v>0</v>
      </c>
      <c r="K4965" s="110">
        <v>985009.68</v>
      </c>
      <c r="L4965" s="112">
        <f t="shared" si="1406"/>
        <v>6423124685.0099993</v>
      </c>
    </row>
    <row r="4966" spans="1:12">
      <c r="A4966" s="182" t="str">
        <f t="shared" si="1404"/>
        <v>2.2.0.0.00.00.00 - Alienação de Bens</v>
      </c>
      <c r="B4966" s="191" t="s">
        <v>3175</v>
      </c>
      <c r="C4966" s="111">
        <v>487542558.94999999</v>
      </c>
      <c r="D4966" s="111">
        <v>217050.01</v>
      </c>
      <c r="E4966" s="111"/>
      <c r="F4966" s="111">
        <v>2881129.15</v>
      </c>
      <c r="G4966" s="112">
        <f t="shared" si="1405"/>
        <v>484444379.79000002</v>
      </c>
      <c r="H4966" s="111">
        <v>1488219449.55</v>
      </c>
      <c r="I4966" s="111">
        <v>0</v>
      </c>
      <c r="J4966" s="111">
        <v>0</v>
      </c>
      <c r="K4966" s="111">
        <v>268800</v>
      </c>
      <c r="L4966" s="112">
        <f t="shared" si="1406"/>
        <v>1487950649.55</v>
      </c>
    </row>
    <row r="4967" spans="1:12">
      <c r="A4967" s="182" t="str">
        <f t="shared" si="1404"/>
        <v>2.2.1.0.00.00.00 - Alienação de Bens Móveis</v>
      </c>
      <c r="B4967" s="188" t="s">
        <v>3176</v>
      </c>
      <c r="C4967" s="110">
        <v>240223348.88999999</v>
      </c>
      <c r="D4967" s="110">
        <v>217050.01</v>
      </c>
      <c r="E4967" s="110"/>
      <c r="F4967" s="110">
        <v>457926.66</v>
      </c>
      <c r="G4967" s="112">
        <f t="shared" si="1405"/>
        <v>239548372.22</v>
      </c>
      <c r="H4967" s="110">
        <v>1293311184.7</v>
      </c>
      <c r="I4967" s="110">
        <v>0</v>
      </c>
      <c r="J4967" s="110">
        <v>0</v>
      </c>
      <c r="K4967" s="110">
        <v>268800</v>
      </c>
      <c r="L4967" s="112">
        <f t="shared" si="1406"/>
        <v>1293042384.7</v>
      </c>
    </row>
    <row r="4968" spans="1:12">
      <c r="A4968" s="182" t="str">
        <f t="shared" si="1404"/>
        <v>2.2.2.0.00.00.00 - Alienação de Bens Imóveis</v>
      </c>
      <c r="B4968" s="191" t="s">
        <v>3177</v>
      </c>
      <c r="C4968" s="111">
        <v>247319210.06</v>
      </c>
      <c r="D4968" s="111"/>
      <c r="E4968" s="111"/>
      <c r="F4968" s="111">
        <v>2423202.4900000002</v>
      </c>
      <c r="G4968" s="112">
        <f t="shared" si="1405"/>
        <v>244896007.56999999</v>
      </c>
      <c r="H4968" s="111">
        <v>194908264.84999999</v>
      </c>
      <c r="I4968" s="111">
        <v>0</v>
      </c>
      <c r="J4968" s="111">
        <v>0</v>
      </c>
      <c r="K4968" s="111">
        <v>0</v>
      </c>
      <c r="L4968" s="112">
        <f t="shared" si="1406"/>
        <v>194908264.84999999</v>
      </c>
    </row>
    <row r="4969" spans="1:12">
      <c r="A4969" s="182" t="str">
        <f t="shared" si="1404"/>
        <v>2.3.0.0.00.00.00 - Amortização de Empréstimos</v>
      </c>
      <c r="B4969" s="188" t="s">
        <v>3178</v>
      </c>
      <c r="C4969" s="110">
        <v>143503078.02000001</v>
      </c>
      <c r="D4969" s="110"/>
      <c r="E4969" s="110"/>
      <c r="F4969" s="110">
        <v>237144.39</v>
      </c>
      <c r="G4969" s="112">
        <f t="shared" si="1405"/>
        <v>143265933.63000003</v>
      </c>
      <c r="H4969" s="110">
        <v>678993914.35000002</v>
      </c>
      <c r="I4969" s="110">
        <v>0</v>
      </c>
      <c r="J4969" s="110">
        <v>0</v>
      </c>
      <c r="K4969" s="110">
        <v>0</v>
      </c>
      <c r="L4969" s="112">
        <f t="shared" si="1406"/>
        <v>678993914.35000002</v>
      </c>
    </row>
    <row r="4970" spans="1:12">
      <c r="A4970" s="182" t="str">
        <f t="shared" si="1404"/>
        <v>2.4.0.0.00.00.00 - Transferências de Capital</v>
      </c>
      <c r="B4970" s="191" t="s">
        <v>3179</v>
      </c>
      <c r="C4970" s="111">
        <v>7655117889.6499996</v>
      </c>
      <c r="D4970" s="111">
        <v>1964559.26</v>
      </c>
      <c r="E4970" s="111">
        <v>761285.02</v>
      </c>
      <c r="F4970" s="111">
        <v>20861878.969999999</v>
      </c>
      <c r="G4970" s="112">
        <f t="shared" si="1405"/>
        <v>7631530166.3999987</v>
      </c>
      <c r="H4970" s="111">
        <v>4036098096.0599999</v>
      </c>
      <c r="I4970" s="111">
        <v>0</v>
      </c>
      <c r="J4970" s="111">
        <v>0</v>
      </c>
      <c r="K4970" s="111">
        <v>78037.53</v>
      </c>
      <c r="L4970" s="112">
        <f t="shared" si="1406"/>
        <v>4036020058.5299997</v>
      </c>
    </row>
    <row r="4971" spans="1:12">
      <c r="A4971" s="182" t="str">
        <f t="shared" si="1404"/>
        <v>2.4.2.0.00.00.00 - Transferências Intergovernamentais</v>
      </c>
      <c r="B4971" s="188" t="s">
        <v>3180</v>
      </c>
      <c r="C4971" s="110">
        <v>1914747281.51</v>
      </c>
      <c r="D4971" s="110">
        <v>87.65</v>
      </c>
      <c r="E4971" s="110">
        <v>580416.52</v>
      </c>
      <c r="F4971" s="110">
        <v>5186041.93</v>
      </c>
      <c r="G4971" s="112">
        <f t="shared" si="1405"/>
        <v>1908980735.4099998</v>
      </c>
      <c r="H4971" s="110">
        <v>447021319.75</v>
      </c>
      <c r="I4971" s="110">
        <v>0</v>
      </c>
      <c r="J4971" s="110">
        <v>0</v>
      </c>
      <c r="K4971" s="110">
        <v>0</v>
      </c>
      <c r="L4971" s="112">
        <f t="shared" si="1406"/>
        <v>447021319.75</v>
      </c>
    </row>
    <row r="4972" spans="1:12">
      <c r="A4972" s="182" t="str">
        <f t="shared" si="1404"/>
        <v>2.4.2.1.00.00.00 - Transferências da União</v>
      </c>
      <c r="B4972" s="191" t="s">
        <v>3181</v>
      </c>
      <c r="C4972" s="111">
        <v>1501733825.72</v>
      </c>
      <c r="D4972" s="111">
        <v>87.65</v>
      </c>
      <c r="E4972" s="111">
        <v>464435.52</v>
      </c>
      <c r="F4972" s="111">
        <v>1451836.37</v>
      </c>
      <c r="G4972" s="112">
        <f t="shared" si="1405"/>
        <v>1499817466.1800001</v>
      </c>
      <c r="H4972" s="111">
        <v>447021319.75</v>
      </c>
      <c r="I4972" s="111">
        <v>0</v>
      </c>
      <c r="J4972" s="111">
        <v>0</v>
      </c>
      <c r="K4972" s="111">
        <v>0</v>
      </c>
      <c r="L4972" s="112">
        <f t="shared" si="1406"/>
        <v>447021319.75</v>
      </c>
    </row>
    <row r="4973" spans="1:12">
      <c r="A4973" s="182" t="str">
        <f t="shared" si="1404"/>
        <v>2.4.2.1.01.00.00 - Participação na Receita da União</v>
      </c>
      <c r="B4973" s="188" t="s">
        <v>3182</v>
      </c>
      <c r="C4973" s="110">
        <v>568044580.35000002</v>
      </c>
      <c r="D4973" s="110">
        <v>87.65</v>
      </c>
      <c r="E4973" s="110">
        <v>461947.32</v>
      </c>
      <c r="F4973" s="110">
        <v>276580.2</v>
      </c>
      <c r="G4973" s="112">
        <f t="shared" si="1405"/>
        <v>567305965.17999995</v>
      </c>
      <c r="H4973" s="110">
        <v>199136174.96000001</v>
      </c>
      <c r="I4973" s="110">
        <v>0</v>
      </c>
      <c r="J4973" s="110">
        <v>0</v>
      </c>
      <c r="K4973" s="110">
        <v>0</v>
      </c>
      <c r="L4973" s="112">
        <f t="shared" si="1406"/>
        <v>199136174.96000001</v>
      </c>
    </row>
    <row r="4974" spans="1:12" ht="25.5">
      <c r="A4974" s="182" t="str">
        <f t="shared" si="1404"/>
        <v>2.4.2.1.02.00.00 - Transferências de Recursos Destinados a Programas 
 de Educação</v>
      </c>
      <c r="B4974" s="191" t="s">
        <v>3183</v>
      </c>
      <c r="C4974" s="111">
        <v>335139691.74000001</v>
      </c>
      <c r="D4974" s="111"/>
      <c r="E4974" s="111"/>
      <c r="F4974" s="111">
        <v>760989.41</v>
      </c>
      <c r="G4974" s="112">
        <f t="shared" si="1405"/>
        <v>334378702.32999998</v>
      </c>
      <c r="H4974" s="111">
        <v>107139218.53</v>
      </c>
      <c r="I4974" s="111">
        <v>0</v>
      </c>
      <c r="J4974" s="111">
        <v>0</v>
      </c>
      <c r="K4974" s="111">
        <v>0</v>
      </c>
      <c r="L4974" s="112">
        <f t="shared" si="1406"/>
        <v>107139218.53</v>
      </c>
    </row>
    <row r="4975" spans="1:12">
      <c r="A4975" s="182" t="str">
        <f t="shared" si="1404"/>
        <v>2.4.2.1.37.00.00 - Transferências da União a Consórcios Públicos</v>
      </c>
      <c r="B4975" s="188" t="s">
        <v>3184</v>
      </c>
      <c r="C4975" s="110">
        <v>2105077.13</v>
      </c>
      <c r="D4975" s="110"/>
      <c r="E4975" s="110"/>
      <c r="F4975" s="110"/>
      <c r="G4975" s="112">
        <f t="shared" si="1405"/>
        <v>2105077.13</v>
      </c>
      <c r="H4975" s="110">
        <v>0</v>
      </c>
      <c r="I4975" s="110">
        <v>0</v>
      </c>
      <c r="J4975" s="110">
        <v>0</v>
      </c>
      <c r="K4975" s="110">
        <v>0</v>
      </c>
      <c r="L4975" s="112">
        <f t="shared" si="1406"/>
        <v>0</v>
      </c>
    </row>
    <row r="4976" spans="1:12">
      <c r="A4976" s="182" t="str">
        <f t="shared" si="1404"/>
        <v>2.4.2.1.99.00.00 - Outras Transferências da União</v>
      </c>
      <c r="B4976" s="191" t="s">
        <v>3185</v>
      </c>
      <c r="C4976" s="111">
        <v>596444476.5</v>
      </c>
      <c r="D4976" s="111"/>
      <c r="E4976" s="111">
        <v>2488.1999999999998</v>
      </c>
      <c r="F4976" s="111">
        <v>414266.76</v>
      </c>
      <c r="G4976" s="112">
        <f t="shared" si="1405"/>
        <v>596027721.53999996</v>
      </c>
      <c r="H4976" s="111">
        <v>140745926.25999999</v>
      </c>
      <c r="I4976" s="111">
        <v>0</v>
      </c>
      <c r="J4976" s="111">
        <v>0</v>
      </c>
      <c r="K4976" s="111">
        <v>0</v>
      </c>
      <c r="L4976" s="112">
        <f t="shared" si="1406"/>
        <v>140745926.25999999</v>
      </c>
    </row>
    <row r="4977" spans="1:12">
      <c r="A4977" s="182" t="str">
        <f t="shared" si="1404"/>
        <v>2.4.2.2.00.00.00 - Transferências dos Estados</v>
      </c>
      <c r="B4977" s="188" t="s">
        <v>3186</v>
      </c>
      <c r="C4977" s="110">
        <v>393200736.38</v>
      </c>
      <c r="D4977" s="110"/>
      <c r="E4977" s="110">
        <v>115981</v>
      </c>
      <c r="F4977" s="110">
        <v>3734205.56</v>
      </c>
      <c r="G4977" s="112">
        <f t="shared" si="1405"/>
        <v>389350549.81999999</v>
      </c>
      <c r="H4977" s="110">
        <v>0</v>
      </c>
      <c r="I4977" s="110">
        <v>0</v>
      </c>
      <c r="J4977" s="110">
        <v>0</v>
      </c>
      <c r="K4977" s="110">
        <v>0</v>
      </c>
      <c r="L4977" s="112">
        <f t="shared" si="1406"/>
        <v>0</v>
      </c>
    </row>
    <row r="4978" spans="1:12">
      <c r="A4978" s="182" t="str">
        <f t="shared" si="1404"/>
        <v>2.4.2.2.01.00.00 - Participação na Receita dos Estados</v>
      </c>
      <c r="B4978" s="191" t="s">
        <v>3187</v>
      </c>
      <c r="C4978" s="111">
        <v>122213806.54000001</v>
      </c>
      <c r="D4978" s="111"/>
      <c r="E4978" s="111">
        <v>115981</v>
      </c>
      <c r="F4978" s="111">
        <v>3312907.89</v>
      </c>
      <c r="G4978" s="112">
        <f t="shared" si="1405"/>
        <v>118784917.65000001</v>
      </c>
      <c r="H4978" s="111">
        <v>0</v>
      </c>
      <c r="I4978" s="111">
        <v>0</v>
      </c>
      <c r="J4978" s="111">
        <v>0</v>
      </c>
      <c r="K4978" s="111">
        <v>0</v>
      </c>
      <c r="L4978" s="112">
        <f t="shared" si="1406"/>
        <v>0</v>
      </c>
    </row>
    <row r="4979" spans="1:12" ht="25.5">
      <c r="A4979" s="182" t="str">
        <f t="shared" si="1404"/>
        <v>2.4.2.2.02.00.00 - Transferências de Recursos Destinados a Programas 
 de Educação</v>
      </c>
      <c r="B4979" s="188" t="s">
        <v>3188</v>
      </c>
      <c r="C4979" s="110">
        <v>19303478.82</v>
      </c>
      <c r="D4979" s="110"/>
      <c r="E4979" s="110"/>
      <c r="F4979" s="110"/>
      <c r="G4979" s="112">
        <f t="shared" si="1405"/>
        <v>19303478.82</v>
      </c>
      <c r="H4979" s="110">
        <v>0</v>
      </c>
      <c r="I4979" s="110">
        <v>0</v>
      </c>
      <c r="J4979" s="110">
        <v>0</v>
      </c>
      <c r="K4979" s="110">
        <v>0</v>
      </c>
      <c r="L4979" s="112">
        <f t="shared" si="1406"/>
        <v>0</v>
      </c>
    </row>
    <row r="4980" spans="1:12">
      <c r="A4980" s="182" t="str">
        <f t="shared" si="1404"/>
        <v>2.4.2.2.37.00.00 - Transferências de Estados a Consórcios Públicos</v>
      </c>
      <c r="B4980" s="191" t="s">
        <v>3189</v>
      </c>
      <c r="C4980" s="111">
        <v>1438016.43</v>
      </c>
      <c r="D4980" s="111"/>
      <c r="E4980" s="111"/>
      <c r="F4980" s="111"/>
      <c r="G4980" s="112">
        <f t="shared" si="1405"/>
        <v>1438016.43</v>
      </c>
      <c r="H4980" s="111">
        <v>0</v>
      </c>
      <c r="I4980" s="111">
        <v>0</v>
      </c>
      <c r="J4980" s="111">
        <v>0</v>
      </c>
      <c r="K4980" s="111">
        <v>0</v>
      </c>
      <c r="L4980" s="112">
        <f t="shared" si="1406"/>
        <v>0</v>
      </c>
    </row>
    <row r="4981" spans="1:12">
      <c r="A4981" s="182" t="str">
        <f t="shared" si="1404"/>
        <v>2.4.2.2.99.00.00 - Outras Transferências dos Estados</v>
      </c>
      <c r="B4981" s="188" t="s">
        <v>3190</v>
      </c>
      <c r="C4981" s="110">
        <v>250245434.59</v>
      </c>
      <c r="D4981" s="110"/>
      <c r="E4981" s="110"/>
      <c r="F4981" s="110">
        <v>421297.67</v>
      </c>
      <c r="G4981" s="112">
        <f t="shared" si="1405"/>
        <v>249824136.92000002</v>
      </c>
      <c r="H4981" s="110">
        <v>0</v>
      </c>
      <c r="I4981" s="110">
        <v>0</v>
      </c>
      <c r="J4981" s="110">
        <v>0</v>
      </c>
      <c r="K4981" s="110">
        <v>0</v>
      </c>
      <c r="L4981" s="112">
        <f t="shared" si="1406"/>
        <v>0</v>
      </c>
    </row>
    <row r="4982" spans="1:12">
      <c r="A4982" s="182" t="str">
        <f t="shared" si="1404"/>
        <v>2.4.2.3.00.00.00 - Transferências dos Municípios</v>
      </c>
      <c r="B4982" s="191" t="s">
        <v>3191</v>
      </c>
      <c r="C4982" s="111">
        <v>19812719.41</v>
      </c>
      <c r="D4982" s="111"/>
      <c r="E4982" s="111"/>
      <c r="F4982" s="111"/>
      <c r="G4982" s="112">
        <f t="shared" si="1405"/>
        <v>19812719.41</v>
      </c>
      <c r="H4982" s="111">
        <v>0</v>
      </c>
      <c r="I4982" s="111">
        <v>0</v>
      </c>
      <c r="J4982" s="111">
        <v>0</v>
      </c>
      <c r="K4982" s="111">
        <v>0</v>
      </c>
      <c r="L4982" s="112">
        <f t="shared" si="1406"/>
        <v>0</v>
      </c>
    </row>
    <row r="4983" spans="1:12" ht="25.5">
      <c r="A4983" s="182" t="str">
        <f t="shared" si="1404"/>
        <v>2.4.2.3.01.00.00 - Transferências de Recursos Destinados a Programas 
 de Saúde</v>
      </c>
      <c r="B4983" s="188" t="s">
        <v>3192</v>
      </c>
      <c r="C4983" s="110">
        <v>7586089.1399999997</v>
      </c>
      <c r="D4983" s="110"/>
      <c r="E4983" s="110"/>
      <c r="F4983" s="110"/>
      <c r="G4983" s="112">
        <f t="shared" si="1405"/>
        <v>7586089.1399999997</v>
      </c>
      <c r="H4983" s="110">
        <v>0</v>
      </c>
      <c r="I4983" s="110">
        <v>0</v>
      </c>
      <c r="J4983" s="110">
        <v>0</v>
      </c>
      <c r="K4983" s="110">
        <v>0</v>
      </c>
      <c r="L4983" s="112">
        <f t="shared" si="1406"/>
        <v>0</v>
      </c>
    </row>
    <row r="4984" spans="1:12" ht="25.5">
      <c r="A4984" s="182" t="str">
        <f t="shared" si="1404"/>
        <v>2.4.2.3.02.00.00 - Transferências de Recursos Destinados a Programas 
 de Educação</v>
      </c>
      <c r="B4984" s="191" t="s">
        <v>3193</v>
      </c>
      <c r="C4984" s="111">
        <v>1974427.83</v>
      </c>
      <c r="D4984" s="111"/>
      <c r="E4984" s="111"/>
      <c r="F4984" s="111"/>
      <c r="G4984" s="112">
        <f t="shared" si="1405"/>
        <v>1974427.83</v>
      </c>
      <c r="H4984" s="111">
        <v>0</v>
      </c>
      <c r="I4984" s="111">
        <v>0</v>
      </c>
      <c r="J4984" s="111">
        <v>0</v>
      </c>
      <c r="K4984" s="111">
        <v>0</v>
      </c>
      <c r="L4984" s="112">
        <f t="shared" si="1406"/>
        <v>0</v>
      </c>
    </row>
    <row r="4985" spans="1:12" ht="25.5">
      <c r="A4985" s="182" t="str">
        <f t="shared" si="1404"/>
        <v>2.4.2.3.37.00.00 - Transferências de Municípios a Consórcios 
 Públicos</v>
      </c>
      <c r="B4985" s="188" t="s">
        <v>3194</v>
      </c>
      <c r="C4985" s="110">
        <v>29021.89</v>
      </c>
      <c r="D4985" s="110"/>
      <c r="E4985" s="110"/>
      <c r="F4985" s="110"/>
      <c r="G4985" s="112">
        <f t="shared" si="1405"/>
        <v>29021.89</v>
      </c>
      <c r="H4985" s="110">
        <v>0</v>
      </c>
      <c r="I4985" s="110">
        <v>0</v>
      </c>
      <c r="J4985" s="110">
        <v>0</v>
      </c>
      <c r="K4985" s="110">
        <v>0</v>
      </c>
      <c r="L4985" s="112">
        <f t="shared" si="1406"/>
        <v>0</v>
      </c>
    </row>
    <row r="4986" spans="1:12">
      <c r="A4986" s="182" t="str">
        <f t="shared" si="1404"/>
        <v>2.4.2.3.99.00.00 - Outras Transferências dos Municípios</v>
      </c>
      <c r="B4986" s="191" t="s">
        <v>3195</v>
      </c>
      <c r="C4986" s="111">
        <v>10223180.550000001</v>
      </c>
      <c r="D4986" s="111"/>
      <c r="E4986" s="111"/>
      <c r="F4986" s="111"/>
      <c r="G4986" s="112">
        <f t="shared" si="1405"/>
        <v>10223180.550000001</v>
      </c>
      <c r="H4986" s="111">
        <v>0</v>
      </c>
      <c r="I4986" s="111">
        <v>0</v>
      </c>
      <c r="J4986" s="111">
        <v>0</v>
      </c>
      <c r="K4986" s="111">
        <v>0</v>
      </c>
      <c r="L4986" s="112">
        <f t="shared" si="1406"/>
        <v>0</v>
      </c>
    </row>
    <row r="4987" spans="1:12">
      <c r="A4987" s="182" t="str">
        <f t="shared" si="1404"/>
        <v>2.4.3.0.00.00.00 - Transferências de Instituições Privadas</v>
      </c>
      <c r="B4987" s="188" t="s">
        <v>3196</v>
      </c>
      <c r="C4987" s="110">
        <v>50314375.600000001</v>
      </c>
      <c r="D4987" s="110"/>
      <c r="E4987" s="110"/>
      <c r="F4987" s="110"/>
      <c r="G4987" s="112">
        <f t="shared" si="1405"/>
        <v>50314375.600000001</v>
      </c>
      <c r="H4987" s="110">
        <v>563790689.17999995</v>
      </c>
      <c r="I4987" s="110">
        <v>0</v>
      </c>
      <c r="J4987" s="110">
        <v>0</v>
      </c>
      <c r="K4987" s="110">
        <v>0</v>
      </c>
      <c r="L4987" s="112">
        <f t="shared" si="1406"/>
        <v>563790689.17999995</v>
      </c>
    </row>
    <row r="4988" spans="1:12">
      <c r="A4988" s="182" t="str">
        <f t="shared" si="1404"/>
        <v>2.4.4.0.00.00.00 - Transferências do Exterior</v>
      </c>
      <c r="B4988" s="191" t="s">
        <v>3197</v>
      </c>
      <c r="C4988" s="111"/>
      <c r="D4988" s="111"/>
      <c r="E4988" s="111"/>
      <c r="F4988" s="111"/>
      <c r="G4988" s="112">
        <f t="shared" si="1405"/>
        <v>0</v>
      </c>
      <c r="H4988" s="111">
        <v>0</v>
      </c>
      <c r="I4988" s="111">
        <v>0</v>
      </c>
      <c r="J4988" s="111">
        <v>0</v>
      </c>
      <c r="K4988" s="111">
        <v>0</v>
      </c>
      <c r="L4988" s="112">
        <f t="shared" si="1406"/>
        <v>0</v>
      </c>
    </row>
    <row r="4989" spans="1:12">
      <c r="A4989" s="182" t="str">
        <f t="shared" si="1404"/>
        <v>2.4.5.0.00.00.00 - Transferências de Pessoas</v>
      </c>
      <c r="B4989" s="188" t="s">
        <v>3198</v>
      </c>
      <c r="C4989" s="110">
        <v>122963.78</v>
      </c>
      <c r="D4989" s="110"/>
      <c r="E4989" s="110"/>
      <c r="F4989" s="110">
        <v>354.39</v>
      </c>
      <c r="G4989" s="112">
        <f t="shared" si="1405"/>
        <v>122609.39</v>
      </c>
      <c r="H4989" s="110">
        <v>453997.07</v>
      </c>
      <c r="I4989" s="110">
        <v>0</v>
      </c>
      <c r="J4989" s="110">
        <v>0</v>
      </c>
      <c r="K4989" s="110">
        <v>0</v>
      </c>
      <c r="L4989" s="112">
        <f t="shared" si="1406"/>
        <v>453997.07</v>
      </c>
    </row>
    <row r="4990" spans="1:12">
      <c r="A4990" s="182" t="str">
        <f t="shared" si="1404"/>
        <v>2.4.6.0.00.00.00 - Transferências de Outras Instituições Públicas</v>
      </c>
      <c r="B4990" s="191" t="s">
        <v>3199</v>
      </c>
      <c r="C4990" s="111">
        <v>1553956.54</v>
      </c>
      <c r="D4990" s="111">
        <v>4811.59</v>
      </c>
      <c r="E4990" s="111"/>
      <c r="F4990" s="111"/>
      <c r="G4990" s="112">
        <f t="shared" si="1405"/>
        <v>1549144.95</v>
      </c>
      <c r="H4990" s="111">
        <v>0</v>
      </c>
      <c r="I4990" s="111">
        <v>0</v>
      </c>
      <c r="J4990" s="111">
        <v>0</v>
      </c>
      <c r="K4990" s="111">
        <v>0</v>
      </c>
      <c r="L4990" s="112">
        <f t="shared" si="1406"/>
        <v>0</v>
      </c>
    </row>
    <row r="4991" spans="1:12">
      <c r="A4991" s="182" t="str">
        <f t="shared" si="1404"/>
        <v>2.4.7.0.00.00.00 - Transferências de Convênios</v>
      </c>
      <c r="B4991" s="188" t="s">
        <v>3200</v>
      </c>
      <c r="C4991" s="110">
        <v>5688349327.3299999</v>
      </c>
      <c r="D4991" s="110">
        <v>1959660.02</v>
      </c>
      <c r="E4991" s="110">
        <v>180868.5</v>
      </c>
      <c r="F4991" s="110">
        <v>15675482.65</v>
      </c>
      <c r="G4991" s="112">
        <f t="shared" si="1405"/>
        <v>5670533316.1599998</v>
      </c>
      <c r="H4991" s="110">
        <v>3024832090.0599999</v>
      </c>
      <c r="I4991" s="110">
        <v>0</v>
      </c>
      <c r="J4991" s="110">
        <v>0</v>
      </c>
      <c r="K4991" s="110">
        <v>78037.53</v>
      </c>
      <c r="L4991" s="112">
        <f t="shared" si="1406"/>
        <v>3024754052.5299997</v>
      </c>
    </row>
    <row r="4992" spans="1:12" ht="25.5">
      <c r="A4992" s="182" t="str">
        <f t="shared" si="1404"/>
        <v>2.4.7.1.00.00.00 - Transferências de Convênios da União e de suas 
 Entidades</v>
      </c>
      <c r="B4992" s="191" t="s">
        <v>3201</v>
      </c>
      <c r="C4992" s="111">
        <v>3981246456.2600002</v>
      </c>
      <c r="D4992" s="111">
        <v>138755.88</v>
      </c>
      <c r="E4992" s="111">
        <v>20868.5</v>
      </c>
      <c r="F4992" s="111">
        <v>10350605.32</v>
      </c>
      <c r="G4992" s="112">
        <f t="shared" si="1405"/>
        <v>3970736226.5599999</v>
      </c>
      <c r="H4992" s="111">
        <v>2947180821.3600001</v>
      </c>
      <c r="I4992" s="111">
        <v>0</v>
      </c>
      <c r="J4992" s="111">
        <v>0</v>
      </c>
      <c r="K4992" s="111">
        <v>78037.53</v>
      </c>
      <c r="L4992" s="112">
        <f t="shared" si="1406"/>
        <v>2947102783.8299999</v>
      </c>
    </row>
    <row r="4993" spans="1:12" ht="25.5">
      <c r="A4993" s="182" t="str">
        <f t="shared" si="1404"/>
        <v>2.4.7.1.01.00.00 - Transferências de Convênios da União para o 
 Sistema Único de Saúde - SUS</v>
      </c>
      <c r="B4993" s="188" t="s">
        <v>3202</v>
      </c>
      <c r="C4993" s="110">
        <v>337215406.36000001</v>
      </c>
      <c r="D4993" s="110"/>
      <c r="E4993" s="110"/>
      <c r="F4993" s="110">
        <v>321171.25</v>
      </c>
      <c r="G4993" s="112">
        <f t="shared" si="1405"/>
        <v>336894235.11000001</v>
      </c>
      <c r="H4993" s="110">
        <v>22373813.84</v>
      </c>
      <c r="I4993" s="110">
        <v>0</v>
      </c>
      <c r="J4993" s="110">
        <v>0</v>
      </c>
      <c r="K4993" s="110">
        <v>0</v>
      </c>
      <c r="L4993" s="112">
        <f t="shared" si="1406"/>
        <v>22373813.84</v>
      </c>
    </row>
    <row r="4994" spans="1:12" ht="25.5">
      <c r="A4994" s="182" t="str">
        <f t="shared" si="1404"/>
        <v>2.4.7.1.02.00.00 - Transferências de Convênios da União Destinadas a 
 Programas de Educação</v>
      </c>
      <c r="B4994" s="191" t="s">
        <v>3203</v>
      </c>
      <c r="C4994" s="111">
        <v>405055513.04000002</v>
      </c>
      <c r="D4994" s="111"/>
      <c r="E4994" s="111">
        <v>7680.87</v>
      </c>
      <c r="F4994" s="111">
        <v>2776652.47</v>
      </c>
      <c r="G4994" s="112">
        <f t="shared" si="1405"/>
        <v>402271179.69999999</v>
      </c>
      <c r="H4994" s="111">
        <v>267801941.72999999</v>
      </c>
      <c r="I4994" s="111">
        <v>0</v>
      </c>
      <c r="J4994" s="111">
        <v>0</v>
      </c>
      <c r="K4994" s="111">
        <v>0</v>
      </c>
      <c r="L4994" s="112">
        <f t="shared" si="1406"/>
        <v>267801941.72999999</v>
      </c>
    </row>
    <row r="4995" spans="1:12" ht="25.5">
      <c r="A4995" s="182" t="str">
        <f t="shared" si="1404"/>
        <v>2.4.7.1.03.00.00 - Transferências de Convênios da União Destinadas a 
 Programas de Saneamento Básico</v>
      </c>
      <c r="B4995" s="188" t="s">
        <v>3204</v>
      </c>
      <c r="C4995" s="110">
        <v>375196979.45999998</v>
      </c>
      <c r="D4995" s="110"/>
      <c r="E4995" s="110"/>
      <c r="F4995" s="110">
        <v>54503.87</v>
      </c>
      <c r="G4995" s="112">
        <f t="shared" si="1405"/>
        <v>375142475.58999997</v>
      </c>
      <c r="H4995" s="110">
        <v>414419942.49000001</v>
      </c>
      <c r="I4995" s="110">
        <v>0</v>
      </c>
      <c r="J4995" s="110">
        <v>0</v>
      </c>
      <c r="K4995" s="110">
        <v>0</v>
      </c>
      <c r="L4995" s="112">
        <f t="shared" si="1406"/>
        <v>414419942.49000001</v>
      </c>
    </row>
    <row r="4996" spans="1:12" ht="25.5">
      <c r="A4996" s="182" t="str">
        <f t="shared" si="1404"/>
        <v>2.4.7.1.04.00.00 - Transferências de Convênios da União Destinadas a 
 Programas de Meio Ambiente</v>
      </c>
      <c r="B4996" s="191" t="s">
        <v>3205</v>
      </c>
      <c r="C4996" s="111">
        <v>16789647.710000001</v>
      </c>
      <c r="D4996" s="111"/>
      <c r="E4996" s="111"/>
      <c r="F4996" s="111"/>
      <c r="G4996" s="112">
        <f t="shared" si="1405"/>
        <v>16789647.710000001</v>
      </c>
      <c r="H4996" s="111">
        <v>488379.6</v>
      </c>
      <c r="I4996" s="111">
        <v>0</v>
      </c>
      <c r="J4996" s="111">
        <v>0</v>
      </c>
      <c r="K4996" s="111">
        <v>0</v>
      </c>
      <c r="L4996" s="112">
        <f t="shared" si="1406"/>
        <v>488379.6</v>
      </c>
    </row>
    <row r="4997" spans="1:12" ht="25.5">
      <c r="A4997" s="182" t="str">
        <f t="shared" ref="A4997:A5052" si="1407">TRIM(B4997)</f>
        <v>2.4.7.1.05.00.00 - Transferências de Convênios da União Destinadas a 
 Programas de Infraestrutura em Transporte</v>
      </c>
      <c r="B4997" s="188" t="s">
        <v>3206</v>
      </c>
      <c r="C4997" s="110">
        <v>274464058.56999999</v>
      </c>
      <c r="D4997" s="110">
        <v>22138.49</v>
      </c>
      <c r="E4997" s="110"/>
      <c r="F4997" s="110">
        <v>567489.67000000004</v>
      </c>
      <c r="G4997" s="112">
        <f t="shared" si="1405"/>
        <v>273874430.40999997</v>
      </c>
      <c r="H4997" s="110">
        <v>118613547.09</v>
      </c>
      <c r="I4997" s="110">
        <v>0</v>
      </c>
      <c r="J4997" s="110">
        <v>0</v>
      </c>
      <c r="K4997" s="110">
        <v>0</v>
      </c>
      <c r="L4997" s="112">
        <f t="shared" si="1406"/>
        <v>118613547.09</v>
      </c>
    </row>
    <row r="4998" spans="1:12">
      <c r="A4998" s="182" t="str">
        <f t="shared" si="1407"/>
        <v>2.4.7.1.99.00.00 - Outras Transferências de Convênios da União</v>
      </c>
      <c r="B4998" s="191" t="s">
        <v>3207</v>
      </c>
      <c r="C4998" s="111">
        <v>2572524851.1199999</v>
      </c>
      <c r="D4998" s="111">
        <v>116617.39</v>
      </c>
      <c r="E4998" s="111">
        <v>13187.63</v>
      </c>
      <c r="F4998" s="111">
        <v>6630788.0599999996</v>
      </c>
      <c r="G4998" s="112">
        <f t="shared" si="1405"/>
        <v>2565764258.04</v>
      </c>
      <c r="H4998" s="111">
        <v>2123483196.6099999</v>
      </c>
      <c r="I4998" s="111">
        <v>0</v>
      </c>
      <c r="J4998" s="111">
        <v>0</v>
      </c>
      <c r="K4998" s="111">
        <v>78037.53</v>
      </c>
      <c r="L4998" s="112">
        <f t="shared" si="1406"/>
        <v>2123405159.0799999</v>
      </c>
    </row>
    <row r="4999" spans="1:12" ht="25.5">
      <c r="A4999" s="182" t="str">
        <f t="shared" si="1407"/>
        <v>2.4.7.2.00.00.00 - Transferências de Convênios dos Estados e do 
 Distrito Federal e de suas Entidades</v>
      </c>
      <c r="B4999" s="188" t="s">
        <v>3208</v>
      </c>
      <c r="C4999" s="110">
        <v>1688595630.8099999</v>
      </c>
      <c r="D4999" s="110">
        <v>1820904.14</v>
      </c>
      <c r="E4999" s="110">
        <v>160000</v>
      </c>
      <c r="F4999" s="110">
        <v>5324877.33</v>
      </c>
      <c r="G4999" s="112">
        <f t="shared" ref="G4999:G5052" si="1408">C4999-D4999-E4999-F4999</f>
        <v>1681289849.3399999</v>
      </c>
      <c r="H4999" s="110">
        <v>50226491.770000003</v>
      </c>
      <c r="I4999" s="110">
        <v>0</v>
      </c>
      <c r="J4999" s="110">
        <v>0</v>
      </c>
      <c r="K4999" s="110">
        <v>0</v>
      </c>
      <c r="L4999" s="112">
        <f t="shared" ref="L4999:L5052" si="1409">H4999-I4999-J4999-K4999</f>
        <v>50226491.770000003</v>
      </c>
    </row>
    <row r="5000" spans="1:12" ht="25.5">
      <c r="A5000" s="182" t="str">
        <f t="shared" si="1407"/>
        <v>2.4.7.2.01.00.00 - Transferências de Convênios dos Estados para o 
 Sistema Único de Saúde - SUS</v>
      </c>
      <c r="B5000" s="191" t="s">
        <v>3209</v>
      </c>
      <c r="C5000" s="111">
        <v>107551158.92</v>
      </c>
      <c r="D5000" s="111"/>
      <c r="E5000" s="111">
        <v>160000</v>
      </c>
      <c r="F5000" s="111">
        <v>908881.73</v>
      </c>
      <c r="G5000" s="112">
        <f t="shared" si="1408"/>
        <v>106482277.19</v>
      </c>
      <c r="H5000" s="111">
        <v>0</v>
      </c>
      <c r="I5000" s="111">
        <v>0</v>
      </c>
      <c r="J5000" s="111">
        <v>0</v>
      </c>
      <c r="K5000" s="111">
        <v>0</v>
      </c>
      <c r="L5000" s="112">
        <f t="shared" si="1409"/>
        <v>0</v>
      </c>
    </row>
    <row r="5001" spans="1:12" ht="25.5">
      <c r="A5001" s="182" t="str">
        <f t="shared" si="1407"/>
        <v>2.4.7.2.02.00.00 - Transferências de Convênios dos Estados 
 Destinadas a Programas de Educação</v>
      </c>
      <c r="B5001" s="188" t="s">
        <v>3210</v>
      </c>
      <c r="C5001" s="110">
        <v>116175269.93000001</v>
      </c>
      <c r="D5001" s="110">
        <v>311737.15000000002</v>
      </c>
      <c r="E5001" s="110"/>
      <c r="F5001" s="110">
        <v>340070.21</v>
      </c>
      <c r="G5001" s="112">
        <f t="shared" si="1408"/>
        <v>115523462.57000001</v>
      </c>
      <c r="H5001" s="110">
        <v>967968.28</v>
      </c>
      <c r="I5001" s="110">
        <v>0</v>
      </c>
      <c r="J5001" s="110">
        <v>0</v>
      </c>
      <c r="K5001" s="110">
        <v>0</v>
      </c>
      <c r="L5001" s="112">
        <f t="shared" si="1409"/>
        <v>967968.28</v>
      </c>
    </row>
    <row r="5002" spans="1:12" ht="25.5">
      <c r="A5002" s="182" t="str">
        <f t="shared" si="1407"/>
        <v>2.4.7.2.03.00.00 - Transferências de Convênios dos Estados 
 Destinadas a Programas de Saneamento Básico</v>
      </c>
      <c r="B5002" s="191" t="s">
        <v>3211</v>
      </c>
      <c r="C5002" s="111">
        <v>478444232.39999998</v>
      </c>
      <c r="D5002" s="111"/>
      <c r="E5002" s="111"/>
      <c r="F5002" s="111"/>
      <c r="G5002" s="112">
        <f t="shared" si="1408"/>
        <v>478444232.39999998</v>
      </c>
      <c r="H5002" s="111">
        <v>18584901.289999999</v>
      </c>
      <c r="I5002" s="111">
        <v>0</v>
      </c>
      <c r="J5002" s="111">
        <v>0</v>
      </c>
      <c r="K5002" s="111">
        <v>0</v>
      </c>
      <c r="L5002" s="112">
        <f t="shared" si="1409"/>
        <v>18584901.289999999</v>
      </c>
    </row>
    <row r="5003" spans="1:12" ht="25.5">
      <c r="A5003" s="182" t="str">
        <f t="shared" si="1407"/>
        <v>2.4.7.2.04.00.00 - Transferências de Convênios dos Estados 
 Destinadas a Programas de Meio Ambiente</v>
      </c>
      <c r="B5003" s="188" t="s">
        <v>3212</v>
      </c>
      <c r="C5003" s="110">
        <v>15942408.619999999</v>
      </c>
      <c r="D5003" s="110"/>
      <c r="E5003" s="110"/>
      <c r="F5003" s="110"/>
      <c r="G5003" s="112">
        <f t="shared" si="1408"/>
        <v>15942408.619999999</v>
      </c>
      <c r="H5003" s="110">
        <v>65286.41</v>
      </c>
      <c r="I5003" s="110">
        <v>0</v>
      </c>
      <c r="J5003" s="110">
        <v>0</v>
      </c>
      <c r="K5003" s="110">
        <v>0</v>
      </c>
      <c r="L5003" s="112">
        <f t="shared" si="1409"/>
        <v>65286.41</v>
      </c>
    </row>
    <row r="5004" spans="1:12" ht="25.5">
      <c r="A5004" s="182" t="str">
        <f t="shared" si="1407"/>
        <v>2.4.7.2.05.00.00 - Transferências de Convênios dos Estados 
 Destinadas a Programas de Infraestrutura em Transporte</v>
      </c>
      <c r="B5004" s="191" t="s">
        <v>3213</v>
      </c>
      <c r="C5004" s="111">
        <v>126676658.45999999</v>
      </c>
      <c r="D5004" s="111"/>
      <c r="E5004" s="111"/>
      <c r="F5004" s="111">
        <v>97757.49</v>
      </c>
      <c r="G5004" s="112">
        <f t="shared" si="1408"/>
        <v>126578900.97</v>
      </c>
      <c r="H5004" s="111">
        <v>23750000</v>
      </c>
      <c r="I5004" s="111">
        <v>0</v>
      </c>
      <c r="J5004" s="111">
        <v>0</v>
      </c>
      <c r="K5004" s="111">
        <v>0</v>
      </c>
      <c r="L5004" s="112">
        <f t="shared" si="1409"/>
        <v>23750000</v>
      </c>
    </row>
    <row r="5005" spans="1:12">
      <c r="A5005" s="182" t="str">
        <f t="shared" si="1407"/>
        <v>2.4.7.2.99.00.00 - Outras Transferências de Convênios dos Estados</v>
      </c>
      <c r="B5005" s="188" t="s">
        <v>3214</v>
      </c>
      <c r="C5005" s="110">
        <v>843805902.48000002</v>
      </c>
      <c r="D5005" s="110">
        <v>1509166.99</v>
      </c>
      <c r="E5005" s="110"/>
      <c r="F5005" s="110">
        <v>3978167.9</v>
      </c>
      <c r="G5005" s="112">
        <f t="shared" si="1408"/>
        <v>838318567.59000003</v>
      </c>
      <c r="H5005" s="110">
        <v>6858335.79</v>
      </c>
      <c r="I5005" s="110">
        <v>0</v>
      </c>
      <c r="J5005" s="110">
        <v>0</v>
      </c>
      <c r="K5005" s="110">
        <v>0</v>
      </c>
      <c r="L5005" s="112">
        <f t="shared" si="1409"/>
        <v>6858335.79</v>
      </c>
    </row>
    <row r="5006" spans="1:12" ht="25.5">
      <c r="A5006" s="182" t="str">
        <f t="shared" si="1407"/>
        <v>2.4.7.3.00.00.00 - Transferências de Convênios dos Municípios e de 
 suas Entidades</v>
      </c>
      <c r="B5006" s="191" t="s">
        <v>3215</v>
      </c>
      <c r="C5006" s="111">
        <v>7009725.6600000001</v>
      </c>
      <c r="D5006" s="111"/>
      <c r="E5006" s="111"/>
      <c r="F5006" s="111"/>
      <c r="G5006" s="112">
        <f t="shared" si="1408"/>
        <v>7009725.6600000001</v>
      </c>
      <c r="H5006" s="111">
        <v>10149723.130000001</v>
      </c>
      <c r="I5006" s="111">
        <v>0</v>
      </c>
      <c r="J5006" s="111">
        <v>0</v>
      </c>
      <c r="K5006" s="111">
        <v>0</v>
      </c>
      <c r="L5006" s="112">
        <f t="shared" si="1409"/>
        <v>10149723.130000001</v>
      </c>
    </row>
    <row r="5007" spans="1:12" ht="25.5">
      <c r="A5007" s="182" t="str">
        <f t="shared" si="1407"/>
        <v>2.4.7.3.01.00.00 - Transferências de Convênios dos Municípios 
 Destinados a Programas de Saúde</v>
      </c>
      <c r="B5007" s="188" t="s">
        <v>3216</v>
      </c>
      <c r="C5007" s="110">
        <v>168200</v>
      </c>
      <c r="D5007" s="110"/>
      <c r="E5007" s="110"/>
      <c r="F5007" s="110"/>
      <c r="G5007" s="112">
        <f t="shared" si="1408"/>
        <v>168200</v>
      </c>
      <c r="H5007" s="110">
        <v>799754.34</v>
      </c>
      <c r="I5007" s="110">
        <v>0</v>
      </c>
      <c r="J5007" s="110">
        <v>0</v>
      </c>
      <c r="K5007" s="110">
        <v>0</v>
      </c>
      <c r="L5007" s="112">
        <f t="shared" si="1409"/>
        <v>799754.34</v>
      </c>
    </row>
    <row r="5008" spans="1:12" ht="25.5">
      <c r="A5008" s="182" t="str">
        <f t="shared" si="1407"/>
        <v>2.4.7.3.02.00.00 - Transferências de Convênios dos Municípios 
 Destinadas a Programas de Educação</v>
      </c>
      <c r="B5008" s="191" t="s">
        <v>3217</v>
      </c>
      <c r="C5008" s="111">
        <v>266766.07</v>
      </c>
      <c r="D5008" s="111"/>
      <c r="E5008" s="111"/>
      <c r="F5008" s="111"/>
      <c r="G5008" s="112">
        <f t="shared" si="1408"/>
        <v>266766.07</v>
      </c>
      <c r="H5008" s="111">
        <v>127573.32</v>
      </c>
      <c r="I5008" s="111">
        <v>0</v>
      </c>
      <c r="J5008" s="111">
        <v>0</v>
      </c>
      <c r="K5008" s="111">
        <v>0</v>
      </c>
      <c r="L5008" s="112">
        <f t="shared" si="1409"/>
        <v>127573.32</v>
      </c>
    </row>
    <row r="5009" spans="1:12">
      <c r="A5009" s="182" t="str">
        <f t="shared" si="1407"/>
        <v>2.4.7.3.99.00.00 - Outras Transferências de Convênios dos Municípios</v>
      </c>
      <c r="B5009" s="188" t="s">
        <v>3218</v>
      </c>
      <c r="C5009" s="110">
        <v>6574759.5899999999</v>
      </c>
      <c r="D5009" s="110"/>
      <c r="E5009" s="110"/>
      <c r="F5009" s="110"/>
      <c r="G5009" s="112">
        <f t="shared" si="1408"/>
        <v>6574759.5899999999</v>
      </c>
      <c r="H5009" s="110">
        <v>9222395.4700000007</v>
      </c>
      <c r="I5009" s="110">
        <v>0</v>
      </c>
      <c r="J5009" s="110">
        <v>0</v>
      </c>
      <c r="K5009" s="110">
        <v>0</v>
      </c>
      <c r="L5009" s="112">
        <f t="shared" si="1409"/>
        <v>9222395.4700000007</v>
      </c>
    </row>
    <row r="5010" spans="1:12" ht="25.5">
      <c r="A5010" s="182" t="str">
        <f t="shared" si="1407"/>
        <v>2.4.7.4.00.00.00 - Transferências de Convênios de Instituições 
 Privadas</v>
      </c>
      <c r="B5010" s="191" t="s">
        <v>3219</v>
      </c>
      <c r="C5010" s="111">
        <v>11270272.68</v>
      </c>
      <c r="D5010" s="111"/>
      <c r="E5010" s="111"/>
      <c r="F5010" s="111"/>
      <c r="G5010" s="112">
        <f t="shared" si="1408"/>
        <v>11270272.68</v>
      </c>
      <c r="H5010" s="111">
        <v>12869339.199999999</v>
      </c>
      <c r="I5010" s="111">
        <v>0</v>
      </c>
      <c r="J5010" s="111">
        <v>0</v>
      </c>
      <c r="K5010" s="111">
        <v>0</v>
      </c>
      <c r="L5010" s="112">
        <f t="shared" si="1409"/>
        <v>12869339.199999999</v>
      </c>
    </row>
    <row r="5011" spans="1:12">
      <c r="A5011" s="182" t="str">
        <f t="shared" si="1407"/>
        <v>2.4.7.5.00.00.00 - Transferências de Convênios do Exterior</v>
      </c>
      <c r="B5011" s="188" t="s">
        <v>3220</v>
      </c>
      <c r="C5011" s="110">
        <v>227241.92</v>
      </c>
      <c r="D5011" s="110"/>
      <c r="E5011" s="110"/>
      <c r="F5011" s="110"/>
      <c r="G5011" s="112">
        <f t="shared" si="1408"/>
        <v>227241.92</v>
      </c>
      <c r="H5011" s="110">
        <v>4405714.5999999996</v>
      </c>
      <c r="I5011" s="110">
        <v>0</v>
      </c>
      <c r="J5011" s="110">
        <v>0</v>
      </c>
      <c r="K5011" s="110">
        <v>0</v>
      </c>
      <c r="L5011" s="112">
        <f t="shared" si="1409"/>
        <v>4405714.5999999996</v>
      </c>
    </row>
    <row r="5012" spans="1:12">
      <c r="A5012" s="182" t="str">
        <f t="shared" si="1407"/>
        <v>2.4.8.0.00.00.00 - Transferências para o Combate à Fome</v>
      </c>
      <c r="B5012" s="191" t="s">
        <v>3221</v>
      </c>
      <c r="C5012" s="111">
        <v>29984.89</v>
      </c>
      <c r="D5012" s="111"/>
      <c r="E5012" s="111"/>
      <c r="F5012" s="111"/>
      <c r="G5012" s="112">
        <f t="shared" si="1408"/>
        <v>29984.89</v>
      </c>
      <c r="H5012" s="111">
        <v>0</v>
      </c>
      <c r="I5012" s="111">
        <v>0</v>
      </c>
      <c r="J5012" s="111">
        <v>0</v>
      </c>
      <c r="K5012" s="111">
        <v>0</v>
      </c>
      <c r="L5012" s="112">
        <f t="shared" si="1409"/>
        <v>0</v>
      </c>
    </row>
    <row r="5013" spans="1:12">
      <c r="A5013" s="182" t="str">
        <f t="shared" si="1407"/>
        <v>2.4.8.1.00.00.00 - Provenientes do Exterior</v>
      </c>
      <c r="B5013" s="188" t="s">
        <v>3222</v>
      </c>
      <c r="C5013" s="110"/>
      <c r="D5013" s="110"/>
      <c r="E5013" s="110"/>
      <c r="F5013" s="110"/>
      <c r="G5013" s="112">
        <f t="shared" si="1408"/>
        <v>0</v>
      </c>
      <c r="H5013" s="110">
        <v>0</v>
      </c>
      <c r="I5013" s="110">
        <v>0</v>
      </c>
      <c r="J5013" s="110">
        <v>0</v>
      </c>
      <c r="K5013" s="110">
        <v>0</v>
      </c>
      <c r="L5013" s="112">
        <f t="shared" si="1409"/>
        <v>0</v>
      </c>
    </row>
    <row r="5014" spans="1:12">
      <c r="A5014" s="182" t="str">
        <f t="shared" si="1407"/>
        <v>2.4.8.2.00.00.00 - Provenientes de Pessoas Jurídicas</v>
      </c>
      <c r="B5014" s="191" t="s">
        <v>3223</v>
      </c>
      <c r="C5014" s="111">
        <v>24821.32</v>
      </c>
      <c r="D5014" s="111"/>
      <c r="E5014" s="111"/>
      <c r="F5014" s="111"/>
      <c r="G5014" s="112">
        <f t="shared" si="1408"/>
        <v>24821.32</v>
      </c>
      <c r="H5014" s="111">
        <v>0</v>
      </c>
      <c r="I5014" s="111">
        <v>0</v>
      </c>
      <c r="J5014" s="111">
        <v>0</v>
      </c>
      <c r="K5014" s="111">
        <v>0</v>
      </c>
      <c r="L5014" s="112">
        <f t="shared" si="1409"/>
        <v>0</v>
      </c>
    </row>
    <row r="5015" spans="1:12">
      <c r="A5015" s="182" t="str">
        <f t="shared" si="1407"/>
        <v>2.4.8.3.00.00.00 - Provenientes de Pessoas Físicas</v>
      </c>
      <c r="B5015" s="188" t="s">
        <v>3224</v>
      </c>
      <c r="C5015" s="110">
        <v>4338.79</v>
      </c>
      <c r="D5015" s="110"/>
      <c r="E5015" s="110"/>
      <c r="F5015" s="110"/>
      <c r="G5015" s="112">
        <f t="shared" si="1408"/>
        <v>4338.79</v>
      </c>
      <c r="H5015" s="110">
        <v>0</v>
      </c>
      <c r="I5015" s="110">
        <v>0</v>
      </c>
      <c r="J5015" s="110">
        <v>0</v>
      </c>
      <c r="K5015" s="110">
        <v>0</v>
      </c>
      <c r="L5015" s="112">
        <f t="shared" si="1409"/>
        <v>0</v>
      </c>
    </row>
    <row r="5016" spans="1:12">
      <c r="A5016" s="182" t="str">
        <f t="shared" si="1407"/>
        <v>2.4.8.4.00.00.00 - Provenientes de Depósitos não Identificados</v>
      </c>
      <c r="B5016" s="191" t="s">
        <v>3225</v>
      </c>
      <c r="C5016" s="111">
        <v>824.78</v>
      </c>
      <c r="D5016" s="111"/>
      <c r="E5016" s="111"/>
      <c r="F5016" s="111"/>
      <c r="G5016" s="112">
        <f t="shared" si="1408"/>
        <v>824.78</v>
      </c>
      <c r="H5016" s="111">
        <v>0</v>
      </c>
      <c r="I5016" s="111">
        <v>0</v>
      </c>
      <c r="J5016" s="111">
        <v>0</v>
      </c>
      <c r="K5016" s="111">
        <v>0</v>
      </c>
      <c r="L5016" s="112">
        <f t="shared" si="1409"/>
        <v>0</v>
      </c>
    </row>
    <row r="5017" spans="1:12">
      <c r="A5017" s="182" t="str">
        <f t="shared" si="1407"/>
        <v>2.5.0.0.00.00.00 - Outras Receitas de Capital</v>
      </c>
      <c r="B5017" s="188" t="s">
        <v>3226</v>
      </c>
      <c r="C5017" s="110">
        <v>778537063.87</v>
      </c>
      <c r="D5017" s="110">
        <v>9307.2999999999993</v>
      </c>
      <c r="E5017" s="110">
        <v>3875.43</v>
      </c>
      <c r="F5017" s="110">
        <v>1299938.56</v>
      </c>
      <c r="G5017" s="112">
        <f t="shared" si="1408"/>
        <v>777223942.58000016</v>
      </c>
      <c r="H5017" s="110">
        <v>4357093736.3199997</v>
      </c>
      <c r="I5017" s="110">
        <v>0</v>
      </c>
      <c r="J5017" s="110">
        <v>0</v>
      </c>
      <c r="K5017" s="110">
        <v>121629047.95</v>
      </c>
      <c r="L5017" s="112">
        <f t="shared" si="1409"/>
        <v>4235464688.3699999</v>
      </c>
    </row>
    <row r="5018" spans="1:12">
      <c r="A5018" s="182" t="str">
        <f t="shared" si="1407"/>
        <v>2.5.2.0.00.00.00 - Integralização do Capital Social</v>
      </c>
      <c r="B5018" s="191" t="s">
        <v>3227</v>
      </c>
      <c r="C5018" s="111">
        <v>75654.55</v>
      </c>
      <c r="D5018" s="111"/>
      <c r="E5018" s="111"/>
      <c r="F5018" s="111"/>
      <c r="G5018" s="112">
        <f t="shared" si="1408"/>
        <v>75654.55</v>
      </c>
      <c r="H5018" s="111">
        <v>55718689.420000002</v>
      </c>
      <c r="I5018" s="111">
        <v>0</v>
      </c>
      <c r="J5018" s="111">
        <v>0</v>
      </c>
      <c r="K5018" s="111">
        <v>0</v>
      </c>
      <c r="L5018" s="112">
        <f t="shared" si="1409"/>
        <v>55718689.420000002</v>
      </c>
    </row>
    <row r="5019" spans="1:12">
      <c r="A5019" s="182" t="str">
        <f t="shared" si="1407"/>
        <v>2.5.3.0.00.00.00 - Resultado do Banco Central do Brasil</v>
      </c>
      <c r="B5019" s="188" t="s">
        <v>3228</v>
      </c>
      <c r="C5019" s="110"/>
      <c r="D5019" s="110"/>
      <c r="E5019" s="110"/>
      <c r="F5019" s="110"/>
      <c r="G5019" s="112">
        <f t="shared" si="1408"/>
        <v>0</v>
      </c>
      <c r="H5019" s="110"/>
      <c r="I5019" s="110"/>
      <c r="J5019" s="110"/>
      <c r="K5019" s="110"/>
      <c r="L5019" s="112">
        <f t="shared" si="1409"/>
        <v>0</v>
      </c>
    </row>
    <row r="5020" spans="1:12" ht="25.5">
      <c r="A5020" s="182" t="str">
        <f t="shared" si="1407"/>
        <v>2.5.4.0.00.00.00 - Remuneração das Disponibilidades do Tesouro 
 Nacional</v>
      </c>
      <c r="B5020" s="191" t="s">
        <v>3229</v>
      </c>
      <c r="C5020" s="111"/>
      <c r="D5020" s="111"/>
      <c r="E5020" s="111"/>
      <c r="F5020" s="111"/>
      <c r="G5020" s="112">
        <f t="shared" si="1408"/>
        <v>0</v>
      </c>
      <c r="H5020" s="111"/>
      <c r="I5020" s="111"/>
      <c r="J5020" s="111"/>
      <c r="K5020" s="111"/>
      <c r="L5020" s="112">
        <f t="shared" si="1409"/>
        <v>0</v>
      </c>
    </row>
    <row r="5021" spans="1:12" ht="25.5">
      <c r="A5021" s="182" t="str">
        <f t="shared" si="1407"/>
        <v>2.5.5.0.00.00.00 - Receita da Dívida Ativa Proveniente de Amortização 
 de Empréstimos e Financiamentos</v>
      </c>
      <c r="B5021" s="188" t="s">
        <v>3230</v>
      </c>
      <c r="C5021" s="110">
        <v>648291.14</v>
      </c>
      <c r="D5021" s="110"/>
      <c r="E5021" s="110"/>
      <c r="F5021" s="110">
        <v>12275.33</v>
      </c>
      <c r="G5021" s="112">
        <f t="shared" si="1408"/>
        <v>636015.81000000006</v>
      </c>
      <c r="H5021" s="110">
        <v>0</v>
      </c>
      <c r="I5021" s="110">
        <v>0</v>
      </c>
      <c r="J5021" s="110">
        <v>0</v>
      </c>
      <c r="K5021" s="110">
        <v>0</v>
      </c>
      <c r="L5021" s="112">
        <f t="shared" si="1409"/>
        <v>0</v>
      </c>
    </row>
    <row r="5022" spans="1:12">
      <c r="A5022" s="182" t="str">
        <f t="shared" si="1407"/>
        <v>2.5.6.0.00.00.00 - Receita Dívida Ativa Alienação Estoques de Café</v>
      </c>
      <c r="B5022" s="191" t="s">
        <v>3231</v>
      </c>
      <c r="C5022" s="111"/>
      <c r="D5022" s="111"/>
      <c r="E5022" s="111"/>
      <c r="F5022" s="111"/>
      <c r="G5022" s="112">
        <f t="shared" si="1408"/>
        <v>0</v>
      </c>
      <c r="H5022" s="111"/>
      <c r="I5022" s="111"/>
      <c r="J5022" s="111"/>
      <c r="K5022" s="111"/>
      <c r="L5022" s="112">
        <f t="shared" si="1409"/>
        <v>0</v>
      </c>
    </row>
    <row r="5023" spans="1:12" ht="25.5">
      <c r="A5023" s="182" t="str">
        <f t="shared" si="1407"/>
        <v>2.5.7.0.00.00.00 - Receita Auferida por Detentores de Títulos do 
 Tesouro Nacional Resgatados</v>
      </c>
      <c r="B5023" s="188" t="s">
        <v>3232</v>
      </c>
      <c r="C5023" s="110"/>
      <c r="D5023" s="110"/>
      <c r="E5023" s="110"/>
      <c r="F5023" s="110"/>
      <c r="G5023" s="112">
        <f t="shared" si="1408"/>
        <v>0</v>
      </c>
      <c r="H5023" s="110">
        <v>0</v>
      </c>
      <c r="I5023" s="110">
        <v>0</v>
      </c>
      <c r="J5023" s="110">
        <v>0</v>
      </c>
      <c r="K5023" s="110">
        <v>0</v>
      </c>
      <c r="L5023" s="112">
        <f t="shared" si="1409"/>
        <v>0</v>
      </c>
    </row>
    <row r="5024" spans="1:12" ht="25.5">
      <c r="A5024" s="182" t="str">
        <f t="shared" si="1407"/>
        <v>2.5.8.0.00.00.00 - Receitas de Alienação de Certificados de Potencial 
 Adicional de Construção - CEPAC</v>
      </c>
      <c r="B5024" s="191" t="s">
        <v>3233</v>
      </c>
      <c r="C5024" s="111">
        <v>63944334.299999997</v>
      </c>
      <c r="D5024" s="111"/>
      <c r="E5024" s="111"/>
      <c r="F5024" s="111"/>
      <c r="G5024" s="112">
        <f t="shared" si="1408"/>
        <v>63944334.299999997</v>
      </c>
      <c r="H5024" s="111">
        <v>0</v>
      </c>
      <c r="I5024" s="111">
        <v>0</v>
      </c>
      <c r="J5024" s="111">
        <v>0</v>
      </c>
      <c r="K5024" s="111">
        <v>0</v>
      </c>
      <c r="L5024" s="112">
        <f t="shared" si="1409"/>
        <v>0</v>
      </c>
    </row>
    <row r="5025" spans="1:12">
      <c r="A5025" s="182" t="str">
        <f t="shared" si="1407"/>
        <v>2.5.9.0.00.00.00 - Outras Receitas</v>
      </c>
      <c r="B5025" s="188" t="s">
        <v>3234</v>
      </c>
      <c r="C5025" s="110">
        <v>713868783.88</v>
      </c>
      <c r="D5025" s="110">
        <v>9307.2999999999993</v>
      </c>
      <c r="E5025" s="110">
        <v>3875.43</v>
      </c>
      <c r="F5025" s="110">
        <v>1287663.23</v>
      </c>
      <c r="G5025" s="112">
        <f t="shared" si="1408"/>
        <v>712567937.92000008</v>
      </c>
      <c r="H5025" s="110">
        <v>4301375046.8999996</v>
      </c>
      <c r="I5025" s="110">
        <v>0</v>
      </c>
      <c r="J5025" s="110">
        <v>0</v>
      </c>
      <c r="K5025" s="110">
        <v>121629047.95</v>
      </c>
      <c r="L5025" s="112">
        <f t="shared" si="1409"/>
        <v>4179745998.9499998</v>
      </c>
    </row>
    <row r="5026" spans="1:12">
      <c r="A5026" s="182" t="str">
        <f t="shared" si="1407"/>
        <v>7.0.0.0.00.00.00 - Receitas Correntes Intraorçamentárias</v>
      </c>
      <c r="B5026" s="191" t="s">
        <v>3235</v>
      </c>
      <c r="C5026" s="111">
        <v>22715783061.34</v>
      </c>
      <c r="D5026" s="111">
        <v>426739.79</v>
      </c>
      <c r="E5026" s="111">
        <v>3832889.95</v>
      </c>
      <c r="F5026" s="111">
        <v>6217126.75</v>
      </c>
      <c r="G5026" s="112">
        <f t="shared" si="1408"/>
        <v>22705306304.849998</v>
      </c>
      <c r="H5026" s="111">
        <v>87440248311.479996</v>
      </c>
      <c r="I5026" s="111">
        <v>0</v>
      </c>
      <c r="J5026" s="111">
        <v>0</v>
      </c>
      <c r="K5026" s="111">
        <v>28456336.359999999</v>
      </c>
      <c r="L5026" s="112">
        <f t="shared" si="1409"/>
        <v>87411791975.119995</v>
      </c>
    </row>
    <row r="5027" spans="1:12">
      <c r="A5027" s="182" t="str">
        <f t="shared" si="1407"/>
        <v>7.1.0.0.00.00.00 - Receita Tributária Intraorçamentária</v>
      </c>
      <c r="B5027" s="188" t="s">
        <v>3236</v>
      </c>
      <c r="C5027" s="110">
        <v>66525675.380000003</v>
      </c>
      <c r="D5027" s="110">
        <v>426739.79</v>
      </c>
      <c r="E5027" s="110"/>
      <c r="F5027" s="110">
        <v>26022.66</v>
      </c>
      <c r="G5027" s="112">
        <f t="shared" si="1408"/>
        <v>66072912.930000007</v>
      </c>
      <c r="H5027" s="110">
        <v>1489707.5</v>
      </c>
      <c r="I5027" s="110">
        <v>0</v>
      </c>
      <c r="J5027" s="110">
        <v>0</v>
      </c>
      <c r="K5027" s="110">
        <v>0</v>
      </c>
      <c r="L5027" s="112">
        <f t="shared" si="1409"/>
        <v>1489707.5</v>
      </c>
    </row>
    <row r="5028" spans="1:12">
      <c r="A5028" s="182" t="str">
        <f t="shared" si="1407"/>
        <v>7.2.0.0.00.00.00 - Receitas de Contribuições Intraorçamentárias</v>
      </c>
      <c r="B5028" s="191" t="s">
        <v>3237</v>
      </c>
      <c r="C5028" s="111">
        <v>19680887749.32</v>
      </c>
      <c r="D5028" s="111"/>
      <c r="E5028" s="111">
        <v>3832889.95</v>
      </c>
      <c r="F5028" s="111">
        <v>6121430.9900000002</v>
      </c>
      <c r="G5028" s="112">
        <f t="shared" si="1408"/>
        <v>19670933428.379997</v>
      </c>
      <c r="H5028" s="111">
        <v>65773636075.139999</v>
      </c>
      <c r="I5028" s="111">
        <v>0</v>
      </c>
      <c r="J5028" s="111">
        <v>0</v>
      </c>
      <c r="K5028" s="111">
        <v>28442664.399999999</v>
      </c>
      <c r="L5028" s="112">
        <f t="shared" si="1409"/>
        <v>65745193410.739998</v>
      </c>
    </row>
    <row r="5029" spans="1:12">
      <c r="A5029" s="182" t="str">
        <f t="shared" si="1407"/>
        <v>7.2.1.0.00.00.00 - Contribuições Sociais Intraorçamentárias</v>
      </c>
      <c r="B5029" s="188" t="s">
        <v>3238</v>
      </c>
      <c r="C5029" s="110">
        <v>19669682589.349998</v>
      </c>
      <c r="D5029" s="110"/>
      <c r="E5029" s="110">
        <v>3295078.62</v>
      </c>
      <c r="F5029" s="110">
        <v>6121430.9900000002</v>
      </c>
      <c r="G5029" s="112">
        <f t="shared" si="1408"/>
        <v>19660266079.739998</v>
      </c>
      <c r="H5029" s="110">
        <v>65773636075.139999</v>
      </c>
      <c r="I5029" s="110">
        <v>0</v>
      </c>
      <c r="J5029" s="110">
        <v>0</v>
      </c>
      <c r="K5029" s="110">
        <v>28442664.399999999</v>
      </c>
      <c r="L5029" s="112">
        <f t="shared" si="1409"/>
        <v>65745193410.739998</v>
      </c>
    </row>
    <row r="5030" spans="1:12" ht="25.5">
      <c r="A5030" s="182" t="str">
        <f t="shared" si="1407"/>
        <v>7.2.1.0.29.00.00 - Contribuições para o Regime Próprio de Previdência 
 do Servidor Público Intraorçamentárias</v>
      </c>
      <c r="B5030" s="191" t="s">
        <v>3239</v>
      </c>
      <c r="C5030" s="111">
        <v>18538167808.25</v>
      </c>
      <c r="D5030" s="111"/>
      <c r="E5030" s="111">
        <v>152139.21</v>
      </c>
      <c r="F5030" s="111">
        <v>6110114.3399999999</v>
      </c>
      <c r="G5030" s="112">
        <f t="shared" si="1408"/>
        <v>18531905554.700001</v>
      </c>
      <c r="H5030" s="111">
        <v>64021547829.760002</v>
      </c>
      <c r="I5030" s="111">
        <v>0</v>
      </c>
      <c r="J5030" s="111">
        <v>0</v>
      </c>
      <c r="K5030" s="111">
        <v>28442664.399999999</v>
      </c>
      <c r="L5030" s="112">
        <f t="shared" si="1409"/>
        <v>63993105165.360001</v>
      </c>
    </row>
    <row r="5031" spans="1:12" ht="25.5">
      <c r="A5031" s="182" t="str">
        <f t="shared" si="1407"/>
        <v>7.2.1.0.29.01.00 - Contribuição Patronal de Servidor Ativo Civil 
 para o Regime Próprio Intraorçamentária</v>
      </c>
      <c r="B5031" s="188" t="s">
        <v>3240</v>
      </c>
      <c r="C5031" s="110">
        <v>14024192013.85</v>
      </c>
      <c r="D5031" s="110"/>
      <c r="E5031" s="110">
        <v>152139.21</v>
      </c>
      <c r="F5031" s="110">
        <v>3944858.26</v>
      </c>
      <c r="G5031" s="112">
        <f t="shared" si="1408"/>
        <v>14020095016.380001</v>
      </c>
      <c r="H5031" s="110">
        <v>16870355475.25</v>
      </c>
      <c r="I5031" s="110">
        <v>0</v>
      </c>
      <c r="J5031" s="110">
        <v>0</v>
      </c>
      <c r="K5031" s="110">
        <v>28290546.399999999</v>
      </c>
      <c r="L5031" s="112">
        <f t="shared" si="1409"/>
        <v>16842064928.85</v>
      </c>
    </row>
    <row r="5032" spans="1:12" ht="25.5">
      <c r="A5032" s="182" t="str">
        <f t="shared" si="1407"/>
        <v>7.2.1.0.29.02.00 - Contribuição Patronal de Servidor Ativo Militar 
 Intraorçamentária</v>
      </c>
      <c r="B5032" s="191" t="s">
        <v>3241</v>
      </c>
      <c r="C5032" s="111">
        <v>45373561.420000002</v>
      </c>
      <c r="D5032" s="111"/>
      <c r="E5032" s="111"/>
      <c r="F5032" s="111"/>
      <c r="G5032" s="112">
        <f t="shared" si="1408"/>
        <v>45373561.420000002</v>
      </c>
      <c r="H5032" s="111">
        <v>4789824864.5900002</v>
      </c>
      <c r="I5032" s="111">
        <v>0</v>
      </c>
      <c r="J5032" s="111">
        <v>0</v>
      </c>
      <c r="K5032" s="111">
        <v>152118</v>
      </c>
      <c r="L5032" s="112">
        <f t="shared" si="1409"/>
        <v>4789672746.5900002</v>
      </c>
    </row>
    <row r="5033" spans="1:12" ht="25.5">
      <c r="A5033" s="182" t="str">
        <f t="shared" si="1407"/>
        <v>7.2.1.0.29.03.00 - Contribuição Patronal - Inativo Civil 
 Intraorçamentária</v>
      </c>
      <c r="B5033" s="188" t="s">
        <v>3242</v>
      </c>
      <c r="C5033" s="110">
        <v>290436725.58999997</v>
      </c>
      <c r="D5033" s="110"/>
      <c r="E5033" s="110"/>
      <c r="F5033" s="110">
        <v>15087.72</v>
      </c>
      <c r="G5033" s="112">
        <f t="shared" si="1408"/>
        <v>290421637.86999995</v>
      </c>
      <c r="H5033" s="110">
        <v>1391324510.1700001</v>
      </c>
      <c r="I5033" s="110">
        <v>0</v>
      </c>
      <c r="J5033" s="110">
        <v>0</v>
      </c>
      <c r="K5033" s="110">
        <v>0</v>
      </c>
      <c r="L5033" s="112">
        <f t="shared" si="1409"/>
        <v>1391324510.1700001</v>
      </c>
    </row>
    <row r="5034" spans="1:12" ht="25.5">
      <c r="A5034" s="182" t="str">
        <f t="shared" si="1407"/>
        <v>7.2.1.0.29.04.00 - Contribuição Patronal - Inativo Militar 
 Intraorçamentária</v>
      </c>
      <c r="B5034" s="191" t="s">
        <v>3243</v>
      </c>
      <c r="C5034" s="111">
        <v>1045230.21</v>
      </c>
      <c r="D5034" s="111"/>
      <c r="E5034" s="111"/>
      <c r="F5034" s="111"/>
      <c r="G5034" s="112">
        <f t="shared" si="1408"/>
        <v>1045230.21</v>
      </c>
      <c r="H5034" s="111">
        <v>847845998.13</v>
      </c>
      <c r="I5034" s="111">
        <v>0</v>
      </c>
      <c r="J5034" s="111">
        <v>0</v>
      </c>
      <c r="K5034" s="111">
        <v>0</v>
      </c>
      <c r="L5034" s="112">
        <f t="shared" si="1409"/>
        <v>847845998.13</v>
      </c>
    </row>
    <row r="5035" spans="1:12" ht="25.5">
      <c r="A5035" s="182" t="str">
        <f t="shared" si="1407"/>
        <v>7.2.1.0.29.05.00 - Contribuição Patronal - Pensionista Civil 
 Intraorçamentária</v>
      </c>
      <c r="B5035" s="188" t="s">
        <v>3244</v>
      </c>
      <c r="C5035" s="110">
        <v>27772527.719999999</v>
      </c>
      <c r="D5035" s="110"/>
      <c r="E5035" s="110"/>
      <c r="F5035" s="110"/>
      <c r="G5035" s="112">
        <f t="shared" si="1408"/>
        <v>27772527.719999999</v>
      </c>
      <c r="H5035" s="110">
        <v>173990415.43000001</v>
      </c>
      <c r="I5035" s="110">
        <v>0</v>
      </c>
      <c r="J5035" s="110">
        <v>0</v>
      </c>
      <c r="K5035" s="110">
        <v>0</v>
      </c>
      <c r="L5035" s="112">
        <f t="shared" si="1409"/>
        <v>173990415.43000001</v>
      </c>
    </row>
    <row r="5036" spans="1:12" ht="25.5">
      <c r="A5036" s="182" t="str">
        <f t="shared" si="1407"/>
        <v>7.2.1.0.29.06.00 - Contribuição Patronal - Pensionista Militar 
 Intraorçamentária</v>
      </c>
      <c r="B5036" s="191" t="s">
        <v>3245</v>
      </c>
      <c r="C5036" s="111">
        <v>454160.28</v>
      </c>
      <c r="D5036" s="111"/>
      <c r="E5036" s="111"/>
      <c r="F5036" s="111"/>
      <c r="G5036" s="112">
        <f t="shared" si="1408"/>
        <v>454160.28</v>
      </c>
      <c r="H5036" s="111">
        <v>28076411.93</v>
      </c>
      <c r="I5036" s="111">
        <v>0</v>
      </c>
      <c r="J5036" s="111">
        <v>0</v>
      </c>
      <c r="K5036" s="111">
        <v>0</v>
      </c>
      <c r="L5036" s="112">
        <f t="shared" si="1409"/>
        <v>28076411.93</v>
      </c>
    </row>
    <row r="5037" spans="1:12" ht="25.5">
      <c r="A5037" s="182" t="str">
        <f t="shared" si="1407"/>
        <v>7.2.1.0.29.16.00 - Receita de Recolhimento da Contribuição Patronal, 
 oriunda do Pagamento de Sentenças Judiciais Intraorçamentária</v>
      </c>
      <c r="B5037" s="188" t="s">
        <v>3246</v>
      </c>
      <c r="C5037" s="110">
        <v>133328549.16</v>
      </c>
      <c r="D5037" s="110"/>
      <c r="E5037" s="110"/>
      <c r="F5037" s="110"/>
      <c r="G5037" s="112">
        <f t="shared" si="1408"/>
        <v>133328549.16</v>
      </c>
      <c r="H5037" s="110">
        <v>0</v>
      </c>
      <c r="I5037" s="110">
        <v>0</v>
      </c>
      <c r="J5037" s="110">
        <v>0</v>
      </c>
      <c r="K5037" s="110">
        <v>0</v>
      </c>
      <c r="L5037" s="112">
        <f t="shared" si="1409"/>
        <v>0</v>
      </c>
    </row>
    <row r="5038" spans="1:12" ht="25.5">
      <c r="A5038" s="182" t="str">
        <f t="shared" si="1407"/>
        <v>7.2.1.0.29.99.00 - Outras Contribuições para o Regime Próprio de 
 Previdência do Servidor Público Intraorçamentárias</v>
      </c>
      <c r="B5038" s="191" t="s">
        <v>3247</v>
      </c>
      <c r="C5038" s="111">
        <v>4015565040.02</v>
      </c>
      <c r="D5038" s="111"/>
      <c r="E5038" s="111"/>
      <c r="F5038" s="111">
        <v>2150168.36</v>
      </c>
      <c r="G5038" s="112">
        <f t="shared" si="1408"/>
        <v>4013414871.6599998</v>
      </c>
      <c r="H5038" s="111">
        <v>39920130154.260002</v>
      </c>
      <c r="I5038" s="111">
        <v>0</v>
      </c>
      <c r="J5038" s="111">
        <v>0</v>
      </c>
      <c r="K5038" s="111">
        <v>0</v>
      </c>
      <c r="L5038" s="112">
        <f t="shared" si="1409"/>
        <v>39920130154.260002</v>
      </c>
    </row>
    <row r="5039" spans="1:12">
      <c r="A5039" s="182" t="str">
        <f t="shared" si="1407"/>
        <v>7.2.1.0.99.00.00 - Outras Contribuições Sociais Intraorçamentárias</v>
      </c>
      <c r="B5039" s="188" t="s">
        <v>3248</v>
      </c>
      <c r="C5039" s="110">
        <v>1131514781.0999999</v>
      </c>
      <c r="D5039" s="110"/>
      <c r="E5039" s="110">
        <v>3142939.41</v>
      </c>
      <c r="F5039" s="110">
        <v>11316.65</v>
      </c>
      <c r="G5039" s="112">
        <f t="shared" si="1408"/>
        <v>1128360525.0399997</v>
      </c>
      <c r="H5039" s="110">
        <v>1752088245.3800001</v>
      </c>
      <c r="I5039" s="110">
        <v>0</v>
      </c>
      <c r="J5039" s="110">
        <v>0</v>
      </c>
      <c r="K5039" s="110">
        <v>0</v>
      </c>
      <c r="L5039" s="112">
        <f t="shared" si="1409"/>
        <v>1752088245.3800001</v>
      </c>
    </row>
    <row r="5040" spans="1:12">
      <c r="A5040" s="182" t="str">
        <f t="shared" si="1407"/>
        <v>7.2.2.0.00.00.00 - Contribuições Econômicas Intraorçamentárias</v>
      </c>
      <c r="B5040" s="191" t="s">
        <v>3249</v>
      </c>
      <c r="C5040" s="111">
        <v>9172731.8900000006</v>
      </c>
      <c r="D5040" s="111"/>
      <c r="E5040" s="111">
        <v>537811.32999999996</v>
      </c>
      <c r="F5040" s="111"/>
      <c r="G5040" s="112">
        <f t="shared" si="1408"/>
        <v>8634920.5600000005</v>
      </c>
      <c r="H5040" s="111">
        <v>0</v>
      </c>
      <c r="I5040" s="111">
        <v>0</v>
      </c>
      <c r="J5040" s="111">
        <v>0</v>
      </c>
      <c r="K5040" s="111">
        <v>0</v>
      </c>
      <c r="L5040" s="112">
        <f t="shared" si="1409"/>
        <v>0</v>
      </c>
    </row>
    <row r="5041" spans="1:12" ht="25.5">
      <c r="A5041" s="182" t="str">
        <f t="shared" si="1407"/>
        <v>7.2.3.0.00.00.00 - Contribuição para o Custeio do Serviço de 
 Iluminação Pública Intraorçamentária</v>
      </c>
      <c r="B5041" s="188" t="s">
        <v>3250</v>
      </c>
      <c r="C5041" s="110">
        <v>2032428.08</v>
      </c>
      <c r="D5041" s="110"/>
      <c r="E5041" s="110"/>
      <c r="F5041" s="110"/>
      <c r="G5041" s="112">
        <f t="shared" si="1408"/>
        <v>2032428.08</v>
      </c>
      <c r="H5041" s="110">
        <v>0</v>
      </c>
      <c r="I5041" s="110">
        <v>0</v>
      </c>
      <c r="J5041" s="110">
        <v>0</v>
      </c>
      <c r="K5041" s="110">
        <v>0</v>
      </c>
      <c r="L5041" s="112">
        <f t="shared" si="1409"/>
        <v>0</v>
      </c>
    </row>
    <row r="5042" spans="1:12">
      <c r="A5042" s="182" t="str">
        <f t="shared" si="1407"/>
        <v>7.3.0.0.00.00.00 - Receita Patrimonial Intraorçamentária</v>
      </c>
      <c r="B5042" s="191" t="s">
        <v>3251</v>
      </c>
      <c r="C5042" s="111">
        <v>42981692.130000003</v>
      </c>
      <c r="D5042" s="111"/>
      <c r="E5042" s="111"/>
      <c r="F5042" s="111">
        <v>39371.870000000003</v>
      </c>
      <c r="G5042" s="112">
        <f t="shared" si="1408"/>
        <v>42942320.260000005</v>
      </c>
      <c r="H5042" s="111">
        <v>41640855.030000001</v>
      </c>
      <c r="I5042" s="111">
        <v>0</v>
      </c>
      <c r="J5042" s="111">
        <v>0</v>
      </c>
      <c r="K5042" s="111">
        <v>0</v>
      </c>
      <c r="L5042" s="112">
        <f t="shared" si="1409"/>
        <v>41640855.030000001</v>
      </c>
    </row>
    <row r="5043" spans="1:12">
      <c r="A5043" s="182" t="str">
        <f t="shared" si="1407"/>
        <v>7.4.0.0.00.00.00 - Receita Agropecuária Intraorçamentária</v>
      </c>
      <c r="B5043" s="188" t="s">
        <v>3252</v>
      </c>
      <c r="C5043" s="110">
        <v>241050.5</v>
      </c>
      <c r="D5043" s="110"/>
      <c r="E5043" s="110"/>
      <c r="F5043" s="110"/>
      <c r="G5043" s="112">
        <f t="shared" si="1408"/>
        <v>241050.5</v>
      </c>
      <c r="H5043" s="110">
        <v>2271621.2000000002</v>
      </c>
      <c r="I5043" s="110">
        <v>0</v>
      </c>
      <c r="J5043" s="110">
        <v>0</v>
      </c>
      <c r="K5043" s="110">
        <v>0</v>
      </c>
      <c r="L5043" s="112">
        <f t="shared" si="1409"/>
        <v>2271621.2000000002</v>
      </c>
    </row>
    <row r="5044" spans="1:12">
      <c r="A5044" s="182" t="str">
        <f t="shared" si="1407"/>
        <v>7.5.0.0.00.00.00 - Receita Industrial Intraorçamentária</v>
      </c>
      <c r="B5044" s="191" t="s">
        <v>3253</v>
      </c>
      <c r="C5044" s="111">
        <v>1865417.57</v>
      </c>
      <c r="D5044" s="111"/>
      <c r="E5044" s="111"/>
      <c r="F5044" s="111"/>
      <c r="G5044" s="112">
        <f t="shared" si="1408"/>
        <v>1865417.57</v>
      </c>
      <c r="H5044" s="111">
        <v>21652612.18</v>
      </c>
      <c r="I5044" s="111">
        <v>0</v>
      </c>
      <c r="J5044" s="111">
        <v>0</v>
      </c>
      <c r="K5044" s="111">
        <v>13671.96</v>
      </c>
      <c r="L5044" s="112">
        <f t="shared" si="1409"/>
        <v>21638940.219999999</v>
      </c>
    </row>
    <row r="5045" spans="1:12">
      <c r="A5045" s="182" t="str">
        <f t="shared" si="1407"/>
        <v>7.6.0.0.00.00.00 - Receita de Serviços Intraorçamentária</v>
      </c>
      <c r="B5045" s="188" t="s">
        <v>3254</v>
      </c>
      <c r="C5045" s="110">
        <v>932016920.72000003</v>
      </c>
      <c r="D5045" s="110"/>
      <c r="E5045" s="110"/>
      <c r="F5045" s="110">
        <v>20665.419999999998</v>
      </c>
      <c r="G5045" s="112">
        <f t="shared" si="1408"/>
        <v>931996255.30000007</v>
      </c>
      <c r="H5045" s="110">
        <v>3083940680.6300001</v>
      </c>
      <c r="I5045" s="110">
        <v>0</v>
      </c>
      <c r="J5045" s="110">
        <v>0</v>
      </c>
      <c r="K5045" s="110">
        <v>0</v>
      </c>
      <c r="L5045" s="112">
        <f t="shared" si="1409"/>
        <v>3083940680.6300001</v>
      </c>
    </row>
    <row r="5046" spans="1:12">
      <c r="A5046" s="182" t="str">
        <f t="shared" si="1407"/>
        <v>7.7.0.0.00.00.00 - Transferências Correntes Intraorçamentárias</v>
      </c>
      <c r="B5046" s="191" t="s">
        <v>3255</v>
      </c>
      <c r="C5046" s="111">
        <v>181739615.44</v>
      </c>
      <c r="D5046" s="111"/>
      <c r="E5046" s="111"/>
      <c r="F5046" s="111"/>
      <c r="G5046" s="112">
        <f t="shared" si="1408"/>
        <v>181739615.44</v>
      </c>
      <c r="H5046" s="111">
        <v>23086482.829999998</v>
      </c>
      <c r="I5046" s="111">
        <v>0</v>
      </c>
      <c r="J5046" s="111">
        <v>0</v>
      </c>
      <c r="K5046" s="111">
        <v>0</v>
      </c>
      <c r="L5046" s="112">
        <f t="shared" si="1409"/>
        <v>23086482.829999998</v>
      </c>
    </row>
    <row r="5047" spans="1:12">
      <c r="A5047" s="182" t="str">
        <f t="shared" si="1407"/>
        <v>7.9.0.0.00.00.00 - Outras Receitas Correntes Intraorçamentárias</v>
      </c>
      <c r="B5047" s="188" t="s">
        <v>3256</v>
      </c>
      <c r="C5047" s="110">
        <v>1809524940.28</v>
      </c>
      <c r="D5047" s="110"/>
      <c r="E5047" s="110"/>
      <c r="F5047" s="110">
        <v>9635.81</v>
      </c>
      <c r="G5047" s="112">
        <f t="shared" si="1408"/>
        <v>1809515304.47</v>
      </c>
      <c r="H5047" s="110">
        <v>18492530276.970001</v>
      </c>
      <c r="I5047" s="110">
        <v>0</v>
      </c>
      <c r="J5047" s="110">
        <v>0</v>
      </c>
      <c r="K5047" s="110">
        <v>0</v>
      </c>
      <c r="L5047" s="112">
        <f t="shared" si="1409"/>
        <v>18492530276.970001</v>
      </c>
    </row>
    <row r="5048" spans="1:12" ht="25.5">
      <c r="A5048" s="182" t="str">
        <f t="shared" si="1407"/>
        <v>7.9.1.2.00.00.00 - Multas e Juros de Mora das Contribuições 
 Intraorçamentárias</v>
      </c>
      <c r="B5048" s="191" t="s">
        <v>3257</v>
      </c>
      <c r="C5048" s="111">
        <v>208547993.47999999</v>
      </c>
      <c r="D5048" s="111"/>
      <c r="E5048" s="111"/>
      <c r="F5048" s="111">
        <v>9384.69</v>
      </c>
      <c r="G5048" s="112">
        <f t="shared" si="1408"/>
        <v>208538608.78999999</v>
      </c>
      <c r="H5048" s="111">
        <v>3669158.6</v>
      </c>
      <c r="I5048" s="111">
        <v>0</v>
      </c>
      <c r="J5048" s="111">
        <v>0</v>
      </c>
      <c r="K5048" s="111">
        <v>0</v>
      </c>
      <c r="L5048" s="112">
        <f t="shared" si="1409"/>
        <v>3669158.6</v>
      </c>
    </row>
    <row r="5049" spans="1:12" ht="25.5">
      <c r="A5049" s="182" t="str">
        <f t="shared" si="1407"/>
        <v>7.9.1.2.29.00.00 - Multas e Juros de Mora das Contribuições para o 
 Regime Próprio de Previdência do Servidor Intraorçamentárias</v>
      </c>
      <c r="B5049" s="188" t="s">
        <v>3258</v>
      </c>
      <c r="C5049" s="110">
        <v>128333668.72</v>
      </c>
      <c r="D5049" s="110"/>
      <c r="E5049" s="110"/>
      <c r="F5049" s="110">
        <v>9379.69</v>
      </c>
      <c r="G5049" s="112">
        <f t="shared" si="1408"/>
        <v>128324289.03</v>
      </c>
      <c r="H5049" s="110">
        <v>3441386.67</v>
      </c>
      <c r="I5049" s="110">
        <v>0</v>
      </c>
      <c r="J5049" s="110">
        <v>0</v>
      </c>
      <c r="K5049" s="110">
        <v>0</v>
      </c>
      <c r="L5049" s="112">
        <f t="shared" si="1409"/>
        <v>3441386.67</v>
      </c>
    </row>
    <row r="5050" spans="1:12" ht="25.5">
      <c r="A5050" s="182" t="str">
        <f t="shared" si="1407"/>
        <v>7.9.1.2.99.00.00 - Outras Multas e Juros de Mora de Contribuições 
 Intraorçamentárias</v>
      </c>
      <c r="B5050" s="191" t="s">
        <v>3259</v>
      </c>
      <c r="C5050" s="111">
        <v>80214324.760000005</v>
      </c>
      <c r="D5050" s="111"/>
      <c r="E5050" s="111"/>
      <c r="F5050" s="111">
        <v>5</v>
      </c>
      <c r="G5050" s="112">
        <f t="shared" si="1408"/>
        <v>80214319.760000005</v>
      </c>
      <c r="H5050" s="111">
        <v>227771.93</v>
      </c>
      <c r="I5050" s="111">
        <v>0</v>
      </c>
      <c r="J5050" s="111">
        <v>0</v>
      </c>
      <c r="K5050" s="111">
        <v>0</v>
      </c>
      <c r="L5050" s="112">
        <f t="shared" si="1409"/>
        <v>227771.93</v>
      </c>
    </row>
    <row r="5051" spans="1:12">
      <c r="A5051" s="182" t="str">
        <f t="shared" si="1407"/>
        <v>7.9.9.9.00.00.00 - Demais Receitas Correntes Intraorçamentárias</v>
      </c>
      <c r="B5051" s="188" t="s">
        <v>3260</v>
      </c>
      <c r="C5051" s="110">
        <v>1600976946.8</v>
      </c>
      <c r="D5051" s="110"/>
      <c r="E5051" s="110"/>
      <c r="F5051" s="110">
        <v>251.12</v>
      </c>
      <c r="G5051" s="112">
        <f t="shared" si="1408"/>
        <v>1600976695.6800001</v>
      </c>
      <c r="H5051" s="110">
        <v>18488861118.369999</v>
      </c>
      <c r="I5051" s="110">
        <v>0</v>
      </c>
      <c r="J5051" s="110">
        <v>0</v>
      </c>
      <c r="K5051" s="110">
        <v>0</v>
      </c>
      <c r="L5051" s="112">
        <f t="shared" si="1409"/>
        <v>18488861118.369999</v>
      </c>
    </row>
    <row r="5052" spans="1:12">
      <c r="A5052" s="182" t="str">
        <f t="shared" si="1407"/>
        <v>8.0.0.0.00.00.00 - Receitas de Capital Intraorçamentárias</v>
      </c>
      <c r="B5052" s="191" t="s">
        <v>3261</v>
      </c>
      <c r="C5052" s="111">
        <v>701637766.62</v>
      </c>
      <c r="D5052" s="111"/>
      <c r="E5052" s="111"/>
      <c r="F5052" s="111"/>
      <c r="G5052" s="112">
        <f t="shared" si="1408"/>
        <v>701637766.62</v>
      </c>
      <c r="H5052" s="111">
        <v>1287995515</v>
      </c>
      <c r="I5052" s="111">
        <v>0</v>
      </c>
      <c r="J5052" s="111">
        <v>0</v>
      </c>
      <c r="K5052" s="111">
        <v>0</v>
      </c>
      <c r="L5052" s="112">
        <f t="shared" si="1409"/>
        <v>1287995515</v>
      </c>
    </row>
    <row r="5057" spans="1:7">
      <c r="B5057" s="320" t="s">
        <v>3475</v>
      </c>
      <c r="C5057" s="320"/>
      <c r="D5057" s="320"/>
      <c r="E5057" s="320"/>
      <c r="F5057" s="320"/>
    </row>
    <row r="5058" spans="1:7">
      <c r="B5058" s="319" t="s">
        <v>2625</v>
      </c>
      <c r="C5058" s="319" t="s">
        <v>2626</v>
      </c>
      <c r="D5058" s="319"/>
      <c r="E5058" s="319"/>
      <c r="F5058" s="319"/>
    </row>
    <row r="5059" spans="1:7" ht="38.25">
      <c r="B5059" s="321"/>
      <c r="C5059" s="181" t="s">
        <v>2627</v>
      </c>
      <c r="D5059" s="181" t="s">
        <v>2628</v>
      </c>
      <c r="E5059" s="181" t="s">
        <v>2629</v>
      </c>
      <c r="F5059" s="181" t="s">
        <v>2630</v>
      </c>
      <c r="G5059" s="151" t="s">
        <v>3894</v>
      </c>
    </row>
    <row r="5060" spans="1:7">
      <c r="A5060" s="182" t="str">
        <f t="shared" ref="A5060:A5123" si="1410">TRIM(B5060)</f>
        <v>Receitas Orçamentárias</v>
      </c>
      <c r="B5060" s="106" t="s">
        <v>2625</v>
      </c>
      <c r="C5060" s="107"/>
      <c r="D5060" s="107"/>
      <c r="E5060" s="107"/>
      <c r="F5060" s="107"/>
      <c r="G5060" s="182">
        <v>0</v>
      </c>
    </row>
    <row r="5061" spans="1:7">
      <c r="A5061" s="182" t="str">
        <f t="shared" si="1410"/>
        <v>Total Receitas</v>
      </c>
      <c r="B5061" s="108" t="s">
        <v>2631</v>
      </c>
      <c r="C5061" s="111">
        <v>2614241802410.6699</v>
      </c>
      <c r="D5061" s="111">
        <v>0</v>
      </c>
      <c r="E5061" s="111">
        <v>0</v>
      </c>
      <c r="F5061" s="111">
        <v>-45632923557.790001</v>
      </c>
      <c r="G5061" s="112">
        <f>C5061-D5061-E5061+F5061</f>
        <v>2568608878852.8799</v>
      </c>
    </row>
    <row r="5062" spans="1:7">
      <c r="A5062" s="182" t="str">
        <f t="shared" si="1410"/>
        <v>1.0.0.0.00.0.0 - Receitas Correntes</v>
      </c>
      <c r="B5062" s="106" t="s">
        <v>3264</v>
      </c>
      <c r="C5062" s="110">
        <v>1452159656520.77</v>
      </c>
      <c r="D5062" s="110">
        <v>0</v>
      </c>
      <c r="E5062" s="110">
        <v>0</v>
      </c>
      <c r="F5062" s="110">
        <v>-44259609187.209999</v>
      </c>
      <c r="G5062" s="112">
        <f t="shared" ref="G5062:G5125" si="1411">C5062-D5062-E5062+F5062</f>
        <v>1407900047333.5601</v>
      </c>
    </row>
    <row r="5063" spans="1:7">
      <c r="A5063" s="182" t="str">
        <f t="shared" si="1410"/>
        <v>1.1.0.0.00.0.0 - Impostos, Taxas e Contribuições de Melhoria</v>
      </c>
      <c r="B5063" s="108" t="s">
        <v>3265</v>
      </c>
      <c r="C5063" s="111">
        <v>485118225774.96002</v>
      </c>
      <c r="D5063" s="111">
        <v>0</v>
      </c>
      <c r="E5063" s="111">
        <v>0</v>
      </c>
      <c r="F5063" s="111">
        <v>-20618052229.73</v>
      </c>
      <c r="G5063" s="112">
        <f t="shared" si="1411"/>
        <v>464500173545.23004</v>
      </c>
    </row>
    <row r="5064" spans="1:7">
      <c r="A5064" s="182" t="str">
        <f t="shared" si="1410"/>
        <v>1.1.1.0.00.0.0 - Impostos</v>
      </c>
      <c r="B5064" s="106" t="s">
        <v>3266</v>
      </c>
      <c r="C5064" s="110">
        <v>476811524317.71002</v>
      </c>
      <c r="D5064" s="110">
        <v>0</v>
      </c>
      <c r="E5064" s="110">
        <v>0</v>
      </c>
      <c r="F5064" s="110">
        <v>-20419226501.889999</v>
      </c>
      <c r="G5064" s="112">
        <f t="shared" si="1411"/>
        <v>456392297815.82001</v>
      </c>
    </row>
    <row r="5065" spans="1:7">
      <c r="A5065" s="182" t="str">
        <f t="shared" si="1410"/>
        <v>1.1.1.1.00.0.0 - Impostos sobre o Comércio Exterior</v>
      </c>
      <c r="B5065" s="108" t="s">
        <v>3267</v>
      </c>
      <c r="C5065" s="111">
        <v>32551241394.880001</v>
      </c>
      <c r="D5065" s="111">
        <v>0</v>
      </c>
      <c r="E5065" s="111">
        <v>0</v>
      </c>
      <c r="F5065" s="111">
        <v>-139156275.41999999</v>
      </c>
      <c r="G5065" s="112">
        <f t="shared" si="1411"/>
        <v>32412085119.460003</v>
      </c>
    </row>
    <row r="5066" spans="1:7">
      <c r="A5066" s="182" t="str">
        <f t="shared" si="1410"/>
        <v>1.1.1.1.01.0.0 - Imposto sobre a Importação</v>
      </c>
      <c r="B5066" s="106" t="s">
        <v>3268</v>
      </c>
      <c r="C5066" s="110">
        <v>32524922070.23</v>
      </c>
      <c r="D5066" s="110"/>
      <c r="E5066" s="110"/>
      <c r="F5066" s="110">
        <v>-139156275.41999999</v>
      </c>
      <c r="G5066" s="112">
        <f t="shared" si="1411"/>
        <v>32385765794.810001</v>
      </c>
    </row>
    <row r="5067" spans="1:7">
      <c r="A5067" s="182" t="str">
        <f t="shared" si="1410"/>
        <v>1.1.1.1.02.0.0 - Imposto sobre a Exportação</v>
      </c>
      <c r="B5067" s="108" t="s">
        <v>3269</v>
      </c>
      <c r="C5067" s="111">
        <v>26319324.649999999</v>
      </c>
      <c r="D5067" s="111"/>
      <c r="E5067" s="111"/>
      <c r="F5067" s="111"/>
      <c r="G5067" s="112">
        <f t="shared" si="1411"/>
        <v>26319324.649999999</v>
      </c>
    </row>
    <row r="5068" spans="1:7">
      <c r="A5068" s="182" t="str">
        <f t="shared" si="1410"/>
        <v>1.1.1.2.00.0.0 - Impostos sobre o Patrimônio</v>
      </c>
      <c r="B5068" s="106" t="s">
        <v>3270</v>
      </c>
      <c r="C5068" s="110">
        <v>1337105096.6199999</v>
      </c>
      <c r="D5068" s="110">
        <v>0</v>
      </c>
      <c r="E5068" s="110">
        <v>0</v>
      </c>
      <c r="F5068" s="110">
        <v>-19571.5</v>
      </c>
      <c r="G5068" s="112">
        <f t="shared" si="1411"/>
        <v>1337085525.1199999</v>
      </c>
    </row>
    <row r="5069" spans="1:7">
      <c r="A5069" s="182" t="str">
        <f t="shared" si="1410"/>
        <v>1.1.1.2.01.0.0 - Imposto sobre a Propriedade Territorial Rural</v>
      </c>
      <c r="B5069" s="108" t="s">
        <v>3271</v>
      </c>
      <c r="C5069" s="111">
        <v>1337105096.6199999</v>
      </c>
      <c r="D5069" s="111"/>
      <c r="E5069" s="111"/>
      <c r="F5069" s="111">
        <v>-19571.5</v>
      </c>
      <c r="G5069" s="112">
        <f t="shared" si="1411"/>
        <v>1337085525.1199999</v>
      </c>
    </row>
    <row r="5070" spans="1:7" ht="25.5">
      <c r="A5070" s="182" t="str">
        <f t="shared" si="1410"/>
        <v>1.1.1.3.00.0.0 - Impostos sobre a Renda e Proventos de Qualquer 
 Natureza</v>
      </c>
      <c r="B5070" s="106" t="s">
        <v>3272</v>
      </c>
      <c r="C5070" s="110">
        <v>359903996237.60999</v>
      </c>
      <c r="D5070" s="110">
        <v>0</v>
      </c>
      <c r="E5070" s="110">
        <v>0</v>
      </c>
      <c r="F5070" s="110">
        <v>-19885518862.939999</v>
      </c>
      <c r="G5070" s="112">
        <f t="shared" si="1411"/>
        <v>340018477374.66998</v>
      </c>
    </row>
    <row r="5071" spans="1:7">
      <c r="A5071" s="182" t="str">
        <f t="shared" si="1410"/>
        <v>1.1.1.3.01.0.0 - Imposto sobre a Renda de Pessoa Física - IRPF</v>
      </c>
      <c r="B5071" s="108" t="s">
        <v>3273</v>
      </c>
      <c r="C5071" s="111">
        <v>32413053930.18</v>
      </c>
      <c r="D5071" s="111"/>
      <c r="E5071" s="111"/>
      <c r="F5071" s="111">
        <v>642344664.12</v>
      </c>
      <c r="G5071" s="112">
        <f t="shared" si="1411"/>
        <v>33055398594.299999</v>
      </c>
    </row>
    <row r="5072" spans="1:7" ht="25.5">
      <c r="A5072" s="182" t="str">
        <f t="shared" si="1410"/>
        <v>1.1.1.3.02.0.0 - Imposto sobre a Renda de Pessoa Jurídica - IRPJ - 
 Líquida de Incentivos</v>
      </c>
      <c r="B5072" s="106" t="s">
        <v>3274</v>
      </c>
      <c r="C5072" s="110">
        <v>120218180781.27</v>
      </c>
      <c r="D5072" s="110"/>
      <c r="E5072" s="110"/>
      <c r="F5072" s="110">
        <v>-2236101955.5100002</v>
      </c>
      <c r="G5072" s="112">
        <f t="shared" si="1411"/>
        <v>117982078825.76001</v>
      </c>
    </row>
    <row r="5073" spans="1:7">
      <c r="A5073" s="182" t="str">
        <f t="shared" si="1410"/>
        <v>1.1.1.3.03.0.0 - Imposto sobre a Renda - Retido na Fonte</v>
      </c>
      <c r="B5073" s="108" t="s">
        <v>3275</v>
      </c>
      <c r="C5073" s="111">
        <v>207272761526.16</v>
      </c>
      <c r="D5073" s="111">
        <v>0</v>
      </c>
      <c r="E5073" s="111">
        <v>0</v>
      </c>
      <c r="F5073" s="111">
        <v>-18291761571.549999</v>
      </c>
      <c r="G5073" s="112">
        <f t="shared" si="1411"/>
        <v>188980999954.61002</v>
      </c>
    </row>
    <row r="5074" spans="1:7">
      <c r="A5074" s="182" t="str">
        <f t="shared" si="1410"/>
        <v>1.1.1.3.03.1.0 - Imposto sobre a Renda - Retido na Fonte - Trabalho</v>
      </c>
      <c r="B5074" s="106" t="s">
        <v>3276</v>
      </c>
      <c r="C5074" s="110">
        <v>112367607560.49001</v>
      </c>
      <c r="D5074" s="110"/>
      <c r="E5074" s="110"/>
      <c r="F5074" s="110">
        <v>-19821072941.950001</v>
      </c>
      <c r="G5074" s="112">
        <f t="shared" si="1411"/>
        <v>92546534618.540009</v>
      </c>
    </row>
    <row r="5075" spans="1:7">
      <c r="A5075" s="182" t="str">
        <f t="shared" si="1410"/>
        <v>1.1.1.3.03.2.0 - Imposto sobre a Renda - Retido na Fonte - Capital</v>
      </c>
      <c r="B5075" s="108" t="s">
        <v>3277</v>
      </c>
      <c r="C5075" s="111">
        <v>58632459260.510002</v>
      </c>
      <c r="D5075" s="111"/>
      <c r="E5075" s="111"/>
      <c r="F5075" s="111">
        <v>837352235.01999998</v>
      </c>
      <c r="G5075" s="112">
        <f t="shared" si="1411"/>
        <v>59469811495.529999</v>
      </c>
    </row>
    <row r="5076" spans="1:7" ht="25.5">
      <c r="A5076" s="182" t="str">
        <f t="shared" si="1410"/>
        <v>1.1.1.3.03.3.0 - Imposto sobre a Renda - Retido na Fonte - Remessa 
 ao Exterior</v>
      </c>
      <c r="B5076" s="106" t="s">
        <v>3278</v>
      </c>
      <c r="C5076" s="110">
        <v>26461016639.779999</v>
      </c>
      <c r="D5076" s="110"/>
      <c r="E5076" s="110"/>
      <c r="F5076" s="110">
        <v>809263097.08000004</v>
      </c>
      <c r="G5076" s="112">
        <f t="shared" si="1411"/>
        <v>27270279736.860001</v>
      </c>
    </row>
    <row r="5077" spans="1:7" ht="25.5">
      <c r="A5077" s="182" t="str">
        <f t="shared" si="1410"/>
        <v>1.1.1.3.03.4.0 - Imposto sobre a Renda - Retido na Fonte - Outros 
 Rendimentos</v>
      </c>
      <c r="B5077" s="108" t="s">
        <v>3279</v>
      </c>
      <c r="C5077" s="111">
        <v>9811678065.3799992</v>
      </c>
      <c r="D5077" s="111"/>
      <c r="E5077" s="111"/>
      <c r="F5077" s="111">
        <v>-117303961.7</v>
      </c>
      <c r="G5077" s="112">
        <f t="shared" si="1411"/>
        <v>9694374103.6799984</v>
      </c>
    </row>
    <row r="5078" spans="1:7">
      <c r="A5078" s="182" t="str">
        <f t="shared" si="1410"/>
        <v>1.1.1.4.00.0.0 - Impostos sobre a Produção</v>
      </c>
      <c r="B5078" s="106" t="s">
        <v>3280</v>
      </c>
      <c r="C5078" s="110">
        <v>48474366992.860001</v>
      </c>
      <c r="D5078" s="110">
        <v>0</v>
      </c>
      <c r="E5078" s="110">
        <v>0</v>
      </c>
      <c r="F5078" s="110">
        <v>-441871221.06999999</v>
      </c>
      <c r="G5078" s="112">
        <f t="shared" si="1411"/>
        <v>48032495771.790001</v>
      </c>
    </row>
    <row r="5079" spans="1:7">
      <c r="A5079" s="182" t="str">
        <f t="shared" si="1410"/>
        <v>1.1.1.4.01.0.0 - Imposto sobre Produtos Industrializados - IPI</v>
      </c>
      <c r="B5079" s="108" t="s">
        <v>3281</v>
      </c>
      <c r="C5079" s="111">
        <v>48474366992.860001</v>
      </c>
      <c r="D5079" s="111">
        <v>0</v>
      </c>
      <c r="E5079" s="111">
        <v>0</v>
      </c>
      <c r="F5079" s="111">
        <v>-441871221.06999999</v>
      </c>
      <c r="G5079" s="112">
        <f t="shared" si="1411"/>
        <v>48032495771.790001</v>
      </c>
    </row>
    <row r="5080" spans="1:7" ht="25.5">
      <c r="A5080" s="182" t="str">
        <f t="shared" si="1410"/>
        <v>1.1.1.4.01.1.0 - Imposto sobre Produtos Industrializados - IPI - 
 Fumo</v>
      </c>
      <c r="B5080" s="106" t="s">
        <v>3282</v>
      </c>
      <c r="C5080" s="110">
        <v>5136212082.96</v>
      </c>
      <c r="D5080" s="110"/>
      <c r="E5080" s="110"/>
      <c r="F5080" s="110">
        <v>92298548.849999994</v>
      </c>
      <c r="G5080" s="112">
        <f t="shared" si="1411"/>
        <v>5228510631.8100004</v>
      </c>
    </row>
    <row r="5081" spans="1:7" ht="25.5">
      <c r="A5081" s="182" t="str">
        <f t="shared" si="1410"/>
        <v>1.1.1.4.01.2.0 - Imposto sobre Produtos Industrializados - IPI- 
 Bebidas</v>
      </c>
      <c r="B5081" s="108" t="s">
        <v>3283</v>
      </c>
      <c r="C5081" s="111">
        <v>2841104854.1399999</v>
      </c>
      <c r="D5081" s="111"/>
      <c r="E5081" s="111"/>
      <c r="F5081" s="111">
        <v>102742676.38</v>
      </c>
      <c r="G5081" s="112">
        <f t="shared" si="1411"/>
        <v>2943847530.52</v>
      </c>
    </row>
    <row r="5082" spans="1:7" ht="25.5">
      <c r="A5082" s="182" t="str">
        <f t="shared" si="1410"/>
        <v>1.1.1.4.01.3.0 - Imposto sobre Produtos Industrializados - IPI - 
 Automóveis</v>
      </c>
      <c r="B5082" s="106" t="s">
        <v>3284</v>
      </c>
      <c r="C5082" s="110">
        <v>4280970449.0599999</v>
      </c>
      <c r="D5082" s="110"/>
      <c r="E5082" s="110"/>
      <c r="F5082" s="110">
        <v>185934969.58000001</v>
      </c>
      <c r="G5082" s="112">
        <f t="shared" si="1411"/>
        <v>4466905418.6400003</v>
      </c>
    </row>
    <row r="5083" spans="1:7" ht="25.5">
      <c r="A5083" s="182" t="str">
        <f t="shared" si="1410"/>
        <v>1.1.1.4.01.4.0 - Imposto sobre Produtos Industrializados - IPI - 
 Vinculados à Importação</v>
      </c>
      <c r="B5083" s="108" t="s">
        <v>3285</v>
      </c>
      <c r="C5083" s="111">
        <v>14062025910.950001</v>
      </c>
      <c r="D5083" s="111"/>
      <c r="E5083" s="111"/>
      <c r="F5083" s="111">
        <v>-46157479.289999999</v>
      </c>
      <c r="G5083" s="112">
        <f t="shared" si="1411"/>
        <v>14015868431.66</v>
      </c>
    </row>
    <row r="5084" spans="1:7" ht="25.5">
      <c r="A5084" s="182" t="str">
        <f t="shared" si="1410"/>
        <v>1.1.1.4.01.5.0 - Imposto sobre Produtos Industrializados - IPI - 
 Outros Produtos</v>
      </c>
      <c r="B5084" s="106" t="s">
        <v>3286</v>
      </c>
      <c r="C5084" s="110">
        <v>22154053695.75</v>
      </c>
      <c r="D5084" s="110"/>
      <c r="E5084" s="110"/>
      <c r="F5084" s="110">
        <v>-776689936.59000003</v>
      </c>
      <c r="G5084" s="112">
        <f t="shared" si="1411"/>
        <v>21377363759.16</v>
      </c>
    </row>
    <row r="5085" spans="1:7" ht="25.5">
      <c r="A5085" s="182" t="str">
        <f t="shared" si="1410"/>
        <v>1.1.1.5.00.0.0 - Impostos sobre Operações de Crédito, Câmbio e 
 Seguro, ou Relativas a Títulos ou Valores Mobiliários</v>
      </c>
      <c r="B5085" s="108" t="s">
        <v>3287</v>
      </c>
      <c r="C5085" s="111">
        <v>34543198160.709999</v>
      </c>
      <c r="D5085" s="111">
        <v>0</v>
      </c>
      <c r="E5085" s="111">
        <v>0</v>
      </c>
      <c r="F5085" s="111">
        <v>47339429.039999999</v>
      </c>
      <c r="G5085" s="112">
        <f t="shared" si="1411"/>
        <v>34590537589.75</v>
      </c>
    </row>
    <row r="5086" spans="1:7">
      <c r="A5086" s="182" t="str">
        <f t="shared" si="1410"/>
        <v>1.1.1.5.01.0.0 - Imposto sobre Operações Financeiras - IOF</v>
      </c>
      <c r="B5086" s="106" t="s">
        <v>3288</v>
      </c>
      <c r="C5086" s="110">
        <v>34543198160.709999</v>
      </c>
      <c r="D5086" s="110">
        <v>0</v>
      </c>
      <c r="E5086" s="110">
        <v>0</v>
      </c>
      <c r="F5086" s="110">
        <v>47339429.039999999</v>
      </c>
      <c r="G5086" s="112">
        <f t="shared" si="1411"/>
        <v>34590537589.75</v>
      </c>
    </row>
    <row r="5087" spans="1:7">
      <c r="A5087" s="182" t="str">
        <f t="shared" si="1410"/>
        <v>1.1.1.5.01.1.0 - Imposto sobre Operações Financeiras - IOF - Ouro</v>
      </c>
      <c r="B5087" s="108" t="s">
        <v>3289</v>
      </c>
      <c r="C5087" s="111">
        <v>18147088.59</v>
      </c>
      <c r="D5087" s="111"/>
      <c r="E5087" s="111"/>
      <c r="F5087" s="111">
        <v>-122.27</v>
      </c>
      <c r="G5087" s="112">
        <f t="shared" si="1411"/>
        <v>18146966.32</v>
      </c>
    </row>
    <row r="5088" spans="1:7" ht="25.5">
      <c r="A5088" s="182" t="str">
        <f t="shared" si="1410"/>
        <v>1.1.1.5.01.2.0 - Imposto sobre Operações Financeiras - IOF - Demais 
 Operações</v>
      </c>
      <c r="B5088" s="106" t="s">
        <v>3290</v>
      </c>
      <c r="C5088" s="110">
        <v>34525051072.120003</v>
      </c>
      <c r="D5088" s="110"/>
      <c r="E5088" s="110"/>
      <c r="F5088" s="110">
        <v>47339551.310000002</v>
      </c>
      <c r="G5088" s="112">
        <f t="shared" si="1411"/>
        <v>34572390623.43</v>
      </c>
    </row>
    <row r="5089" spans="1:7">
      <c r="A5089" s="182" t="str">
        <f t="shared" si="1410"/>
        <v>1.1.1.9.00.0.0 - Outros Impostos</v>
      </c>
      <c r="B5089" s="108" t="s">
        <v>3291</v>
      </c>
      <c r="C5089" s="111">
        <v>1616435.03</v>
      </c>
      <c r="D5089" s="111"/>
      <c r="E5089" s="111"/>
      <c r="F5089" s="111"/>
      <c r="G5089" s="112">
        <f t="shared" si="1411"/>
        <v>1616435.03</v>
      </c>
    </row>
    <row r="5090" spans="1:7">
      <c r="A5090" s="182" t="str">
        <f t="shared" si="1410"/>
        <v>1.1.2.0.00.0.0 - Taxas</v>
      </c>
      <c r="B5090" s="106" t="s">
        <v>3292</v>
      </c>
      <c r="C5090" s="110">
        <v>8306701457.25</v>
      </c>
      <c r="D5090" s="110">
        <v>0</v>
      </c>
      <c r="E5090" s="110">
        <v>0</v>
      </c>
      <c r="F5090" s="110">
        <v>-198825727.84</v>
      </c>
      <c r="G5090" s="112">
        <f t="shared" si="1411"/>
        <v>8107875729.4099998</v>
      </c>
    </row>
    <row r="5091" spans="1:7">
      <c r="A5091" s="182" t="str">
        <f t="shared" si="1410"/>
        <v>1.1.2.1.00.0.0 - Taxas pelo Exercício do Poder de Polícia</v>
      </c>
      <c r="B5091" s="108" t="s">
        <v>3293</v>
      </c>
      <c r="C5091" s="111">
        <v>7483734776.1000004</v>
      </c>
      <c r="D5091" s="111">
        <v>0</v>
      </c>
      <c r="E5091" s="111">
        <v>0</v>
      </c>
      <c r="F5091" s="111">
        <v>-182497600.38</v>
      </c>
      <c r="G5091" s="112">
        <f t="shared" si="1411"/>
        <v>7301237175.7200003</v>
      </c>
    </row>
    <row r="5092" spans="1:7">
      <c r="A5092" s="182" t="str">
        <f t="shared" si="1410"/>
        <v>1.1.2.1.01.0.0 - Taxas de Inspeção, Controle e Fiscalização</v>
      </c>
      <c r="B5092" s="106" t="s">
        <v>3294</v>
      </c>
      <c r="C5092" s="110">
        <v>4762386241.2399998</v>
      </c>
      <c r="D5092" s="110"/>
      <c r="E5092" s="110"/>
      <c r="F5092" s="110">
        <v>-172797201.80000001</v>
      </c>
      <c r="G5092" s="112">
        <f t="shared" si="1411"/>
        <v>4589589039.4399996</v>
      </c>
    </row>
    <row r="5093" spans="1:7">
      <c r="A5093" s="182" t="str">
        <f t="shared" si="1410"/>
        <v>1.1.2.1.02.0.0 - Taxas de Fiscalização das Telecomunicações</v>
      </c>
      <c r="B5093" s="108" t="s">
        <v>3295</v>
      </c>
      <c r="C5093" s="111">
        <v>2386229675.3299999</v>
      </c>
      <c r="D5093" s="111"/>
      <c r="E5093" s="111"/>
      <c r="F5093" s="111">
        <v>-6941410.0599999996</v>
      </c>
      <c r="G5093" s="112">
        <f t="shared" si="1411"/>
        <v>2379288265.27</v>
      </c>
    </row>
    <row r="5094" spans="1:7" ht="25.5">
      <c r="A5094" s="182" t="str">
        <f t="shared" si="1410"/>
        <v>1.1.2.1.03.0.0 - Taxa de Controle e Fiscalização de Produtos 
 Químicos</v>
      </c>
      <c r="B5094" s="106" t="s">
        <v>3296</v>
      </c>
      <c r="C5094" s="110">
        <v>39365336.380000003</v>
      </c>
      <c r="D5094" s="110"/>
      <c r="E5094" s="110"/>
      <c r="F5094" s="110">
        <v>-86848.24</v>
      </c>
      <c r="G5094" s="112">
        <f t="shared" si="1411"/>
        <v>39278488.140000001</v>
      </c>
    </row>
    <row r="5095" spans="1:7">
      <c r="A5095" s="182" t="str">
        <f t="shared" si="1410"/>
        <v>1.1.2.1.04.0.0 - Taxa de Controle e Fiscalização Ambiental</v>
      </c>
      <c r="B5095" s="108" t="s">
        <v>3297</v>
      </c>
      <c r="C5095" s="111">
        <v>281547134</v>
      </c>
      <c r="D5095" s="111"/>
      <c r="E5095" s="111"/>
      <c r="F5095" s="111">
        <v>-2585659.61</v>
      </c>
      <c r="G5095" s="112">
        <f t="shared" si="1411"/>
        <v>278961474.38999999</v>
      </c>
    </row>
    <row r="5096" spans="1:7" ht="25.5">
      <c r="A5096" s="182" t="str">
        <f t="shared" si="1410"/>
        <v>1.1.2.1.05.0.0 - Taxa de Controle e Fiscalização da Pesca e 
 Aquicultura</v>
      </c>
      <c r="B5096" s="106" t="s">
        <v>3298</v>
      </c>
      <c r="C5096" s="110">
        <v>14206389.15</v>
      </c>
      <c r="D5096" s="110"/>
      <c r="E5096" s="110"/>
      <c r="F5096" s="110">
        <v>-86480.67</v>
      </c>
      <c r="G5096" s="112">
        <f t="shared" si="1411"/>
        <v>14119908.48</v>
      </c>
    </row>
    <row r="5097" spans="1:7">
      <c r="A5097" s="182" t="str">
        <f t="shared" si="1410"/>
        <v>1.1.2.2.00.0.0 - Taxas pela Prestação de Serviços</v>
      </c>
      <c r="B5097" s="108" t="s">
        <v>3299</v>
      </c>
      <c r="C5097" s="111">
        <v>822966681.14999998</v>
      </c>
      <c r="D5097" s="111">
        <v>0</v>
      </c>
      <c r="E5097" s="111">
        <v>0</v>
      </c>
      <c r="F5097" s="111">
        <v>-16328127.460000001</v>
      </c>
      <c r="G5097" s="112">
        <f t="shared" si="1411"/>
        <v>806638553.68999994</v>
      </c>
    </row>
    <row r="5098" spans="1:7">
      <c r="A5098" s="182" t="str">
        <f t="shared" si="1410"/>
        <v>1.1.2.2.01.0.0 - Taxas pela Prestação de Serviços</v>
      </c>
      <c r="B5098" s="106" t="s">
        <v>3300</v>
      </c>
      <c r="C5098" s="110">
        <v>822966681.14999998</v>
      </c>
      <c r="D5098" s="110"/>
      <c r="E5098" s="110"/>
      <c r="F5098" s="110">
        <v>-16328127.460000001</v>
      </c>
      <c r="G5098" s="112">
        <f t="shared" si="1411"/>
        <v>806638553.68999994</v>
      </c>
    </row>
    <row r="5099" spans="1:7">
      <c r="A5099" s="182" t="str">
        <f t="shared" si="1410"/>
        <v>1.1.3.0.00.0.0 - Contribuição de Melhoria</v>
      </c>
      <c r="B5099" s="108" t="s">
        <v>3301</v>
      </c>
      <c r="C5099" s="111"/>
      <c r="D5099" s="111"/>
      <c r="E5099" s="111"/>
      <c r="F5099" s="111"/>
      <c r="G5099" s="112">
        <f t="shared" si="1411"/>
        <v>0</v>
      </c>
    </row>
    <row r="5100" spans="1:7">
      <c r="A5100" s="182" t="str">
        <f t="shared" si="1410"/>
        <v>1.2.0.0.00.0.0 - Contribuições</v>
      </c>
      <c r="B5100" s="106" t="s">
        <v>3302</v>
      </c>
      <c r="C5100" s="110">
        <v>774366853555.88</v>
      </c>
      <c r="D5100" s="110">
        <v>0</v>
      </c>
      <c r="E5100" s="110">
        <v>0</v>
      </c>
      <c r="F5100" s="110">
        <v>-13647353839.5</v>
      </c>
      <c r="G5100" s="112">
        <f t="shared" si="1411"/>
        <v>760719499716.38</v>
      </c>
    </row>
    <row r="5101" spans="1:7">
      <c r="A5101" s="182" t="str">
        <f t="shared" si="1410"/>
        <v>1.2.1.0.00.0.0 - Contribuições Sociais</v>
      </c>
      <c r="B5101" s="108" t="s">
        <v>3303</v>
      </c>
      <c r="C5101" s="111">
        <v>758263222711.5</v>
      </c>
      <c r="D5101" s="111">
        <v>0</v>
      </c>
      <c r="E5101" s="111">
        <v>0</v>
      </c>
      <c r="F5101" s="111">
        <v>-13415055580.5</v>
      </c>
      <c r="G5101" s="112">
        <f t="shared" si="1411"/>
        <v>744848167131</v>
      </c>
    </row>
    <row r="5102" spans="1:7" ht="25.5">
      <c r="A5102" s="182" t="str">
        <f t="shared" si="1410"/>
        <v>1.2.1.0.01.0.0 - Contribuição para o Financiamento da Seguridade 
 Social - COFINS</v>
      </c>
      <c r="B5102" s="106" t="s">
        <v>3304</v>
      </c>
      <c r="C5102" s="110">
        <v>218858728164.17001</v>
      </c>
      <c r="D5102" s="110"/>
      <c r="E5102" s="110"/>
      <c r="F5102" s="110">
        <v>-8363063026.7799997</v>
      </c>
      <c r="G5102" s="112">
        <f t="shared" si="1411"/>
        <v>210495665137.39001</v>
      </c>
    </row>
    <row r="5103" spans="1:7">
      <c r="A5103" s="182" t="str">
        <f t="shared" si="1410"/>
        <v>1.2.1.0.02.0.0 - Contribuição Social sobre o Lucro Líquido - CSLL</v>
      </c>
      <c r="B5103" s="108" t="s">
        <v>3305</v>
      </c>
      <c r="C5103" s="111">
        <v>69248618683.770004</v>
      </c>
      <c r="D5103" s="111"/>
      <c r="E5103" s="111"/>
      <c r="F5103" s="111">
        <v>-903826035.36000001</v>
      </c>
      <c r="G5103" s="112">
        <f t="shared" si="1411"/>
        <v>68344792648.410004</v>
      </c>
    </row>
    <row r="5104" spans="1:7" ht="25.5">
      <c r="A5104" s="182" t="str">
        <f t="shared" si="1410"/>
        <v>1.2.1.0.03.0.0 - Contribuições para o Regime Geral de Previdência 
 Social - RGPS</v>
      </c>
      <c r="B5104" s="106" t="s">
        <v>3306</v>
      </c>
      <c r="C5104" s="110">
        <v>361333771442.38</v>
      </c>
      <c r="D5104" s="110"/>
      <c r="E5104" s="110"/>
      <c r="F5104" s="110">
        <v>-1544076978.8199999</v>
      </c>
      <c r="G5104" s="112">
        <f t="shared" si="1411"/>
        <v>359789694463.56</v>
      </c>
    </row>
    <row r="5105" spans="1:7" ht="25.5">
      <c r="A5105" s="182" t="str">
        <f t="shared" si="1410"/>
        <v>1.2.1.0.04.0.0 - Contribuição Patronal para o Regime Próprio de 
 Previdência Social - RPPS</v>
      </c>
      <c r="B5105" s="108" t="s">
        <v>3307</v>
      </c>
      <c r="C5105" s="111">
        <v>13791974348.549999</v>
      </c>
      <c r="D5105" s="111">
        <v>0</v>
      </c>
      <c r="E5105" s="111">
        <v>0</v>
      </c>
      <c r="F5105" s="111">
        <v>-19845132.420000002</v>
      </c>
      <c r="G5105" s="112">
        <f t="shared" si="1411"/>
        <v>13772129216.129999</v>
      </c>
    </row>
    <row r="5106" spans="1:7" ht="25.5">
      <c r="A5106" s="182" t="str">
        <f t="shared" si="1410"/>
        <v>1.2.1.0.04.1.0 - Contribuição Patronal de Servidor Ativo Civil para 
 o RPPS</v>
      </c>
      <c r="B5106" s="106" t="s">
        <v>3308</v>
      </c>
      <c r="C5106" s="110">
        <v>0</v>
      </c>
      <c r="D5106" s="110"/>
      <c r="E5106" s="110"/>
      <c r="F5106" s="110"/>
      <c r="G5106" s="112">
        <f t="shared" si="1411"/>
        <v>0</v>
      </c>
    </row>
    <row r="5107" spans="1:7">
      <c r="A5107" s="182" t="str">
        <f t="shared" si="1410"/>
        <v>1.2.1.0.04.2.0 - Contribuição do Servidor Ativo Civil para o RPPS</v>
      </c>
      <c r="B5107" s="108" t="s">
        <v>3309</v>
      </c>
      <c r="C5107" s="111">
        <v>9936060216.7900009</v>
      </c>
      <c r="D5107" s="111"/>
      <c r="E5107" s="111"/>
      <c r="F5107" s="111">
        <v>1953517</v>
      </c>
      <c r="G5107" s="112">
        <f t="shared" si="1411"/>
        <v>9938013733.7900009</v>
      </c>
    </row>
    <row r="5108" spans="1:7" ht="25.5">
      <c r="A5108" s="182" t="str">
        <f t="shared" si="1410"/>
        <v>1.2.1.0.04.3.0 - Contribuição do Servidores Inativos e Pensionistas 
 Civis para o RPPS</v>
      </c>
      <c r="B5108" s="106" t="s">
        <v>3310</v>
      </c>
      <c r="C5108" s="110">
        <v>2722028178.6599998</v>
      </c>
      <c r="D5108" s="110"/>
      <c r="E5108" s="110"/>
      <c r="F5108" s="110">
        <v>322153.64</v>
      </c>
      <c r="G5108" s="112">
        <f t="shared" si="1411"/>
        <v>2722350332.2999997</v>
      </c>
    </row>
    <row r="5109" spans="1:7" ht="25.5">
      <c r="A5109" s="182" t="str">
        <f t="shared" si="1410"/>
        <v>1.2.1.0.04.4.0 - Contribuição Patronal para o RPPS Oriunda de 
 Sentenças Judiciais</v>
      </c>
      <c r="B5109" s="108" t="s">
        <v>3311</v>
      </c>
      <c r="C5109" s="111">
        <v>716707993.14999998</v>
      </c>
      <c r="D5109" s="111"/>
      <c r="E5109" s="111"/>
      <c r="F5109" s="111">
        <v>-19465.16</v>
      </c>
      <c r="G5109" s="112">
        <f t="shared" si="1411"/>
        <v>716688527.99000001</v>
      </c>
    </row>
    <row r="5110" spans="1:7" ht="25.5">
      <c r="A5110" s="182" t="str">
        <f t="shared" si="1410"/>
        <v>1.2.1.0.04.5.0 - Contribuição do Servidor Ativo Civil ao RPPS 
 Oriunda de Sentenças Judiciais</v>
      </c>
      <c r="B5110" s="106" t="s">
        <v>3312</v>
      </c>
      <c r="C5110" s="110">
        <v>0</v>
      </c>
      <c r="D5110" s="110"/>
      <c r="E5110" s="110"/>
      <c r="F5110" s="110"/>
      <c r="G5110" s="112">
        <f t="shared" si="1411"/>
        <v>0</v>
      </c>
    </row>
    <row r="5111" spans="1:7" ht="25.5">
      <c r="A5111" s="182" t="str">
        <f t="shared" si="1410"/>
        <v>1.2.1.0.04.6.0 - Contribuição do Servidor Inativo Civil e do 
 Pensionista Civil ao RPPS Oriunda de Sentenças Judiciais</v>
      </c>
      <c r="B5111" s="108" t="s">
        <v>3313</v>
      </c>
      <c r="C5111" s="111">
        <v>417177959.94999999</v>
      </c>
      <c r="D5111" s="111"/>
      <c r="E5111" s="111"/>
      <c r="F5111" s="111">
        <v>-22101337.899999999</v>
      </c>
      <c r="G5111" s="112">
        <f t="shared" si="1411"/>
        <v>395076622.05000001</v>
      </c>
    </row>
    <row r="5112" spans="1:7">
      <c r="A5112" s="182" t="str">
        <f t="shared" si="1410"/>
        <v>1.2.1.0.05.0.0 - Contribuição para o Custeio das Pensões Militares</v>
      </c>
      <c r="B5112" s="106" t="s">
        <v>3314</v>
      </c>
      <c r="C5112" s="110">
        <v>3342826698.77</v>
      </c>
      <c r="D5112" s="110"/>
      <c r="E5112" s="110"/>
      <c r="F5112" s="110">
        <v>-64010.23</v>
      </c>
      <c r="G5112" s="112">
        <f t="shared" si="1411"/>
        <v>3342762688.54</v>
      </c>
    </row>
    <row r="5113" spans="1:7" ht="25.5">
      <c r="A5113" s="182" t="str">
        <f t="shared" si="1410"/>
        <v>1.2.1.0.06.0.0 - Contribuição para a Assistência Médico-Hospitalar 
 dos Policiais e Bombeiros Militares do Distrito Federal</v>
      </c>
      <c r="B5113" s="108" t="s">
        <v>3315</v>
      </c>
      <c r="C5113" s="111">
        <v>23978274.16</v>
      </c>
      <c r="D5113" s="111"/>
      <c r="E5113" s="111"/>
      <c r="F5113" s="111">
        <v>0</v>
      </c>
      <c r="G5113" s="112">
        <f t="shared" si="1411"/>
        <v>23978274.16</v>
      </c>
    </row>
    <row r="5114" spans="1:7" ht="25.5">
      <c r="A5114" s="182" t="str">
        <f t="shared" si="1410"/>
        <v>1.2.1.0.07.0.0 - Contribuições sobre Concursos de Prognósticos e 
 Sorteios</v>
      </c>
      <c r="B5114" s="106" t="s">
        <v>3316</v>
      </c>
      <c r="C5114" s="110">
        <v>4573300402.0299997</v>
      </c>
      <c r="D5114" s="110"/>
      <c r="E5114" s="110"/>
      <c r="F5114" s="110">
        <v>-6778.86</v>
      </c>
      <c r="G5114" s="112">
        <f t="shared" si="1411"/>
        <v>4573293623.1700001</v>
      </c>
    </row>
    <row r="5115" spans="1:7" ht="25.5">
      <c r="A5115" s="182" t="str">
        <f t="shared" si="1410"/>
        <v>1.2.1.0.08.0.0 - Contribuição sobre Sorteios Realizados por Entidades 
 Filantrópicas</v>
      </c>
      <c r="B5115" s="108" t="s">
        <v>3317</v>
      </c>
      <c r="C5115" s="111">
        <v>721860.57</v>
      </c>
      <c r="D5115" s="111"/>
      <c r="E5115" s="111"/>
      <c r="F5115" s="111">
        <v>-27480.19</v>
      </c>
      <c r="G5115" s="112">
        <f t="shared" si="1411"/>
        <v>694380.38</v>
      </c>
    </row>
    <row r="5116" spans="1:7" ht="25.5">
      <c r="A5116" s="182" t="str">
        <f t="shared" si="1410"/>
        <v>1.2.1.0.09.0.0 - Contribuição para os Programas de Integração Social 
 e de Formação do Patrimônio do Servidor Público - PIS e PASEP</v>
      </c>
      <c r="B5116" s="106" t="s">
        <v>3318</v>
      </c>
      <c r="C5116" s="110">
        <v>58476455952.889999</v>
      </c>
      <c r="D5116" s="110"/>
      <c r="E5116" s="110"/>
      <c r="F5116" s="110">
        <v>-2360036829.1199999</v>
      </c>
      <c r="G5116" s="112">
        <f t="shared" si="1411"/>
        <v>56116419123.769997</v>
      </c>
    </row>
    <row r="5117" spans="1:7">
      <c r="A5117" s="182" t="str">
        <f t="shared" si="1410"/>
        <v>1.2.1.0.10.0.0 - Cota-Parte da Contribuição Sindical</v>
      </c>
      <c r="B5117" s="108" t="s">
        <v>3319</v>
      </c>
      <c r="C5117" s="111">
        <v>653375086.94000006</v>
      </c>
      <c r="D5117" s="111"/>
      <c r="E5117" s="111"/>
      <c r="F5117" s="111"/>
      <c r="G5117" s="112">
        <f t="shared" si="1411"/>
        <v>653375086.94000006</v>
      </c>
    </row>
    <row r="5118" spans="1:7" ht="25.5">
      <c r="A5118" s="182" t="str">
        <f t="shared" si="1410"/>
        <v>1.2.1.0.11.0.0 - Contribuições Referentes ao Fundo de Garantia do 
 Tempo de Serviço - FGTS</v>
      </c>
      <c r="B5118" s="106" t="s">
        <v>3320</v>
      </c>
      <c r="C5118" s="110">
        <v>5207994623.6599998</v>
      </c>
      <c r="D5118" s="110">
        <v>0</v>
      </c>
      <c r="E5118" s="110">
        <v>0</v>
      </c>
      <c r="F5118" s="110">
        <v>-150.56</v>
      </c>
      <c r="G5118" s="112">
        <f t="shared" si="1411"/>
        <v>5207994473.0999994</v>
      </c>
    </row>
    <row r="5119" spans="1:7" ht="25.5">
      <c r="A5119" s="182" t="str">
        <f t="shared" si="1410"/>
        <v>1.2.1.0.11.1.0 - Contribuição Relativa à Despedida de Empregado sem 
 Justa Causa</v>
      </c>
      <c r="B5119" s="108" t="s">
        <v>3321</v>
      </c>
      <c r="C5119" s="111">
        <v>5160184160.0299997</v>
      </c>
      <c r="D5119" s="111"/>
      <c r="E5119" s="111"/>
      <c r="F5119" s="111">
        <v>-150.56</v>
      </c>
      <c r="G5119" s="112">
        <f t="shared" si="1411"/>
        <v>5160184009.4699993</v>
      </c>
    </row>
    <row r="5120" spans="1:7" ht="25.5">
      <c r="A5120" s="182" t="str">
        <f t="shared" si="1410"/>
        <v>1.2.1.0.11.2.0 - Contribuição sobre a Remuneração Devida ao 
 Trabalhador</v>
      </c>
      <c r="B5120" s="106" t="s">
        <v>3322</v>
      </c>
      <c r="C5120" s="110">
        <v>47810463.630000003</v>
      </c>
      <c r="D5120" s="110"/>
      <c r="E5120" s="110"/>
      <c r="F5120" s="110"/>
      <c r="G5120" s="112">
        <f t="shared" si="1411"/>
        <v>47810463.630000003</v>
      </c>
    </row>
    <row r="5121" spans="1:7">
      <c r="A5121" s="182" t="str">
        <f t="shared" si="1410"/>
        <v>1.2.1.0.12.0.0 - Contribuição Social do Salário-Educação</v>
      </c>
      <c r="B5121" s="108" t="s">
        <v>3323</v>
      </c>
      <c r="C5121" s="111">
        <v>20284512551.970001</v>
      </c>
      <c r="D5121" s="111"/>
      <c r="E5121" s="111"/>
      <c r="F5121" s="111">
        <v>-172805976.13999999</v>
      </c>
      <c r="G5121" s="112">
        <f t="shared" si="1411"/>
        <v>20111706575.830002</v>
      </c>
    </row>
    <row r="5122" spans="1:7">
      <c r="A5122" s="182" t="str">
        <f t="shared" si="1410"/>
        <v>1.2.1.0.13.0.0 - Contribuição para o Ensino Aeroviário</v>
      </c>
      <c r="B5122" s="106" t="s">
        <v>3324</v>
      </c>
      <c r="C5122" s="110">
        <v>229509323.84999999</v>
      </c>
      <c r="D5122" s="110"/>
      <c r="E5122" s="110"/>
      <c r="F5122" s="110">
        <v>-43778.84</v>
      </c>
      <c r="G5122" s="112">
        <f t="shared" si="1411"/>
        <v>229465545.00999999</v>
      </c>
    </row>
    <row r="5123" spans="1:7" ht="25.5">
      <c r="A5123" s="182" t="str">
        <f t="shared" si="1410"/>
        <v>1.2.1.0.14.0.0 - Contribuição para o Desenvolvimento do Ensino 
 Profissional Marítimo</v>
      </c>
      <c r="B5123" s="108" t="s">
        <v>3325</v>
      </c>
      <c r="C5123" s="111">
        <v>161405581.41</v>
      </c>
      <c r="D5123" s="111"/>
      <c r="E5123" s="111"/>
      <c r="F5123" s="111">
        <v>-5649195.96</v>
      </c>
      <c r="G5123" s="112">
        <f t="shared" si="1411"/>
        <v>155756385.44999999</v>
      </c>
    </row>
    <row r="5124" spans="1:7" ht="25.5">
      <c r="A5124" s="182" t="str">
        <f t="shared" ref="A5124:A5187" si="1412">TRIM(B5124)</f>
        <v>1.2.1.0.15.0.0 - Contribuição sobre a Arrecadação dos Fundos de 
 Investimentos Regionais</v>
      </c>
      <c r="B5124" s="106" t="s">
        <v>3326</v>
      </c>
      <c r="C5124" s="110">
        <v>11611953.49</v>
      </c>
      <c r="D5124" s="110"/>
      <c r="E5124" s="110"/>
      <c r="F5124" s="110"/>
      <c r="G5124" s="112">
        <f t="shared" si="1411"/>
        <v>11611953.49</v>
      </c>
    </row>
    <row r="5125" spans="1:7">
      <c r="A5125" s="182" t="str">
        <f t="shared" si="1412"/>
        <v>1.2.1.0.16.0.0 - Contribuição Industrial Rural</v>
      </c>
      <c r="B5125" s="108" t="s">
        <v>3327</v>
      </c>
      <c r="C5125" s="111">
        <v>380388279.51999998</v>
      </c>
      <c r="D5125" s="111"/>
      <c r="E5125" s="111"/>
      <c r="F5125" s="111">
        <v>-11478787.75</v>
      </c>
      <c r="G5125" s="112">
        <f t="shared" si="1411"/>
        <v>368909491.76999998</v>
      </c>
    </row>
    <row r="5126" spans="1:7">
      <c r="A5126" s="182" t="str">
        <f t="shared" si="1412"/>
        <v>1.2.1.0.17.0.0 - Adicional à Contribuição Previdenciária Rural</v>
      </c>
      <c r="B5126" s="106" t="s">
        <v>3328</v>
      </c>
      <c r="C5126" s="110">
        <v>1370577040.27</v>
      </c>
      <c r="D5126" s="110"/>
      <c r="E5126" s="110"/>
      <c r="F5126" s="110">
        <v>-40630642.57</v>
      </c>
      <c r="G5126" s="112">
        <f t="shared" ref="G5126:G5189" si="1413">C5126-D5126-E5126+F5126</f>
        <v>1329946397.7</v>
      </c>
    </row>
    <row r="5127" spans="1:7" ht="25.5">
      <c r="A5127" s="182" t="str">
        <f t="shared" si="1412"/>
        <v>1.2.1.0.18.0.0 - Contribuição sobre Movimentação ou Transmissão de 
 Valores e de Créditos e Direitos de Natureza Financeira</v>
      </c>
      <c r="B5127" s="108" t="s">
        <v>3329</v>
      </c>
      <c r="C5127" s="111">
        <v>53766062.859999999</v>
      </c>
      <c r="D5127" s="111"/>
      <c r="E5127" s="111"/>
      <c r="F5127" s="111">
        <v>5107436.57</v>
      </c>
      <c r="G5127" s="112">
        <f t="shared" si="1413"/>
        <v>58873499.43</v>
      </c>
    </row>
    <row r="5128" spans="1:7">
      <c r="A5128" s="182" t="str">
        <f t="shared" si="1412"/>
        <v>1.2.1.0.99.0.0 - Outras Contribuições Sociais</v>
      </c>
      <c r="B5128" s="106" t="s">
        <v>3330</v>
      </c>
      <c r="C5128" s="110">
        <v>259706380.24000001</v>
      </c>
      <c r="D5128" s="110"/>
      <c r="E5128" s="110"/>
      <c r="F5128" s="110">
        <v>1391786.53</v>
      </c>
      <c r="G5128" s="112">
        <f t="shared" si="1413"/>
        <v>261098166.77000001</v>
      </c>
    </row>
    <row r="5129" spans="1:7">
      <c r="A5129" s="182" t="str">
        <f t="shared" si="1412"/>
        <v>1.2.2.0.00.0.0 - Contribuições Econômicas</v>
      </c>
      <c r="B5129" s="108" t="s">
        <v>3331</v>
      </c>
      <c r="C5129" s="111">
        <v>16103630844.379999</v>
      </c>
      <c r="D5129" s="111"/>
      <c r="E5129" s="111"/>
      <c r="F5129" s="111">
        <v>-232298259</v>
      </c>
      <c r="G5129" s="112">
        <f t="shared" si="1413"/>
        <v>15871332585.379999</v>
      </c>
    </row>
    <row r="5130" spans="1:7" ht="25.5">
      <c r="A5130" s="182" t="str">
        <f t="shared" si="1412"/>
        <v>1.2.3.0.00.0.0 - Contribuições para Entidades Privadas de Serviço 
 Social e de Formação Profissional</v>
      </c>
      <c r="B5130" s="106" t="s">
        <v>3332</v>
      </c>
      <c r="C5130" s="110">
        <v>0</v>
      </c>
      <c r="D5130" s="110">
        <v>0</v>
      </c>
      <c r="E5130" s="110">
        <v>0</v>
      </c>
      <c r="F5130" s="110">
        <v>0</v>
      </c>
      <c r="G5130" s="112">
        <f t="shared" si="1413"/>
        <v>0</v>
      </c>
    </row>
    <row r="5131" spans="1:7" ht="25.5">
      <c r="A5131" s="182" t="str">
        <f t="shared" si="1412"/>
        <v>1.2.3.0.01.0.0 - Contribuições para Entidades Privadas de Serviço 
 Social e de Formação Profissional</v>
      </c>
      <c r="B5131" s="108" t="s">
        <v>3333</v>
      </c>
      <c r="C5131" s="111"/>
      <c r="D5131" s="111"/>
      <c r="E5131" s="111"/>
      <c r="F5131" s="111"/>
      <c r="G5131" s="112">
        <f t="shared" si="1413"/>
        <v>0</v>
      </c>
    </row>
    <row r="5132" spans="1:7">
      <c r="A5132" s="182" t="str">
        <f t="shared" si="1412"/>
        <v>1.3.0.0.00.0.0 - Receita Patrimonial</v>
      </c>
      <c r="B5132" s="106" t="s">
        <v>3334</v>
      </c>
      <c r="C5132" s="110">
        <v>104305169878.03</v>
      </c>
      <c r="D5132" s="110">
        <v>0</v>
      </c>
      <c r="E5132" s="110">
        <v>0</v>
      </c>
      <c r="F5132" s="110">
        <v>-4397597266.9300003</v>
      </c>
      <c r="G5132" s="112">
        <f t="shared" si="1413"/>
        <v>99907572611.100006</v>
      </c>
    </row>
    <row r="5133" spans="1:7">
      <c r="A5133" s="182" t="str">
        <f t="shared" si="1412"/>
        <v>1.3.1.0.00.0.0 - Exploração do Patrimônio Imobiliário do Estado</v>
      </c>
      <c r="B5133" s="108" t="s">
        <v>3335</v>
      </c>
      <c r="C5133" s="111">
        <v>1988187586.28</v>
      </c>
      <c r="D5133" s="111">
        <v>0</v>
      </c>
      <c r="E5133" s="111">
        <v>0</v>
      </c>
      <c r="F5133" s="111">
        <v>-11292355.300000001</v>
      </c>
      <c r="G5133" s="112">
        <f t="shared" si="1413"/>
        <v>1976895230.98</v>
      </c>
    </row>
    <row r="5134" spans="1:7" ht="25.5">
      <c r="A5134" s="182" t="str">
        <f t="shared" si="1412"/>
        <v>1.3.1.0.01.0.0 - Aluguéis, Arrendamentos, Foros, Laudêmios, Tarifas 
 de Ocupação</v>
      </c>
      <c r="B5134" s="106" t="s">
        <v>3336</v>
      </c>
      <c r="C5134" s="110">
        <v>1278621065.1400001</v>
      </c>
      <c r="D5134" s="110">
        <v>0</v>
      </c>
      <c r="E5134" s="110">
        <v>0</v>
      </c>
      <c r="F5134" s="110">
        <v>-10727548.52</v>
      </c>
      <c r="G5134" s="112">
        <f t="shared" si="1413"/>
        <v>1267893516.6200001</v>
      </c>
    </row>
    <row r="5135" spans="1:7">
      <c r="A5135" s="182" t="str">
        <f t="shared" si="1412"/>
        <v>1.3.1.0.01.1.0 - Aluguéis e Arrendamentos</v>
      </c>
      <c r="B5135" s="108" t="s">
        <v>3337</v>
      </c>
      <c r="C5135" s="111">
        <v>802371189.74000001</v>
      </c>
      <c r="D5135" s="111"/>
      <c r="E5135" s="111"/>
      <c r="F5135" s="111">
        <v>-8872720.9299999997</v>
      </c>
      <c r="G5135" s="112">
        <f t="shared" si="1413"/>
        <v>793498468.81000006</v>
      </c>
    </row>
    <row r="5136" spans="1:7">
      <c r="A5136" s="182" t="str">
        <f t="shared" si="1412"/>
        <v>1.3.1.0.01.2.0 - Foros, Laudêmios e Tarifas de Ocupação</v>
      </c>
      <c r="B5136" s="106" t="s">
        <v>3338</v>
      </c>
      <c r="C5136" s="110">
        <v>476249875.39999998</v>
      </c>
      <c r="D5136" s="110"/>
      <c r="E5136" s="110"/>
      <c r="F5136" s="110">
        <v>-1854827.59</v>
      </c>
      <c r="G5136" s="112">
        <f t="shared" si="1413"/>
        <v>474395047.81</v>
      </c>
    </row>
    <row r="5137" spans="1:7" ht="25.5">
      <c r="A5137" s="182" t="str">
        <f t="shared" si="1412"/>
        <v>1.3.1.0.02.0.0 - Concessão, Permissão, Autorização ou Cessão do 
 Direito de Uso de Bens Imóveis Públicos</v>
      </c>
      <c r="B5137" s="108" t="s">
        <v>3339</v>
      </c>
      <c r="C5137" s="111">
        <v>709421940.27999997</v>
      </c>
      <c r="D5137" s="111"/>
      <c r="E5137" s="111"/>
      <c r="F5137" s="111">
        <v>-557606.78</v>
      </c>
      <c r="G5137" s="112">
        <f t="shared" si="1413"/>
        <v>708864333.5</v>
      </c>
    </row>
    <row r="5138" spans="1:7">
      <c r="A5138" s="182" t="str">
        <f t="shared" si="1412"/>
        <v>1.3.1.0.99.0.0 - Outras Receitas Imobiliárias</v>
      </c>
      <c r="B5138" s="106" t="s">
        <v>3340</v>
      </c>
      <c r="C5138" s="110">
        <v>144580.85999999999</v>
      </c>
      <c r="D5138" s="110"/>
      <c r="E5138" s="110"/>
      <c r="F5138" s="110">
        <v>-7200</v>
      </c>
      <c r="G5138" s="112">
        <f t="shared" si="1413"/>
        <v>137380.85999999999</v>
      </c>
    </row>
    <row r="5139" spans="1:7">
      <c r="A5139" s="182" t="str">
        <f t="shared" si="1412"/>
        <v>1.3.2.0.00.0.0 - Valores Mobiliários</v>
      </c>
      <c r="B5139" s="108" t="s">
        <v>3341</v>
      </c>
      <c r="C5139" s="111">
        <v>30458985604.060001</v>
      </c>
      <c r="D5139" s="111">
        <v>0</v>
      </c>
      <c r="E5139" s="111">
        <v>0</v>
      </c>
      <c r="F5139" s="111">
        <v>-2428085799.75</v>
      </c>
      <c r="G5139" s="112">
        <f t="shared" si="1413"/>
        <v>28030899804.310001</v>
      </c>
    </row>
    <row r="5140" spans="1:7">
      <c r="A5140" s="182" t="str">
        <f t="shared" si="1412"/>
        <v>1.3.2.1.00.0.0 - Juros e Correções Monetárias</v>
      </c>
      <c r="B5140" s="106" t="s">
        <v>3342</v>
      </c>
      <c r="C5140" s="110">
        <v>27353782295.970001</v>
      </c>
      <c r="D5140" s="110">
        <v>0</v>
      </c>
      <c r="E5140" s="110">
        <v>0</v>
      </c>
      <c r="F5140" s="110">
        <v>-244247368.75999999</v>
      </c>
      <c r="G5140" s="112">
        <f t="shared" si="1413"/>
        <v>27109534927.210003</v>
      </c>
    </row>
    <row r="5141" spans="1:7">
      <c r="A5141" s="182" t="str">
        <f t="shared" si="1412"/>
        <v>1.3.2.1.00.1.0 - Remuneração de Depósitos Bancários</v>
      </c>
      <c r="B5141" s="108" t="s">
        <v>3343</v>
      </c>
      <c r="C5141" s="111">
        <v>20317607841.91</v>
      </c>
      <c r="D5141" s="111"/>
      <c r="E5141" s="111"/>
      <c r="F5141" s="111">
        <v>-215123955.66999999</v>
      </c>
      <c r="G5141" s="112">
        <f t="shared" si="1413"/>
        <v>20102483886.240002</v>
      </c>
    </row>
    <row r="5142" spans="1:7">
      <c r="A5142" s="182" t="str">
        <f t="shared" si="1412"/>
        <v>1.3.2.1.00.2.0 - Remuneração de Depósitos Especiais</v>
      </c>
      <c r="B5142" s="106" t="s">
        <v>3344</v>
      </c>
      <c r="C5142" s="110">
        <v>1269445998.3800001</v>
      </c>
      <c r="D5142" s="110"/>
      <c r="E5142" s="110"/>
      <c r="F5142" s="110"/>
      <c r="G5142" s="112">
        <f t="shared" si="1413"/>
        <v>1269445998.3800001</v>
      </c>
    </row>
    <row r="5143" spans="1:7" ht="25.5">
      <c r="A5143" s="182" t="str">
        <f t="shared" si="1412"/>
        <v>1.3.2.1.00.3.0 - Remuneração de Saldos de Recursos Não-Desembolsados</v>
      </c>
      <c r="B5143" s="108" t="s">
        <v>3345</v>
      </c>
      <c r="C5143" s="111">
        <v>504686593.07999998</v>
      </c>
      <c r="D5143" s="111"/>
      <c r="E5143" s="111"/>
      <c r="F5143" s="111">
        <v>-20432377.640000001</v>
      </c>
      <c r="G5143" s="112">
        <f t="shared" si="1413"/>
        <v>484254215.44</v>
      </c>
    </row>
    <row r="5144" spans="1:7" ht="25.5">
      <c r="A5144" s="182" t="str">
        <f t="shared" si="1412"/>
        <v>1.3.2.1.00.4.0 - Remuneração dos Recursos do Regime Próprio de 
 Previdência Social - RPPS</v>
      </c>
      <c r="B5144" s="106" t="s">
        <v>3346</v>
      </c>
      <c r="C5144" s="110">
        <v>0</v>
      </c>
      <c r="D5144" s="110"/>
      <c r="E5144" s="110"/>
      <c r="F5144" s="110"/>
      <c r="G5144" s="112">
        <f t="shared" si="1413"/>
        <v>0</v>
      </c>
    </row>
    <row r="5145" spans="1:7">
      <c r="A5145" s="182" t="str">
        <f t="shared" si="1412"/>
        <v>1.3.2.1.00.5.0 - Juros de Títulos de Renda</v>
      </c>
      <c r="B5145" s="108" t="s">
        <v>3347</v>
      </c>
      <c r="C5145" s="111">
        <v>581455381.69000006</v>
      </c>
      <c r="D5145" s="111"/>
      <c r="E5145" s="111"/>
      <c r="F5145" s="111"/>
      <c r="G5145" s="112">
        <f t="shared" si="1413"/>
        <v>581455381.69000006</v>
      </c>
    </row>
    <row r="5146" spans="1:7">
      <c r="A5146" s="182" t="str">
        <f t="shared" si="1412"/>
        <v>1.3.2.1.00.6.0 - Juros sobre o Capital Próprio</v>
      </c>
      <c r="B5146" s="106" t="s">
        <v>3348</v>
      </c>
      <c r="C5146" s="110">
        <v>4680586480.9099998</v>
      </c>
      <c r="D5146" s="110"/>
      <c r="E5146" s="110"/>
      <c r="F5146" s="110">
        <v>-8691035.4499999993</v>
      </c>
      <c r="G5146" s="112">
        <f t="shared" si="1413"/>
        <v>4671895445.46</v>
      </c>
    </row>
    <row r="5147" spans="1:7">
      <c r="A5147" s="182" t="str">
        <f t="shared" si="1412"/>
        <v>1.3.2.2.00.0.0 - Dividendos</v>
      </c>
      <c r="B5147" s="108" t="s">
        <v>3349</v>
      </c>
      <c r="C5147" s="111">
        <v>2941042049.9299998</v>
      </c>
      <c r="D5147" s="111"/>
      <c r="E5147" s="111"/>
      <c r="F5147" s="111">
        <v>-2183838430.9899998</v>
      </c>
      <c r="G5147" s="112">
        <f t="shared" si="1413"/>
        <v>757203618.94000006</v>
      </c>
    </row>
    <row r="5148" spans="1:7">
      <c r="A5148" s="182" t="str">
        <f t="shared" si="1412"/>
        <v>1.3.2.3.00.0.0 - Participações</v>
      </c>
      <c r="B5148" s="106" t="s">
        <v>3350</v>
      </c>
      <c r="C5148" s="110">
        <v>164161258.16</v>
      </c>
      <c r="D5148" s="110"/>
      <c r="E5148" s="110"/>
      <c r="F5148" s="110"/>
      <c r="G5148" s="112">
        <f t="shared" si="1413"/>
        <v>164161258.16</v>
      </c>
    </row>
    <row r="5149" spans="1:7">
      <c r="A5149" s="182" t="str">
        <f t="shared" si="1412"/>
        <v>1.3.2.9.00.0.0 - Outros Valores Mobiliários</v>
      </c>
      <c r="B5149" s="108" t="s">
        <v>3351</v>
      </c>
      <c r="C5149" s="111">
        <v>0</v>
      </c>
      <c r="D5149" s="111"/>
      <c r="E5149" s="111"/>
      <c r="F5149" s="111"/>
      <c r="G5149" s="112">
        <f t="shared" si="1413"/>
        <v>0</v>
      </c>
    </row>
    <row r="5150" spans="1:7" ht="25.5">
      <c r="A5150" s="182" t="str">
        <f t="shared" si="1412"/>
        <v>1.3.3.0.00.0.0 - Delegação de Serviços Públicos Mediante Concessão, 
 Permissão, Autorização ou Licença</v>
      </c>
      <c r="B5150" s="106" t="s">
        <v>3352</v>
      </c>
      <c r="C5150" s="110">
        <v>8956804789.2800007</v>
      </c>
      <c r="D5150" s="110"/>
      <c r="E5150" s="110"/>
      <c r="F5150" s="110">
        <v>-49679999.289999999</v>
      </c>
      <c r="G5150" s="112">
        <f t="shared" si="1413"/>
        <v>8907124789.9899998</v>
      </c>
    </row>
    <row r="5151" spans="1:7">
      <c r="A5151" s="182" t="str">
        <f t="shared" si="1412"/>
        <v>1.3.4.0.00.0.0 - Exploração de Recursos Naturais</v>
      </c>
      <c r="B5151" s="108" t="s">
        <v>3353</v>
      </c>
      <c r="C5151" s="111">
        <v>60352576069.260002</v>
      </c>
      <c r="D5151" s="111"/>
      <c r="E5151" s="111"/>
      <c r="F5151" s="111">
        <v>-1810974376.3800001</v>
      </c>
      <c r="G5151" s="112">
        <f t="shared" si="1413"/>
        <v>58541601692.880005</v>
      </c>
    </row>
    <row r="5152" spans="1:7">
      <c r="A5152" s="182" t="str">
        <f t="shared" si="1412"/>
        <v>1.3.5.0.00.0.0 - Exploração do Patrimônio Intangível</v>
      </c>
      <c r="B5152" s="106" t="s">
        <v>3354</v>
      </c>
      <c r="C5152" s="110">
        <v>2785451.42</v>
      </c>
      <c r="D5152" s="110"/>
      <c r="E5152" s="110"/>
      <c r="F5152" s="110">
        <v>-2758025.65</v>
      </c>
      <c r="G5152" s="112">
        <f t="shared" si="1413"/>
        <v>27425.770000000019</v>
      </c>
    </row>
    <row r="5153" spans="1:7">
      <c r="A5153" s="182" t="str">
        <f t="shared" si="1412"/>
        <v>1.3.6.0.00.0.0 - Cessão de Direitos</v>
      </c>
      <c r="B5153" s="108" t="s">
        <v>3355</v>
      </c>
      <c r="C5153" s="111">
        <v>2524984718.79</v>
      </c>
      <c r="D5153" s="111"/>
      <c r="E5153" s="111"/>
      <c r="F5153" s="111">
        <v>-91303404.599999994</v>
      </c>
      <c r="G5153" s="112">
        <f t="shared" si="1413"/>
        <v>2433681314.1900001</v>
      </c>
    </row>
    <row r="5154" spans="1:7">
      <c r="A5154" s="182" t="str">
        <f t="shared" si="1412"/>
        <v>1.3.9.0.00.0.0 - Demais Receitas Patrimoniais</v>
      </c>
      <c r="B5154" s="106" t="s">
        <v>3356</v>
      </c>
      <c r="C5154" s="110">
        <v>20845658.940000001</v>
      </c>
      <c r="D5154" s="110"/>
      <c r="E5154" s="110"/>
      <c r="F5154" s="110">
        <v>-3503305.96</v>
      </c>
      <c r="G5154" s="112">
        <f t="shared" si="1413"/>
        <v>17342352.98</v>
      </c>
    </row>
    <row r="5155" spans="1:7">
      <c r="A5155" s="182" t="str">
        <f t="shared" si="1412"/>
        <v>1.4.0.0.00.0.0 - Receita Agropecuária</v>
      </c>
      <c r="B5155" s="108" t="s">
        <v>3357</v>
      </c>
      <c r="C5155" s="111">
        <v>19569652.260000002</v>
      </c>
      <c r="D5155" s="111"/>
      <c r="E5155" s="111"/>
      <c r="F5155" s="111">
        <v>-612495.55000000005</v>
      </c>
      <c r="G5155" s="112">
        <f t="shared" si="1413"/>
        <v>18957156.710000001</v>
      </c>
    </row>
    <row r="5156" spans="1:7">
      <c r="A5156" s="182" t="str">
        <f t="shared" si="1412"/>
        <v>1.5.0.0.00.0.0 - Receita Industrial</v>
      </c>
      <c r="B5156" s="106" t="s">
        <v>3358</v>
      </c>
      <c r="C5156" s="110">
        <v>919700450.76999998</v>
      </c>
      <c r="D5156" s="110"/>
      <c r="E5156" s="110"/>
      <c r="F5156" s="110">
        <v>-38714788.369999997</v>
      </c>
      <c r="G5156" s="112">
        <f t="shared" si="1413"/>
        <v>880985662.39999998</v>
      </c>
    </row>
    <row r="5157" spans="1:7">
      <c r="A5157" s="182" t="str">
        <f t="shared" si="1412"/>
        <v>1.6.0.0.00.0.0 - Receita de Serviços</v>
      </c>
      <c r="B5157" s="108" t="s">
        <v>3359</v>
      </c>
      <c r="C5157" s="111">
        <v>38919904554.059998</v>
      </c>
      <c r="D5157" s="111">
        <v>0</v>
      </c>
      <c r="E5157" s="111">
        <v>0</v>
      </c>
      <c r="F5157" s="111">
        <v>-594772939.29999995</v>
      </c>
      <c r="G5157" s="112">
        <f t="shared" si="1413"/>
        <v>38325131614.759995</v>
      </c>
    </row>
    <row r="5158" spans="1:7">
      <c r="A5158" s="182" t="str">
        <f t="shared" si="1412"/>
        <v>1.6.1.0.00.0.0 - Serviços Administrativos e Comerciais Gerais</v>
      </c>
      <c r="B5158" s="106" t="s">
        <v>3360</v>
      </c>
      <c r="C5158" s="110">
        <v>3436170963.8499999</v>
      </c>
      <c r="D5158" s="110">
        <v>0</v>
      </c>
      <c r="E5158" s="110">
        <v>0</v>
      </c>
      <c r="F5158" s="110">
        <v>-172970596.03999999</v>
      </c>
      <c r="G5158" s="112">
        <f t="shared" si="1413"/>
        <v>3263200367.8099999</v>
      </c>
    </row>
    <row r="5159" spans="1:7">
      <c r="A5159" s="182" t="str">
        <f t="shared" si="1412"/>
        <v>1.6.1.0.01.0.0 - Serviços Administrativos e Comerciais Gerais</v>
      </c>
      <c r="B5159" s="108" t="s">
        <v>3361</v>
      </c>
      <c r="C5159" s="111">
        <v>1895815046.29</v>
      </c>
      <c r="D5159" s="111"/>
      <c r="E5159" s="111"/>
      <c r="F5159" s="111">
        <v>589866.54</v>
      </c>
      <c r="G5159" s="112">
        <f t="shared" si="1413"/>
        <v>1896404912.8299999</v>
      </c>
    </row>
    <row r="5160" spans="1:7">
      <c r="A5160" s="182" t="str">
        <f t="shared" si="1412"/>
        <v>1.6.1.0.02.0.0 - Inscrição em Concursos e Processos Seletivos</v>
      </c>
      <c r="B5160" s="106" t="s">
        <v>3362</v>
      </c>
      <c r="C5160" s="110">
        <v>476317591.98000002</v>
      </c>
      <c r="D5160" s="110"/>
      <c r="E5160" s="110"/>
      <c r="F5160" s="110">
        <v>-100702592.70999999</v>
      </c>
      <c r="G5160" s="112">
        <f t="shared" si="1413"/>
        <v>375614999.27000004</v>
      </c>
    </row>
    <row r="5161" spans="1:7">
      <c r="A5161" s="182" t="str">
        <f t="shared" si="1412"/>
        <v>1.6.1.0.03.0.0 - Serviços de Registro, Certificação e Fiscalização</v>
      </c>
      <c r="B5161" s="108" t="s">
        <v>3363</v>
      </c>
      <c r="C5161" s="111">
        <v>630112498.02999997</v>
      </c>
      <c r="D5161" s="111"/>
      <c r="E5161" s="111"/>
      <c r="F5161" s="111">
        <v>-34908045.130000003</v>
      </c>
      <c r="G5161" s="112">
        <f t="shared" si="1413"/>
        <v>595204452.89999998</v>
      </c>
    </row>
    <row r="5162" spans="1:7">
      <c r="A5162" s="182" t="str">
        <f t="shared" si="1412"/>
        <v>1.6.1.0.04.0.0 - Serviços de Informação e Tecnologia</v>
      </c>
      <c r="B5162" s="106" t="s">
        <v>3364</v>
      </c>
      <c r="C5162" s="110">
        <v>433925827.55000001</v>
      </c>
      <c r="D5162" s="110"/>
      <c r="E5162" s="110"/>
      <c r="F5162" s="110">
        <v>-37949824.740000002</v>
      </c>
      <c r="G5162" s="112">
        <f t="shared" si="1413"/>
        <v>395976002.81</v>
      </c>
    </row>
    <row r="5163" spans="1:7" ht="25.5">
      <c r="A5163" s="182" t="str">
        <f t="shared" si="1412"/>
        <v>1.6.2.0.00.0.0 - Serviços e Atividades Referentes à Navegação e ao 
 Transporte</v>
      </c>
      <c r="B5163" s="108" t="s">
        <v>3365</v>
      </c>
      <c r="C5163" s="111">
        <v>3242865116.79</v>
      </c>
      <c r="D5163" s="111">
        <v>0</v>
      </c>
      <c r="E5163" s="111">
        <v>0</v>
      </c>
      <c r="F5163" s="111">
        <v>-1165300.45</v>
      </c>
      <c r="G5163" s="112">
        <f t="shared" si="1413"/>
        <v>3241699816.3400002</v>
      </c>
    </row>
    <row r="5164" spans="1:7">
      <c r="A5164" s="182" t="str">
        <f t="shared" si="1412"/>
        <v>1.6.2.0.01.0.0 - Serviços de Navegação</v>
      </c>
      <c r="B5164" s="106" t="s">
        <v>3366</v>
      </c>
      <c r="C5164" s="110">
        <v>2327393760.75</v>
      </c>
      <c r="D5164" s="110"/>
      <c r="E5164" s="110"/>
      <c r="F5164" s="110">
        <v>-314042.99</v>
      </c>
      <c r="G5164" s="112">
        <f t="shared" si="1413"/>
        <v>2327079717.7600002</v>
      </c>
    </row>
    <row r="5165" spans="1:7">
      <c r="A5165" s="182" t="str">
        <f t="shared" si="1412"/>
        <v>1.6.2.0.02.0.0 - Serviços de Transporte</v>
      </c>
      <c r="B5165" s="108" t="s">
        <v>3367</v>
      </c>
      <c r="C5165" s="111">
        <v>246064319.62</v>
      </c>
      <c r="D5165" s="111"/>
      <c r="E5165" s="111"/>
      <c r="F5165" s="111">
        <v>-56056.4</v>
      </c>
      <c r="G5165" s="112">
        <f t="shared" si="1413"/>
        <v>246008263.22</v>
      </c>
    </row>
    <row r="5166" spans="1:7">
      <c r="A5166" s="182" t="str">
        <f t="shared" si="1412"/>
        <v>1.6.2.0.03.0.0 - Serviços Portuários</v>
      </c>
      <c r="B5166" s="106" t="s">
        <v>3368</v>
      </c>
      <c r="C5166" s="110">
        <v>488940.23</v>
      </c>
      <c r="D5166" s="110"/>
      <c r="E5166" s="110"/>
      <c r="F5166" s="110">
        <v>-57327.8</v>
      </c>
      <c r="G5166" s="112">
        <f t="shared" si="1413"/>
        <v>431612.43</v>
      </c>
    </row>
    <row r="5167" spans="1:7">
      <c r="A5167" s="182" t="str">
        <f t="shared" si="1412"/>
        <v>1.6.2.0.04.0.0 - Serviços Aeroportuários</v>
      </c>
      <c r="B5167" s="108" t="s">
        <v>3369</v>
      </c>
      <c r="C5167" s="111">
        <v>668918096.19000006</v>
      </c>
      <c r="D5167" s="111"/>
      <c r="E5167" s="111"/>
      <c r="F5167" s="111">
        <v>-737873.26</v>
      </c>
      <c r="G5167" s="112">
        <f t="shared" si="1413"/>
        <v>668180222.93000007</v>
      </c>
    </row>
    <row r="5168" spans="1:7">
      <c r="A5168" s="182" t="str">
        <f t="shared" si="1412"/>
        <v>1.6.3.0.00.0.0 - Serviços e Atividades Referentes à Saúde</v>
      </c>
      <c r="B5168" s="106" t="s">
        <v>3370</v>
      </c>
      <c r="C5168" s="110">
        <v>1945750630.1300001</v>
      </c>
      <c r="D5168" s="110">
        <v>0</v>
      </c>
      <c r="E5168" s="110">
        <v>0</v>
      </c>
      <c r="F5168" s="110">
        <v>-171154254.06999999</v>
      </c>
      <c r="G5168" s="112">
        <f t="shared" si="1413"/>
        <v>1774596376.0600002</v>
      </c>
    </row>
    <row r="5169" spans="1:7">
      <c r="A5169" s="182" t="str">
        <f t="shared" si="1412"/>
        <v>1.6.3.0.01.0.0 - Serviços de Atendimento à Saúde</v>
      </c>
      <c r="B5169" s="108" t="s">
        <v>3371</v>
      </c>
      <c r="C5169" s="111">
        <v>219660614.34</v>
      </c>
      <c r="D5169" s="111"/>
      <c r="E5169" s="111"/>
      <c r="F5169" s="111">
        <v>-13746744.49</v>
      </c>
      <c r="G5169" s="112">
        <f t="shared" si="1413"/>
        <v>205913869.84999999</v>
      </c>
    </row>
    <row r="5170" spans="1:7" ht="25.5">
      <c r="A5170" s="182" t="str">
        <f t="shared" si="1412"/>
        <v>1.6.3.0.02.0.0 - Serviços de Assistência à Saúde de Servidores Civis 
 e Militares</v>
      </c>
      <c r="B5170" s="106" t="s">
        <v>3372</v>
      </c>
      <c r="C5170" s="110">
        <v>1726090015.79</v>
      </c>
      <c r="D5170" s="110"/>
      <c r="E5170" s="110"/>
      <c r="F5170" s="110">
        <v>-157407509.58000001</v>
      </c>
      <c r="G5170" s="112">
        <f t="shared" si="1413"/>
        <v>1568682506.21</v>
      </c>
    </row>
    <row r="5171" spans="1:7">
      <c r="A5171" s="182" t="str">
        <f t="shared" si="1412"/>
        <v>1.6.4.0.00.0.0 - Serviços e Atividades Financeiras</v>
      </c>
      <c r="B5171" s="108" t="s">
        <v>3373</v>
      </c>
      <c r="C5171" s="111">
        <v>30263647754.700001</v>
      </c>
      <c r="D5171" s="111">
        <v>0</v>
      </c>
      <c r="E5171" s="111">
        <v>0</v>
      </c>
      <c r="F5171" s="111">
        <v>-248690745.59</v>
      </c>
      <c r="G5171" s="112">
        <f t="shared" si="1413"/>
        <v>30014957009.110001</v>
      </c>
    </row>
    <row r="5172" spans="1:7">
      <c r="A5172" s="182" t="str">
        <f t="shared" si="1412"/>
        <v>1.6.4.0.01.0.0 - Retorno de Operações, Juros e Encargos Financeiros</v>
      </c>
      <c r="B5172" s="106" t="s">
        <v>3374</v>
      </c>
      <c r="C5172" s="110">
        <v>18188471090.459999</v>
      </c>
      <c r="D5172" s="110"/>
      <c r="E5172" s="110"/>
      <c r="F5172" s="110">
        <v>-247868150.97999999</v>
      </c>
      <c r="G5172" s="112">
        <f t="shared" si="1413"/>
        <v>17940602939.48</v>
      </c>
    </row>
    <row r="5173" spans="1:7">
      <c r="A5173" s="182" t="str">
        <f t="shared" si="1412"/>
        <v>1.6.4.0.02.0.0 - Concessão de Avais, Garantias e Seguros</v>
      </c>
      <c r="B5173" s="108" t="s">
        <v>3375</v>
      </c>
      <c r="C5173" s="111">
        <v>426259742.87</v>
      </c>
      <c r="D5173" s="111"/>
      <c r="E5173" s="111"/>
      <c r="F5173" s="111">
        <v>-822594.61</v>
      </c>
      <c r="G5173" s="112">
        <f t="shared" si="1413"/>
        <v>425437148.25999999</v>
      </c>
    </row>
    <row r="5174" spans="1:7" ht="25.5">
      <c r="A5174" s="182" t="str">
        <f t="shared" si="1412"/>
        <v>1.6.4.0.03.0.0 - Remuneração sobre Repasse para Programas de 
 Desenvolvimento Econômico</v>
      </c>
      <c r="B5174" s="106" t="s">
        <v>3376</v>
      </c>
      <c r="C5174" s="110">
        <v>11648916921.370001</v>
      </c>
      <c r="D5174" s="110"/>
      <c r="E5174" s="110"/>
      <c r="F5174" s="110"/>
      <c r="G5174" s="112">
        <f t="shared" si="1413"/>
        <v>11648916921.370001</v>
      </c>
    </row>
    <row r="5175" spans="1:7">
      <c r="A5175" s="182" t="str">
        <f t="shared" si="1412"/>
        <v>1.6.9.0.00.0.0 - Outros Serviços</v>
      </c>
      <c r="B5175" s="108" t="s">
        <v>3377</v>
      </c>
      <c r="C5175" s="111">
        <v>31470088.59</v>
      </c>
      <c r="D5175" s="111">
        <v>0</v>
      </c>
      <c r="E5175" s="111">
        <v>0</v>
      </c>
      <c r="F5175" s="111">
        <v>-792043.15</v>
      </c>
      <c r="G5175" s="112">
        <f t="shared" si="1413"/>
        <v>30678045.440000001</v>
      </c>
    </row>
    <row r="5176" spans="1:7">
      <c r="A5176" s="182" t="str">
        <f t="shared" si="1412"/>
        <v>1.6.9.0.99.0.0 - Outros Serviços</v>
      </c>
      <c r="B5176" s="106" t="s">
        <v>3378</v>
      </c>
      <c r="C5176" s="110">
        <v>31470088.59</v>
      </c>
      <c r="D5176" s="110"/>
      <c r="E5176" s="110"/>
      <c r="F5176" s="110">
        <v>-792043.15</v>
      </c>
      <c r="G5176" s="112">
        <f t="shared" si="1413"/>
        <v>30678045.440000001</v>
      </c>
    </row>
    <row r="5177" spans="1:7">
      <c r="A5177" s="182" t="str">
        <f t="shared" si="1412"/>
        <v>1.7.0.0.00.0.0 - Transferências Correntes</v>
      </c>
      <c r="B5177" s="108" t="s">
        <v>3379</v>
      </c>
      <c r="C5177" s="111">
        <v>2421652978.23</v>
      </c>
      <c r="D5177" s="111">
        <v>0</v>
      </c>
      <c r="E5177" s="111">
        <v>0</v>
      </c>
      <c r="F5177" s="111">
        <v>-1034185013.79</v>
      </c>
      <c r="G5177" s="112">
        <f t="shared" si="1413"/>
        <v>1387467964.4400001</v>
      </c>
    </row>
    <row r="5178" spans="1:7">
      <c r="A5178" s="182" t="str">
        <f t="shared" si="1412"/>
        <v>1.7.1.0.00.0.0 - Transferências da União e de suas Entidades</v>
      </c>
      <c r="B5178" s="106" t="s">
        <v>3380</v>
      </c>
      <c r="C5178" s="110">
        <v>2069414859.1500001</v>
      </c>
      <c r="D5178" s="110"/>
      <c r="E5178" s="110"/>
      <c r="F5178" s="110">
        <v>-1019877646</v>
      </c>
      <c r="G5178" s="112">
        <f t="shared" si="1413"/>
        <v>1049537213.1500001</v>
      </c>
    </row>
    <row r="5179" spans="1:7" ht="25.5">
      <c r="A5179" s="182" t="str">
        <f t="shared" si="1412"/>
        <v>1.7.2.0.00.0.0 - Transferências dos Estados e do Distrito Federal e de 
 suas Entidades</v>
      </c>
      <c r="B5179" s="108" t="s">
        <v>3381</v>
      </c>
      <c r="C5179" s="111">
        <v>47155311.32</v>
      </c>
      <c r="D5179" s="111"/>
      <c r="E5179" s="111"/>
      <c r="F5179" s="111">
        <v>-5355024.04</v>
      </c>
      <c r="G5179" s="112">
        <f t="shared" si="1413"/>
        <v>41800287.280000001</v>
      </c>
    </row>
    <row r="5180" spans="1:7">
      <c r="A5180" s="182" t="str">
        <f t="shared" si="1412"/>
        <v>1.7.3.0.00.0.0 - Transferências dos Municípios e de suas Entidades</v>
      </c>
      <c r="B5180" s="106" t="s">
        <v>3382</v>
      </c>
      <c r="C5180" s="110">
        <v>25939403.989999998</v>
      </c>
      <c r="D5180" s="110"/>
      <c r="E5180" s="110"/>
      <c r="F5180" s="110">
        <v>-1686648.42</v>
      </c>
      <c r="G5180" s="112">
        <f t="shared" si="1413"/>
        <v>24252755.57</v>
      </c>
    </row>
    <row r="5181" spans="1:7">
      <c r="A5181" s="182" t="str">
        <f t="shared" si="1412"/>
        <v>1.7.4.0.00.0.0 - Transferências de Instituições Privadas</v>
      </c>
      <c r="B5181" s="108" t="s">
        <v>3383</v>
      </c>
      <c r="C5181" s="111">
        <v>271793351.68000001</v>
      </c>
      <c r="D5181" s="111"/>
      <c r="E5181" s="111"/>
      <c r="F5181" s="111">
        <v>-7265695.3300000001</v>
      </c>
      <c r="G5181" s="112">
        <f t="shared" si="1413"/>
        <v>264527656.34999999</v>
      </c>
    </row>
    <row r="5182" spans="1:7">
      <c r="A5182" s="182" t="str">
        <f t="shared" si="1412"/>
        <v>1.7.5.0.00.0.0 - Transferências de Outras Instituições Públicas</v>
      </c>
      <c r="B5182" s="106" t="s">
        <v>3384</v>
      </c>
      <c r="C5182" s="110">
        <v>0</v>
      </c>
      <c r="D5182" s="110"/>
      <c r="E5182" s="110"/>
      <c r="F5182" s="110"/>
      <c r="G5182" s="112">
        <f t="shared" si="1413"/>
        <v>0</v>
      </c>
    </row>
    <row r="5183" spans="1:7">
      <c r="A5183" s="182" t="str">
        <f t="shared" si="1412"/>
        <v>1.7.6.0.00.0.0 - Transferências do Exterior</v>
      </c>
      <c r="B5183" s="108" t="s">
        <v>3385</v>
      </c>
      <c r="C5183" s="111">
        <v>5611991.1600000001</v>
      </c>
      <c r="D5183" s="111"/>
      <c r="E5183" s="111"/>
      <c r="F5183" s="111"/>
      <c r="G5183" s="112">
        <f t="shared" si="1413"/>
        <v>5611991.1600000001</v>
      </c>
    </row>
    <row r="5184" spans="1:7">
      <c r="A5184" s="182" t="str">
        <f t="shared" si="1412"/>
        <v>1.7.7.0.00.0.0 - Transferências de Pessoas Físicas</v>
      </c>
      <c r="B5184" s="106" t="s">
        <v>3386</v>
      </c>
      <c r="C5184" s="110">
        <v>1733445.34</v>
      </c>
      <c r="D5184" s="110"/>
      <c r="E5184" s="110"/>
      <c r="F5184" s="110"/>
      <c r="G5184" s="112">
        <f t="shared" si="1413"/>
        <v>1733445.34</v>
      </c>
    </row>
    <row r="5185" spans="1:7" ht="25.5">
      <c r="A5185" s="182" t="str">
        <f t="shared" si="1412"/>
        <v>1.7.8.0.00.0.0 - Transferências Provenientes de Depósitos Não 
 Identificados</v>
      </c>
      <c r="B5185" s="108" t="s">
        <v>3387</v>
      </c>
      <c r="C5185" s="111">
        <v>4615.59</v>
      </c>
      <c r="D5185" s="111"/>
      <c r="E5185" s="111"/>
      <c r="F5185" s="111"/>
      <c r="G5185" s="112">
        <f t="shared" si="1413"/>
        <v>4615.59</v>
      </c>
    </row>
    <row r="5186" spans="1:7">
      <c r="A5186" s="182" t="str">
        <f t="shared" si="1412"/>
        <v>1.9.0.0.00.0.0 - Outras Receitas Correntes</v>
      </c>
      <c r="B5186" s="106" t="s">
        <v>3388</v>
      </c>
      <c r="C5186" s="110">
        <v>46088579676.580002</v>
      </c>
      <c r="D5186" s="110">
        <v>0</v>
      </c>
      <c r="E5186" s="110">
        <v>0</v>
      </c>
      <c r="F5186" s="110">
        <v>-3928320614.04</v>
      </c>
      <c r="G5186" s="112">
        <f t="shared" si="1413"/>
        <v>42160259062.540001</v>
      </c>
    </row>
    <row r="5187" spans="1:7">
      <c r="A5187" s="182" t="str">
        <f t="shared" si="1412"/>
        <v>1.9.1.0.00.0.0 - Multas Administrativas, Contratuais e Judiciais</v>
      </c>
      <c r="B5187" s="108" t="s">
        <v>3389</v>
      </c>
      <c r="C5187" s="111">
        <v>6999248281.1400003</v>
      </c>
      <c r="D5187" s="111"/>
      <c r="E5187" s="111"/>
      <c r="F5187" s="111">
        <v>-149687132.90000001</v>
      </c>
      <c r="G5187" s="112">
        <f t="shared" si="1413"/>
        <v>6849561148.2400007</v>
      </c>
    </row>
    <row r="5188" spans="1:7">
      <c r="A5188" s="182" t="str">
        <f t="shared" ref="A5188:A5251" si="1414">TRIM(B5188)</f>
        <v>1.9.2.0.00.0.0 - Indenizações, Restituições e Ressarcimentos</v>
      </c>
      <c r="B5188" s="106" t="s">
        <v>3390</v>
      </c>
      <c r="C5188" s="110">
        <v>17949715880.349998</v>
      </c>
      <c r="D5188" s="110">
        <v>0</v>
      </c>
      <c r="E5188" s="110">
        <v>0</v>
      </c>
      <c r="F5188" s="110">
        <v>-493540026.22000003</v>
      </c>
      <c r="G5188" s="112">
        <f t="shared" si="1413"/>
        <v>17456175854.129997</v>
      </c>
    </row>
    <row r="5189" spans="1:7">
      <c r="A5189" s="182" t="str">
        <f t="shared" si="1414"/>
        <v>1.9.2.1.00.0.0 - Indenizações</v>
      </c>
      <c r="B5189" s="108" t="s">
        <v>3391</v>
      </c>
      <c r="C5189" s="111">
        <v>156117451.16</v>
      </c>
      <c r="D5189" s="111"/>
      <c r="E5189" s="111"/>
      <c r="F5189" s="111">
        <v>-48195174.909999996</v>
      </c>
      <c r="G5189" s="112">
        <f t="shared" si="1413"/>
        <v>107922276.25</v>
      </c>
    </row>
    <row r="5190" spans="1:7">
      <c r="A5190" s="182" t="str">
        <f t="shared" si="1414"/>
        <v>1.9.2.2.00.0.0 - Restituições</v>
      </c>
      <c r="B5190" s="106" t="s">
        <v>3392</v>
      </c>
      <c r="C5190" s="110">
        <v>17074542051.450001</v>
      </c>
      <c r="D5190" s="110">
        <v>0</v>
      </c>
      <c r="E5190" s="110">
        <v>0</v>
      </c>
      <c r="F5190" s="110">
        <v>-437535757.63999999</v>
      </c>
      <c r="G5190" s="112">
        <f t="shared" ref="G5190:G5253" si="1415">C5190-D5190-E5190+F5190</f>
        <v>16637006293.810001</v>
      </c>
    </row>
    <row r="5191" spans="1:7">
      <c r="A5191" s="182" t="str">
        <f t="shared" si="1414"/>
        <v>1.9.2.2.01.0.0 - Restituição de Convênios</v>
      </c>
      <c r="B5191" s="108" t="s">
        <v>3393</v>
      </c>
      <c r="C5191" s="111">
        <v>2015052194.9100001</v>
      </c>
      <c r="D5191" s="111"/>
      <c r="E5191" s="111"/>
      <c r="F5191" s="111">
        <v>-387326644.52999997</v>
      </c>
      <c r="G5191" s="112">
        <f t="shared" si="1415"/>
        <v>1627725550.3800001</v>
      </c>
    </row>
    <row r="5192" spans="1:7">
      <c r="A5192" s="182" t="str">
        <f t="shared" si="1414"/>
        <v>1.9.2.2.02.0.0 - Restituição de Benefícios Não Desembolsados</v>
      </c>
      <c r="B5192" s="106" t="s">
        <v>3394</v>
      </c>
      <c r="C5192" s="110">
        <v>29548373.34</v>
      </c>
      <c r="D5192" s="110"/>
      <c r="E5192" s="110"/>
      <c r="F5192" s="110"/>
      <c r="G5192" s="112">
        <f t="shared" si="1415"/>
        <v>29548373.34</v>
      </c>
    </row>
    <row r="5193" spans="1:7">
      <c r="A5193" s="182" t="str">
        <f t="shared" si="1414"/>
        <v>1.9.2.2.03.0.0 - Restituição de Benefícios Previdenciários</v>
      </c>
      <c r="B5193" s="108" t="s">
        <v>3395</v>
      </c>
      <c r="C5193" s="111">
        <v>1032113550.6</v>
      </c>
      <c r="D5193" s="111"/>
      <c r="E5193" s="111"/>
      <c r="F5193" s="111">
        <v>-169967.88</v>
      </c>
      <c r="G5193" s="112">
        <f t="shared" si="1415"/>
        <v>1031943582.72</v>
      </c>
    </row>
    <row r="5194" spans="1:7">
      <c r="A5194" s="182" t="str">
        <f t="shared" si="1414"/>
        <v>1.9.2.2.04.0.0 - Restituição de Benefícios Assistenciais</v>
      </c>
      <c r="B5194" s="106" t="s">
        <v>3396</v>
      </c>
      <c r="C5194" s="110">
        <v>1294.1400000000001</v>
      </c>
      <c r="D5194" s="110"/>
      <c r="E5194" s="110"/>
      <c r="F5194" s="110">
        <v>-15.2</v>
      </c>
      <c r="G5194" s="112">
        <f t="shared" si="1415"/>
        <v>1278.94</v>
      </c>
    </row>
    <row r="5195" spans="1:7" ht="25.5">
      <c r="A5195" s="182" t="str">
        <f t="shared" si="1414"/>
        <v>1.9.2.2.05.0.0 - Restituição de Contribuições Previdenciárias 
 Complementares</v>
      </c>
      <c r="B5195" s="108" t="s">
        <v>3397</v>
      </c>
      <c r="C5195" s="111">
        <v>0</v>
      </c>
      <c r="D5195" s="111"/>
      <c r="E5195" s="111"/>
      <c r="F5195" s="111"/>
      <c r="G5195" s="112">
        <f t="shared" si="1415"/>
        <v>0</v>
      </c>
    </row>
    <row r="5196" spans="1:7">
      <c r="A5196" s="182" t="str">
        <f t="shared" si="1414"/>
        <v>1.9.2.2.06.0.0 - Restituição de Despesas de Exercícios Anteriores</v>
      </c>
      <c r="B5196" s="106" t="s">
        <v>3398</v>
      </c>
      <c r="C5196" s="110">
        <v>2326179488.5599999</v>
      </c>
      <c r="D5196" s="110"/>
      <c r="E5196" s="110"/>
      <c r="F5196" s="110">
        <v>-32438500.329999998</v>
      </c>
      <c r="G5196" s="112">
        <f t="shared" si="1415"/>
        <v>2293740988.23</v>
      </c>
    </row>
    <row r="5197" spans="1:7" ht="25.5">
      <c r="A5197" s="182" t="str">
        <f t="shared" si="1414"/>
        <v>1.9.2.2.07.0.0 - Restituição de Parcelas do Seguro Desemprego 
 Recebidas Indevidamente</v>
      </c>
      <c r="B5197" s="108" t="s">
        <v>3399</v>
      </c>
      <c r="C5197" s="111">
        <v>83044381.329999998</v>
      </c>
      <c r="D5197" s="111"/>
      <c r="E5197" s="111"/>
      <c r="F5197" s="111">
        <v>-46822.63</v>
      </c>
      <c r="G5197" s="112">
        <f t="shared" si="1415"/>
        <v>82997558.700000003</v>
      </c>
    </row>
    <row r="5198" spans="1:7">
      <c r="A5198" s="182" t="str">
        <f t="shared" si="1414"/>
        <v>1.9.2.2.08.0.0 - Restituição de Garantias Prestadas</v>
      </c>
      <c r="B5198" s="106" t="s">
        <v>3400</v>
      </c>
      <c r="C5198" s="110">
        <v>16456.16</v>
      </c>
      <c r="D5198" s="110"/>
      <c r="E5198" s="110"/>
      <c r="F5198" s="110">
        <v>-2468.42</v>
      </c>
      <c r="G5198" s="112">
        <f t="shared" si="1415"/>
        <v>13987.74</v>
      </c>
    </row>
    <row r="5199" spans="1:7">
      <c r="A5199" s="182" t="str">
        <f t="shared" si="1414"/>
        <v>1.9.2.2.09.0.0 - Restituição de Recursos de Fomento</v>
      </c>
      <c r="B5199" s="108" t="s">
        <v>3401</v>
      </c>
      <c r="C5199" s="111">
        <v>88705114.879999995</v>
      </c>
      <c r="D5199" s="111"/>
      <c r="E5199" s="111"/>
      <c r="F5199" s="111">
        <v>-1946.39</v>
      </c>
      <c r="G5199" s="112">
        <f t="shared" si="1415"/>
        <v>88703168.489999995</v>
      </c>
    </row>
    <row r="5200" spans="1:7" ht="25.5">
      <c r="A5200" s="182" t="str">
        <f t="shared" si="1414"/>
        <v>1.9.2.2.10.0.0 - Restituição Decorrente da Não Aplicação de 
 Incentivos Fiscais</v>
      </c>
      <c r="B5200" s="106" t="s">
        <v>3402</v>
      </c>
      <c r="C5200" s="110">
        <v>30804489.210000001</v>
      </c>
      <c r="D5200" s="110"/>
      <c r="E5200" s="110"/>
      <c r="F5200" s="110">
        <v>-1991266.63</v>
      </c>
      <c r="G5200" s="112">
        <f t="shared" si="1415"/>
        <v>28813222.580000002</v>
      </c>
    </row>
    <row r="5201" spans="1:7" ht="25.5">
      <c r="A5201" s="182" t="str">
        <f t="shared" si="1414"/>
        <v>1.9.2.2.11.0.0 - Restituição Decorrente da Aplicação Irregular de 
 Recursos Eleitorais</v>
      </c>
      <c r="B5201" s="108" t="s">
        <v>3403</v>
      </c>
      <c r="C5201" s="111">
        <v>1143456.3600000001</v>
      </c>
      <c r="D5201" s="111"/>
      <c r="E5201" s="111"/>
      <c r="F5201" s="111">
        <v>-9505.99</v>
      </c>
      <c r="G5201" s="112">
        <f t="shared" si="1415"/>
        <v>1133950.3700000001</v>
      </c>
    </row>
    <row r="5202" spans="1:7">
      <c r="A5202" s="182" t="str">
        <f t="shared" si="1414"/>
        <v>1.9.2.2.99.0.0 - Outras Restituições</v>
      </c>
      <c r="B5202" s="106" t="s">
        <v>3404</v>
      </c>
      <c r="C5202" s="110">
        <v>11467933251.959999</v>
      </c>
      <c r="D5202" s="110"/>
      <c r="E5202" s="110"/>
      <c r="F5202" s="110">
        <v>-15548619.640000001</v>
      </c>
      <c r="G5202" s="112">
        <f t="shared" si="1415"/>
        <v>11452384632.32</v>
      </c>
    </row>
    <row r="5203" spans="1:7">
      <c r="A5203" s="182" t="str">
        <f t="shared" si="1414"/>
        <v>1.9.2.3.00.0.0 - Ressarcimentos</v>
      </c>
      <c r="B5203" s="108" t="s">
        <v>3405</v>
      </c>
      <c r="C5203" s="111">
        <v>719056377.74000001</v>
      </c>
      <c r="D5203" s="111">
        <v>0</v>
      </c>
      <c r="E5203" s="111">
        <v>0</v>
      </c>
      <c r="F5203" s="111">
        <v>-7809093.6699999999</v>
      </c>
      <c r="G5203" s="112">
        <f t="shared" si="1415"/>
        <v>711247284.07000005</v>
      </c>
    </row>
    <row r="5204" spans="1:7" ht="25.5">
      <c r="A5204" s="182" t="str">
        <f t="shared" si="1414"/>
        <v>1.9.2.3.01.0.0 - Ressarcimento por Operadoras de Seguros Privados de 
 Assistência a Saúde</v>
      </c>
      <c r="B5204" s="106" t="s">
        <v>3406</v>
      </c>
      <c r="C5204" s="110">
        <v>585411070.71000004</v>
      </c>
      <c r="D5204" s="110"/>
      <c r="E5204" s="110"/>
      <c r="F5204" s="110"/>
      <c r="G5204" s="112">
        <f t="shared" si="1415"/>
        <v>585411070.71000004</v>
      </c>
    </row>
    <row r="5205" spans="1:7">
      <c r="A5205" s="182" t="str">
        <f t="shared" si="1414"/>
        <v>1.9.2.3.02.0.0 - Ressarcimento de Custos</v>
      </c>
      <c r="B5205" s="108" t="s">
        <v>3407</v>
      </c>
      <c r="C5205" s="111">
        <v>97049715.200000003</v>
      </c>
      <c r="D5205" s="111"/>
      <c r="E5205" s="111"/>
      <c r="F5205" s="111">
        <v>-541252.41</v>
      </c>
      <c r="G5205" s="112">
        <f t="shared" si="1415"/>
        <v>96508462.790000007</v>
      </c>
    </row>
    <row r="5206" spans="1:7">
      <c r="A5206" s="182" t="str">
        <f t="shared" si="1414"/>
        <v>1.9.2.3.03.0.0 - Reversão de Garantias</v>
      </c>
      <c r="B5206" s="106" t="s">
        <v>3408</v>
      </c>
      <c r="C5206" s="110">
        <v>1169996.8500000001</v>
      </c>
      <c r="D5206" s="110"/>
      <c r="E5206" s="110"/>
      <c r="F5206" s="110"/>
      <c r="G5206" s="112">
        <f t="shared" si="1415"/>
        <v>1169996.8500000001</v>
      </c>
    </row>
    <row r="5207" spans="1:7" ht="25.5">
      <c r="A5207" s="182" t="str">
        <f t="shared" si="1414"/>
        <v>1.9.2.3.04.0.0 - Ressarcimento ao Regime Geral de Previdência Social 
 - RGPS</v>
      </c>
      <c r="B5207" s="108" t="s">
        <v>3409</v>
      </c>
      <c r="C5207" s="111">
        <v>15969079.08</v>
      </c>
      <c r="D5207" s="111"/>
      <c r="E5207" s="111"/>
      <c r="F5207" s="111"/>
      <c r="G5207" s="112">
        <f t="shared" si="1415"/>
        <v>15969079.08</v>
      </c>
    </row>
    <row r="5208" spans="1:7">
      <c r="A5208" s="182" t="str">
        <f t="shared" si="1414"/>
        <v>1.9.2.3.99.0.0 - Outros Ressarcimentos</v>
      </c>
      <c r="B5208" s="106" t="s">
        <v>3410</v>
      </c>
      <c r="C5208" s="110">
        <v>19456515.899999999</v>
      </c>
      <c r="D5208" s="110"/>
      <c r="E5208" s="110"/>
      <c r="F5208" s="110">
        <v>-7267841.2599999998</v>
      </c>
      <c r="G5208" s="112">
        <f t="shared" si="1415"/>
        <v>12188674.639999999</v>
      </c>
    </row>
    <row r="5209" spans="1:7" ht="25.5">
      <c r="A5209" s="182" t="str">
        <f t="shared" si="1414"/>
        <v>1.9.3.0.00.0.0 - Bens, Direitos e Valores Incorporados ao Patrimônio 
 Público</v>
      </c>
      <c r="B5209" s="108" t="s">
        <v>3411</v>
      </c>
      <c r="C5209" s="111">
        <v>738614254.29999995</v>
      </c>
      <c r="D5209" s="111"/>
      <c r="E5209" s="111"/>
      <c r="F5209" s="111">
        <v>-8975440.3699999992</v>
      </c>
      <c r="G5209" s="112">
        <f t="shared" si="1415"/>
        <v>729638813.92999995</v>
      </c>
    </row>
    <row r="5210" spans="1:7">
      <c r="A5210" s="182" t="str">
        <f t="shared" si="1414"/>
        <v>1.9.9.0.00.0.0 - Demais Receitas Correntes</v>
      </c>
      <c r="B5210" s="106" t="s">
        <v>3412</v>
      </c>
      <c r="C5210" s="110">
        <v>20401001260.790001</v>
      </c>
      <c r="D5210" s="110">
        <v>0</v>
      </c>
      <c r="E5210" s="110">
        <v>0</v>
      </c>
      <c r="F5210" s="110">
        <v>-3276118014.5500002</v>
      </c>
      <c r="G5210" s="112">
        <f t="shared" si="1415"/>
        <v>17124883246.240002</v>
      </c>
    </row>
    <row r="5211" spans="1:7" ht="25.5">
      <c r="A5211" s="182" t="str">
        <f t="shared" si="1414"/>
        <v>1.9.9.0.01.0.0 - Aportes Periódicos para Amortização de Déficit 
 Atuarial do RPPS</v>
      </c>
      <c r="B5211" s="108" t="s">
        <v>3413</v>
      </c>
      <c r="C5211" s="111">
        <v>0</v>
      </c>
      <c r="D5211" s="111"/>
      <c r="E5211" s="111"/>
      <c r="F5211" s="111"/>
      <c r="G5211" s="112">
        <f t="shared" si="1415"/>
        <v>0</v>
      </c>
    </row>
    <row r="5212" spans="1:7">
      <c r="A5212" s="182" t="str">
        <f t="shared" si="1414"/>
        <v>1.9.9.0.02.0.0 - Aportes Periódicos para Compensações ao RGPS</v>
      </c>
      <c r="B5212" s="106" t="s">
        <v>3414</v>
      </c>
      <c r="C5212" s="110">
        <v>0</v>
      </c>
      <c r="D5212" s="110"/>
      <c r="E5212" s="110"/>
      <c r="F5212" s="110"/>
      <c r="G5212" s="112">
        <f t="shared" si="1415"/>
        <v>0</v>
      </c>
    </row>
    <row r="5213" spans="1:7" ht="25.5">
      <c r="A5213" s="182" t="str">
        <f t="shared" si="1414"/>
        <v>1.9.9.0.03.0.0 - Compensações Financeiras entre o Regime Geral e os 
 Regimes Próprios de Previdência dos Servidores</v>
      </c>
      <c r="B5213" s="108" t="s">
        <v>3415</v>
      </c>
      <c r="C5213" s="111">
        <v>53032701.920000002</v>
      </c>
      <c r="D5213" s="111"/>
      <c r="E5213" s="111"/>
      <c r="F5213" s="111">
        <v>-20191.169999999998</v>
      </c>
      <c r="G5213" s="112">
        <f t="shared" si="1415"/>
        <v>53012510.75</v>
      </c>
    </row>
    <row r="5214" spans="1:7">
      <c r="A5214" s="182" t="str">
        <f t="shared" si="1414"/>
        <v>1.9.9.0.04.0.0 - Contribuição ao Montepio Civil</v>
      </c>
      <c r="B5214" s="106" t="s">
        <v>3416</v>
      </c>
      <c r="C5214" s="110">
        <v>342393.78</v>
      </c>
      <c r="D5214" s="110"/>
      <c r="E5214" s="110"/>
      <c r="F5214" s="110">
        <v>-21642.18</v>
      </c>
      <c r="G5214" s="112">
        <f t="shared" si="1415"/>
        <v>320751.60000000003</v>
      </c>
    </row>
    <row r="5215" spans="1:7">
      <c r="A5215" s="182" t="str">
        <f t="shared" si="1414"/>
        <v>1.9.9.0.05.0.0 - Barreiras Técnicas ao Comércio Exterior</v>
      </c>
      <c r="B5215" s="108" t="s">
        <v>3417</v>
      </c>
      <c r="C5215" s="111">
        <v>405206848.44</v>
      </c>
      <c r="D5215" s="111"/>
      <c r="E5215" s="111"/>
      <c r="F5215" s="111">
        <v>-42340396.299999997</v>
      </c>
      <c r="G5215" s="112">
        <f t="shared" si="1415"/>
        <v>362866452.13999999</v>
      </c>
    </row>
    <row r="5216" spans="1:7">
      <c r="A5216" s="182" t="str">
        <f t="shared" si="1414"/>
        <v>1.9.9.0.06.0.0 - Contrapartida de Subvenções ou Subsídios</v>
      </c>
      <c r="B5216" s="106" t="s">
        <v>3418</v>
      </c>
      <c r="C5216" s="110">
        <v>21199364.280000001</v>
      </c>
      <c r="D5216" s="110"/>
      <c r="E5216" s="110"/>
      <c r="F5216" s="110"/>
      <c r="G5216" s="112">
        <f t="shared" si="1415"/>
        <v>21199364.280000001</v>
      </c>
    </row>
    <row r="5217" spans="1:7">
      <c r="A5217" s="182" t="str">
        <f t="shared" si="1414"/>
        <v>1.9.9.0.07.0.0 - Disponibilidades de Recursos do Fundo Social</v>
      </c>
      <c r="B5217" s="108" t="s">
        <v>3419</v>
      </c>
      <c r="C5217" s="111">
        <v>0</v>
      </c>
      <c r="D5217" s="111"/>
      <c r="E5217" s="111"/>
      <c r="F5217" s="111"/>
      <c r="G5217" s="112">
        <f t="shared" si="1415"/>
        <v>0</v>
      </c>
    </row>
    <row r="5218" spans="1:7" ht="25.5">
      <c r="A5218" s="182" t="str">
        <f t="shared" si="1414"/>
        <v>1.9.9.0.08.0.0 - Prêmio do Seguro Obrigatório de Danos Pessoais 
 causados por Veículos Automotores de Via Terrestre - DPVAT</v>
      </c>
      <c r="B5218" s="106" t="s">
        <v>3420</v>
      </c>
      <c r="C5218" s="110">
        <v>3301773715.6399999</v>
      </c>
      <c r="D5218" s="110"/>
      <c r="E5218" s="110"/>
      <c r="F5218" s="110">
        <v>-43630.080000000002</v>
      </c>
      <c r="G5218" s="112">
        <f t="shared" si="1415"/>
        <v>3301730085.5599999</v>
      </c>
    </row>
    <row r="5219" spans="1:7">
      <c r="A5219" s="182" t="str">
        <f t="shared" si="1414"/>
        <v>1.9.9.0.09.0.0 - Prestação de Contas Eleitorais</v>
      </c>
      <c r="B5219" s="108" t="s">
        <v>3421</v>
      </c>
      <c r="C5219" s="111">
        <v>3092524.05</v>
      </c>
      <c r="D5219" s="111"/>
      <c r="E5219" s="111"/>
      <c r="F5219" s="111">
        <v>-53313.79</v>
      </c>
      <c r="G5219" s="112">
        <f t="shared" si="1415"/>
        <v>3039210.26</v>
      </c>
    </row>
    <row r="5220" spans="1:7">
      <c r="A5220" s="182" t="str">
        <f t="shared" si="1414"/>
        <v>1.9.9.0.10.0.0 - Reserva Global de Reversão</v>
      </c>
      <c r="B5220" s="106" t="s">
        <v>3422</v>
      </c>
      <c r="C5220" s="110">
        <v>39990718.850000001</v>
      </c>
      <c r="D5220" s="110"/>
      <c r="E5220" s="110"/>
      <c r="F5220" s="110"/>
      <c r="G5220" s="112">
        <f t="shared" si="1415"/>
        <v>39990718.850000001</v>
      </c>
    </row>
    <row r="5221" spans="1:7">
      <c r="A5221" s="182" t="str">
        <f t="shared" si="1414"/>
        <v>1.9.9.0.11.0.0 - Variação Cambial</v>
      </c>
      <c r="B5221" s="108" t="s">
        <v>3423</v>
      </c>
      <c r="C5221" s="111">
        <v>34945473.810000002</v>
      </c>
      <c r="D5221" s="111"/>
      <c r="E5221" s="111"/>
      <c r="F5221" s="111"/>
      <c r="G5221" s="112">
        <f t="shared" si="1415"/>
        <v>34945473.810000002</v>
      </c>
    </row>
    <row r="5222" spans="1:7" ht="25.5">
      <c r="A5222" s="182" t="str">
        <f t="shared" si="1414"/>
        <v>1.9.9.0.12.0.0 - Encargos Legais pela Inscrição em Dívida Ativa e 
 Receitas de Ônus de Sucumbência</v>
      </c>
      <c r="B5222" s="106" t="s">
        <v>3424</v>
      </c>
      <c r="C5222" s="110">
        <v>728220249.57000005</v>
      </c>
      <c r="D5222" s="110"/>
      <c r="E5222" s="110"/>
      <c r="F5222" s="110">
        <v>-21160279.170000002</v>
      </c>
      <c r="G5222" s="112">
        <f t="shared" si="1415"/>
        <v>707059970.4000001</v>
      </c>
    </row>
    <row r="5223" spans="1:7">
      <c r="A5223" s="182" t="str">
        <f t="shared" si="1414"/>
        <v>1.9.9.0.99.0.0 - Outras Receitas</v>
      </c>
      <c r="B5223" s="108" t="s">
        <v>3425</v>
      </c>
      <c r="C5223" s="111">
        <v>15813197270.450001</v>
      </c>
      <c r="D5223" s="111">
        <v>0</v>
      </c>
      <c r="E5223" s="111">
        <v>0</v>
      </c>
      <c r="F5223" s="111">
        <v>-3212478561.8600001</v>
      </c>
      <c r="G5223" s="112">
        <f t="shared" si="1415"/>
        <v>12600718708.59</v>
      </c>
    </row>
    <row r="5224" spans="1:7">
      <c r="A5224" s="182" t="str">
        <f t="shared" si="1414"/>
        <v>1.9.9.0.99.1.0 - Outras Receitas - Primárias</v>
      </c>
      <c r="B5224" s="106" t="s">
        <v>3426</v>
      </c>
      <c r="C5224" s="110">
        <v>6237315467.2299995</v>
      </c>
      <c r="D5224" s="110"/>
      <c r="E5224" s="110"/>
      <c r="F5224" s="110">
        <v>-1332249950.99</v>
      </c>
      <c r="G5224" s="112">
        <f t="shared" si="1415"/>
        <v>4905065516.2399998</v>
      </c>
    </row>
    <row r="5225" spans="1:7">
      <c r="A5225" s="182" t="str">
        <f t="shared" si="1414"/>
        <v>1.9.9.0.99.2.0 - Outras Receitas - Financeiras</v>
      </c>
      <c r="B5225" s="108" t="s">
        <v>3427</v>
      </c>
      <c r="C5225" s="111">
        <v>9575881803.2199993</v>
      </c>
      <c r="D5225" s="111"/>
      <c r="E5225" s="111"/>
      <c r="F5225" s="111">
        <v>-1880228610.8699999</v>
      </c>
      <c r="G5225" s="112">
        <f t="shared" si="1415"/>
        <v>7695653192.3499994</v>
      </c>
    </row>
    <row r="5226" spans="1:7">
      <c r="A5226" s="182" t="str">
        <f t="shared" si="1414"/>
        <v>2.0.0.0.00.0.0 - Receitas de Capital</v>
      </c>
      <c r="B5226" s="106" t="s">
        <v>3428</v>
      </c>
      <c r="C5226" s="110">
        <v>1120667065882.1399</v>
      </c>
      <c r="D5226" s="110">
        <v>0</v>
      </c>
      <c r="E5226" s="110">
        <v>0</v>
      </c>
      <c r="F5226" s="110">
        <v>-1363027656.1800001</v>
      </c>
      <c r="G5226" s="112">
        <f t="shared" si="1415"/>
        <v>1119304038225.96</v>
      </c>
    </row>
    <row r="5227" spans="1:7">
      <c r="A5227" s="182" t="str">
        <f t="shared" si="1414"/>
        <v>2.1.0.0.00.0.0 - Operações de Crédito</v>
      </c>
      <c r="B5227" s="108" t="s">
        <v>3429</v>
      </c>
      <c r="C5227" s="111">
        <v>941943184255.93005</v>
      </c>
      <c r="D5227" s="111">
        <v>0</v>
      </c>
      <c r="E5227" s="111">
        <v>0</v>
      </c>
      <c r="F5227" s="111">
        <v>-671877.71</v>
      </c>
      <c r="G5227" s="112">
        <f t="shared" si="1415"/>
        <v>941942512378.22009</v>
      </c>
    </row>
    <row r="5228" spans="1:7">
      <c r="A5228" s="182" t="str">
        <f t="shared" si="1414"/>
        <v>2.1.1.0.00.0.0 - Operações de Crédito - Mercado Interno</v>
      </c>
      <c r="B5228" s="106" t="s">
        <v>3430</v>
      </c>
      <c r="C5228" s="110">
        <v>930654390418.51001</v>
      </c>
      <c r="D5228" s="110"/>
      <c r="E5228" s="110"/>
      <c r="F5228" s="110"/>
      <c r="G5228" s="112">
        <f t="shared" si="1415"/>
        <v>930654390418.51001</v>
      </c>
    </row>
    <row r="5229" spans="1:7">
      <c r="A5229" s="182" t="str">
        <f t="shared" si="1414"/>
        <v>2.1.2.0.00.0.0 - Operações de Crédito - Mercado Externo</v>
      </c>
      <c r="B5229" s="108" t="s">
        <v>3431</v>
      </c>
      <c r="C5229" s="111">
        <v>11288793837.42</v>
      </c>
      <c r="D5229" s="111"/>
      <c r="E5229" s="111"/>
      <c r="F5229" s="111">
        <v>-671877.71</v>
      </c>
      <c r="G5229" s="112">
        <f t="shared" si="1415"/>
        <v>11288121959.710001</v>
      </c>
    </row>
    <row r="5230" spans="1:7">
      <c r="A5230" s="182" t="str">
        <f t="shared" si="1414"/>
        <v>2.2.0.0.00.0.0 - Alienação de Bens</v>
      </c>
      <c r="B5230" s="106" t="s">
        <v>3432</v>
      </c>
      <c r="C5230" s="110">
        <v>798258825.85000002</v>
      </c>
      <c r="D5230" s="110">
        <v>0</v>
      </c>
      <c r="E5230" s="110">
        <v>0</v>
      </c>
      <c r="F5230" s="110">
        <v>-59101685.149999999</v>
      </c>
      <c r="G5230" s="112">
        <f t="shared" si="1415"/>
        <v>739157140.70000005</v>
      </c>
    </row>
    <row r="5231" spans="1:7">
      <c r="A5231" s="182" t="str">
        <f t="shared" si="1414"/>
        <v>2.2.1.0.00.0.0 - Alienação de Bens Móveis</v>
      </c>
      <c r="B5231" s="108" t="s">
        <v>3433</v>
      </c>
      <c r="C5231" s="111">
        <v>658419079.13999999</v>
      </c>
      <c r="D5231" s="111"/>
      <c r="E5231" s="111"/>
      <c r="F5231" s="111">
        <v>-58355169.18</v>
      </c>
      <c r="G5231" s="112">
        <f t="shared" si="1415"/>
        <v>600063909.96000004</v>
      </c>
    </row>
    <row r="5232" spans="1:7">
      <c r="A5232" s="182" t="str">
        <f t="shared" si="1414"/>
        <v>2.2.2.0.00.0.0 - Alienação de Bens Imóveis</v>
      </c>
      <c r="B5232" s="106" t="s">
        <v>3434</v>
      </c>
      <c r="C5232" s="110">
        <v>139838365.34999999</v>
      </c>
      <c r="D5232" s="110"/>
      <c r="E5232" s="110"/>
      <c r="F5232" s="110">
        <v>-746515.97</v>
      </c>
      <c r="G5232" s="112">
        <f t="shared" si="1415"/>
        <v>139091849.38</v>
      </c>
    </row>
    <row r="5233" spans="1:7">
      <c r="A5233" s="182" t="str">
        <f t="shared" si="1414"/>
        <v>2.2.3.0.00.0.0 - Alienação de Bens Intangíveis</v>
      </c>
      <c r="B5233" s="108" t="s">
        <v>3435</v>
      </c>
      <c r="C5233" s="111">
        <v>1381.36</v>
      </c>
      <c r="D5233" s="111"/>
      <c r="E5233" s="111"/>
      <c r="F5233" s="111"/>
      <c r="G5233" s="112">
        <f t="shared" si="1415"/>
        <v>1381.36</v>
      </c>
    </row>
    <row r="5234" spans="1:7">
      <c r="A5234" s="182" t="str">
        <f t="shared" si="1414"/>
        <v>2.3.0.0.00.0.0 - Amortização de Empréstimos</v>
      </c>
      <c r="B5234" s="106" t="s">
        <v>3436</v>
      </c>
      <c r="C5234" s="110">
        <v>76465748786.330002</v>
      </c>
      <c r="D5234" s="110"/>
      <c r="E5234" s="110"/>
      <c r="F5234" s="110">
        <v>-1207169829.05</v>
      </c>
      <c r="G5234" s="112">
        <f t="shared" si="1415"/>
        <v>75258578957.279999</v>
      </c>
    </row>
    <row r="5235" spans="1:7">
      <c r="A5235" s="182" t="str">
        <f t="shared" si="1414"/>
        <v>2.4.0.0.00.0.0 - Transferências de Capital</v>
      </c>
      <c r="B5235" s="108" t="s">
        <v>3437</v>
      </c>
      <c r="C5235" s="111">
        <v>196479135.84999999</v>
      </c>
      <c r="D5235" s="111">
        <v>0</v>
      </c>
      <c r="E5235" s="111">
        <v>0</v>
      </c>
      <c r="F5235" s="111">
        <v>-68992217.670000002</v>
      </c>
      <c r="G5235" s="112">
        <f t="shared" si="1415"/>
        <v>127486918.17999999</v>
      </c>
    </row>
    <row r="5236" spans="1:7">
      <c r="A5236" s="182" t="str">
        <f t="shared" si="1414"/>
        <v>2.4.1.0.00.0.0 - Transferências da União e de suas Entidades</v>
      </c>
      <c r="B5236" s="106" t="s">
        <v>3438</v>
      </c>
      <c r="C5236" s="110">
        <v>15967113.869999999</v>
      </c>
      <c r="D5236" s="110"/>
      <c r="E5236" s="110"/>
      <c r="F5236" s="110">
        <v>-13930.67</v>
      </c>
      <c r="G5236" s="112">
        <f t="shared" si="1415"/>
        <v>15953183.199999999</v>
      </c>
    </row>
    <row r="5237" spans="1:7" ht="25.5">
      <c r="A5237" s="182" t="str">
        <f t="shared" si="1414"/>
        <v>2.4.2.0.00.0.0 - Transferências dos Estados e do Distrito Federal e de 
 suas Entidades</v>
      </c>
      <c r="B5237" s="108" t="s">
        <v>3439</v>
      </c>
      <c r="C5237" s="111">
        <v>0</v>
      </c>
      <c r="D5237" s="111"/>
      <c r="E5237" s="111"/>
      <c r="F5237" s="111"/>
      <c r="G5237" s="112">
        <f t="shared" si="1415"/>
        <v>0</v>
      </c>
    </row>
    <row r="5238" spans="1:7">
      <c r="A5238" s="182" t="str">
        <f t="shared" si="1414"/>
        <v>2.4.3.0.00.0.0 - Transferências dos Municípios e de suas Entidades</v>
      </c>
      <c r="B5238" s="106" t="s">
        <v>3440</v>
      </c>
      <c r="C5238" s="110">
        <v>8386311.5800000001</v>
      </c>
      <c r="D5238" s="110"/>
      <c r="E5238" s="110"/>
      <c r="F5238" s="110">
        <v>-4227984.3600000003</v>
      </c>
      <c r="G5238" s="112">
        <f t="shared" si="1415"/>
        <v>4158327.2199999997</v>
      </c>
    </row>
    <row r="5239" spans="1:7">
      <c r="A5239" s="182" t="str">
        <f t="shared" si="1414"/>
        <v>2.4.4.0.00.0.0 - Transferências de Instituições Privadas</v>
      </c>
      <c r="B5239" s="108" t="s">
        <v>3441</v>
      </c>
      <c r="C5239" s="111">
        <v>145291397.66999999</v>
      </c>
      <c r="D5239" s="111"/>
      <c r="E5239" s="111"/>
      <c r="F5239" s="111">
        <v>-63030584.789999999</v>
      </c>
      <c r="G5239" s="112">
        <f t="shared" si="1415"/>
        <v>82260812.879999995</v>
      </c>
    </row>
    <row r="5240" spans="1:7">
      <c r="A5240" s="182" t="str">
        <f t="shared" si="1414"/>
        <v>2.4.5.0.00.0.0 - Transferências de Outras Instituições Públicas</v>
      </c>
      <c r="B5240" s="106" t="s">
        <v>3442</v>
      </c>
      <c r="C5240" s="110">
        <v>3050225.72</v>
      </c>
      <c r="D5240" s="110"/>
      <c r="E5240" s="110"/>
      <c r="F5240" s="110">
        <v>-1703647.17</v>
      </c>
      <c r="G5240" s="112">
        <f t="shared" si="1415"/>
        <v>1346578.5500000003</v>
      </c>
    </row>
    <row r="5241" spans="1:7">
      <c r="A5241" s="182" t="str">
        <f t="shared" si="1414"/>
        <v>2.4.6.0.00.0.0 - Transferências do Exterior</v>
      </c>
      <c r="B5241" s="108" t="s">
        <v>3443</v>
      </c>
      <c r="C5241" s="111">
        <v>23784087.010000002</v>
      </c>
      <c r="D5241" s="111"/>
      <c r="E5241" s="111"/>
      <c r="F5241" s="111">
        <v>-16070.68</v>
      </c>
      <c r="G5241" s="112">
        <f t="shared" si="1415"/>
        <v>23768016.330000002</v>
      </c>
    </row>
    <row r="5242" spans="1:7">
      <c r="A5242" s="182" t="str">
        <f t="shared" si="1414"/>
        <v>2.4.7.0.00.0.0 - Transferências de Pessoas Físicas</v>
      </c>
      <c r="B5242" s="106" t="s">
        <v>3444</v>
      </c>
      <c r="C5242" s="110">
        <v>0</v>
      </c>
      <c r="D5242" s="110"/>
      <c r="E5242" s="110"/>
      <c r="F5242" s="110"/>
      <c r="G5242" s="112">
        <f t="shared" si="1415"/>
        <v>0</v>
      </c>
    </row>
    <row r="5243" spans="1:7" ht="25.5">
      <c r="A5243" s="182" t="str">
        <f t="shared" si="1414"/>
        <v>2.4.8.0.00.0.0 - Transferências Provenientes de Depósito Não 
 Identificados</v>
      </c>
      <c r="B5243" s="108" t="s">
        <v>3445</v>
      </c>
      <c r="C5243" s="111">
        <v>0</v>
      </c>
      <c r="D5243" s="111"/>
      <c r="E5243" s="111"/>
      <c r="F5243" s="111"/>
      <c r="G5243" s="112">
        <f t="shared" si="1415"/>
        <v>0</v>
      </c>
    </row>
    <row r="5244" spans="1:7">
      <c r="A5244" s="182" t="str">
        <f t="shared" si="1414"/>
        <v>2.9.0.0.00.0.0 - Outras Receitas de Capital</v>
      </c>
      <c r="B5244" s="106" t="s">
        <v>3446</v>
      </c>
      <c r="C5244" s="110">
        <v>101263394878.17999</v>
      </c>
      <c r="D5244" s="110">
        <v>0</v>
      </c>
      <c r="E5244" s="110">
        <v>0</v>
      </c>
      <c r="F5244" s="110">
        <v>-27092046.600000001</v>
      </c>
      <c r="G5244" s="112">
        <f t="shared" si="1415"/>
        <v>101236302831.57999</v>
      </c>
    </row>
    <row r="5245" spans="1:7">
      <c r="A5245" s="182" t="str">
        <f t="shared" si="1414"/>
        <v>2.9.1.0.00.0.0 - Integralização de Capital Social</v>
      </c>
      <c r="B5245" s="108" t="s">
        <v>3447</v>
      </c>
      <c r="C5245" s="111">
        <v>0</v>
      </c>
      <c r="D5245" s="111"/>
      <c r="E5245" s="111"/>
      <c r="F5245" s="111"/>
      <c r="G5245" s="112">
        <f t="shared" si="1415"/>
        <v>0</v>
      </c>
    </row>
    <row r="5246" spans="1:7">
      <c r="A5246" s="182" t="str">
        <f t="shared" si="1414"/>
        <v>2.9.2.0.00.0.0 - Resultado do Banco Central</v>
      </c>
      <c r="B5246" s="106" t="s">
        <v>3448</v>
      </c>
      <c r="C5246" s="110">
        <v>19426769217.220001</v>
      </c>
      <c r="D5246" s="110"/>
      <c r="E5246" s="110"/>
      <c r="F5246" s="110"/>
      <c r="G5246" s="112">
        <f t="shared" si="1415"/>
        <v>19426769217.220001</v>
      </c>
    </row>
    <row r="5247" spans="1:7">
      <c r="A5247" s="182" t="str">
        <f t="shared" si="1414"/>
        <v>2.9.3.0.00.0.0 - Remuneração das Disponibilidades do Tesouro</v>
      </c>
      <c r="B5247" s="108" t="s">
        <v>3449</v>
      </c>
      <c r="C5247" s="111">
        <v>81836625660.960007</v>
      </c>
      <c r="D5247" s="111"/>
      <c r="E5247" s="111"/>
      <c r="F5247" s="111">
        <v>-27092046.600000001</v>
      </c>
      <c r="G5247" s="112">
        <f t="shared" si="1415"/>
        <v>81809533614.360001</v>
      </c>
    </row>
    <row r="5248" spans="1:7">
      <c r="A5248" s="182" t="str">
        <f t="shared" si="1414"/>
        <v>2.9.4.0.00.0.0 - Resgate de Títulos do Tesouro</v>
      </c>
      <c r="B5248" s="106" t="s">
        <v>3450</v>
      </c>
      <c r="C5248" s="110">
        <v>0</v>
      </c>
      <c r="D5248" s="110"/>
      <c r="E5248" s="110"/>
      <c r="F5248" s="110"/>
      <c r="G5248" s="112">
        <f t="shared" si="1415"/>
        <v>0</v>
      </c>
    </row>
    <row r="5249" spans="1:7">
      <c r="A5249" s="182" t="str">
        <f t="shared" si="1414"/>
        <v>2.9.9.0.00.0.0 - Demais Receitas de Capital</v>
      </c>
      <c r="B5249" s="108" t="s">
        <v>3451</v>
      </c>
      <c r="C5249" s="111">
        <v>0</v>
      </c>
      <c r="D5249" s="111"/>
      <c r="E5249" s="111"/>
      <c r="F5249" s="111"/>
      <c r="G5249" s="112">
        <f t="shared" si="1415"/>
        <v>0</v>
      </c>
    </row>
    <row r="5250" spans="1:7">
      <c r="A5250" s="182" t="str">
        <f t="shared" si="1414"/>
        <v>7.0.0.0.00.0.0 - Receitas Correntes - Intraorçamentárias</v>
      </c>
      <c r="B5250" s="106" t="s">
        <v>3452</v>
      </c>
      <c r="C5250" s="110">
        <v>34094886944.32</v>
      </c>
      <c r="D5250" s="110">
        <v>0</v>
      </c>
      <c r="E5250" s="110">
        <v>0</v>
      </c>
      <c r="F5250" s="110">
        <v>-10258596.85</v>
      </c>
      <c r="G5250" s="112">
        <f t="shared" si="1415"/>
        <v>34084628347.470001</v>
      </c>
    </row>
    <row r="5251" spans="1:7" ht="25.5">
      <c r="A5251" s="182" t="str">
        <f t="shared" si="1414"/>
        <v>7.1.0.0.00.0.0 - Impostos, Taxas e Contribuições de Melhoria - 
 Intraorçamentárias</v>
      </c>
      <c r="B5251" s="108" t="s">
        <v>3453</v>
      </c>
      <c r="C5251" s="111">
        <v>1933512.33</v>
      </c>
      <c r="D5251" s="111"/>
      <c r="E5251" s="111"/>
      <c r="F5251" s="111">
        <v>-418634.71</v>
      </c>
      <c r="G5251" s="112">
        <f t="shared" si="1415"/>
        <v>1514877.62</v>
      </c>
    </row>
    <row r="5252" spans="1:7">
      <c r="A5252" s="182" t="str">
        <f t="shared" ref="A5252:A5272" si="1416">TRIM(B5252)</f>
        <v>7.2.0.0.00.0.0 - Contribuições - Intraorçamentárias</v>
      </c>
      <c r="B5252" s="106" t="s">
        <v>3454</v>
      </c>
      <c r="C5252" s="110">
        <v>20011944162.650002</v>
      </c>
      <c r="D5252" s="110">
        <v>0</v>
      </c>
      <c r="E5252" s="110">
        <v>0</v>
      </c>
      <c r="F5252" s="110">
        <v>-452575.74</v>
      </c>
      <c r="G5252" s="112">
        <f t="shared" si="1415"/>
        <v>20011491586.91</v>
      </c>
    </row>
    <row r="5253" spans="1:7">
      <c r="A5253" s="182" t="str">
        <f t="shared" si="1416"/>
        <v>7.2.1.0.00.0.0 - Contribuições Sociais - Intraorçamentárias</v>
      </c>
      <c r="B5253" s="108" t="s">
        <v>3455</v>
      </c>
      <c r="C5253" s="111">
        <v>20011910895.18</v>
      </c>
      <c r="D5253" s="111">
        <v>0</v>
      </c>
      <c r="E5253" s="111">
        <v>0</v>
      </c>
      <c r="F5253" s="111">
        <v>-451668.01</v>
      </c>
      <c r="G5253" s="112">
        <f t="shared" si="1415"/>
        <v>20011459227.170002</v>
      </c>
    </row>
    <row r="5254" spans="1:7" ht="25.5">
      <c r="A5254" s="182" t="str">
        <f t="shared" si="1416"/>
        <v>7.2.1.0.04.0.0 - Contribuição Patronal para o Regime Próprio de 
 Previdência Social - RPPS - Intraorçamentárias</v>
      </c>
      <c r="B5254" s="106" t="s">
        <v>3456</v>
      </c>
      <c r="C5254" s="110">
        <v>20011653688.439999</v>
      </c>
      <c r="D5254" s="110">
        <v>0</v>
      </c>
      <c r="E5254" s="110">
        <v>0</v>
      </c>
      <c r="F5254" s="110">
        <v>-451668.01</v>
      </c>
      <c r="G5254" s="112">
        <f t="shared" ref="G5254:G5272" si="1417">C5254-D5254-E5254+F5254</f>
        <v>20011202020.43</v>
      </c>
    </row>
    <row r="5255" spans="1:7" ht="25.5">
      <c r="A5255" s="182" t="str">
        <f t="shared" si="1416"/>
        <v>7.2.1.0.04.1.0 - Contribuição Patronal de Servidor Ativo Civil para 
 o RPPS - Intraorçamentárias</v>
      </c>
      <c r="B5255" s="108" t="s">
        <v>3457</v>
      </c>
      <c r="C5255" s="111">
        <v>19597456988.860001</v>
      </c>
      <c r="D5255" s="111"/>
      <c r="E5255" s="111"/>
      <c r="F5255" s="111">
        <v>-451649.64</v>
      </c>
      <c r="G5255" s="112">
        <f t="shared" si="1417"/>
        <v>19597005339.220001</v>
      </c>
    </row>
    <row r="5256" spans="1:7" ht="25.5">
      <c r="A5256" s="182" t="str">
        <f t="shared" si="1416"/>
        <v>7.2.1.0.04.2.0 - Contribuição do Servidor Ativo Civil para o RPPS - 
 Intraorçamentárias</v>
      </c>
      <c r="B5256" s="106" t="s">
        <v>3458</v>
      </c>
      <c r="C5256" s="110">
        <v>0</v>
      </c>
      <c r="D5256" s="110"/>
      <c r="E5256" s="110"/>
      <c r="F5256" s="110"/>
      <c r="G5256" s="112">
        <f t="shared" si="1417"/>
        <v>0</v>
      </c>
    </row>
    <row r="5257" spans="1:7" ht="25.5">
      <c r="A5257" s="182" t="str">
        <f t="shared" si="1416"/>
        <v>7.2.1.0.04.3.0 - Contribuição do Servidores Inativos e Pensionistas 
 Civis para o RPPS - Intraorçamentárias</v>
      </c>
      <c r="B5257" s="108" t="s">
        <v>3459</v>
      </c>
      <c r="C5257" s="111">
        <v>0</v>
      </c>
      <c r="D5257" s="111"/>
      <c r="E5257" s="111"/>
      <c r="F5257" s="111"/>
      <c r="G5257" s="112">
        <f t="shared" si="1417"/>
        <v>0</v>
      </c>
    </row>
    <row r="5258" spans="1:7" ht="25.5">
      <c r="A5258" s="182" t="str">
        <f t="shared" si="1416"/>
        <v>7.2.1.0.04.4.0 - Contribuição Patronal para o RPPS Oriunda de 
 Sentenças Judiciais - Intraorçamentárias</v>
      </c>
      <c r="B5258" s="106" t="s">
        <v>3460</v>
      </c>
      <c r="C5258" s="110">
        <v>0</v>
      </c>
      <c r="D5258" s="110"/>
      <c r="E5258" s="110"/>
      <c r="F5258" s="110"/>
      <c r="G5258" s="112">
        <f t="shared" si="1417"/>
        <v>0</v>
      </c>
    </row>
    <row r="5259" spans="1:7" ht="25.5">
      <c r="A5259" s="182" t="str">
        <f t="shared" si="1416"/>
        <v>7.2.1.0.04.5.0 - Contribuição do Servidor Ativo Civil ao RPPS 
 Oriunda de Sentenças Judiciais - Intraorçamentárias</v>
      </c>
      <c r="B5259" s="108" t="s">
        <v>3461</v>
      </c>
      <c r="C5259" s="111">
        <v>414196699.57999998</v>
      </c>
      <c r="D5259" s="111"/>
      <c r="E5259" s="111"/>
      <c r="F5259" s="111">
        <v>-18.37</v>
      </c>
      <c r="G5259" s="112">
        <f t="shared" si="1417"/>
        <v>414196681.20999998</v>
      </c>
    </row>
    <row r="5260" spans="1:7" ht="38.25">
      <c r="A5260" s="182" t="str">
        <f t="shared" si="1416"/>
        <v>7.2.1.0.04.6.0 - Contribuição do Servidor Inativo Civil e do 
 Pensionista Civil ao RPPS Oriunda de Sentenças Judiciais - 
 Intraorçamentárias</v>
      </c>
      <c r="B5260" s="106" t="s">
        <v>3462</v>
      </c>
      <c r="C5260" s="110">
        <v>0</v>
      </c>
      <c r="D5260" s="110"/>
      <c r="E5260" s="110"/>
      <c r="F5260" s="110"/>
      <c r="G5260" s="112">
        <f t="shared" si="1417"/>
        <v>0</v>
      </c>
    </row>
    <row r="5261" spans="1:7" ht="38.25">
      <c r="A5261" s="182" t="str">
        <f t="shared" si="1416"/>
        <v>7.2.1.0.04.9.0 - Outras Contribuições para o Regime Próprio de 
 Previdência do Servidor Público Intraorçamentárias - 
 Intraorçamentárias</v>
      </c>
      <c r="B5261" s="108" t="s">
        <v>3463</v>
      </c>
      <c r="C5261" s="111">
        <v>0</v>
      </c>
      <c r="D5261" s="111"/>
      <c r="E5261" s="111"/>
      <c r="F5261" s="111"/>
      <c r="G5261" s="112">
        <f t="shared" si="1417"/>
        <v>0</v>
      </c>
    </row>
    <row r="5262" spans="1:7" ht="25.5">
      <c r="A5262" s="182" t="str">
        <f t="shared" si="1416"/>
        <v>7.2.1.0.05.0.0 - Contribuição para o Custeio das Pensões Militares - 
 Intraorçamentárias</v>
      </c>
      <c r="B5262" s="106" t="s">
        <v>3464</v>
      </c>
      <c r="C5262" s="110">
        <v>0</v>
      </c>
      <c r="D5262" s="110"/>
      <c r="E5262" s="110"/>
      <c r="F5262" s="110"/>
      <c r="G5262" s="112">
        <f t="shared" si="1417"/>
        <v>0</v>
      </c>
    </row>
    <row r="5263" spans="1:7">
      <c r="A5263" s="182" t="str">
        <f t="shared" si="1416"/>
        <v>7.2.1.0.99.0.0 - Outras Contribuições Sociais - Intraorçamentárias</v>
      </c>
      <c r="B5263" s="108" t="s">
        <v>3465</v>
      </c>
      <c r="C5263" s="111">
        <v>257206.74</v>
      </c>
      <c r="D5263" s="111"/>
      <c r="E5263" s="111"/>
      <c r="F5263" s="111"/>
      <c r="G5263" s="112">
        <f t="shared" si="1417"/>
        <v>257206.74</v>
      </c>
    </row>
    <row r="5264" spans="1:7">
      <c r="A5264" s="182" t="str">
        <f t="shared" si="1416"/>
        <v>7.2.2.0.00.0.0 - Contribuições Econômicas - Intraorçamentárias</v>
      </c>
      <c r="B5264" s="106" t="s">
        <v>3466</v>
      </c>
      <c r="C5264" s="110">
        <v>33267.47</v>
      </c>
      <c r="D5264" s="110"/>
      <c r="E5264" s="110"/>
      <c r="F5264" s="110">
        <v>-907.73</v>
      </c>
      <c r="G5264" s="112">
        <f t="shared" si="1417"/>
        <v>32359.74</v>
      </c>
    </row>
    <row r="5265" spans="1:7" ht="25.5">
      <c r="A5265" s="182" t="str">
        <f t="shared" si="1416"/>
        <v>7.2.4.0.00.0.0 - Contribuição para o Custeio do Serviço de Iluminação 
 Pública - Intraorçamentárias</v>
      </c>
      <c r="B5265" s="108" t="s">
        <v>3467</v>
      </c>
      <c r="C5265" s="111">
        <v>0</v>
      </c>
      <c r="D5265" s="111"/>
      <c r="E5265" s="111"/>
      <c r="F5265" s="111"/>
      <c r="G5265" s="112">
        <f t="shared" si="1417"/>
        <v>0</v>
      </c>
    </row>
    <row r="5266" spans="1:7">
      <c r="A5266" s="182" t="str">
        <f t="shared" si="1416"/>
        <v>7.3.0.0.00.0.0 - Receita Patrimonial - Intraorçamentárias</v>
      </c>
      <c r="B5266" s="106" t="s">
        <v>3468</v>
      </c>
      <c r="C5266" s="110">
        <v>7231643.1100000003</v>
      </c>
      <c r="D5266" s="110"/>
      <c r="E5266" s="110"/>
      <c r="F5266" s="110">
        <v>-76865.7</v>
      </c>
      <c r="G5266" s="112">
        <f t="shared" si="1417"/>
        <v>7154777.4100000001</v>
      </c>
    </row>
    <row r="5267" spans="1:7">
      <c r="A5267" s="182" t="str">
        <f t="shared" si="1416"/>
        <v>7.4.0.0.00.0.0 - Receita Agropecuária - Intraorçamentárias</v>
      </c>
      <c r="B5267" s="108" t="s">
        <v>3469</v>
      </c>
      <c r="C5267" s="111">
        <v>0</v>
      </c>
      <c r="D5267" s="111"/>
      <c r="E5267" s="111"/>
      <c r="F5267" s="111"/>
      <c r="G5267" s="112">
        <f t="shared" si="1417"/>
        <v>0</v>
      </c>
    </row>
    <row r="5268" spans="1:7">
      <c r="A5268" s="182" t="str">
        <f t="shared" si="1416"/>
        <v>7.5.0.0.00.0.0 - Receita Industrial - Intraorçamentárias</v>
      </c>
      <c r="B5268" s="106" t="s">
        <v>3470</v>
      </c>
      <c r="C5268" s="110">
        <v>118418218.05</v>
      </c>
      <c r="D5268" s="110"/>
      <c r="E5268" s="110"/>
      <c r="F5268" s="110">
        <v>-2344165.33</v>
      </c>
      <c r="G5268" s="112">
        <f t="shared" si="1417"/>
        <v>116074052.72</v>
      </c>
    </row>
    <row r="5269" spans="1:7">
      <c r="A5269" s="182" t="str">
        <f t="shared" si="1416"/>
        <v>7.6.0.0.00.0.0 - Receita de Serviços - Intraorçamentárias</v>
      </c>
      <c r="B5269" s="108" t="s">
        <v>3471</v>
      </c>
      <c r="C5269" s="111">
        <v>41105931.009999998</v>
      </c>
      <c r="D5269" s="111"/>
      <c r="E5269" s="111"/>
      <c r="F5269" s="111">
        <v>-6547360.9500000002</v>
      </c>
      <c r="G5269" s="112">
        <f t="shared" si="1417"/>
        <v>34558570.059999995</v>
      </c>
    </row>
    <row r="5270" spans="1:7">
      <c r="A5270" s="182" t="str">
        <f t="shared" si="1416"/>
        <v>7.7.0.0.00.0.0 - Transferências Correntes - Intraorçamentárias</v>
      </c>
      <c r="B5270" s="106" t="s">
        <v>3472</v>
      </c>
      <c r="C5270" s="110">
        <v>0</v>
      </c>
      <c r="D5270" s="110"/>
      <c r="E5270" s="110"/>
      <c r="F5270" s="110"/>
      <c r="G5270" s="112">
        <f t="shared" si="1417"/>
        <v>0</v>
      </c>
    </row>
    <row r="5271" spans="1:7">
      <c r="A5271" s="182" t="str">
        <f t="shared" si="1416"/>
        <v>7.9.0.0.00.0.0 - Outras Receitas Correntes - Intraorçamentárias</v>
      </c>
      <c r="B5271" s="108" t="s">
        <v>3473</v>
      </c>
      <c r="C5271" s="111">
        <v>13914253477.17</v>
      </c>
      <c r="D5271" s="111"/>
      <c r="E5271" s="111"/>
      <c r="F5271" s="111">
        <v>-418994.42</v>
      </c>
      <c r="G5271" s="112">
        <f t="shared" si="1417"/>
        <v>13913834482.75</v>
      </c>
    </row>
    <row r="5272" spans="1:7">
      <c r="A5272" s="182" t="str">
        <f t="shared" si="1416"/>
        <v>8.0.0.0.00.0.0 - Receitas de Capital - Intraorçamentárias</v>
      </c>
      <c r="B5272" s="106" t="s">
        <v>3474</v>
      </c>
      <c r="C5272" s="110">
        <v>7320193063.4399996</v>
      </c>
      <c r="D5272" s="110"/>
      <c r="E5272" s="110"/>
      <c r="F5272" s="110">
        <v>-28117.55</v>
      </c>
      <c r="G5272" s="112">
        <f t="shared" si="1417"/>
        <v>7320164945.8899994</v>
      </c>
    </row>
    <row r="5277" spans="1:7">
      <c r="C5277" s="156" t="s">
        <v>1797</v>
      </c>
      <c r="D5277" s="156" t="s">
        <v>1798</v>
      </c>
      <c r="E5277" s="156" t="s">
        <v>1799</v>
      </c>
    </row>
    <row r="5278" spans="1:7" ht="25.5">
      <c r="B5278" s="148" t="s">
        <v>3476</v>
      </c>
      <c r="C5278" s="181" t="s">
        <v>3477</v>
      </c>
      <c r="D5278" s="181" t="s">
        <v>3477</v>
      </c>
      <c r="E5278" s="181" t="s">
        <v>3477</v>
      </c>
    </row>
    <row r="5279" spans="1:7">
      <c r="A5279" s="182" t="str">
        <f t="shared" ref="A5279:A5345" si="1418">TRIM(B5279)</f>
        <v>Despesas Orçamentárias</v>
      </c>
      <c r="B5279" s="106" t="s">
        <v>3476</v>
      </c>
      <c r="C5279" s="107"/>
      <c r="D5279" s="107"/>
      <c r="E5279" s="107"/>
    </row>
    <row r="5280" spans="1:7">
      <c r="A5280" s="182" t="str">
        <f t="shared" si="1418"/>
        <v>Total Geral da Despesa</v>
      </c>
      <c r="B5280" s="108" t="s">
        <v>3478</v>
      </c>
      <c r="C5280" s="111">
        <v>541744444000.92999</v>
      </c>
      <c r="D5280" s="111">
        <v>841418483161.47998</v>
      </c>
      <c r="E5280" s="111">
        <v>2583727159185.0801</v>
      </c>
    </row>
    <row r="5281" spans="1:5">
      <c r="A5281" s="182" t="str">
        <f t="shared" si="1418"/>
        <v>3.0.00.00.00.00 - Despesas Correntes</v>
      </c>
      <c r="B5281" s="106" t="s">
        <v>3479</v>
      </c>
      <c r="C5281" s="110">
        <v>504563418420.02002</v>
      </c>
      <c r="D5281" s="110">
        <v>777083868057.04004</v>
      </c>
      <c r="E5281" s="110">
        <v>1684747478877.1599</v>
      </c>
    </row>
    <row r="5282" spans="1:5">
      <c r="A5282" s="182" t="str">
        <f t="shared" si="1418"/>
        <v>3.1.00.00.00.00 - Pessoal e Encargos Sociais</v>
      </c>
      <c r="B5282" s="108" t="s">
        <v>3480</v>
      </c>
      <c r="C5282" s="111">
        <v>289087331271.78003</v>
      </c>
      <c r="D5282" s="111">
        <v>448620778357.97998</v>
      </c>
      <c r="E5282" s="111">
        <v>304824645322.71002</v>
      </c>
    </row>
    <row r="5283" spans="1:5">
      <c r="A5283" s="182" t="str">
        <f t="shared" si="1418"/>
        <v>3.1.20.00.00.00 - Transferências à União</v>
      </c>
      <c r="B5283" s="106" t="s">
        <v>3481</v>
      </c>
      <c r="C5283" s="110">
        <v>1569201762.1800001</v>
      </c>
      <c r="D5283" s="110">
        <v>405280268.81999999</v>
      </c>
      <c r="E5283" s="110"/>
    </row>
    <row r="5284" spans="1:5">
      <c r="A5284" s="182" t="str">
        <f t="shared" si="1418"/>
        <v>3.1.30.00.00.00 - Transferências a Estados e ao Distrito Federal</v>
      </c>
      <c r="B5284" s="108" t="s">
        <v>3482</v>
      </c>
      <c r="C5284" s="111">
        <v>206868544.74000001</v>
      </c>
      <c r="D5284" s="111"/>
      <c r="E5284" s="111">
        <v>40812000</v>
      </c>
    </row>
    <row r="5285" spans="1:5">
      <c r="A5285" s="182" t="str">
        <f t="shared" si="1418"/>
        <v>3.1.40.00.00.00 - Transferências a Municípios</v>
      </c>
      <c r="B5285" s="106" t="s">
        <v>3483</v>
      </c>
      <c r="C5285" s="110">
        <v>914106.17</v>
      </c>
      <c r="D5285" s="110">
        <v>139958.91</v>
      </c>
      <c r="E5285" s="110"/>
    </row>
    <row r="5286" spans="1:5">
      <c r="A5286" s="182" t="str">
        <f t="shared" si="1418"/>
        <v>3.1.50.00.00.00 - Transferências a Instituições Sem Fins Lucrativos</v>
      </c>
      <c r="B5286" s="108" t="s">
        <v>3484</v>
      </c>
      <c r="C5286" s="111">
        <v>63060294.079999998</v>
      </c>
      <c r="D5286" s="111">
        <v>146536998.78</v>
      </c>
      <c r="E5286" s="111"/>
    </row>
    <row r="5287" spans="1:5" ht="25.5">
      <c r="A5287" s="182" t="str">
        <f t="shared" si="1418"/>
        <v>3.1.71.00.00.00 - Transferências a Consórcios Públicos mediante 
 contrato de rateio</v>
      </c>
      <c r="B5287" s="106" t="s">
        <v>3485</v>
      </c>
      <c r="C5287" s="110">
        <v>145398987.62</v>
      </c>
      <c r="D5287" s="110">
        <v>1771112.9</v>
      </c>
      <c r="E5287" s="110"/>
    </row>
    <row r="5288" spans="1:5" ht="38.25">
      <c r="A5288" s="182" t="str">
        <f t="shared" si="1418"/>
        <v>3.1.73.00.00.00 - Transferências a Consórcios Públicos mediante 
 contrato de rateio à conta de recursos de que tratam os §§ 1º e 2º do 
 art. 24 da Lei Complementar no 141, de 2012</v>
      </c>
      <c r="B5288" s="108" t="s">
        <v>3486</v>
      </c>
      <c r="C5288" s="111">
        <v>88002.01</v>
      </c>
      <c r="D5288" s="111"/>
      <c r="E5288" s="111"/>
    </row>
    <row r="5289" spans="1:5" ht="38.25">
      <c r="A5289" s="182" t="str">
        <f t="shared" si="1418"/>
        <v>3.1.74.00.00.00 - Transferências a Consórcios Públicos mediante 
 contrato de rateio à conta de recursos de que trata o art. 25 da Lei 
 Complementar no 141, de 2012</v>
      </c>
      <c r="B5289" s="106" t="s">
        <v>3487</v>
      </c>
      <c r="C5289" s="110">
        <v>129393.32</v>
      </c>
      <c r="D5289" s="110"/>
      <c r="E5289" s="110"/>
    </row>
    <row r="5290" spans="1:5">
      <c r="A5290" s="182" t="str">
        <f t="shared" si="1418"/>
        <v>3.1.80.00.00.00 - Transferências ao Exterior</v>
      </c>
      <c r="B5290" s="108" t="s">
        <v>3488</v>
      </c>
      <c r="C5290" s="111">
        <v>6960</v>
      </c>
      <c r="D5290" s="111"/>
      <c r="E5290" s="111"/>
    </row>
    <row r="5291" spans="1:5">
      <c r="A5291" s="182" t="str">
        <f t="shared" si="1418"/>
        <v>3.1.90.00.00.00 - Aplicações Diretas</v>
      </c>
      <c r="B5291" s="106" t="s">
        <v>3489</v>
      </c>
      <c r="C5291" s="110">
        <v>266178749369.98001</v>
      </c>
      <c r="D5291" s="110">
        <v>377181875423.01001</v>
      </c>
      <c r="E5291" s="110">
        <v>281840794692.47998</v>
      </c>
    </row>
    <row r="5292" spans="1:5" ht="25.5">
      <c r="A5292" s="182" t="str">
        <f t="shared" si="1418"/>
        <v>3.1.90.01.00.00 - Aposentadorias do RPPS, Reserva Remunerada e 
 Reformas dos Militares</v>
      </c>
      <c r="B5292" s="108" t="s">
        <v>3490</v>
      </c>
      <c r="C5292" s="111">
        <v>33541571328.59</v>
      </c>
      <c r="D5292" s="111">
        <v>111296175904.24001</v>
      </c>
      <c r="E5292" s="111">
        <v>80917706981.789993</v>
      </c>
    </row>
    <row r="5293" spans="1:5">
      <c r="A5293" s="182" t="str">
        <f t="shared" si="1418"/>
        <v>3.1.90.03.00.00 - Pensões do RPPS e do Militar</v>
      </c>
      <c r="B5293" s="106" t="s">
        <v>3491</v>
      </c>
      <c r="C5293" s="110">
        <v>5470837072.1899996</v>
      </c>
      <c r="D5293" s="110">
        <v>27339703310.25</v>
      </c>
      <c r="E5293" s="110">
        <v>43062090615.43</v>
      </c>
    </row>
    <row r="5294" spans="1:5">
      <c r="A5294" s="182" t="str">
        <f t="shared" si="1418"/>
        <v>3.1.90.04.00.00 - Contratação por Tempo Determinado</v>
      </c>
      <c r="B5294" s="108" t="s">
        <v>3492</v>
      </c>
      <c r="C5294" s="111">
        <v>16468712774.24</v>
      </c>
      <c r="D5294" s="111">
        <v>6658059291.3100004</v>
      </c>
      <c r="E5294" s="111">
        <v>1070211038.87</v>
      </c>
    </row>
    <row r="5295" spans="1:5" ht="25.5">
      <c r="A5295" s="182" t="str">
        <f t="shared" si="1418"/>
        <v>3.1.90.05.00.00 - Outros Benefícios Previdenciários do Servidor ou do 
 Militar</v>
      </c>
      <c r="B5295" s="106" t="s">
        <v>3493</v>
      </c>
      <c r="C5295" s="110">
        <v>1120167820.3099999</v>
      </c>
      <c r="D5295" s="110">
        <v>50638194.630000003</v>
      </c>
      <c r="E5295" s="110">
        <v>4091320.11</v>
      </c>
    </row>
    <row r="5296" spans="1:5">
      <c r="A5296" s="182" t="str">
        <f t="shared" si="1418"/>
        <v>3.1.90.07.00.00 - Contribuição a Entidades Fechadas de Previdência</v>
      </c>
      <c r="B5296" s="108" t="s">
        <v>3494</v>
      </c>
      <c r="C5296" s="111">
        <v>44441457.060000002</v>
      </c>
      <c r="D5296" s="111">
        <v>141025473.02000001</v>
      </c>
      <c r="E5296" s="111">
        <v>469026523.82999998</v>
      </c>
    </row>
    <row r="5297" spans="1:5" ht="25.5">
      <c r="A5297" s="182" t="str">
        <f t="shared" si="1418"/>
        <v>3.1.90.08.00.00 - Outros Benefícios Assistenciais do Servidor ou do 
 Militar</v>
      </c>
      <c r="B5297" s="106" t="s">
        <v>3495</v>
      </c>
      <c r="C5297" s="110">
        <v>1022914703.88</v>
      </c>
      <c r="D5297" s="110">
        <v>13710122.93</v>
      </c>
      <c r="E5297" s="110">
        <v>0</v>
      </c>
    </row>
    <row r="5298" spans="1:5">
      <c r="A5298" s="182" t="str">
        <f t="shared" si="1418"/>
        <v>3.1.90.11.00.00 - Vencimentos e Vantagens Fixas - Pessoal Civil</v>
      </c>
      <c r="B5298" s="108" t="s">
        <v>3496</v>
      </c>
      <c r="C5298" s="111">
        <v>177863251230.04999</v>
      </c>
      <c r="D5298" s="111">
        <v>170083301254.29001</v>
      </c>
      <c r="E5298" s="111">
        <v>117191700296.07001</v>
      </c>
    </row>
    <row r="5299" spans="1:5">
      <c r="A5299" s="182" t="str">
        <f t="shared" si="1418"/>
        <v>3.1.90.12.00.00 - Vencimentos e Vantagens Fixas - Pessoal Militar</v>
      </c>
      <c r="B5299" s="106" t="s">
        <v>3497</v>
      </c>
      <c r="C5299" s="110">
        <v>1592802692.6500001</v>
      </c>
      <c r="D5299" s="110">
        <v>31501031524.34</v>
      </c>
      <c r="E5299" s="110">
        <v>24622104412.59</v>
      </c>
    </row>
    <row r="5300" spans="1:5">
      <c r="A5300" s="182" t="str">
        <f t="shared" si="1418"/>
        <v>3.1.90.13.00.00 - Obrigações Patronais</v>
      </c>
      <c r="B5300" s="108" t="s">
        <v>3498</v>
      </c>
      <c r="C5300" s="111">
        <v>19634310344.619999</v>
      </c>
      <c r="D5300" s="111">
        <v>7831321273.1999998</v>
      </c>
      <c r="E5300" s="111">
        <v>729523756.39999998</v>
      </c>
    </row>
    <row r="5301" spans="1:5">
      <c r="A5301" s="182" t="str">
        <f t="shared" si="1418"/>
        <v>3.1.90.13.01.00 - FGTS</v>
      </c>
      <c r="B5301" s="106" t="s">
        <v>3499</v>
      </c>
      <c r="C5301" s="110">
        <v>1513004255.0999999</v>
      </c>
      <c r="D5301" s="110">
        <v>982203809.83000004</v>
      </c>
      <c r="E5301" s="110">
        <v>706762485.54999995</v>
      </c>
    </row>
    <row r="5302" spans="1:5">
      <c r="A5302" s="182" t="str">
        <f t="shared" si="1418"/>
        <v>3.1.90.13.02.00 - Contribuições Previdenciárias - INSS</v>
      </c>
      <c r="B5302" s="108" t="s">
        <v>3500</v>
      </c>
      <c r="C5302" s="111">
        <v>11557548453.16</v>
      </c>
      <c r="D5302" s="111">
        <v>3798217712.0900002</v>
      </c>
      <c r="E5302" s="111"/>
    </row>
    <row r="5303" spans="1:5">
      <c r="A5303" s="182" t="str">
        <f t="shared" si="1418"/>
        <v>3.1.90.13.08.00 - Plano de Seg. Soc. do Servidor - Pessoal Ativo</v>
      </c>
      <c r="B5303" s="106" t="s">
        <v>3501</v>
      </c>
      <c r="C5303" s="110">
        <v>174393731.72</v>
      </c>
      <c r="D5303" s="110">
        <v>14361214.359999999</v>
      </c>
      <c r="E5303" s="110"/>
    </row>
    <row r="5304" spans="1:5">
      <c r="A5304" s="182" t="str">
        <f t="shared" si="1418"/>
        <v>3.1.90.13.99.00 - Outras Obrigações Patronais</v>
      </c>
      <c r="B5304" s="108" t="s">
        <v>3502</v>
      </c>
      <c r="C5304" s="111">
        <v>6389363904.6400003</v>
      </c>
      <c r="D5304" s="111">
        <v>3036538536.9200001</v>
      </c>
      <c r="E5304" s="111">
        <v>22761270.850000001</v>
      </c>
    </row>
    <row r="5305" spans="1:5">
      <c r="A5305" s="182" t="str">
        <f t="shared" si="1418"/>
        <v>3.1.90.16.00.00 - Outras Despesas Variáveis - Pessoal Civil</v>
      </c>
      <c r="B5305" s="106" t="s">
        <v>3503</v>
      </c>
      <c r="C5305" s="110">
        <v>3330966498.8699999</v>
      </c>
      <c r="D5305" s="110">
        <v>5323759354.1599998</v>
      </c>
      <c r="E5305" s="110">
        <v>1275291953.71</v>
      </c>
    </row>
    <row r="5306" spans="1:5">
      <c r="A5306" s="182" t="str">
        <f t="shared" si="1418"/>
        <v>3.1.90.17.00.00 - Outras Despesas Variáveis - Pessoal Militar</v>
      </c>
      <c r="B5306" s="108" t="s">
        <v>3504</v>
      </c>
      <c r="C5306" s="111">
        <v>13947389.310000001</v>
      </c>
      <c r="D5306" s="111">
        <v>2418771863.2399998</v>
      </c>
      <c r="E5306" s="111">
        <v>279716974.07999998</v>
      </c>
    </row>
    <row r="5307" spans="1:5">
      <c r="A5307" s="182" t="str">
        <f t="shared" si="1418"/>
        <v>3.1.90.67.00.00 - Depósitos Compulsórios</v>
      </c>
      <c r="B5307" s="106" t="s">
        <v>3505</v>
      </c>
      <c r="C5307" s="110">
        <v>5748438.0499999998</v>
      </c>
      <c r="D5307" s="110">
        <v>1739064.71</v>
      </c>
      <c r="E5307" s="110"/>
    </row>
    <row r="5308" spans="1:5">
      <c r="A5308" s="182" t="str">
        <f t="shared" si="1418"/>
        <v>3.1.90.91.00.00 - Sentenças Judiciais</v>
      </c>
      <c r="B5308" s="108" t="s">
        <v>3506</v>
      </c>
      <c r="C5308" s="111">
        <v>2629259512.7800002</v>
      </c>
      <c r="D5308" s="111">
        <v>2692332425.3299999</v>
      </c>
      <c r="E5308" s="111">
        <v>7759886219.6899996</v>
      </c>
    </row>
    <row r="5309" spans="1:5">
      <c r="A5309" s="182" t="str">
        <f t="shared" si="1418"/>
        <v>3.1.90.92.00.00 - Despesas de Exercícios Anteriores</v>
      </c>
      <c r="B5309" s="106" t="s">
        <v>3507</v>
      </c>
      <c r="C5309" s="110">
        <v>935674335.69000006</v>
      </c>
      <c r="D5309" s="110">
        <v>7281427207.1899996</v>
      </c>
      <c r="E5309" s="110">
        <v>2754406330.5799999</v>
      </c>
    </row>
    <row r="5310" spans="1:5">
      <c r="A5310" s="182" t="str">
        <f t="shared" si="1418"/>
        <v>3.1.90.94.00.00 - Indenizações e Restituições Trabalhistas</v>
      </c>
      <c r="B5310" s="108" t="s">
        <v>3508</v>
      </c>
      <c r="C5310" s="111">
        <v>1244844001.9100001</v>
      </c>
      <c r="D5310" s="111">
        <v>2606591066.1500001</v>
      </c>
      <c r="E5310" s="111">
        <v>872787831.13999999</v>
      </c>
    </row>
    <row r="5311" spans="1:5">
      <c r="A5311" s="182" t="str">
        <f t="shared" si="1418"/>
        <v>3.1.90.96.00.00 - Ressarcimento de Despesas de Pessoal Requisitado</v>
      </c>
      <c r="B5311" s="106" t="s">
        <v>3509</v>
      </c>
      <c r="C5311" s="110">
        <v>239630999.81999999</v>
      </c>
      <c r="D5311" s="110">
        <v>377475507.54000002</v>
      </c>
      <c r="E5311" s="110">
        <v>832250438.19000006</v>
      </c>
    </row>
    <row r="5312" spans="1:5">
      <c r="A5312" s="182" t="str">
        <f t="shared" si="1418"/>
        <v>3.1.90.99.00.00 - A Classificar</v>
      </c>
      <c r="B5312" s="108" t="s">
        <v>3510</v>
      </c>
      <c r="C5312" s="111">
        <v>1019668769.96</v>
      </c>
      <c r="D5312" s="111">
        <v>1564812586.48</v>
      </c>
      <c r="E5312" s="111">
        <v>0</v>
      </c>
    </row>
    <row r="5313" spans="1:5" ht="38.25">
      <c r="A5313" s="182" t="str">
        <f t="shared" si="1418"/>
        <v>3.1.91.00.00.00 - Aplicação Direta Decorrente de Operação entre 
 Órgãos, Fundos e Entidades Integrantes dos Orçamentos Fiscal e da 
 Seguridade Social</v>
      </c>
      <c r="B5313" s="106" t="s">
        <v>3511</v>
      </c>
      <c r="C5313" s="110">
        <v>19709796154.950001</v>
      </c>
      <c r="D5313" s="110">
        <v>70885174595.559998</v>
      </c>
      <c r="E5313" s="110">
        <v>22943038630.23</v>
      </c>
    </row>
    <row r="5314" spans="1:5">
      <c r="A5314" s="182" t="str">
        <f t="shared" si="1418"/>
        <v>3.1.91.04.00.00 - Contratação por Tempo Determinado</v>
      </c>
      <c r="B5314" s="108" t="s">
        <v>3512</v>
      </c>
      <c r="C5314" s="111">
        <v>10406186.939999999</v>
      </c>
      <c r="D5314" s="111"/>
      <c r="E5314" s="111">
        <v>61598480.729999997</v>
      </c>
    </row>
    <row r="5315" spans="1:5">
      <c r="A5315" s="182" t="str">
        <f t="shared" si="1418"/>
        <v>3.1.91.13.00.00 - Contribuições Patronais</v>
      </c>
      <c r="B5315" s="106" t="s">
        <v>3513</v>
      </c>
      <c r="C5315" s="110">
        <v>19368721591.369999</v>
      </c>
      <c r="D5315" s="110">
        <v>69396975965.820007</v>
      </c>
      <c r="E5315" s="110">
        <v>22381866469.529999</v>
      </c>
    </row>
    <row r="5316" spans="1:5" ht="25.5">
      <c r="A5316" s="182" t="str">
        <f t="shared" si="1418"/>
        <v>3.1.91.13.03.00 - Contribuição Patronal para o RPPS - 
 Intraorçamentária</v>
      </c>
      <c r="B5316" s="108" t="s">
        <v>3514</v>
      </c>
      <c r="C5316" s="111">
        <v>12889588933.84</v>
      </c>
      <c r="D5316" s="111">
        <v>18068808059.59</v>
      </c>
      <c r="E5316" s="111">
        <v>19759648258.790001</v>
      </c>
    </row>
    <row r="5317" spans="1:5">
      <c r="A5317" s="182" t="str">
        <f t="shared" si="1418"/>
        <v>3.1.91.13.99.00 - Outras Obrigações Patronais - Intraorçamentária</v>
      </c>
      <c r="B5317" s="106" t="s">
        <v>3515</v>
      </c>
      <c r="C5317" s="110">
        <v>6479132657.5299997</v>
      </c>
      <c r="D5317" s="110">
        <v>51328167906.230003</v>
      </c>
      <c r="E5317" s="110">
        <v>2622218210.7399998</v>
      </c>
    </row>
    <row r="5318" spans="1:5">
      <c r="A5318" s="182" t="str">
        <f t="shared" si="1418"/>
        <v>3.1.91.91.00.00 - Sentenças Judiciais</v>
      </c>
      <c r="B5318" s="108" t="s">
        <v>3516</v>
      </c>
      <c r="C5318" s="111">
        <v>8482540.3300000001</v>
      </c>
      <c r="D5318" s="111">
        <v>1125057.3600000001</v>
      </c>
      <c r="E5318" s="111">
        <v>421158120.43000001</v>
      </c>
    </row>
    <row r="5319" spans="1:5">
      <c r="A5319" s="182" t="str">
        <f t="shared" si="1418"/>
        <v>3.1.91.92.00.00 - Despesas de Exercícios Anteriores</v>
      </c>
      <c r="B5319" s="106" t="s">
        <v>3517</v>
      </c>
      <c r="C5319" s="110">
        <v>122128755.23</v>
      </c>
      <c r="D5319" s="110">
        <v>572778745.63999999</v>
      </c>
      <c r="E5319" s="110">
        <v>73473430.900000006</v>
      </c>
    </row>
    <row r="5320" spans="1:5">
      <c r="A5320" s="182" t="str">
        <f t="shared" si="1418"/>
        <v>3.1.91.94.00.00 - Indenizações e Restituições Trabalhistas</v>
      </c>
      <c r="B5320" s="108" t="s">
        <v>3518</v>
      </c>
      <c r="C5320" s="111">
        <v>32929854.890000001</v>
      </c>
      <c r="D5320" s="111">
        <v>77230.8</v>
      </c>
      <c r="E5320" s="111">
        <v>4464292.13</v>
      </c>
    </row>
    <row r="5321" spans="1:5">
      <c r="A5321" s="182" t="str">
        <f t="shared" si="1418"/>
        <v>3.1.91.96.00.00 - Ressarcimento de Despesas de Pessoal Requisitado</v>
      </c>
      <c r="B5321" s="106" t="s">
        <v>3519</v>
      </c>
      <c r="C5321" s="110">
        <v>6689884.8700000001</v>
      </c>
      <c r="D5321" s="110">
        <v>89951766.939999998</v>
      </c>
      <c r="E5321" s="110">
        <v>477836.51</v>
      </c>
    </row>
    <row r="5322" spans="1:5">
      <c r="A5322" s="182" t="str">
        <f t="shared" si="1418"/>
        <v>3.1.91.99.00.00 - A Classificar</v>
      </c>
      <c r="B5322" s="108" t="s">
        <v>3520</v>
      </c>
      <c r="C5322" s="111">
        <v>160437341.31999999</v>
      </c>
      <c r="D5322" s="111">
        <v>824265829</v>
      </c>
      <c r="E5322" s="111">
        <v>0</v>
      </c>
    </row>
    <row r="5323" spans="1:5" ht="25.5">
      <c r="A5323" s="182" t="str">
        <f t="shared" si="1418"/>
        <v>3.1.95.00.00.00 - Aplicação Direta à conta de recursos de que tratam 
 os §§ 1º e 2º do art. 24 da Lei Complementar no 141, de 2012</v>
      </c>
      <c r="B5323" s="106" t="s">
        <v>3521</v>
      </c>
      <c r="C5323" s="110">
        <v>1194.8</v>
      </c>
      <c r="D5323" s="110"/>
      <c r="E5323" s="110"/>
    </row>
    <row r="5324" spans="1:5" ht="25.5">
      <c r="A5324" s="182" t="str">
        <f t="shared" si="1418"/>
        <v>3.1.96.00.00.00 - Aplicação Direta à conta de recursos de que trata o 
 art. 25 da Lei Complementar no 141, de 2012</v>
      </c>
      <c r="B5324" s="108" t="s">
        <v>3522</v>
      </c>
      <c r="C5324" s="111">
        <v>3078432.03</v>
      </c>
      <c r="D5324" s="111"/>
      <c r="E5324" s="111"/>
    </row>
    <row r="5325" spans="1:5">
      <c r="A5325" s="182" t="str">
        <f t="shared" si="1418"/>
        <v>3.1.99.00.00.00 - A Definir</v>
      </c>
      <c r="B5325" s="106" t="s">
        <v>3523</v>
      </c>
      <c r="C5325" s="110">
        <v>1210038069.9000001</v>
      </c>
      <c r="D5325" s="110"/>
      <c r="E5325" s="110">
        <v>0</v>
      </c>
    </row>
    <row r="5326" spans="1:5">
      <c r="A5326" s="182" t="str">
        <f t="shared" si="1418"/>
        <v>3.1.99.99.00.00 - A Classificar</v>
      </c>
      <c r="B5326" s="108" t="s">
        <v>3524</v>
      </c>
      <c r="C5326" s="111">
        <v>1210038069.9000001</v>
      </c>
      <c r="D5326" s="111"/>
      <c r="E5326" s="111"/>
    </row>
    <row r="5327" spans="1:5">
      <c r="A5327" s="182" t="str">
        <f t="shared" si="1418"/>
        <v>3.2.00.00.00.00 - Juros e Encargos da Dívida</v>
      </c>
      <c r="B5327" s="106" t="s">
        <v>3525</v>
      </c>
      <c r="C5327" s="110">
        <v>4112192108.27</v>
      </c>
      <c r="D5327" s="110">
        <v>20263731449.889999</v>
      </c>
      <c r="E5327" s="110">
        <v>203158870839.16</v>
      </c>
    </row>
    <row r="5328" spans="1:5" s="252" customFormat="1" ht="25.5">
      <c r="A5328" s="252" t="s">
        <v>4036</v>
      </c>
      <c r="B5328" s="262" t="s">
        <v>4036</v>
      </c>
      <c r="C5328" s="111">
        <v>4083656.84</v>
      </c>
      <c r="D5328" s="111"/>
      <c r="E5328" s="253"/>
    </row>
    <row r="5329" spans="1:5" s="252" customFormat="1" ht="38.25">
      <c r="A5329" s="252" t="s">
        <v>4037</v>
      </c>
      <c r="B5329" s="262" t="s">
        <v>4037</v>
      </c>
      <c r="C5329" s="110">
        <v>252845.91</v>
      </c>
      <c r="D5329" s="110"/>
      <c r="E5329" s="253"/>
    </row>
    <row r="5330" spans="1:5" s="252" customFormat="1" ht="38.25">
      <c r="A5330" s="252" t="s">
        <v>4038</v>
      </c>
      <c r="B5330" s="262" t="s">
        <v>4038</v>
      </c>
      <c r="C5330" s="111">
        <v>51458.71</v>
      </c>
      <c r="D5330" s="111"/>
      <c r="E5330" s="253"/>
    </row>
    <row r="5331" spans="1:5">
      <c r="A5331" s="182" t="str">
        <f t="shared" si="1418"/>
        <v>3.2.90.00.00.00 - Aplicações Diretas</v>
      </c>
      <c r="B5331" s="108" t="s">
        <v>3526</v>
      </c>
      <c r="C5331" s="110">
        <v>3935134707.0799999</v>
      </c>
      <c r="D5331" s="110">
        <v>20218801144.689999</v>
      </c>
      <c r="E5331" s="111">
        <v>203158870839.16</v>
      </c>
    </row>
    <row r="5332" spans="1:5">
      <c r="A5332" s="182" t="str">
        <f t="shared" si="1418"/>
        <v>3.2.90.21.00.00 - Juros sobre a Dívida por Contrato</v>
      </c>
      <c r="B5332" s="106" t="s">
        <v>3527</v>
      </c>
      <c r="C5332" s="111">
        <v>3522374634.21</v>
      </c>
      <c r="D5332" s="111">
        <v>19396057994.380001</v>
      </c>
      <c r="E5332" s="110">
        <v>2537617994.5100002</v>
      </c>
    </row>
    <row r="5333" spans="1:5">
      <c r="A5333" s="182" t="str">
        <f t="shared" si="1418"/>
        <v>3.2.90.22.00.00 - Outros Encargos sobre a Dívida por Contrato</v>
      </c>
      <c r="B5333" s="108" t="s">
        <v>3528</v>
      </c>
      <c r="C5333" s="110">
        <v>353591069.58999997</v>
      </c>
      <c r="D5333" s="110">
        <v>773932468.13999999</v>
      </c>
      <c r="E5333" s="111">
        <v>81495380.340000004</v>
      </c>
    </row>
    <row r="5334" spans="1:5">
      <c r="A5334" s="182" t="str">
        <f t="shared" si="1418"/>
        <v>3.2.90.23.00.00 - Juros, Deságios e Descontos da Dívida Mobiliária</v>
      </c>
      <c r="B5334" s="106" t="s">
        <v>3529</v>
      </c>
      <c r="C5334" s="111">
        <v>1414040.33</v>
      </c>
      <c r="D5334" s="111"/>
      <c r="E5334" s="110">
        <v>195043000399.23001</v>
      </c>
    </row>
    <row r="5335" spans="1:5">
      <c r="A5335" s="182" t="str">
        <f t="shared" si="1418"/>
        <v>3.2.90.24.00.00 - Outros Encargos sobre a Dívida Mobiliária</v>
      </c>
      <c r="B5335" s="108" t="s">
        <v>3530</v>
      </c>
      <c r="C5335" s="110">
        <v>2092581.75</v>
      </c>
      <c r="D5335" s="110"/>
      <c r="E5335" s="111">
        <v>35987573.869999997</v>
      </c>
    </row>
    <row r="5336" spans="1:5" ht="25.5">
      <c r="A5336" s="182" t="str">
        <f t="shared" si="1418"/>
        <v>3.2.90.25.00.00 - Encargos sobre Operações de Crédito por Antecipação 
 da Receita</v>
      </c>
      <c r="B5336" s="106" t="s">
        <v>3531</v>
      </c>
      <c r="C5336" s="111">
        <v>393638.91</v>
      </c>
      <c r="D5336" s="111"/>
      <c r="E5336" s="110"/>
    </row>
    <row r="5337" spans="1:5">
      <c r="A5337" s="182" t="str">
        <f t="shared" si="1418"/>
        <v>3.2.90.91.00.00 - Sentenças Judiciais</v>
      </c>
      <c r="B5337" s="108" t="s">
        <v>3532</v>
      </c>
      <c r="C5337" s="110">
        <v>22456912.829999998</v>
      </c>
      <c r="D5337" s="110"/>
      <c r="E5337" s="111"/>
    </row>
    <row r="5338" spans="1:5">
      <c r="A5338" s="182" t="str">
        <f t="shared" si="1418"/>
        <v>3.2.90.92.00.00 - Despesas de Exercícios Anteriores</v>
      </c>
      <c r="B5338" s="106" t="s">
        <v>3533</v>
      </c>
      <c r="C5338" s="111">
        <v>8164322.7999999998</v>
      </c>
      <c r="D5338" s="111">
        <v>180946.62</v>
      </c>
      <c r="E5338" s="110"/>
    </row>
    <row r="5339" spans="1:5">
      <c r="A5339" s="182" t="str">
        <f t="shared" si="1418"/>
        <v>3.2.90.93.00.00 - Indenizações e Restituições</v>
      </c>
      <c r="B5339" s="108" t="s">
        <v>3534</v>
      </c>
      <c r="C5339" s="110">
        <v>1412150.58</v>
      </c>
      <c r="D5339" s="110"/>
      <c r="E5339" s="111"/>
    </row>
    <row r="5340" spans="1:5">
      <c r="A5340" s="182" t="str">
        <f t="shared" si="1418"/>
        <v>3.2.90.99.00.00 - A Classificar</v>
      </c>
      <c r="B5340" s="106" t="s">
        <v>3535</v>
      </c>
      <c r="C5340" s="111">
        <v>23235356.079999998</v>
      </c>
      <c r="D5340" s="111">
        <v>48629735.549999997</v>
      </c>
      <c r="E5340" s="110">
        <v>5460769491.21</v>
      </c>
    </row>
    <row r="5341" spans="1:5" ht="25.5">
      <c r="A5341" s="182" t="str">
        <f t="shared" si="1418"/>
        <v>3.2.95.00.00.00 - Aplicação Direta à conta de recursos de que tratam 
 os §§ 1º e 2º do art. 24 da Lei Complementar no 141, de 2012</v>
      </c>
      <c r="B5341" s="108" t="s">
        <v>3536</v>
      </c>
      <c r="C5341" s="110">
        <v>86408.67</v>
      </c>
      <c r="D5341" s="110"/>
      <c r="E5341" s="111"/>
    </row>
    <row r="5342" spans="1:5" ht="25.5">
      <c r="A5342" s="182" t="str">
        <f t="shared" si="1418"/>
        <v>3.2.96.00.00.00 - Aplicação Direta à conta de recursos de que trata o 
 art. 25 da Lei Complementar no 141, de 2012</v>
      </c>
      <c r="B5342" s="106" t="s">
        <v>3537</v>
      </c>
      <c r="C5342" s="111">
        <v>44976.02</v>
      </c>
      <c r="D5342" s="111"/>
      <c r="E5342" s="110"/>
    </row>
    <row r="5343" spans="1:5">
      <c r="A5343" s="182" t="str">
        <f t="shared" si="1418"/>
        <v>3.2.99.00.00.00 - A Definir</v>
      </c>
      <c r="B5343" s="108" t="s">
        <v>3538</v>
      </c>
      <c r="C5343" s="110">
        <v>172538055.03999999</v>
      </c>
      <c r="D5343" s="110">
        <v>44930305.200000003</v>
      </c>
      <c r="E5343" s="111"/>
    </row>
    <row r="5344" spans="1:5">
      <c r="A5344" s="182" t="str">
        <f t="shared" si="1418"/>
        <v>3.3.00.00.00.00 - Outras Despesas Correntes</v>
      </c>
      <c r="B5344" s="106" t="s">
        <v>3539</v>
      </c>
      <c r="C5344" s="111">
        <v>211363895039.97</v>
      </c>
      <c r="D5344" s="111">
        <v>308199358249.16998</v>
      </c>
      <c r="E5344" s="110">
        <v>1176763962715.29</v>
      </c>
    </row>
    <row r="5345" spans="1:5">
      <c r="A5345" s="182" t="str">
        <f t="shared" si="1418"/>
        <v>3.3.20.00.00.00 - Transferências à União</v>
      </c>
      <c r="B5345" s="108" t="s">
        <v>3540</v>
      </c>
      <c r="C5345" s="110">
        <v>1314265585.1800001</v>
      </c>
      <c r="D5345" s="110">
        <v>1381963222.26</v>
      </c>
      <c r="E5345" s="111"/>
    </row>
    <row r="5346" spans="1:5">
      <c r="A5346" s="182" t="str">
        <f t="shared" ref="A5346:A5409" si="1419">TRIM(B5346)</f>
        <v>3.3.22.00.00.00 - Execução Orçamentária Delegada à União</v>
      </c>
      <c r="B5346" s="106" t="s">
        <v>3541</v>
      </c>
      <c r="C5346" s="111">
        <v>589072.68000000005</v>
      </c>
      <c r="D5346" s="111">
        <v>39066790.030000001</v>
      </c>
      <c r="E5346" s="110"/>
    </row>
    <row r="5347" spans="1:5">
      <c r="A5347" s="182" t="str">
        <f t="shared" si="1419"/>
        <v>3.3.30.00.00.00 - Transferências a Estados e ao Distrito Federal</v>
      </c>
      <c r="B5347" s="108" t="s">
        <v>3542</v>
      </c>
      <c r="C5347" s="110">
        <v>424180718.19</v>
      </c>
      <c r="D5347" s="110">
        <v>644214.4</v>
      </c>
      <c r="E5347" s="111">
        <v>136752881292.92</v>
      </c>
    </row>
    <row r="5348" spans="1:5">
      <c r="A5348" s="182" t="str">
        <f t="shared" si="1419"/>
        <v>3.3.30.41.00.00 - Contribuições</v>
      </c>
      <c r="B5348" s="106" t="s">
        <v>3543</v>
      </c>
      <c r="C5348" s="111">
        <v>168660365.34999999</v>
      </c>
      <c r="D5348" s="111">
        <v>628000</v>
      </c>
      <c r="E5348" s="110">
        <v>7651149035.3599997</v>
      </c>
    </row>
    <row r="5349" spans="1:5">
      <c r="A5349" s="182" t="str">
        <f t="shared" si="1419"/>
        <v>3.3.30.81.00.00 - Distribuição Constitucional ou Legal de Receitas</v>
      </c>
      <c r="B5349" s="108" t="s">
        <v>3544</v>
      </c>
      <c r="C5349" s="110">
        <v>21989467.850000001</v>
      </c>
      <c r="D5349" s="110"/>
      <c r="E5349" s="111">
        <v>129101540787.28999</v>
      </c>
    </row>
    <row r="5350" spans="1:5">
      <c r="A5350" s="182" t="str">
        <f t="shared" si="1419"/>
        <v>3.3.30.99.00.00 - A Classificar</v>
      </c>
      <c r="B5350" s="106" t="s">
        <v>3545</v>
      </c>
      <c r="C5350" s="111">
        <v>233530884.99000001</v>
      </c>
      <c r="D5350" s="111">
        <v>16214.4</v>
      </c>
      <c r="E5350" s="110">
        <v>191470.27</v>
      </c>
    </row>
    <row r="5351" spans="1:5" ht="25.5">
      <c r="A5351" s="182" t="str">
        <f t="shared" si="1419"/>
        <v>3.3.31.00.00.00 - Transferências a Estados e ao Distrito Federal - 
 Fundo a Fundo</v>
      </c>
      <c r="B5351" s="108" t="s">
        <v>3546</v>
      </c>
      <c r="C5351" s="110">
        <v>1637997.82</v>
      </c>
      <c r="D5351" s="110"/>
      <c r="E5351" s="111">
        <v>18738233819.869999</v>
      </c>
    </row>
    <row r="5352" spans="1:5" ht="25.5">
      <c r="A5352" s="182" t="str">
        <f t="shared" si="1419"/>
        <v>3.3.32.00.00.00 - Execução Orçamentária Delegada a Estados e ao 
 Distrito Federal</v>
      </c>
      <c r="B5352" s="106" t="s">
        <v>3547</v>
      </c>
      <c r="C5352" s="111">
        <v>5431324.8200000003</v>
      </c>
      <c r="D5352" s="111">
        <v>1230000</v>
      </c>
      <c r="E5352" s="110">
        <v>466331728.57999998</v>
      </c>
    </row>
    <row r="5353" spans="1:5" ht="38.25">
      <c r="A5353" s="182" t="str">
        <f t="shared" si="1419"/>
        <v>3.3.35.00.00.00 - Transferências Fundo a Fundo aos Estados e ao 
 Distrito Federal à conta de recursos de que tratam os §§ 1º e 2º do 
 art. 24 da Lei Complementar no 141, de 2012</v>
      </c>
      <c r="B5353" s="108" t="s">
        <v>3548</v>
      </c>
      <c r="C5353" s="110">
        <v>54090772.609999999</v>
      </c>
      <c r="D5353" s="110"/>
      <c r="E5353" s="111"/>
    </row>
    <row r="5354" spans="1:5" ht="38.25">
      <c r="A5354" s="182" t="str">
        <f t="shared" si="1419"/>
        <v>3.3.36.00.00.00 - Transferências Fundo a Fundo aos Estados e ao 
 Distrito Federal à conta de recursos de que trata o art. 25 da Lei 
 Complementar no 141, de 2012</v>
      </c>
      <c r="B5354" s="106" t="s">
        <v>3549</v>
      </c>
      <c r="C5354" s="111"/>
      <c r="D5354" s="111"/>
      <c r="E5354" s="110"/>
    </row>
    <row r="5355" spans="1:5">
      <c r="A5355" s="182" t="str">
        <f t="shared" si="1419"/>
        <v>3.3.40.00.00.00 - Transferências a Municípios</v>
      </c>
      <c r="B5355" s="108" t="s">
        <v>3550</v>
      </c>
      <c r="C5355" s="110">
        <v>27671321.23</v>
      </c>
      <c r="D5355" s="110">
        <v>99856759536.289993</v>
      </c>
      <c r="E5355" s="111">
        <v>110938733174.92999</v>
      </c>
    </row>
    <row r="5356" spans="1:5">
      <c r="A5356" s="182" t="str">
        <f t="shared" si="1419"/>
        <v>3.3.40.41.00.00 - Contribuições</v>
      </c>
      <c r="B5356" s="106" t="s">
        <v>3551</v>
      </c>
      <c r="C5356" s="111">
        <v>20454603.780000001</v>
      </c>
      <c r="D5356" s="111">
        <v>3708799193.4200001</v>
      </c>
      <c r="E5356" s="110">
        <v>14450277796.809999</v>
      </c>
    </row>
    <row r="5357" spans="1:5">
      <c r="A5357" s="182" t="str">
        <f t="shared" si="1419"/>
        <v>3.3.40.81.00.00 - Distribuição Constitucional ou Legal de Receitas</v>
      </c>
      <c r="B5357" s="108" t="s">
        <v>3552</v>
      </c>
      <c r="C5357" s="110">
        <v>44389.919999999998</v>
      </c>
      <c r="D5357" s="110">
        <v>95124458730.199997</v>
      </c>
      <c r="E5357" s="111">
        <v>96438164221.660004</v>
      </c>
    </row>
    <row r="5358" spans="1:5">
      <c r="A5358" s="182" t="str">
        <f t="shared" si="1419"/>
        <v>3.3.40.99.00.00 - A Classificar</v>
      </c>
      <c r="B5358" s="106" t="s">
        <v>3553</v>
      </c>
      <c r="C5358" s="111">
        <v>7172327.5300000003</v>
      </c>
      <c r="D5358" s="111">
        <v>1023501612.67</v>
      </c>
      <c r="E5358" s="110">
        <v>50291156.460000001</v>
      </c>
    </row>
    <row r="5359" spans="1:5">
      <c r="A5359" s="182" t="str">
        <f t="shared" si="1419"/>
        <v>3.3.41.00.00.00 - Transferências a Municípios - Fundo a Fundo</v>
      </c>
      <c r="B5359" s="108" t="s">
        <v>3554</v>
      </c>
      <c r="C5359" s="110">
        <v>12598820.16</v>
      </c>
      <c r="D5359" s="110">
        <v>5824933533.2200003</v>
      </c>
      <c r="E5359" s="111">
        <v>52564422099.389999</v>
      </c>
    </row>
    <row r="5360" spans="1:5">
      <c r="A5360" s="182" t="str">
        <f t="shared" si="1419"/>
        <v>3.3.42.00.00.00 - Execução Orçamentária Delegada a Municípios</v>
      </c>
      <c r="B5360" s="106" t="s">
        <v>3555</v>
      </c>
      <c r="C5360" s="111">
        <v>24015856.73</v>
      </c>
      <c r="D5360" s="111">
        <v>282817690.22000003</v>
      </c>
      <c r="E5360" s="110">
        <v>16772368.449999999</v>
      </c>
    </row>
    <row r="5361" spans="1:5" ht="38.25">
      <c r="A5361" s="182" t="str">
        <f t="shared" si="1419"/>
        <v>3.3.45.00.00.00 - Transferências Fundo a Fundo aos Municípios à conta 
 de recursos de que tratam os §§ 1º e 2º do art. 24 da Lei Complementar 
 no 141, de 2012</v>
      </c>
      <c r="B5361" s="108" t="s">
        <v>3556</v>
      </c>
      <c r="C5361" s="110">
        <v>1154355.1399999999</v>
      </c>
      <c r="D5361" s="110">
        <v>83888291.319999993</v>
      </c>
      <c r="E5361" s="111">
        <v>559157585</v>
      </c>
    </row>
    <row r="5362" spans="1:5" ht="25.5">
      <c r="A5362" s="182" t="str">
        <f t="shared" si="1419"/>
        <v>3.3.46.00.00.00 - Transferências Fundo a Fundo aos Municípios à conta 
 de recursos de que trata o art. 25 da Lei Complementar no 141, de 2012</v>
      </c>
      <c r="B5362" s="106" t="s">
        <v>3557</v>
      </c>
      <c r="C5362" s="111">
        <v>80450</v>
      </c>
      <c r="D5362" s="111">
        <v>465834474.35000002</v>
      </c>
      <c r="E5362" s="110">
        <v>0</v>
      </c>
    </row>
    <row r="5363" spans="1:5" ht="25.5">
      <c r="A5363" s="182" t="str">
        <f t="shared" si="1419"/>
        <v>3.3.50.00.00.00 - Transferências a Instituições Privadas sem Fins 
 Lucrativos</v>
      </c>
      <c r="B5363" s="108" t="s">
        <v>3558</v>
      </c>
      <c r="C5363" s="110">
        <v>20687467518.57</v>
      </c>
      <c r="D5363" s="110">
        <v>13745519727.57</v>
      </c>
      <c r="E5363" s="111">
        <v>3488335319.3200002</v>
      </c>
    </row>
    <row r="5364" spans="1:5" ht="25.5">
      <c r="A5364" s="182" t="str">
        <f t="shared" si="1419"/>
        <v>3.3.60.00.00.00 - Transferências a Instituições Privadas com Fins 
 Lucrativos</v>
      </c>
      <c r="B5364" s="106" t="s">
        <v>3559</v>
      </c>
      <c r="C5364" s="111">
        <v>199742026.75</v>
      </c>
      <c r="D5364" s="111">
        <v>625753815.35000002</v>
      </c>
      <c r="E5364" s="110">
        <v>73841940.790000007</v>
      </c>
    </row>
    <row r="5365" spans="1:5" ht="25.5">
      <c r="A5365" s="182" t="str">
        <f t="shared" si="1419"/>
        <v>3.3.67.00.00.00 - Execução de Contrato de Parceria Público-Privada - 
 PPP</v>
      </c>
      <c r="B5365" s="108" t="s">
        <v>3560</v>
      </c>
      <c r="C5365" s="110">
        <v>270488814.08999997</v>
      </c>
      <c r="D5365" s="110">
        <v>732322710.49000001</v>
      </c>
      <c r="E5365" s="111">
        <v>0</v>
      </c>
    </row>
    <row r="5366" spans="1:5">
      <c r="A5366" s="182" t="str">
        <f t="shared" si="1419"/>
        <v>3.3.70.00.00.00 - Transferências a Instituições Multigovernamentais</v>
      </c>
      <c r="B5366" s="106" t="s">
        <v>3561</v>
      </c>
      <c r="C5366" s="111">
        <v>206868301.99000001</v>
      </c>
      <c r="D5366" s="111">
        <v>283018552.87</v>
      </c>
      <c r="E5366" s="110">
        <v>0</v>
      </c>
    </row>
    <row r="5367" spans="1:5" ht="25.5">
      <c r="A5367" s="182" t="str">
        <f t="shared" si="1419"/>
        <v>3.3.71.00.00.00 - Transferências a Consórcios Públicos mediante 
 contrato de rateio</v>
      </c>
      <c r="B5367" s="108" t="s">
        <v>3562</v>
      </c>
      <c r="C5367" s="110">
        <v>661812830.95000005</v>
      </c>
      <c r="D5367" s="110">
        <v>116703931.88</v>
      </c>
      <c r="E5367" s="111">
        <v>5002985.7300000004</v>
      </c>
    </row>
    <row r="5368" spans="1:5" ht="25.5">
      <c r="A5368" s="182" t="str">
        <f t="shared" si="1419"/>
        <v>3.3.72.00.00.00 - Execução Orçamentária Delegada a Consórcios Públicos</v>
      </c>
      <c r="B5368" s="106" t="s">
        <v>3563</v>
      </c>
      <c r="C5368" s="111">
        <v>213618505.40000001</v>
      </c>
      <c r="D5368" s="111"/>
      <c r="E5368" s="110">
        <v>0</v>
      </c>
    </row>
    <row r="5369" spans="1:5" ht="38.25">
      <c r="A5369" s="182" t="str">
        <f t="shared" si="1419"/>
        <v>3.3.73.00.00.00 - Transferências a Consórcios Públicos mediante 
 contrato de rateio à conta de recursos de que tratam os §§ 1º e 2º do 
 art. 24 da Lei Complementar no 141, de 2012</v>
      </c>
      <c r="B5369" s="108" t="s">
        <v>3564</v>
      </c>
      <c r="C5369" s="110">
        <v>3743729.28</v>
      </c>
      <c r="D5369" s="110"/>
      <c r="E5369" s="111">
        <v>0</v>
      </c>
    </row>
    <row r="5370" spans="1:5" ht="38.25">
      <c r="A5370" s="182" t="str">
        <f t="shared" si="1419"/>
        <v>3.3.74.00.00.00 - Transferências a Consórcios Públicos mediante 
 contrato de rateio à conta de recursos de que trata o art. 25 da Lei 
 Complementar no 141, de 2012</v>
      </c>
      <c r="B5370" s="106" t="s">
        <v>3565</v>
      </c>
      <c r="C5370" s="111">
        <v>1834594.99</v>
      </c>
      <c r="D5370" s="111"/>
      <c r="E5370" s="110">
        <v>0</v>
      </c>
    </row>
    <row r="5371" spans="1:5" ht="38.25">
      <c r="A5371" s="182" t="str">
        <f t="shared" si="1419"/>
        <v>3.3.75.00.00.00 - Transferências a Instituições Multigovernamentais à 
 conta de recursos de que tratam os §§ 1º e 2º do art. 24 da Lei 
 Complementar no 141, de 2012</v>
      </c>
      <c r="B5371" s="108" t="s">
        <v>3566</v>
      </c>
      <c r="C5371" s="110">
        <v>22484691.710000001</v>
      </c>
      <c r="D5371" s="110"/>
      <c r="E5371" s="111">
        <v>0</v>
      </c>
    </row>
    <row r="5372" spans="1:5" ht="38.25">
      <c r="A5372" s="182" t="str">
        <f t="shared" si="1419"/>
        <v>3.3.76.00.00.00 - Transferências a Instituições Multigovernamentais à 
 conta de recursos de que trata o art. 25 da Lei Complementar no 141, 
 de 2012</v>
      </c>
      <c r="B5372" s="106" t="s">
        <v>3567</v>
      </c>
      <c r="C5372" s="111">
        <v>4272656.6900000004</v>
      </c>
      <c r="D5372" s="111"/>
      <c r="E5372" s="110">
        <v>0</v>
      </c>
    </row>
    <row r="5373" spans="1:5">
      <c r="A5373" s="182" t="str">
        <f t="shared" si="1419"/>
        <v>3.3.80.00.00.00 - Transferências ao Exterior</v>
      </c>
      <c r="B5373" s="108" t="s">
        <v>3568</v>
      </c>
      <c r="C5373" s="110">
        <v>896082.5</v>
      </c>
      <c r="D5373" s="110">
        <v>22874867.039999999</v>
      </c>
      <c r="E5373" s="111">
        <v>3736239205.3600001</v>
      </c>
    </row>
    <row r="5374" spans="1:5">
      <c r="A5374" s="182" t="str">
        <f t="shared" si="1419"/>
        <v>3.3.90.00.00.00 - Aplicações Diretas</v>
      </c>
      <c r="B5374" s="106" t="s">
        <v>3569</v>
      </c>
      <c r="C5374" s="111">
        <v>181707710323.39001</v>
      </c>
      <c r="D5374" s="111">
        <v>158302443620.82001</v>
      </c>
      <c r="E5374" s="110">
        <v>834335245567.70996</v>
      </c>
    </row>
    <row r="5375" spans="1:5">
      <c r="A5375" s="182" t="str">
        <f t="shared" si="1419"/>
        <v>3.3.90.04.00.00 - Contratação por Tempo Determinado</v>
      </c>
      <c r="B5375" s="108" t="s">
        <v>3570</v>
      </c>
      <c r="C5375" s="110">
        <v>267036387.52000001</v>
      </c>
      <c r="D5375" s="110">
        <v>13843560.17</v>
      </c>
      <c r="E5375" s="111">
        <v>448498916.88</v>
      </c>
    </row>
    <row r="5376" spans="1:5">
      <c r="A5376" s="182" t="str">
        <f t="shared" si="1419"/>
        <v>3.3.90.06.00.00 - Benefício Mensal ao Deficiente e ao Idoso</v>
      </c>
      <c r="B5376" s="106" t="s">
        <v>3571</v>
      </c>
      <c r="C5376" s="111">
        <v>17163247.469999999</v>
      </c>
      <c r="D5376" s="111"/>
      <c r="E5376" s="110">
        <v>53142195282.629997</v>
      </c>
    </row>
    <row r="5377" spans="1:5" ht="25.5">
      <c r="A5377" s="182" t="str">
        <f t="shared" si="1419"/>
        <v>3.3.90.08.00.00 - Outros Benefícios Assistenciais do servidor e do 
 militar</v>
      </c>
      <c r="B5377" s="108" t="s">
        <v>3572</v>
      </c>
      <c r="C5377" s="110">
        <v>499588657.68000001</v>
      </c>
      <c r="D5377" s="110">
        <v>1118616675.2</v>
      </c>
      <c r="E5377" s="111">
        <v>1234468625.25</v>
      </c>
    </row>
    <row r="5378" spans="1:5">
      <c r="A5378" s="182" t="str">
        <f t="shared" si="1419"/>
        <v>3.3.90.10.00.00 - Seguro Desemprego e Abono Salarial</v>
      </c>
      <c r="B5378" s="106" t="s">
        <v>3573</v>
      </c>
      <c r="C5378" s="111">
        <v>6408766.7400000002</v>
      </c>
      <c r="D5378" s="111"/>
      <c r="E5378" s="110">
        <v>54236166498.639999</v>
      </c>
    </row>
    <row r="5379" spans="1:5">
      <c r="A5379" s="182" t="str">
        <f t="shared" si="1419"/>
        <v>3.3.90.14.00.00 - Diárias - Civil</v>
      </c>
      <c r="B5379" s="108" t="s">
        <v>3574</v>
      </c>
      <c r="C5379" s="110">
        <v>839208276.59000003</v>
      </c>
      <c r="D5379" s="110">
        <v>880899237.91999996</v>
      </c>
      <c r="E5379" s="111">
        <v>736486304.30999994</v>
      </c>
    </row>
    <row r="5380" spans="1:5">
      <c r="A5380" s="182" t="str">
        <f t="shared" si="1419"/>
        <v>3.3.90.15.00.00 - Diárias - Militar</v>
      </c>
      <c r="B5380" s="106" t="s">
        <v>3575</v>
      </c>
      <c r="C5380" s="111">
        <v>3009730.63</v>
      </c>
      <c r="D5380" s="111">
        <v>537921144.17999995</v>
      </c>
      <c r="E5380" s="110">
        <v>151489429.81</v>
      </c>
    </row>
    <row r="5381" spans="1:5">
      <c r="A5381" s="182" t="str">
        <f t="shared" si="1419"/>
        <v>3.3.90.18.00.00 - Auxílio Financeiro a Estudantes</v>
      </c>
      <c r="B5381" s="108" t="s">
        <v>3576</v>
      </c>
      <c r="C5381" s="110">
        <v>273795224.82999998</v>
      </c>
      <c r="D5381" s="110">
        <v>857428966.66999996</v>
      </c>
      <c r="E5381" s="111">
        <v>7394923439.3999996</v>
      </c>
    </row>
    <row r="5382" spans="1:5">
      <c r="A5382" s="182" t="str">
        <f t="shared" si="1419"/>
        <v>3.3.90.19.00.00 - Auxílio-Fardamento</v>
      </c>
      <c r="B5382" s="106" t="s">
        <v>3577</v>
      </c>
      <c r="C5382" s="111">
        <v>4024420.17</v>
      </c>
      <c r="D5382" s="111">
        <v>269216631.44999999</v>
      </c>
      <c r="E5382" s="110">
        <v>396433389.80000001</v>
      </c>
    </row>
    <row r="5383" spans="1:5">
      <c r="A5383" s="182" t="str">
        <f t="shared" si="1419"/>
        <v>3.3.90.20.00.00 - Auxílio Financeiro a Pesquisadores</v>
      </c>
      <c r="B5383" s="108" t="s">
        <v>3578</v>
      </c>
      <c r="C5383" s="110">
        <v>21874448</v>
      </c>
      <c r="D5383" s="110">
        <v>1362564983.27</v>
      </c>
      <c r="E5383" s="111">
        <v>500481850.68000001</v>
      </c>
    </row>
    <row r="5384" spans="1:5">
      <c r="A5384" s="182" t="str">
        <f t="shared" si="1419"/>
        <v>3.3.90.26.00.00 - Obrigações Decorrentes de Política Monetária</v>
      </c>
      <c r="B5384" s="106" t="s">
        <v>3579</v>
      </c>
      <c r="C5384" s="111">
        <v>312842.7</v>
      </c>
      <c r="D5384" s="111"/>
      <c r="E5384" s="110">
        <v>0</v>
      </c>
    </row>
    <row r="5385" spans="1:5" ht="25.5">
      <c r="A5385" s="182" t="str">
        <f t="shared" si="1419"/>
        <v>3.3.90.27.00.00 - Encargos pela Honra de Avais, Garantias, Seguros e 
 Similares</v>
      </c>
      <c r="B5385" s="108" t="s">
        <v>3580</v>
      </c>
      <c r="C5385" s="110">
        <v>56744651.189999998</v>
      </c>
      <c r="D5385" s="110">
        <v>33938.14</v>
      </c>
      <c r="E5385" s="111">
        <v>0</v>
      </c>
    </row>
    <row r="5386" spans="1:5">
      <c r="A5386" s="182" t="str">
        <f t="shared" si="1419"/>
        <v>3.3.90.28.00.00 - Remuneração de Cotas de Fundos Autárquicos</v>
      </c>
      <c r="B5386" s="106" t="s">
        <v>3581</v>
      </c>
      <c r="C5386" s="111">
        <v>970058.81</v>
      </c>
      <c r="D5386" s="111"/>
      <c r="E5386" s="110">
        <v>0</v>
      </c>
    </row>
    <row r="5387" spans="1:5" ht="25.5">
      <c r="A5387" s="182" t="str">
        <f t="shared" si="1419"/>
        <v>3.3.90.29.00.00 - Distribuição de Resultado de Empresas Estatais 
 Dependentes</v>
      </c>
      <c r="B5387" s="108" t="s">
        <v>3582</v>
      </c>
      <c r="C5387" s="110">
        <v>4753457.2699999996</v>
      </c>
      <c r="D5387" s="110"/>
      <c r="E5387" s="111">
        <v>0</v>
      </c>
    </row>
    <row r="5388" spans="1:5">
      <c r="A5388" s="182" t="str">
        <f t="shared" si="1419"/>
        <v>3.3.90.30.00.00 - Material de Consumo</v>
      </c>
      <c r="B5388" s="106" t="s">
        <v>3583</v>
      </c>
      <c r="C5388" s="111">
        <v>29023676331.82</v>
      </c>
      <c r="D5388" s="111">
        <v>12122452910.41</v>
      </c>
      <c r="E5388" s="110">
        <v>19146743745.880001</v>
      </c>
    </row>
    <row r="5389" spans="1:5" ht="25.5">
      <c r="A5389" s="182" t="str">
        <f t="shared" si="1419"/>
        <v>3.3.90.31.00.00 - Premiações Culturais, Artísticas, Científicas, 
 Desportivas e Outras</v>
      </c>
      <c r="B5389" s="108" t="s">
        <v>3584</v>
      </c>
      <c r="C5389" s="110">
        <v>136711988.81</v>
      </c>
      <c r="D5389" s="110">
        <v>264029079.03</v>
      </c>
      <c r="E5389" s="111">
        <v>14217698.800000001</v>
      </c>
    </row>
    <row r="5390" spans="1:5">
      <c r="A5390" s="182" t="str">
        <f t="shared" si="1419"/>
        <v>3.3.90.32.00.00 - Material, Bem ou Serviço para Distribuição Gratuita</v>
      </c>
      <c r="B5390" s="106" t="s">
        <v>3585</v>
      </c>
      <c r="C5390" s="111">
        <v>3663888577.8800001</v>
      </c>
      <c r="D5390" s="111">
        <v>1986319535.8299999</v>
      </c>
      <c r="E5390" s="110">
        <v>1769253562.78</v>
      </c>
    </row>
    <row r="5391" spans="1:5">
      <c r="A5391" s="182" t="str">
        <f t="shared" si="1419"/>
        <v>3.3.90.33.00.00 - Passagens e Despesas com Locomoção</v>
      </c>
      <c r="B5391" s="108" t="s">
        <v>3586</v>
      </c>
      <c r="C5391" s="110">
        <v>958993186.36000001</v>
      </c>
      <c r="D5391" s="110">
        <v>1985622219.3599999</v>
      </c>
      <c r="E5391" s="111">
        <v>1313143016.96</v>
      </c>
    </row>
    <row r="5392" spans="1:5" ht="25.5">
      <c r="A5392" s="182" t="str">
        <f t="shared" si="1419"/>
        <v>3.3.90.34.00.00 - Outras Despesas de Pessoal decorrentes de Contratos 
 de Terceirização</v>
      </c>
      <c r="B5392" s="106" t="s">
        <v>3587</v>
      </c>
      <c r="C5392" s="111">
        <v>2076301760.73</v>
      </c>
      <c r="D5392" s="111">
        <v>2312046457.8699999</v>
      </c>
      <c r="E5392" s="110">
        <v>477171920.07999998</v>
      </c>
    </row>
    <row r="5393" spans="1:5">
      <c r="A5393" s="182" t="str">
        <f t="shared" si="1419"/>
        <v>3.3.90.35.00.00 - Serviços de Consultoria</v>
      </c>
      <c r="B5393" s="108" t="s">
        <v>3588</v>
      </c>
      <c r="C5393" s="110">
        <v>836168833.64999998</v>
      </c>
      <c r="D5393" s="110">
        <v>517263651.37</v>
      </c>
      <c r="E5393" s="111">
        <v>331260650.95999998</v>
      </c>
    </row>
    <row r="5394" spans="1:5">
      <c r="A5394" s="182" t="str">
        <f t="shared" si="1419"/>
        <v>3.3.90.36.00.00 - Outros Serviços de Terceiros - Pessoa Física</v>
      </c>
      <c r="B5394" s="106" t="s">
        <v>3589</v>
      </c>
      <c r="C5394" s="111">
        <v>7879764965.0699997</v>
      </c>
      <c r="D5394" s="111">
        <v>4033774339.46</v>
      </c>
      <c r="E5394" s="110">
        <v>2585638970.0700002</v>
      </c>
    </row>
    <row r="5395" spans="1:5">
      <c r="A5395" s="182" t="str">
        <f t="shared" si="1419"/>
        <v>3.3.90.37.00.00 - Locação de Mão-de-Obra</v>
      </c>
      <c r="B5395" s="108" t="s">
        <v>3590</v>
      </c>
      <c r="C5395" s="110">
        <v>4138059434.7199998</v>
      </c>
      <c r="D5395" s="110">
        <v>11142637426.16</v>
      </c>
      <c r="E5395" s="111">
        <v>9372843165.1700001</v>
      </c>
    </row>
    <row r="5396" spans="1:5">
      <c r="A5396" s="182" t="str">
        <f t="shared" si="1419"/>
        <v>3.3.90.38.00.00 - Arrendamento Mercantil</v>
      </c>
      <c r="B5396" s="106" t="s">
        <v>3591</v>
      </c>
      <c r="C5396" s="111">
        <v>2858410.56</v>
      </c>
      <c r="D5396" s="111">
        <v>21220</v>
      </c>
      <c r="E5396" s="110">
        <v>0</v>
      </c>
    </row>
    <row r="5397" spans="1:5">
      <c r="A5397" s="182" t="str">
        <f t="shared" si="1419"/>
        <v>3.3.90.39.00.00 - Outros Serviços de Terceiros - Pessoa Jurídica</v>
      </c>
      <c r="B5397" s="108" t="s">
        <v>3592</v>
      </c>
      <c r="C5397" s="110">
        <v>107247147501.07001</v>
      </c>
      <c r="D5397" s="110">
        <v>66649286164.07</v>
      </c>
      <c r="E5397" s="111">
        <v>33431617973.650002</v>
      </c>
    </row>
    <row r="5398" spans="1:5">
      <c r="A5398" s="182" t="str">
        <f t="shared" si="1419"/>
        <v>3.3.90.41.00.00 - Contribuições</v>
      </c>
      <c r="B5398" s="106" t="s">
        <v>3593</v>
      </c>
      <c r="C5398" s="111">
        <v>3210218117.5999999</v>
      </c>
      <c r="D5398" s="111">
        <v>6547781176.7799997</v>
      </c>
      <c r="E5398" s="110">
        <v>0</v>
      </c>
    </row>
    <row r="5399" spans="1:5">
      <c r="A5399" s="182" t="str">
        <f t="shared" si="1419"/>
        <v>3.3.90.43.00.00 - Subvenções Sociais</v>
      </c>
      <c r="B5399" s="108" t="s">
        <v>3594</v>
      </c>
      <c r="C5399" s="110">
        <v>44061935.979999997</v>
      </c>
      <c r="D5399" s="110"/>
      <c r="E5399" s="111">
        <v>0</v>
      </c>
    </row>
    <row r="5400" spans="1:5">
      <c r="A5400" s="182" t="str">
        <f t="shared" si="1419"/>
        <v>3.3.90.45.00.00 - Subvenções Econômicas</v>
      </c>
      <c r="B5400" s="106" t="s">
        <v>3595</v>
      </c>
      <c r="C5400" s="111">
        <v>47338069.810000002</v>
      </c>
      <c r="D5400" s="111">
        <v>192332997.27000001</v>
      </c>
      <c r="E5400" s="110">
        <v>22936640260.619999</v>
      </c>
    </row>
    <row r="5401" spans="1:5">
      <c r="A5401" s="182" t="str">
        <f t="shared" si="1419"/>
        <v>3.3.90.46.00.00 - Auxílio-Alimentação</v>
      </c>
      <c r="B5401" s="108" t="s">
        <v>3596</v>
      </c>
      <c r="C5401" s="110">
        <v>4458523728.0799999</v>
      </c>
      <c r="D5401" s="110">
        <v>6276185618.71</v>
      </c>
      <c r="E5401" s="111">
        <v>5233624210.9700003</v>
      </c>
    </row>
    <row r="5402" spans="1:5">
      <c r="A5402" s="182" t="str">
        <f t="shared" si="1419"/>
        <v>3.3.90.47.00.00 - Obrigações Tributárias e Contributivas</v>
      </c>
      <c r="B5402" s="106" t="s">
        <v>3597</v>
      </c>
      <c r="C5402" s="111">
        <v>4871138616.2600002</v>
      </c>
      <c r="D5402" s="111">
        <v>6566153783.1099997</v>
      </c>
      <c r="E5402" s="110">
        <v>273738505.01999998</v>
      </c>
    </row>
    <row r="5403" spans="1:5">
      <c r="A5403" s="182" t="str">
        <f t="shared" si="1419"/>
        <v>3.3.90.48.00.00 - Outros Auxílios Financeiros a Pessoas Físicas</v>
      </c>
      <c r="B5403" s="108" t="s">
        <v>3598</v>
      </c>
      <c r="C5403" s="110">
        <v>1363993530.5599999</v>
      </c>
      <c r="D5403" s="110">
        <v>1627426002.4000001</v>
      </c>
      <c r="E5403" s="111">
        <v>30318550382.619999</v>
      </c>
    </row>
    <row r="5404" spans="1:5">
      <c r="A5404" s="182" t="str">
        <f t="shared" si="1419"/>
        <v>3.3.90.49.00.00 - Auxílio-Transporte</v>
      </c>
      <c r="B5404" s="106" t="s">
        <v>3599</v>
      </c>
      <c r="C5404" s="111">
        <v>971853548.67999995</v>
      </c>
      <c r="D5404" s="111">
        <v>1788413588.95</v>
      </c>
      <c r="E5404" s="110">
        <v>1066413721.33</v>
      </c>
    </row>
    <row r="5405" spans="1:5">
      <c r="A5405" s="182" t="str">
        <f t="shared" si="1419"/>
        <v>3.3.90.53.00.00 - Aposentadorias do RGPS - Área Rural</v>
      </c>
      <c r="B5405" s="108" t="s">
        <v>3600</v>
      </c>
      <c r="C5405" s="110">
        <v>324886.34999999998</v>
      </c>
      <c r="D5405" s="110"/>
      <c r="E5405" s="111">
        <v>84407888052.679993</v>
      </c>
    </row>
    <row r="5406" spans="1:5">
      <c r="A5406" s="182" t="str">
        <f t="shared" si="1419"/>
        <v>3.3.90.54.00.00 - Aposentadorias do RGPS - Área Urbana</v>
      </c>
      <c r="B5406" s="106" t="s">
        <v>3601</v>
      </c>
      <c r="C5406" s="111">
        <v>19872370.77</v>
      </c>
      <c r="D5406" s="111"/>
      <c r="E5406" s="110">
        <v>289971246766.29999</v>
      </c>
    </row>
    <row r="5407" spans="1:5">
      <c r="A5407" s="182" t="str">
        <f t="shared" si="1419"/>
        <v>3.3.90.55.00.00 - Pensões do RGPS - Área Rural</v>
      </c>
      <c r="B5407" s="108" t="s">
        <v>3602</v>
      </c>
      <c r="C5407" s="110">
        <v>165752.20000000001</v>
      </c>
      <c r="D5407" s="110"/>
      <c r="E5407" s="111">
        <v>29067259371.849998</v>
      </c>
    </row>
    <row r="5408" spans="1:5">
      <c r="A5408" s="182" t="str">
        <f t="shared" si="1419"/>
        <v>3.3.90.56.00.00 - Pensões do RGPS - Área Urbana</v>
      </c>
      <c r="B5408" s="106" t="s">
        <v>3603</v>
      </c>
      <c r="C5408" s="111">
        <v>6793018.3499999996</v>
      </c>
      <c r="D5408" s="111"/>
      <c r="E5408" s="110">
        <v>102585830189.75</v>
      </c>
    </row>
    <row r="5409" spans="1:5">
      <c r="A5409" s="182" t="str">
        <f t="shared" si="1419"/>
        <v>3.3.90.57.00.00 - Outros Benefícios do RGPS - Área Rural</v>
      </c>
      <c r="B5409" s="108" t="s">
        <v>3604</v>
      </c>
      <c r="C5409" s="110"/>
      <c r="D5409" s="110"/>
      <c r="E5409" s="111">
        <v>3883877288.4299998</v>
      </c>
    </row>
    <row r="5410" spans="1:5">
      <c r="A5410" s="182" t="str">
        <f t="shared" ref="A5410:A5474" si="1420">TRIM(B5410)</f>
        <v>3.3.90.58.00.00 - Outros Benefícios do RGPS - Área Urbana</v>
      </c>
      <c r="B5410" s="106" t="s">
        <v>3605</v>
      </c>
      <c r="C5410" s="111">
        <v>6972989.5</v>
      </c>
      <c r="D5410" s="111"/>
      <c r="E5410" s="110">
        <v>35780028546.489998</v>
      </c>
    </row>
    <row r="5411" spans="1:5">
      <c r="A5411" s="182" t="str">
        <f t="shared" si="1420"/>
        <v>3.3.90.59.00.00 - Pensões Especiais</v>
      </c>
      <c r="B5411" s="108" t="s">
        <v>3606</v>
      </c>
      <c r="C5411" s="110">
        <v>8833969.7300000004</v>
      </c>
      <c r="D5411" s="110">
        <v>229593376.53999999</v>
      </c>
      <c r="E5411" s="111">
        <v>735179504.40999997</v>
      </c>
    </row>
    <row r="5412" spans="1:5">
      <c r="A5412" s="182" t="str">
        <f t="shared" si="1420"/>
        <v>3.3.90.67.00.00 - Depósitos Compulsórios</v>
      </c>
      <c r="B5412" s="106" t="s">
        <v>3607</v>
      </c>
      <c r="C5412" s="111">
        <v>38819304.759999998</v>
      </c>
      <c r="D5412" s="111">
        <v>33355479.84</v>
      </c>
      <c r="E5412" s="110">
        <v>2828604.4</v>
      </c>
    </row>
    <row r="5413" spans="1:5">
      <c r="A5413" s="182" t="str">
        <f t="shared" si="1420"/>
        <v>3.3.90.81.00.00 - Distribuição Constitucional ou Legal de Receitas</v>
      </c>
      <c r="B5413" s="108" t="s">
        <v>3608</v>
      </c>
      <c r="C5413" s="110">
        <v>7784008.1299999999</v>
      </c>
      <c r="D5413" s="110"/>
      <c r="E5413" s="111">
        <v>913574537</v>
      </c>
    </row>
    <row r="5414" spans="1:5" s="252" customFormat="1" ht="25.5">
      <c r="A5414" s="252" t="s">
        <v>4039</v>
      </c>
      <c r="B5414" s="254" t="s">
        <v>4039</v>
      </c>
      <c r="C5414" s="111">
        <v>56319222.93</v>
      </c>
      <c r="D5414" s="111"/>
      <c r="E5414" s="253">
        <v>0</v>
      </c>
    </row>
    <row r="5415" spans="1:5">
      <c r="A5415" s="182" t="str">
        <f t="shared" si="1420"/>
        <v>3.3.90.91.00.00 - Sentenças Judiciais</v>
      </c>
      <c r="B5415" s="106" t="s">
        <v>3609</v>
      </c>
      <c r="C5415" s="110">
        <v>2477137899.3800001</v>
      </c>
      <c r="D5415" s="110">
        <v>6797333748.5100002</v>
      </c>
      <c r="E5415" s="110">
        <v>24136080071.93</v>
      </c>
    </row>
    <row r="5416" spans="1:5">
      <c r="A5416" s="182" t="str">
        <f t="shared" si="1420"/>
        <v>3.3.90.92.00.00 - Despesas de Exercícios Anteriores</v>
      </c>
      <c r="B5416" s="108" t="s">
        <v>3610</v>
      </c>
      <c r="C5416" s="111">
        <v>3790059337.9899998</v>
      </c>
      <c r="D5416" s="111">
        <v>6295685256.1199999</v>
      </c>
      <c r="E5416" s="111">
        <v>2088632711.0899999</v>
      </c>
    </row>
    <row r="5417" spans="1:5">
      <c r="A5417" s="182" t="str">
        <f t="shared" si="1420"/>
        <v>3.3.90.93.00.00 - Indenizações e Restituições</v>
      </c>
      <c r="B5417" s="106" t="s">
        <v>3611</v>
      </c>
      <c r="C5417" s="110">
        <v>1644623567.6199999</v>
      </c>
      <c r="D5417" s="110">
        <v>12943171766.74</v>
      </c>
      <c r="E5417" s="110">
        <v>14149125873.76</v>
      </c>
    </row>
    <row r="5418" spans="1:5">
      <c r="A5418" s="182" t="str">
        <f t="shared" si="1420"/>
        <v>3.3.90.95.00.00 - Indenização pela Execução de Trabalhos de Campo</v>
      </c>
      <c r="B5418" s="108" t="s">
        <v>3612</v>
      </c>
      <c r="C5418" s="111">
        <v>19115784.059999999</v>
      </c>
      <c r="D5418" s="111"/>
      <c r="E5418" s="111">
        <v>14548324.810000001</v>
      </c>
    </row>
    <row r="5419" spans="1:5">
      <c r="A5419" s="182" t="str">
        <f t="shared" si="1420"/>
        <v>3.3.90.96.00.00 - Ressarcimento de Despesas de Pessoal Requisitado</v>
      </c>
      <c r="B5419" s="106" t="s">
        <v>3613</v>
      </c>
      <c r="C5419" s="110">
        <v>3184099.82</v>
      </c>
      <c r="D5419" s="110">
        <v>142616373.25999999</v>
      </c>
      <c r="E5419" s="110">
        <v>87144202.5</v>
      </c>
    </row>
    <row r="5420" spans="1:5">
      <c r="A5420" s="182" t="str">
        <f t="shared" si="1420"/>
        <v>3.3.90.98.00.00 - Compensações ao RGPS</v>
      </c>
      <c r="B5420" s="108" t="s">
        <v>3614</v>
      </c>
      <c r="C5420" s="111">
        <v>29392972.079999998</v>
      </c>
      <c r="D5420" s="111">
        <v>384695.38</v>
      </c>
      <c r="E5420" s="111">
        <v>0</v>
      </c>
    </row>
    <row r="5421" spans="1:5">
      <c r="A5421" s="182" t="str">
        <f t="shared" si="1420"/>
        <v>3.3.90.99.00.00 - A Classificar</v>
      </c>
      <c r="B5421" s="106" t="s">
        <v>3615</v>
      </c>
      <c r="C5421" s="110">
        <v>672722432.48000002</v>
      </c>
      <c r="D5421" s="110">
        <v>2808031616.6500001</v>
      </c>
      <c r="E5421" s="110">
        <v>0</v>
      </c>
    </row>
    <row r="5422" spans="1:5" ht="38.25">
      <c r="A5422" s="182" t="str">
        <f t="shared" si="1420"/>
        <v>3.3.91.00.00.00 - Aplicação Direta Decorrente de Operação entre 
 Órgãos, Fundos e Entidades Integrantes dos Orçamentos Fiscal e da 
 Seguridade Social</v>
      </c>
      <c r="B5422" s="108" t="s">
        <v>3616</v>
      </c>
      <c r="C5422" s="111">
        <v>3296081987.6900001</v>
      </c>
      <c r="D5422" s="111">
        <v>26116513761.939999</v>
      </c>
      <c r="E5422" s="111">
        <v>15088765627.24</v>
      </c>
    </row>
    <row r="5423" spans="1:5" ht="38.25">
      <c r="A5423" s="182" t="str">
        <f t="shared" si="1420"/>
        <v>3.3.93.00.00.00 - Aplicação Direta Decorrente de Operação de Órgãos, 
 Fundos e Entidades Integrantes dos Orçamentos Fiscal e da Seguridade 
 Social com Consórcio Público do qual o Ente Participe</v>
      </c>
      <c r="B5423" s="106" t="s">
        <v>3617</v>
      </c>
      <c r="C5423" s="110">
        <v>276173091.70999998</v>
      </c>
      <c r="D5423" s="110"/>
      <c r="E5423" s="110"/>
    </row>
    <row r="5424" spans="1:5" ht="38.25">
      <c r="A5424" s="182" t="str">
        <f t="shared" si="1420"/>
        <v>3.3.94.00.00.00 - Aplicação Direta Decorrente de Operação de Órgãos, 
 Fundos e Entidades Integrantes dos Orçamentos Fiscal e da Seguridade 
 Social com Consórcio Público do qual o Ente Não Participe</v>
      </c>
      <c r="B5424" s="108" t="s">
        <v>3618</v>
      </c>
      <c r="C5424" s="111">
        <v>21237498.940000001</v>
      </c>
      <c r="D5424" s="111">
        <v>7513863.1299999999</v>
      </c>
      <c r="E5424" s="111"/>
    </row>
    <row r="5425" spans="1:5" ht="25.5">
      <c r="A5425" s="182" t="str">
        <f t="shared" si="1420"/>
        <v>3.3.95.00.00.00 - Aplicação Direta à conta de recursos de que tratam 
 os §§ 1º e 2º do art. 24 da Lei Complementar no 141, de 2012</v>
      </c>
      <c r="B5425" s="106" t="s">
        <v>3619</v>
      </c>
      <c r="C5425" s="110">
        <v>1060857.6299999999</v>
      </c>
      <c r="D5425" s="110">
        <v>176855764.31999999</v>
      </c>
      <c r="E5425" s="110"/>
    </row>
    <row r="5426" spans="1:5" ht="25.5">
      <c r="A5426" s="182" t="str">
        <f t="shared" si="1420"/>
        <v>3.3.96.00.00.00 - Aplicação Direta à conta de recursos de que trata o 
 art. 25 da Lei Complementar no 141, de 2012</v>
      </c>
      <c r="B5426" s="108" t="s">
        <v>3620</v>
      </c>
      <c r="C5426" s="111">
        <v>2325179.4700000002</v>
      </c>
      <c r="D5426" s="111">
        <v>132699881.67</v>
      </c>
      <c r="E5426" s="111"/>
    </row>
    <row r="5427" spans="1:5">
      <c r="A5427" s="182" t="str">
        <f t="shared" si="1420"/>
        <v>3.3.99.00.00.00 - A Definir</v>
      </c>
      <c r="B5427" s="106" t="s">
        <v>3621</v>
      </c>
      <c r="C5427" s="110">
        <v>1920360073.6600001</v>
      </c>
      <c r="D5427" s="110"/>
      <c r="E5427" s="110"/>
    </row>
    <row r="5428" spans="1:5">
      <c r="A5428" s="182" t="str">
        <f t="shared" si="1420"/>
        <v>4.0.00.00.00.00 - Despesas de Capital</v>
      </c>
      <c r="B5428" s="108" t="s">
        <v>3622</v>
      </c>
      <c r="C5428" s="111">
        <v>37181025580.910004</v>
      </c>
      <c r="D5428" s="111">
        <v>64334615104.440002</v>
      </c>
      <c r="E5428" s="111">
        <v>898979680307.92004</v>
      </c>
    </row>
    <row r="5429" spans="1:5">
      <c r="A5429" s="182" t="str">
        <f t="shared" si="1420"/>
        <v>4.4.00.00.00.00 - Investimentos</v>
      </c>
      <c r="B5429" s="106" t="s">
        <v>3623</v>
      </c>
      <c r="C5429" s="110">
        <v>25305397867.490002</v>
      </c>
      <c r="D5429" s="110">
        <v>40517842305.129997</v>
      </c>
      <c r="E5429" s="110">
        <v>45103217994.650002</v>
      </c>
    </row>
    <row r="5430" spans="1:5">
      <c r="A5430" s="182" t="str">
        <f t="shared" si="1420"/>
        <v>4.4.20.00.00.00 - Transferências à União</v>
      </c>
      <c r="B5430" s="108" t="s">
        <v>3624</v>
      </c>
      <c r="C5430" s="111">
        <v>206585510.19</v>
      </c>
      <c r="D5430" s="111">
        <v>581844069.84000003</v>
      </c>
      <c r="E5430" s="111"/>
    </row>
    <row r="5431" spans="1:5">
      <c r="A5431" s="182" t="str">
        <f t="shared" si="1420"/>
        <v>4.4.22.00.00.00 - Execução Orçamentária Delegada à União</v>
      </c>
      <c r="B5431" s="106" t="s">
        <v>3625</v>
      </c>
      <c r="C5431" s="110">
        <v>5722180.1299999999</v>
      </c>
      <c r="D5431" s="110">
        <v>8439060.6500000004</v>
      </c>
      <c r="E5431" s="110"/>
    </row>
    <row r="5432" spans="1:5">
      <c r="A5432" s="182" t="str">
        <f t="shared" si="1420"/>
        <v>4.4.30.00.00.00 - Transferências a Estados e ao Distrito Federal</v>
      </c>
      <c r="B5432" s="108" t="s">
        <v>3626</v>
      </c>
      <c r="C5432" s="111">
        <v>21177637.620000001</v>
      </c>
      <c r="D5432" s="111"/>
      <c r="E5432" s="111">
        <v>4778409875.0500002</v>
      </c>
    </row>
    <row r="5433" spans="1:5" ht="25.5">
      <c r="A5433" s="182" t="str">
        <f t="shared" si="1420"/>
        <v>4.4.31.00.00.00 - Transferências a Estados e ao Distrito Federal - 
 Fundo a Fundo</v>
      </c>
      <c r="B5433" s="106" t="s">
        <v>3627</v>
      </c>
      <c r="C5433" s="110">
        <v>20014347.469999999</v>
      </c>
      <c r="D5433" s="110"/>
      <c r="E5433" s="110">
        <v>259953061.16999999</v>
      </c>
    </row>
    <row r="5434" spans="1:5" ht="25.5">
      <c r="A5434" s="182" t="str">
        <f t="shared" si="1420"/>
        <v>4.4.32.00.00.00 - Execução Orçamentária Delegada a Estados e ao 
 Distrito Federal</v>
      </c>
      <c r="B5434" s="108" t="s">
        <v>3628</v>
      </c>
      <c r="C5434" s="111">
        <v>2656.76</v>
      </c>
      <c r="D5434" s="111"/>
      <c r="E5434" s="111">
        <v>254214198.43000001</v>
      </c>
    </row>
    <row r="5435" spans="1:5" ht="38.25">
      <c r="A5435" s="182" t="str">
        <f t="shared" si="1420"/>
        <v>4.4.35.00.00.00 - Transferências Fundo a Fundo aos Estados e ao 
 Distrito Federal à conta de recursos de que tratam os §§ 1º e 2º do 
 art. 24 da Lei Complementar no 141, de 2012</v>
      </c>
      <c r="B5435" s="106" t="s">
        <v>3629</v>
      </c>
      <c r="C5435" s="110"/>
      <c r="D5435" s="110"/>
      <c r="E5435" s="110">
        <v>0</v>
      </c>
    </row>
    <row r="5436" spans="1:5" ht="38.25">
      <c r="A5436" s="182" t="str">
        <f t="shared" si="1420"/>
        <v>4.4.36.00.00.00 - Transferências Fundo a Fundo aos Estados e ao 
 Distrito Federal à conta de recursos de que trata o art. 25 da Lei 
 Complementar no 141, de 2012</v>
      </c>
      <c r="B5436" s="108" t="s">
        <v>3630</v>
      </c>
      <c r="C5436" s="111"/>
      <c r="D5436" s="111"/>
      <c r="E5436" s="111">
        <v>0</v>
      </c>
    </row>
    <row r="5437" spans="1:5">
      <c r="A5437" s="182" t="str">
        <f t="shared" si="1420"/>
        <v>4.4.40.00.00.00 - Transferências a Municípios</v>
      </c>
      <c r="B5437" s="106" t="s">
        <v>3631</v>
      </c>
      <c r="C5437" s="110">
        <v>695929.49</v>
      </c>
      <c r="D5437" s="110">
        <v>2743067019.1799998</v>
      </c>
      <c r="E5437" s="110">
        <v>9679474958.2600002</v>
      </c>
    </row>
    <row r="5438" spans="1:5">
      <c r="A5438" s="182" t="str">
        <f t="shared" si="1420"/>
        <v>4.4.41.00.00.00 - Transferências a Municípios - Fundo a Fundo</v>
      </c>
      <c r="B5438" s="108" t="s">
        <v>3632</v>
      </c>
      <c r="C5438" s="111">
        <v>19658.2</v>
      </c>
      <c r="D5438" s="111">
        <v>516940003.25999999</v>
      </c>
      <c r="E5438" s="111">
        <v>3241320608.5900002</v>
      </c>
    </row>
    <row r="5439" spans="1:5">
      <c r="A5439" s="182" t="str">
        <f t="shared" si="1420"/>
        <v>4.4.42.00.00.00 - Execução Orçamentária Delegada a Municípios</v>
      </c>
      <c r="B5439" s="106" t="s">
        <v>3633</v>
      </c>
      <c r="C5439" s="110">
        <v>23677814.829999998</v>
      </c>
      <c r="D5439" s="110">
        <v>21290409.239999998</v>
      </c>
      <c r="E5439" s="110">
        <v>273276598</v>
      </c>
    </row>
    <row r="5440" spans="1:5" ht="38.25">
      <c r="A5440" s="182" t="str">
        <f t="shared" si="1420"/>
        <v>4.4.45.00.00.00 - Transferências Fundo a Fundo aos Municípios à conta 
 de recursos de que tratam os §§ 1º e 2º do art. 24 da Lei Complementar 
 no 141, de 2012</v>
      </c>
      <c r="B5440" s="108" t="s">
        <v>3634</v>
      </c>
      <c r="C5440" s="111"/>
      <c r="D5440" s="111">
        <v>40528846.799999997</v>
      </c>
      <c r="E5440" s="111">
        <v>0</v>
      </c>
    </row>
    <row r="5441" spans="1:5" ht="25.5">
      <c r="A5441" s="182" t="str">
        <f t="shared" si="1420"/>
        <v>4.4.46.00.00.00 - Transferências Fundo a Fundo aos Municípios à conta 
 de recursos de que trata o art. 25 da Lei Complementar no 141, de 2012</v>
      </c>
      <c r="B5441" s="106" t="s">
        <v>3635</v>
      </c>
      <c r="C5441" s="110"/>
      <c r="D5441" s="110"/>
      <c r="E5441" s="110">
        <v>0</v>
      </c>
    </row>
    <row r="5442" spans="1:5" ht="25.5">
      <c r="A5442" s="182" t="str">
        <f t="shared" si="1420"/>
        <v>4.4.50.00.00.00 - Transferências a Instituições Privadas sem Fins 
 Lucrativos</v>
      </c>
      <c r="B5442" s="108" t="s">
        <v>3636</v>
      </c>
      <c r="C5442" s="111">
        <v>85638664.519999996</v>
      </c>
      <c r="D5442" s="111">
        <v>876271969.82000005</v>
      </c>
      <c r="E5442" s="111">
        <v>773949355.83000004</v>
      </c>
    </row>
    <row r="5443" spans="1:5" ht="25.5">
      <c r="A5443" s="182" t="str">
        <f t="shared" si="1420"/>
        <v>4.4.60.00.00.00 - Transferências a Instituições Privadas com Fins 
 Lucrativos</v>
      </c>
      <c r="B5443" s="106" t="s">
        <v>3637</v>
      </c>
      <c r="C5443" s="110">
        <v>6297514.2000000002</v>
      </c>
      <c r="D5443" s="110">
        <v>34264619.380000003</v>
      </c>
      <c r="E5443" s="110">
        <v>0</v>
      </c>
    </row>
    <row r="5444" spans="1:5">
      <c r="A5444" s="182" t="str">
        <f t="shared" si="1420"/>
        <v>4.4.70.00.00.00 - Transferências a Instituições Multigovernamentais</v>
      </c>
      <c r="B5444" s="108" t="s">
        <v>3638</v>
      </c>
      <c r="C5444" s="111">
        <v>689224.27</v>
      </c>
      <c r="D5444" s="111">
        <v>5730812.1900000004</v>
      </c>
      <c r="E5444" s="111">
        <v>15708596</v>
      </c>
    </row>
    <row r="5445" spans="1:5" ht="25.5">
      <c r="A5445" s="182" t="str">
        <f t="shared" si="1420"/>
        <v>4.4.71.00.00.00 - Transferências a Consórcios Públicos mediante 
 contrato de rateio</v>
      </c>
      <c r="B5445" s="106" t="s">
        <v>3639</v>
      </c>
      <c r="C5445" s="110">
        <v>9700743.5299999993</v>
      </c>
      <c r="D5445" s="110">
        <v>70000</v>
      </c>
      <c r="E5445" s="110">
        <v>18978553.920000002</v>
      </c>
    </row>
    <row r="5446" spans="1:5" ht="25.5">
      <c r="A5446" s="182" t="str">
        <f t="shared" si="1420"/>
        <v>4.4.72.00.00.00 - Execução Orçamentária Delegada a Consórcios Públicos</v>
      </c>
      <c r="B5446" s="108" t="s">
        <v>3640</v>
      </c>
      <c r="C5446" s="111">
        <v>253083.66</v>
      </c>
      <c r="D5446" s="111"/>
      <c r="E5446" s="111">
        <v>0</v>
      </c>
    </row>
    <row r="5447" spans="1:5" ht="38.25">
      <c r="A5447" s="182" t="str">
        <f t="shared" si="1420"/>
        <v>4.4.73.00.00.00 - Transferências a Consórcios Públicos mediante 
 contrato de rateio à conta de recursos de que tratam os §§ 1º e 2º do 
 art. 24 da Lei Complementar no 141, de 2012</v>
      </c>
      <c r="B5447" s="106" t="s">
        <v>3641</v>
      </c>
      <c r="C5447" s="110">
        <v>19385.400000000001</v>
      </c>
      <c r="D5447" s="110"/>
      <c r="E5447" s="110">
        <v>0</v>
      </c>
    </row>
    <row r="5448" spans="1:5" ht="38.25">
      <c r="A5448" s="182" t="str">
        <f t="shared" si="1420"/>
        <v>4.4.74.00.00.00 - Transferências a Consórcios Públicos mediante 
 contrato de rateio à conta de recursos de que trata o art. 25 da Lei 
 Complementar no 141, de 2012</v>
      </c>
      <c r="B5448" s="108" t="s">
        <v>3642</v>
      </c>
      <c r="C5448" s="111">
        <v>8604.51</v>
      </c>
      <c r="D5448" s="111"/>
      <c r="E5448" s="111">
        <v>0</v>
      </c>
    </row>
    <row r="5449" spans="1:5" ht="38.25">
      <c r="A5449" s="182" t="str">
        <f t="shared" si="1420"/>
        <v>4.4.75.00.00.00 - Transferências a Instituições Multigovernamentais à 
 conta de recursos de que tratam os §§ 1º e 2º do art. 24 da Lei 
 Complementar no 141, de 2012</v>
      </c>
      <c r="B5449" s="106" t="s">
        <v>3643</v>
      </c>
      <c r="C5449" s="110"/>
      <c r="D5449" s="110"/>
      <c r="E5449" s="110">
        <v>0</v>
      </c>
    </row>
    <row r="5450" spans="1:5" ht="38.25">
      <c r="A5450" s="182" t="str">
        <f t="shared" si="1420"/>
        <v>4.4.76.00.00.00 - Transferências a Instituições Multigovernamentais à 
 conta de recursos de que trata o art. 25 da Lei Complementar no 141, 
 de 2012</v>
      </c>
      <c r="B5450" s="108" t="s">
        <v>3644</v>
      </c>
      <c r="C5450" s="111"/>
      <c r="D5450" s="111"/>
      <c r="E5450" s="111">
        <v>0</v>
      </c>
    </row>
    <row r="5451" spans="1:5">
      <c r="A5451" s="182" t="str">
        <f t="shared" si="1420"/>
        <v>4.4.80.00.00.00 - Transferências ao Exterior</v>
      </c>
      <c r="B5451" s="106" t="s">
        <v>3645</v>
      </c>
      <c r="C5451" s="110">
        <v>245850</v>
      </c>
      <c r="D5451" s="110"/>
      <c r="E5451" s="110">
        <v>3500000</v>
      </c>
    </row>
    <row r="5452" spans="1:5">
      <c r="A5452" s="182" t="str">
        <f t="shared" si="1420"/>
        <v>4.4.90.00.00.00 - Aplicações Diretas</v>
      </c>
      <c r="B5452" s="108" t="s">
        <v>3646</v>
      </c>
      <c r="C5452" s="111">
        <v>24713668832.849998</v>
      </c>
      <c r="D5452" s="111">
        <v>34824170523.910004</v>
      </c>
      <c r="E5452" s="111">
        <v>25734506858.049999</v>
      </c>
    </row>
    <row r="5453" spans="1:5">
      <c r="A5453" s="182" t="str">
        <f t="shared" si="1420"/>
        <v>4.4.90.04.00.00 - Contratação por Tempo Determinado</v>
      </c>
      <c r="B5453" s="106" t="s">
        <v>3647</v>
      </c>
      <c r="C5453" s="110">
        <v>9640</v>
      </c>
      <c r="D5453" s="110"/>
      <c r="E5453" s="110">
        <v>9156926.0899999999</v>
      </c>
    </row>
    <row r="5454" spans="1:5">
      <c r="A5454" s="182" t="str">
        <f t="shared" si="1420"/>
        <v>4.4.90.14.00.00 - Diárias - Civil</v>
      </c>
      <c r="B5454" s="108" t="s">
        <v>3648</v>
      </c>
      <c r="C5454" s="111">
        <v>32674.12</v>
      </c>
      <c r="D5454" s="111">
        <v>5740749.4199999999</v>
      </c>
      <c r="E5454" s="111">
        <v>2082713.56</v>
      </c>
    </row>
    <row r="5455" spans="1:5">
      <c r="A5455" s="182" t="str">
        <f t="shared" si="1420"/>
        <v>4.4.90.15.00.00 - Diárias - Militar</v>
      </c>
      <c r="B5455" s="106" t="s">
        <v>3649</v>
      </c>
      <c r="C5455" s="110">
        <v>3100</v>
      </c>
      <c r="D5455" s="110">
        <v>5700</v>
      </c>
      <c r="E5455" s="110">
        <v>4649386.97</v>
      </c>
    </row>
    <row r="5456" spans="1:5">
      <c r="A5456" s="182" t="str">
        <f t="shared" si="1420"/>
        <v>4.4.90.17.00.00 - Outras Despesas Variáveis - Pessoal Militar</v>
      </c>
      <c r="B5456" s="108" t="s">
        <v>3650</v>
      </c>
      <c r="C5456" s="111"/>
      <c r="D5456" s="111"/>
      <c r="E5456" s="111">
        <v>0</v>
      </c>
    </row>
    <row r="5457" spans="1:5">
      <c r="A5457" s="182" t="str">
        <f t="shared" si="1420"/>
        <v>4.4.90.18.00.00 - Auxílio Financeiro a Estudantes</v>
      </c>
      <c r="B5457" s="106" t="s">
        <v>3651</v>
      </c>
      <c r="C5457" s="110">
        <v>138960.32999999999</v>
      </c>
      <c r="D5457" s="110">
        <v>39096537.439999998</v>
      </c>
      <c r="E5457" s="110">
        <v>759600</v>
      </c>
    </row>
    <row r="5458" spans="1:5">
      <c r="A5458" s="182" t="str">
        <f t="shared" si="1420"/>
        <v>4.4.90.20.00.00 - Auxílio Financeiro a Pesquisadores</v>
      </c>
      <c r="B5458" s="108" t="s">
        <v>3652</v>
      </c>
      <c r="C5458" s="111"/>
      <c r="D5458" s="111">
        <v>192626991.40000001</v>
      </c>
      <c r="E5458" s="111">
        <v>108859110.17</v>
      </c>
    </row>
    <row r="5459" spans="1:5">
      <c r="A5459" s="182" t="str">
        <f t="shared" si="1420"/>
        <v>4.4.90.30.00.00 - Material de Consumo</v>
      </c>
      <c r="B5459" s="106" t="s">
        <v>3653</v>
      </c>
      <c r="C5459" s="110">
        <v>140516850.38</v>
      </c>
      <c r="D5459" s="110">
        <v>89232606.519999996</v>
      </c>
      <c r="E5459" s="110">
        <v>1280610735.54</v>
      </c>
    </row>
    <row r="5460" spans="1:5">
      <c r="A5460" s="182" t="str">
        <f t="shared" si="1420"/>
        <v>4.4.90.33.00.00 - Passagens e Despesas com Locomoção</v>
      </c>
      <c r="B5460" s="108" t="s">
        <v>3654</v>
      </c>
      <c r="C5460" s="111">
        <v>7063805.2699999996</v>
      </c>
      <c r="D5460" s="111">
        <v>3149757.96</v>
      </c>
      <c r="E5460" s="111">
        <v>5098304.47</v>
      </c>
    </row>
    <row r="5461" spans="1:5">
      <c r="A5461" s="182" t="str">
        <f t="shared" si="1420"/>
        <v>4.4.90.35.00.00 - Serviços de Consultoria</v>
      </c>
      <c r="B5461" s="106" t="s">
        <v>3655</v>
      </c>
      <c r="C5461" s="110">
        <v>45834916.18</v>
      </c>
      <c r="D5461" s="110">
        <v>302247923.04000002</v>
      </c>
      <c r="E5461" s="110">
        <v>354846106.26999998</v>
      </c>
    </row>
    <row r="5462" spans="1:5">
      <c r="A5462" s="182" t="str">
        <f t="shared" si="1420"/>
        <v>4.4.90.36.00.00 - Outros Serviços de Terceiros - Pessoa Física</v>
      </c>
      <c r="B5462" s="108" t="s">
        <v>3656</v>
      </c>
      <c r="C5462" s="111">
        <v>2359539.9700000002</v>
      </c>
      <c r="D5462" s="111">
        <v>3536008.8</v>
      </c>
      <c r="E5462" s="111">
        <v>2209492.52</v>
      </c>
    </row>
    <row r="5463" spans="1:5">
      <c r="A5463" s="182" t="str">
        <f t="shared" si="1420"/>
        <v>4.4.90.37.00.00 - Locação de Mão-de-Obra</v>
      </c>
      <c r="B5463" s="106" t="s">
        <v>3657</v>
      </c>
      <c r="C5463" s="110">
        <v>11336845.300000001</v>
      </c>
      <c r="D5463" s="110">
        <v>8849610.5700000003</v>
      </c>
      <c r="E5463" s="110">
        <v>16258466.48</v>
      </c>
    </row>
    <row r="5464" spans="1:5">
      <c r="A5464" s="182" t="str">
        <f t="shared" si="1420"/>
        <v>4.4.90.39.00.00 - Outros Serviços de Terceiros - Pessoa Jurídica</v>
      </c>
      <c r="B5464" s="108" t="s">
        <v>3658</v>
      </c>
      <c r="C5464" s="111">
        <v>923914694.38999999</v>
      </c>
      <c r="D5464" s="111">
        <v>2022533405.4000001</v>
      </c>
      <c r="E5464" s="111">
        <v>6806089613.8999996</v>
      </c>
    </row>
    <row r="5465" spans="1:5">
      <c r="A5465" s="182" t="str">
        <f t="shared" si="1420"/>
        <v>4.4.90.47.00.00 - Obrigações Tributárias e Contributivas</v>
      </c>
      <c r="B5465" s="106" t="s">
        <v>3659</v>
      </c>
      <c r="C5465" s="110">
        <v>8647638.2599999998</v>
      </c>
      <c r="D5465" s="110">
        <v>975709.65</v>
      </c>
      <c r="E5465" s="110">
        <v>1669099.8</v>
      </c>
    </row>
    <row r="5466" spans="1:5">
      <c r="A5466" s="182" t="str">
        <f t="shared" si="1420"/>
        <v>4.4.90.51.00.00 - Obras e Instalações</v>
      </c>
      <c r="B5466" s="108" t="s">
        <v>3660</v>
      </c>
      <c r="C5466" s="111">
        <v>16309531463.23</v>
      </c>
      <c r="D5466" s="111">
        <v>21446369965.610001</v>
      </c>
      <c r="E5466" s="111">
        <v>10097189865.98</v>
      </c>
    </row>
    <row r="5467" spans="1:5">
      <c r="A5467" s="182" t="str">
        <f t="shared" si="1420"/>
        <v>4.4.90.51.91.00 - Obras em Andamento</v>
      </c>
      <c r="B5467" s="106" t="s">
        <v>3661</v>
      </c>
      <c r="C5467" s="110">
        <v>7340193928.3199997</v>
      </c>
      <c r="D5467" s="110">
        <v>9447221392.0699997</v>
      </c>
      <c r="E5467" s="110">
        <v>9165528094.9599991</v>
      </c>
    </row>
    <row r="5468" spans="1:5">
      <c r="A5468" s="182" t="str">
        <f t="shared" si="1420"/>
        <v>4.4.90.51.99.00 - Demais Obras e Instalações</v>
      </c>
      <c r="B5468" s="108" t="s">
        <v>3662</v>
      </c>
      <c r="C5468" s="111">
        <v>8969337534.9099998</v>
      </c>
      <c r="D5468" s="111">
        <v>11999148573.540001</v>
      </c>
      <c r="E5468" s="111">
        <v>931661771.01999998</v>
      </c>
    </row>
    <row r="5469" spans="1:5">
      <c r="A5469" s="182" t="str">
        <f t="shared" si="1420"/>
        <v>4.4.90.52.00.00 - Equipamentos e Material Permanente</v>
      </c>
      <c r="B5469" s="106" t="s">
        <v>3663</v>
      </c>
      <c r="C5469" s="110">
        <v>4756746239.3999996</v>
      </c>
      <c r="D5469" s="110">
        <v>7041651974.79</v>
      </c>
      <c r="E5469" s="110">
        <v>6862066211.4399996</v>
      </c>
    </row>
    <row r="5470" spans="1:5">
      <c r="A5470" s="182" t="str">
        <f t="shared" si="1420"/>
        <v>4.4.90.61.00.00 - Aquisição de Imóveis</v>
      </c>
      <c r="B5470" s="108" t="s">
        <v>3664</v>
      </c>
      <c r="C5470" s="111">
        <v>701133745.38</v>
      </c>
      <c r="D5470" s="111">
        <v>257259828.13999999</v>
      </c>
      <c r="E5470" s="111">
        <v>96073783.700000003</v>
      </c>
    </row>
    <row r="5471" spans="1:5">
      <c r="A5471" s="182" t="str">
        <f t="shared" si="1420"/>
        <v>4.4.90.91.00.00 - Sentenças Judiciais</v>
      </c>
      <c r="B5471" s="106" t="s">
        <v>3665</v>
      </c>
      <c r="C5471" s="110">
        <v>881982097.14999998</v>
      </c>
      <c r="D5471" s="110">
        <v>1182303974.8</v>
      </c>
      <c r="E5471" s="110">
        <v>41974.52</v>
      </c>
    </row>
    <row r="5472" spans="1:5">
      <c r="A5472" s="182" t="str">
        <f t="shared" si="1420"/>
        <v>4.4.90.92.00.00 - Despesas de Exercícios Anteriores</v>
      </c>
      <c r="B5472" s="108" t="s">
        <v>3666</v>
      </c>
      <c r="C5472" s="111">
        <v>585313942.02999997</v>
      </c>
      <c r="D5472" s="111">
        <v>1481793588.98</v>
      </c>
      <c r="E5472" s="111">
        <v>51550144.130000003</v>
      </c>
    </row>
    <row r="5473" spans="1:5">
      <c r="A5473" s="182" t="str">
        <f t="shared" si="1420"/>
        <v>4.4.90.93.00.00 - Indenizações e Restituições</v>
      </c>
      <c r="B5473" s="106" t="s">
        <v>3667</v>
      </c>
      <c r="C5473" s="110">
        <v>248528855.90000001</v>
      </c>
      <c r="D5473" s="110">
        <v>454810375.97000003</v>
      </c>
      <c r="E5473" s="110">
        <v>35295322.509999998</v>
      </c>
    </row>
    <row r="5474" spans="1:5">
      <c r="A5474" s="182" t="str">
        <f t="shared" si="1420"/>
        <v>4.4.90.99.00.00 - A Classificar</v>
      </c>
      <c r="B5474" s="108" t="s">
        <v>3668</v>
      </c>
      <c r="C5474" s="111">
        <v>90573825.560000002</v>
      </c>
      <c r="D5474" s="111">
        <v>291985815.42000002</v>
      </c>
      <c r="E5474" s="111"/>
    </row>
    <row r="5475" spans="1:5" ht="38.25">
      <c r="A5475" s="182" t="str">
        <f t="shared" ref="A5475:A5535" si="1421">TRIM(B5475)</f>
        <v>4.4.91.00.00.00 - Aplicação Direta Decorrente de Operação entre 
 Órgãos, Fundos e Entidades Integrantes dos Orçamentos Fiscal e da 
 Seguridade Social</v>
      </c>
      <c r="B5475" s="106" t="s">
        <v>3669</v>
      </c>
      <c r="C5475" s="110">
        <v>52123187.899999999</v>
      </c>
      <c r="D5475" s="110">
        <v>88533539.030000001</v>
      </c>
      <c r="E5475" s="110">
        <v>69925331.349999994</v>
      </c>
    </row>
    <row r="5476" spans="1:5" ht="38.25">
      <c r="A5476" s="182" t="str">
        <f t="shared" si="1421"/>
        <v>4.4.93.00.00.00 - Aplicação Direta Decorrente de Operação de Órgãos, 
 Fundos e Entidades Integrantes dos Orçamentos Fiscal e da Seguridade 
 Social com Consórcio Público do qual o Ente Participe</v>
      </c>
      <c r="B5476" s="108" t="s">
        <v>3670</v>
      </c>
      <c r="C5476" s="111">
        <v>1627517.82</v>
      </c>
      <c r="D5476" s="111"/>
      <c r="E5476" s="111"/>
    </row>
    <row r="5477" spans="1:5" ht="38.25">
      <c r="A5477" s="182" t="str">
        <f t="shared" si="1421"/>
        <v>4.4.94.00.00.00 - Aplicação Direta Decorrente de Operação de Órgãos, 
 Fundos e Entidades Integrantes dos Orçamentos Fiscal e da Seguridade 
 Social com Consórcio Público do qual o Ente Não Participe</v>
      </c>
      <c r="B5477" s="106" t="s">
        <v>3671</v>
      </c>
      <c r="C5477" s="110">
        <v>6953.99</v>
      </c>
      <c r="D5477" s="110"/>
      <c r="E5477" s="110"/>
    </row>
    <row r="5478" spans="1:5" ht="25.5">
      <c r="A5478" s="182" t="str">
        <f t="shared" si="1421"/>
        <v>4.4.95.00.00.00 - Aplicação Direta à conta de recursos de que tratam 
 os §§ 1º e 2º do art. 24 da Lei Complementar no 141, de 2012</v>
      </c>
      <c r="B5478" s="108" t="s">
        <v>3672</v>
      </c>
      <c r="C5478" s="111">
        <v>66723.960000000006</v>
      </c>
      <c r="D5478" s="111">
        <v>180913815.19999999</v>
      </c>
      <c r="E5478" s="111"/>
    </row>
    <row r="5479" spans="1:5" ht="25.5">
      <c r="A5479" s="182" t="str">
        <f t="shared" si="1421"/>
        <v>4.4.96.00.00.00 - Aplicação Direta à conta de recursos de que trata o 
 art. 25 da Lei Complementar no 141, de 2012</v>
      </c>
      <c r="B5479" s="106" t="s">
        <v>3673</v>
      </c>
      <c r="C5479" s="110">
        <v>1222719</v>
      </c>
      <c r="D5479" s="110"/>
      <c r="E5479" s="110"/>
    </row>
    <row r="5480" spans="1:5">
      <c r="A5480" s="182" t="str">
        <f t="shared" si="1421"/>
        <v>4.4.99.00.00.00 - A Definir</v>
      </c>
      <c r="B5480" s="108" t="s">
        <v>3674</v>
      </c>
      <c r="C5480" s="111">
        <v>155933127.19</v>
      </c>
      <c r="D5480" s="111">
        <v>595777616.63</v>
      </c>
      <c r="E5480" s="111"/>
    </row>
    <row r="5481" spans="1:5">
      <c r="A5481" s="182" t="str">
        <f t="shared" si="1421"/>
        <v>4.5.00.00.00.00 - Inversões Financeiras</v>
      </c>
      <c r="B5481" s="106" t="s">
        <v>3675</v>
      </c>
      <c r="C5481" s="110">
        <v>1097676003.9100001</v>
      </c>
      <c r="D5481" s="110">
        <v>8408622491.3500004</v>
      </c>
      <c r="E5481" s="110">
        <v>70857182818.160004</v>
      </c>
    </row>
    <row r="5482" spans="1:5">
      <c r="A5482" s="182" t="str">
        <f t="shared" si="1421"/>
        <v>4.5.20.00.00.00 - Transferências à União</v>
      </c>
      <c r="B5482" s="108" t="s">
        <v>3676</v>
      </c>
      <c r="C5482" s="111">
        <v>1700321.06</v>
      </c>
      <c r="D5482" s="111">
        <v>33986254.149999999</v>
      </c>
      <c r="E5482" s="111"/>
    </row>
    <row r="5483" spans="1:5">
      <c r="A5483" s="182" t="str">
        <f t="shared" si="1421"/>
        <v>4.5.30.00.00.00 - Transferências a Estados e ao Distrito Federal</v>
      </c>
      <c r="B5483" s="106" t="s">
        <v>3677</v>
      </c>
      <c r="C5483" s="110">
        <v>463334.11</v>
      </c>
      <c r="D5483" s="110"/>
      <c r="E5483" s="110"/>
    </row>
    <row r="5484" spans="1:5" s="252" customFormat="1">
      <c r="A5484" s="252" t="s">
        <v>4040</v>
      </c>
      <c r="B5484" s="260" t="s">
        <v>4040</v>
      </c>
      <c r="C5484" s="111"/>
      <c r="D5484" s="111"/>
      <c r="E5484" s="253"/>
    </row>
    <row r="5485" spans="1:5" ht="25.5">
      <c r="A5485" s="182" t="str">
        <f t="shared" si="1421"/>
        <v>4.5.32.00.00.00 - Execução Orçamentária Delegada a Estados e ao 
 Distrito Federal</v>
      </c>
      <c r="B5485" s="108" t="s">
        <v>3678</v>
      </c>
      <c r="C5485" s="110">
        <v>58287.77</v>
      </c>
      <c r="D5485" s="110"/>
      <c r="E5485" s="111"/>
    </row>
    <row r="5486" spans="1:5">
      <c r="A5486" s="182" t="str">
        <f t="shared" si="1421"/>
        <v>4.5.40.00.00.00 - Transferências a Municípios</v>
      </c>
      <c r="B5486" s="106" t="s">
        <v>3679</v>
      </c>
      <c r="C5486" s="111">
        <v>5104430.51</v>
      </c>
      <c r="D5486" s="111"/>
      <c r="E5486" s="110"/>
    </row>
    <row r="5487" spans="1:5">
      <c r="A5487" s="182" t="str">
        <f t="shared" si="1421"/>
        <v>4.5.42.00.00.00 - Execução Orçamentária Delegada a Municípios</v>
      </c>
      <c r="B5487" s="108" t="s">
        <v>3680</v>
      </c>
      <c r="C5487" s="110"/>
      <c r="D5487" s="110"/>
      <c r="E5487" s="111"/>
    </row>
    <row r="5488" spans="1:5" ht="25.5">
      <c r="A5488" s="182" t="str">
        <f t="shared" si="1421"/>
        <v>4.5.50.00.00.00 - Transferências a Instituições Privadas sem Fins 
 Lucrativos</v>
      </c>
      <c r="B5488" s="106" t="s">
        <v>3681</v>
      </c>
      <c r="C5488" s="111">
        <v>587165.55000000005</v>
      </c>
      <c r="D5488" s="111">
        <v>2000000</v>
      </c>
      <c r="E5488" s="110"/>
    </row>
    <row r="5489" spans="1:5" ht="25.5">
      <c r="A5489" s="182" t="str">
        <f t="shared" si="1421"/>
        <v>4.5.60.00.00.00 - Transferências a Instituições Privadas com Fins 
 Lucrativos</v>
      </c>
      <c r="B5489" s="108" t="s">
        <v>3682</v>
      </c>
      <c r="C5489" s="110">
        <v>4114470</v>
      </c>
      <c r="D5489" s="110"/>
      <c r="E5489" s="111"/>
    </row>
    <row r="5490" spans="1:5" ht="25.5">
      <c r="A5490" s="182" t="str">
        <f t="shared" si="1421"/>
        <v>4.5.67.00.00.00 - Execução de Contrato de Parceria Público-Privada - 
 PPP</v>
      </c>
      <c r="B5490" s="106" t="s">
        <v>3683</v>
      </c>
      <c r="C5490" s="111">
        <v>66926703.439999998</v>
      </c>
      <c r="D5490" s="111"/>
      <c r="E5490" s="110"/>
    </row>
    <row r="5491" spans="1:5" s="252" customFormat="1">
      <c r="A5491" s="252" t="s">
        <v>4041</v>
      </c>
      <c r="B5491" s="260" t="s">
        <v>4041</v>
      </c>
      <c r="C5491" s="110">
        <v>223359.58</v>
      </c>
      <c r="D5491" s="110"/>
      <c r="E5491" s="253"/>
    </row>
    <row r="5492" spans="1:5" ht="25.5">
      <c r="A5492" s="182" t="str">
        <f t="shared" si="1421"/>
        <v>4.5.71.00.00.00 - Transferências a Consórcios Públicos mediante 
 contrato de rateio</v>
      </c>
      <c r="B5492" s="108" t="s">
        <v>3684</v>
      </c>
      <c r="C5492" s="111">
        <v>960050.69</v>
      </c>
      <c r="D5492" s="111"/>
      <c r="E5492" s="111"/>
    </row>
    <row r="5493" spans="1:5" ht="25.5">
      <c r="A5493" s="182" t="str">
        <f t="shared" si="1421"/>
        <v>4.5.72.00.00.00 - Execução Orçamentária Delegada a Consórcios Públicos</v>
      </c>
      <c r="B5493" s="106" t="s">
        <v>3685</v>
      </c>
      <c r="C5493" s="110"/>
      <c r="D5493" s="110"/>
      <c r="E5493" s="110"/>
    </row>
    <row r="5494" spans="1:5" ht="38.25">
      <c r="A5494" s="182" t="str">
        <f t="shared" si="1421"/>
        <v>4.5.73.00.00.00 - Transferências a Consórcios Públicos mediante 
 contrato de rateio à conta de recursos de que tratam os §§ 1º e 2º do 
 art. 24 da Lei Complementar no 141, de 2012</v>
      </c>
      <c r="B5494" s="108" t="s">
        <v>3686</v>
      </c>
      <c r="C5494" s="111"/>
      <c r="D5494" s="111"/>
      <c r="E5494" s="111"/>
    </row>
    <row r="5495" spans="1:5" ht="38.25">
      <c r="A5495" s="182" t="str">
        <f t="shared" si="1421"/>
        <v>4.5.74.00.00.00 - Transferências a Consórcios Públicos mediante 
 contrato de rateio à conta de recursos de que trata o art. 25 da Lei 
 Complementar no 141, de 2012</v>
      </c>
      <c r="B5495" s="106" t="s">
        <v>3687</v>
      </c>
      <c r="C5495" s="110"/>
      <c r="D5495" s="110"/>
      <c r="E5495" s="110"/>
    </row>
    <row r="5496" spans="1:5">
      <c r="A5496" s="182" t="str">
        <f t="shared" si="1421"/>
        <v>4.5.80.00.00.00 - Transferências ao Exterior</v>
      </c>
      <c r="B5496" s="108" t="s">
        <v>3688</v>
      </c>
      <c r="C5496" s="111"/>
      <c r="D5496" s="111"/>
      <c r="E5496" s="111"/>
    </row>
    <row r="5497" spans="1:5">
      <c r="A5497" s="182" t="str">
        <f t="shared" si="1421"/>
        <v>4.5.90.00.00.00 - Aplicações Diretas</v>
      </c>
      <c r="B5497" s="106" t="s">
        <v>3689</v>
      </c>
      <c r="C5497" s="110">
        <v>547744828.38999999</v>
      </c>
      <c r="D5497" s="110">
        <v>7108348468.25</v>
      </c>
      <c r="E5497" s="110">
        <v>64778850912.129997</v>
      </c>
    </row>
    <row r="5498" spans="1:5" ht="25.5">
      <c r="A5498" s="182" t="str">
        <f t="shared" si="1421"/>
        <v>4.5.90.27.00.00 - Encargos pela Honra de Avais, Garantias, Seguros e 
 Similares</v>
      </c>
      <c r="B5498" s="108" t="s">
        <v>3690</v>
      </c>
      <c r="C5498" s="111">
        <v>259290.3</v>
      </c>
      <c r="D5498" s="111">
        <v>20000000</v>
      </c>
      <c r="E5498" s="111"/>
    </row>
    <row r="5499" spans="1:5">
      <c r="A5499" s="182" t="str">
        <f t="shared" si="1421"/>
        <v>4.5.90.61.00.00 - Aquisição de Imóveis</v>
      </c>
      <c r="B5499" s="106" t="s">
        <v>3691</v>
      </c>
      <c r="C5499" s="110">
        <v>78413218.780000001</v>
      </c>
      <c r="D5499" s="110">
        <v>324181735.31999999</v>
      </c>
      <c r="E5499" s="110">
        <v>451076357.35000002</v>
      </c>
    </row>
    <row r="5500" spans="1:5">
      <c r="A5500" s="182" t="str">
        <f t="shared" si="1421"/>
        <v>4.5.90.62.00.00 - Aquisição de Produtos para Revenda</v>
      </c>
      <c r="B5500" s="108" t="s">
        <v>3692</v>
      </c>
      <c r="C5500" s="111">
        <v>31995990.309999999</v>
      </c>
      <c r="D5500" s="111">
        <v>2115935.81</v>
      </c>
      <c r="E5500" s="111">
        <v>717552129.60000002</v>
      </c>
    </row>
    <row r="5501" spans="1:5">
      <c r="A5501" s="182" t="str">
        <f t="shared" si="1421"/>
        <v>4.5.90.63.00.00 - Aquisição de Títulos de Crédito</v>
      </c>
      <c r="B5501" s="106" t="s">
        <v>3693</v>
      </c>
      <c r="C5501" s="110"/>
      <c r="D5501" s="110">
        <v>130675624.90000001</v>
      </c>
      <c r="E5501" s="110">
        <v>0</v>
      </c>
    </row>
    <row r="5502" spans="1:5" ht="25.5">
      <c r="A5502" s="182" t="str">
        <f t="shared" si="1421"/>
        <v>4.5.90.64.00.00 - Aquisição de Títulos Representativos de Capital já 
 Integralizado</v>
      </c>
      <c r="B5502" s="108" t="s">
        <v>3694</v>
      </c>
      <c r="C5502" s="111">
        <v>46017.17</v>
      </c>
      <c r="D5502" s="111"/>
      <c r="E5502" s="111">
        <v>38763705.920000002</v>
      </c>
    </row>
    <row r="5503" spans="1:5">
      <c r="A5503" s="182" t="str">
        <f t="shared" si="1421"/>
        <v>4.5.90.65.00.00 - Constituição ou Aumento de Capital de Empresas</v>
      </c>
      <c r="B5503" s="106" t="s">
        <v>3695</v>
      </c>
      <c r="C5503" s="110">
        <v>371236281.43000001</v>
      </c>
      <c r="D5503" s="110">
        <v>5785682895.3599997</v>
      </c>
      <c r="E5503" s="110">
        <v>3397154530</v>
      </c>
    </row>
    <row r="5504" spans="1:5">
      <c r="A5504" s="182" t="str">
        <f t="shared" si="1421"/>
        <v>4.5.90.66.00.00 - Concessão de Empréstimos e Financiamentos</v>
      </c>
      <c r="B5504" s="108" t="s">
        <v>3696</v>
      </c>
      <c r="C5504" s="111">
        <v>35389461.649999999</v>
      </c>
      <c r="D5504" s="111">
        <v>663972917.22000003</v>
      </c>
      <c r="E5504" s="111">
        <v>57226684628.489998</v>
      </c>
    </row>
    <row r="5505" spans="1:5">
      <c r="A5505" s="182" t="str">
        <f t="shared" si="1421"/>
        <v>4.5.90.67.00.00 - Depósitos Compulsórios</v>
      </c>
      <c r="B5505" s="106" t="s">
        <v>3697</v>
      </c>
      <c r="C5505" s="110"/>
      <c r="D5505" s="110"/>
      <c r="E5505" s="110">
        <v>0</v>
      </c>
    </row>
    <row r="5506" spans="1:5" s="252" customFormat="1" ht="25.5">
      <c r="A5506" s="252" t="s">
        <v>4042</v>
      </c>
      <c r="B5506" s="254" t="s">
        <v>4042</v>
      </c>
      <c r="C5506" s="111"/>
      <c r="D5506" s="111"/>
      <c r="E5506" s="253">
        <v>0</v>
      </c>
    </row>
    <row r="5507" spans="1:5" s="252" customFormat="1" ht="25.5">
      <c r="A5507" s="252" t="s">
        <v>4043</v>
      </c>
      <c r="B5507" s="254" t="s">
        <v>4043</v>
      </c>
      <c r="C5507" s="110"/>
      <c r="D5507" s="110"/>
      <c r="E5507" s="253">
        <v>0</v>
      </c>
    </row>
    <row r="5508" spans="1:5" s="252" customFormat="1" ht="25.5">
      <c r="A5508" s="252" t="s">
        <v>4044</v>
      </c>
      <c r="B5508" s="254" t="s">
        <v>4044</v>
      </c>
      <c r="C5508" s="111">
        <v>343327.53</v>
      </c>
      <c r="D5508" s="111">
        <v>65000000</v>
      </c>
      <c r="E5508" s="253">
        <v>2015799536.1300001</v>
      </c>
    </row>
    <row r="5509" spans="1:5">
      <c r="A5509" s="182" t="str">
        <f t="shared" si="1421"/>
        <v>4.5.90.91.00.00 - Sentenças Judiciais</v>
      </c>
      <c r="B5509" s="108" t="s">
        <v>3698</v>
      </c>
      <c r="C5509" s="110">
        <v>14141621.93</v>
      </c>
      <c r="D5509" s="110">
        <v>60457660.060000002</v>
      </c>
      <c r="E5509" s="111">
        <v>930785650.01999998</v>
      </c>
    </row>
    <row r="5510" spans="1:5">
      <c r="A5510" s="182" t="str">
        <f t="shared" si="1421"/>
        <v>4.5.90.92.00.00 - Despesas de Exercícios Anteriores</v>
      </c>
      <c r="B5510" s="106" t="s">
        <v>3699</v>
      </c>
      <c r="C5510" s="111">
        <v>10742842.5</v>
      </c>
      <c r="D5510" s="111">
        <v>5100</v>
      </c>
      <c r="E5510" s="110">
        <v>1034374.62</v>
      </c>
    </row>
    <row r="5511" spans="1:5">
      <c r="A5511" s="182" t="str">
        <f t="shared" si="1421"/>
        <v>4.5.90.93.00.00 - Indenizações e Restituições</v>
      </c>
      <c r="B5511" s="108" t="s">
        <v>3700</v>
      </c>
      <c r="C5511" s="110">
        <v>1662907.25</v>
      </c>
      <c r="D5511" s="110">
        <v>350364.15</v>
      </c>
      <c r="E5511" s="111">
        <v>0</v>
      </c>
    </row>
    <row r="5512" spans="1:5">
      <c r="A5512" s="182" t="str">
        <f t="shared" si="1421"/>
        <v>4.5.90.99.00.00 - A Classificar</v>
      </c>
      <c r="B5512" s="106" t="s">
        <v>3701</v>
      </c>
      <c r="C5512" s="111">
        <v>3513869.54</v>
      </c>
      <c r="D5512" s="111">
        <v>55906235.43</v>
      </c>
      <c r="E5512" s="110">
        <v>0</v>
      </c>
    </row>
    <row r="5513" spans="1:5" ht="38.25">
      <c r="A5513" s="182" t="str">
        <f t="shared" si="1421"/>
        <v>4.5.91.00.00.00 - Aplicação Direta Decorrente de Operação entre 
 Órgãos, Fundos e Entidades Integrantes dos Orçamentos Fiscal e da 
 Seguridade Social</v>
      </c>
      <c r="B5513" s="108" t="s">
        <v>3702</v>
      </c>
      <c r="C5513" s="110">
        <v>469421219.00999999</v>
      </c>
      <c r="D5513" s="110">
        <v>1264287768.95</v>
      </c>
      <c r="E5513" s="111">
        <v>6078331906.0299997</v>
      </c>
    </row>
    <row r="5514" spans="1:5" ht="25.5">
      <c r="A5514" s="182" t="str">
        <f t="shared" si="1421"/>
        <v>4.5.95.00.00.00 - Aplicação Direta à conta de recursos de que tratam 
 os §§ 1º e 2º do art. 24 da Lei Complementar no 141, de 2012</v>
      </c>
      <c r="B5514" s="106" t="s">
        <v>3703</v>
      </c>
      <c r="C5514" s="111"/>
      <c r="D5514" s="111"/>
      <c r="E5514" s="110">
        <v>0</v>
      </c>
    </row>
    <row r="5515" spans="1:5" ht="25.5">
      <c r="A5515" s="182" t="str">
        <f t="shared" si="1421"/>
        <v>4.5.96.00.00.00 - Aplicação Direta à conta de recursos de que trata o 
 art. 25 da Lei Complementar no 141, de 2012</v>
      </c>
      <c r="B5515" s="108" t="s">
        <v>3704</v>
      </c>
      <c r="C5515" s="110"/>
      <c r="D5515" s="110"/>
      <c r="E5515" s="111">
        <v>0</v>
      </c>
    </row>
    <row r="5516" spans="1:5">
      <c r="A5516" s="182" t="str">
        <f t="shared" si="1421"/>
        <v>4.5.99.00.00.00 - A Definir</v>
      </c>
      <c r="B5516" s="106" t="s">
        <v>3705</v>
      </c>
      <c r="C5516" s="111">
        <v>371833.8</v>
      </c>
      <c r="D5516" s="111"/>
      <c r="E5516" s="110">
        <v>0</v>
      </c>
    </row>
    <row r="5517" spans="1:5">
      <c r="A5517" s="182" t="str">
        <f t="shared" si="1421"/>
        <v>4.6.00.00.00.00 - Amortização da Dívida</v>
      </c>
      <c r="B5517" s="108" t="s">
        <v>3706</v>
      </c>
      <c r="C5517" s="110">
        <v>10777951709.51</v>
      </c>
      <c r="D5517" s="110">
        <v>15408150307.959999</v>
      </c>
      <c r="E5517" s="111">
        <v>783019279495.10999</v>
      </c>
    </row>
    <row r="5518" spans="1:5" s="252" customFormat="1" ht="25.5">
      <c r="A5518" s="252" t="s">
        <v>4045</v>
      </c>
      <c r="B5518" s="260" t="s">
        <v>4045</v>
      </c>
      <c r="C5518" s="111">
        <v>171179853.19</v>
      </c>
      <c r="D5518" s="111"/>
      <c r="E5518" s="253"/>
    </row>
    <row r="5519" spans="1:5" s="252" customFormat="1" ht="38.25">
      <c r="A5519" s="252" t="s">
        <v>4046</v>
      </c>
      <c r="B5519" s="260" t="s">
        <v>4046</v>
      </c>
      <c r="C5519" s="110">
        <v>157675.64000000001</v>
      </c>
      <c r="D5519" s="110"/>
      <c r="E5519" s="253"/>
    </row>
    <row r="5520" spans="1:5" s="252" customFormat="1" ht="38.25">
      <c r="A5520" s="252" t="s">
        <v>4047</v>
      </c>
      <c r="B5520" s="260" t="s">
        <v>4047</v>
      </c>
      <c r="C5520" s="111">
        <v>146363.88</v>
      </c>
      <c r="D5520" s="111"/>
      <c r="E5520" s="253"/>
    </row>
    <row r="5521" spans="1:5">
      <c r="A5521" s="182" t="str">
        <f t="shared" si="1421"/>
        <v>4.6.90.00.00.00 - Aplicações Diretas</v>
      </c>
      <c r="B5521" s="106" t="s">
        <v>3707</v>
      </c>
      <c r="C5521" s="110">
        <v>9675147309.7000008</v>
      </c>
      <c r="D5521" s="110">
        <v>15408150307.959999</v>
      </c>
      <c r="E5521" s="110">
        <v>783019279495.10999</v>
      </c>
    </row>
    <row r="5522" spans="1:5">
      <c r="A5522" s="182" t="str">
        <f t="shared" si="1421"/>
        <v>4.6.90.71.00.00 - Principal da Dívida Contratual Resgatado</v>
      </c>
      <c r="B5522" s="108" t="s">
        <v>3708</v>
      </c>
      <c r="C5522" s="111">
        <v>8711956603.5300007</v>
      </c>
      <c r="D5522" s="111">
        <v>14937611955.5</v>
      </c>
      <c r="E5522" s="111">
        <v>6749745856.7700005</v>
      </c>
    </row>
    <row r="5523" spans="1:5">
      <c r="A5523" s="182" t="str">
        <f t="shared" si="1421"/>
        <v>4.6.90.72.00.00 - Principal da Dívida Mobiliária Resgatado</v>
      </c>
      <c r="B5523" s="106" t="s">
        <v>3709</v>
      </c>
      <c r="C5523" s="110">
        <v>36801362.270000003</v>
      </c>
      <c r="D5523" s="110"/>
      <c r="E5523" s="110">
        <v>195622202654.07001</v>
      </c>
    </row>
    <row r="5524" spans="1:5" ht="25.5">
      <c r="A5524" s="182" t="str">
        <f t="shared" si="1421"/>
        <v>4.6.90.73.00.00 - Correção Monetária ou Cambial da Dívida Contratual 
 Resgatada</v>
      </c>
      <c r="B5524" s="108" t="s">
        <v>3710</v>
      </c>
      <c r="C5524" s="111">
        <v>36008184.920000002</v>
      </c>
      <c r="D5524" s="111"/>
      <c r="E5524" s="111"/>
    </row>
    <row r="5525" spans="1:5" ht="25.5">
      <c r="A5525" s="182" t="str">
        <f t="shared" si="1421"/>
        <v>4.6.90.74.00.00 - Correção Monetária ou Cambial da Dívida Mobiliária 
 Resgatada</v>
      </c>
      <c r="B5525" s="106" t="s">
        <v>3711</v>
      </c>
      <c r="C5525" s="110">
        <v>227220.76</v>
      </c>
      <c r="D5525" s="110"/>
      <c r="E5525" s="110"/>
    </row>
    <row r="5526" spans="1:5" ht="25.5">
      <c r="A5526" s="182" t="str">
        <f t="shared" si="1421"/>
        <v>4.6.90.75.00.00 - Correção Monetária da Dívida de Operações de 
 Crédito por Antecipação da Receita</v>
      </c>
      <c r="B5526" s="108" t="s">
        <v>3712</v>
      </c>
      <c r="C5526" s="111">
        <v>1454682.72</v>
      </c>
      <c r="D5526" s="111"/>
      <c r="E5526" s="111"/>
    </row>
    <row r="5527" spans="1:5" ht="25.5">
      <c r="A5527" s="182" t="str">
        <f t="shared" si="1421"/>
        <v>4.6.90.76.00.00 - Principal Corrigido da Dívida Mobiliária 
 Refinanciado</v>
      </c>
      <c r="B5527" s="106" t="s">
        <v>3713</v>
      </c>
      <c r="C5527" s="110">
        <v>10365486.789999999</v>
      </c>
      <c r="D5527" s="110"/>
      <c r="E5527" s="110">
        <v>458422494031.71002</v>
      </c>
    </row>
    <row r="5528" spans="1:5" ht="25.5">
      <c r="A5528" s="182" t="str">
        <f t="shared" si="1421"/>
        <v>4.6.90.77.00.00 - Principal Corrigido da Dívida Contratual 
 Refinanciado</v>
      </c>
      <c r="B5528" s="108" t="s">
        <v>3714</v>
      </c>
      <c r="C5528" s="111">
        <v>287376104.41000003</v>
      </c>
      <c r="D5528" s="111">
        <v>294857659.98000002</v>
      </c>
      <c r="E5528" s="111">
        <v>8574273403.1700001</v>
      </c>
    </row>
    <row r="5529" spans="1:5">
      <c r="A5529" s="182" t="str">
        <f t="shared" si="1421"/>
        <v>4.6.90.91.00.00 - Sentenças Judiciais</v>
      </c>
      <c r="B5529" s="106" t="s">
        <v>3715</v>
      </c>
      <c r="C5529" s="110">
        <v>442444105.41000003</v>
      </c>
      <c r="D5529" s="110"/>
      <c r="E5529" s="110"/>
    </row>
    <row r="5530" spans="1:5">
      <c r="A5530" s="182" t="str">
        <f t="shared" si="1421"/>
        <v>4.6.90.92.00.00 - Despesas de Exercícios Anteriores</v>
      </c>
      <c r="B5530" s="108" t="s">
        <v>3716</v>
      </c>
      <c r="C5530" s="111">
        <v>30393713.899999999</v>
      </c>
      <c r="D5530" s="111">
        <v>38169459.560000002</v>
      </c>
      <c r="E5530" s="111"/>
    </row>
    <row r="5531" spans="1:5">
      <c r="A5531" s="182" t="str">
        <f t="shared" si="1421"/>
        <v>4.6.90.93.00.00 - Indenizações e Restituições</v>
      </c>
      <c r="B5531" s="106" t="s">
        <v>3717</v>
      </c>
      <c r="C5531" s="110">
        <v>5673439.2699999996</v>
      </c>
      <c r="D5531" s="110">
        <v>4851593.6100000003</v>
      </c>
      <c r="E5531" s="110"/>
    </row>
    <row r="5532" spans="1:5">
      <c r="A5532" s="182" t="str">
        <f t="shared" si="1421"/>
        <v>4.6.90.99.00.00 - A Classificar</v>
      </c>
      <c r="B5532" s="108" t="s">
        <v>3718</v>
      </c>
      <c r="C5532" s="111">
        <v>112446405.72</v>
      </c>
      <c r="D5532" s="111">
        <v>132659639.31</v>
      </c>
      <c r="E5532" s="111">
        <v>113650563549.39</v>
      </c>
    </row>
    <row r="5533" spans="1:5" ht="25.5">
      <c r="A5533" s="182" t="str">
        <f t="shared" si="1421"/>
        <v>4.6.95.00.00.00 - Aplicação Direta à conta de recursos de que tratam 
 os §§ 1º e 2º do art. 24 da Lei Complementar no 141, de 2012</v>
      </c>
      <c r="B5533" s="106" t="s">
        <v>3719</v>
      </c>
      <c r="C5533" s="110">
        <v>1139855.58</v>
      </c>
      <c r="D5533" s="110"/>
      <c r="E5533" s="110"/>
    </row>
    <row r="5534" spans="1:5" ht="25.5">
      <c r="A5534" s="182" t="str">
        <f t="shared" si="1421"/>
        <v>4.6.96.00.00.00 - Aplicação Direta à conta de recursos de que trata o 
 art. 25 da Lei Complementar no 141, de 2012</v>
      </c>
      <c r="B5534" s="108" t="s">
        <v>3720</v>
      </c>
      <c r="C5534" s="111">
        <v>32094.52</v>
      </c>
      <c r="D5534" s="111"/>
      <c r="E5534" s="111"/>
    </row>
    <row r="5535" spans="1:5">
      <c r="A5535" s="182" t="str">
        <f t="shared" si="1421"/>
        <v>4.6.99.00.00.00 - A Definir</v>
      </c>
      <c r="B5535" s="106" t="s">
        <v>3721</v>
      </c>
      <c r="C5535" s="110">
        <v>930148557</v>
      </c>
      <c r="D5535" s="110"/>
      <c r="E5535" s="110"/>
    </row>
    <row r="5543" spans="1:5">
      <c r="C5543" s="149" t="s">
        <v>1797</v>
      </c>
      <c r="D5543" s="149" t="s">
        <v>1798</v>
      </c>
      <c r="E5543" s="149" t="s">
        <v>1799</v>
      </c>
    </row>
    <row r="5544" spans="1:5" ht="25.5">
      <c r="B5544" s="150" t="s">
        <v>3722</v>
      </c>
      <c r="C5544" s="181" t="s">
        <v>3477</v>
      </c>
      <c r="D5544" s="181" t="s">
        <v>3477</v>
      </c>
      <c r="E5544" s="181" t="s">
        <v>3477</v>
      </c>
    </row>
    <row r="5545" spans="1:5">
      <c r="A5545" s="182" t="str">
        <f t="shared" ref="A5545:A5608" si="1422">TRIM(B5545)</f>
        <v>Despesas (Exceto Intraorçamentárias)</v>
      </c>
      <c r="B5545" s="106" t="s">
        <v>3723</v>
      </c>
      <c r="C5545" s="110">
        <v>520887708367.97998</v>
      </c>
      <c r="D5545" s="110">
        <v>751539604346.60999</v>
      </c>
      <c r="E5545" s="110">
        <v>2539547097690.2402</v>
      </c>
    </row>
    <row r="5546" spans="1:5">
      <c r="A5546" s="182" t="str">
        <f t="shared" si="1422"/>
        <v>01 - Legislativa</v>
      </c>
      <c r="B5546" s="108" t="s">
        <v>3724</v>
      </c>
      <c r="C5546" s="111">
        <v>13930148654.43</v>
      </c>
      <c r="D5546" s="111">
        <v>14713569698.09</v>
      </c>
      <c r="E5546" s="111">
        <v>6367663481.0299997</v>
      </c>
    </row>
    <row r="5547" spans="1:5">
      <c r="A5547" s="182" t="str">
        <f t="shared" si="1422"/>
        <v>01.031 - Ação Legislativa</v>
      </c>
      <c r="B5547" s="106" t="s">
        <v>3725</v>
      </c>
      <c r="C5547" s="110">
        <v>12203137450.889999</v>
      </c>
      <c r="D5547" s="110">
        <v>4322301752.6000004</v>
      </c>
      <c r="E5547" s="110">
        <v>870462407.34000003</v>
      </c>
    </row>
    <row r="5548" spans="1:5">
      <c r="A5548" s="182" t="str">
        <f t="shared" si="1422"/>
        <v>01.032 - Controle Externo</v>
      </c>
      <c r="B5548" s="108" t="s">
        <v>3726</v>
      </c>
      <c r="C5548" s="111">
        <v>512042661.88999999</v>
      </c>
      <c r="D5548" s="111">
        <v>3405855497.9200001</v>
      </c>
      <c r="E5548" s="111">
        <v>152800205.61000001</v>
      </c>
    </row>
    <row r="5549" spans="1:5">
      <c r="A5549" s="182" t="str">
        <f t="shared" si="1422"/>
        <v>01.122 - Administração Geral</v>
      </c>
      <c r="B5549" s="106" t="s">
        <v>3727</v>
      </c>
      <c r="C5549" s="110">
        <v>929586002.48000002</v>
      </c>
      <c r="D5549" s="110">
        <v>6314747826.3699999</v>
      </c>
      <c r="E5549" s="110">
        <v>4617705556.5799999</v>
      </c>
    </row>
    <row r="5550" spans="1:5">
      <c r="A5550" s="182" t="str">
        <f t="shared" si="1422"/>
        <v>FU01 - Demais Subfunções</v>
      </c>
      <c r="B5550" s="108" t="s">
        <v>4048</v>
      </c>
      <c r="C5550" s="111">
        <v>285382539.17000002</v>
      </c>
      <c r="D5550" s="111">
        <v>670664621.20000005</v>
      </c>
      <c r="E5550" s="111">
        <v>726695311.5</v>
      </c>
    </row>
    <row r="5551" spans="1:5">
      <c r="A5551" s="182" t="str">
        <f t="shared" si="1422"/>
        <v>02 - Judiciária</v>
      </c>
      <c r="B5551" s="106" t="s">
        <v>3728</v>
      </c>
      <c r="C5551" s="110">
        <v>1535910500.1500001</v>
      </c>
      <c r="D5551" s="110">
        <v>39309210776.980003</v>
      </c>
      <c r="E5551" s="110">
        <v>30548670414.220001</v>
      </c>
    </row>
    <row r="5552" spans="1:5">
      <c r="A5552" s="182" t="str">
        <f t="shared" si="1422"/>
        <v>02.061 - Ação Judiciária</v>
      </c>
      <c r="B5552" s="108" t="s">
        <v>3729</v>
      </c>
      <c r="C5552" s="111">
        <v>477775573.49000001</v>
      </c>
      <c r="D5552" s="111">
        <v>24557598111.450001</v>
      </c>
      <c r="E5552" s="111">
        <v>2402339947.54</v>
      </c>
    </row>
    <row r="5553" spans="1:5">
      <c r="A5553" s="182" t="str">
        <f t="shared" si="1422"/>
        <v>02.062 - Defesa do Interesse Público no Processo Judiciário</v>
      </c>
      <c r="B5553" s="106" t="s">
        <v>3730</v>
      </c>
      <c r="C5553" s="110">
        <v>412946023.83999997</v>
      </c>
      <c r="D5553" s="110">
        <v>284066113.92000002</v>
      </c>
      <c r="E5553" s="110">
        <v>0</v>
      </c>
    </row>
    <row r="5554" spans="1:5">
      <c r="A5554" s="182" t="str">
        <f t="shared" si="1422"/>
        <v>02.122 - Administração Geral</v>
      </c>
      <c r="B5554" s="108" t="s">
        <v>3731</v>
      </c>
      <c r="C5554" s="111">
        <v>549568820.20000005</v>
      </c>
      <c r="D5554" s="111">
        <v>12557635919.84</v>
      </c>
      <c r="E5554" s="111">
        <v>25448607913.799999</v>
      </c>
    </row>
    <row r="5555" spans="1:5">
      <c r="A5555" s="182" t="str">
        <f t="shared" si="1422"/>
        <v>FU02 - Demais Subfunções</v>
      </c>
      <c r="B5555" s="106" t="s">
        <v>4049</v>
      </c>
      <c r="C5555" s="110">
        <v>95620082.620000005</v>
      </c>
      <c r="D5555" s="110">
        <v>1909910631.77</v>
      </c>
      <c r="E5555" s="110">
        <v>2697722552.8800001</v>
      </c>
    </row>
    <row r="5556" spans="1:5">
      <c r="A5556" s="182" t="str">
        <f t="shared" si="1422"/>
        <v>03 - Essencial à Justiça</v>
      </c>
      <c r="B5556" s="108" t="s">
        <v>3732</v>
      </c>
      <c r="C5556" s="111">
        <v>676765359.46000004</v>
      </c>
      <c r="D5556" s="111">
        <v>18284525207.68</v>
      </c>
      <c r="E5556" s="111">
        <v>6205909186.7200003</v>
      </c>
    </row>
    <row r="5557" spans="1:5">
      <c r="A5557" s="182" t="str">
        <f t="shared" si="1422"/>
        <v>03.091 - Defesa da Ordem Jurídica</v>
      </c>
      <c r="B5557" s="106" t="s">
        <v>3733</v>
      </c>
      <c r="C5557" s="110">
        <v>155822213.96000001</v>
      </c>
      <c r="D5557" s="110">
        <v>3378424249.23</v>
      </c>
      <c r="E5557" s="110">
        <v>0</v>
      </c>
    </row>
    <row r="5558" spans="1:5">
      <c r="A5558" s="182" t="str">
        <f t="shared" si="1422"/>
        <v>03.092 - Representação Judicial e Extrajudicial</v>
      </c>
      <c r="B5558" s="108" t="s">
        <v>3734</v>
      </c>
      <c r="C5558" s="111">
        <v>220242898.24000001</v>
      </c>
      <c r="D5558" s="111">
        <v>1737957978.54</v>
      </c>
      <c r="E5558" s="111">
        <v>423268970.02999997</v>
      </c>
    </row>
    <row r="5559" spans="1:5">
      <c r="A5559" s="182" t="str">
        <f t="shared" si="1422"/>
        <v>03.122 - Administração Geral</v>
      </c>
      <c r="B5559" s="106" t="s">
        <v>3735</v>
      </c>
      <c r="C5559" s="110">
        <v>222608208.93000001</v>
      </c>
      <c r="D5559" s="110">
        <v>8416567365.1700001</v>
      </c>
      <c r="E5559" s="110">
        <v>4213744776.0999999</v>
      </c>
    </row>
    <row r="5560" spans="1:5">
      <c r="A5560" s="182" t="str">
        <f t="shared" si="1422"/>
        <v>FU03 - Demais Subfunções</v>
      </c>
      <c r="B5560" s="108" t="s">
        <v>4050</v>
      </c>
      <c r="C5560" s="111">
        <v>78092038.329999998</v>
      </c>
      <c r="D5560" s="111">
        <v>4751575614.7399998</v>
      </c>
      <c r="E5560" s="111">
        <v>1568895440.5899999</v>
      </c>
    </row>
    <row r="5561" spans="1:5">
      <c r="A5561" s="182" t="str">
        <f t="shared" si="1422"/>
        <v>04 - Administração</v>
      </c>
      <c r="B5561" s="106" t="s">
        <v>3736</v>
      </c>
      <c r="C5561" s="110">
        <v>56891184515.389999</v>
      </c>
      <c r="D5561" s="110">
        <v>29989068719.330002</v>
      </c>
      <c r="E5561" s="110">
        <v>24617553257.09</v>
      </c>
    </row>
    <row r="5562" spans="1:5">
      <c r="A5562" s="182" t="str">
        <f t="shared" si="1422"/>
        <v>04.121 - Planejamento e Orçamento</v>
      </c>
      <c r="B5562" s="108" t="s">
        <v>3737</v>
      </c>
      <c r="C5562" s="111">
        <v>1328976463.54</v>
      </c>
      <c r="D5562" s="111">
        <v>202220091.19</v>
      </c>
      <c r="E5562" s="111">
        <v>439472242.33999997</v>
      </c>
    </row>
    <row r="5563" spans="1:5">
      <c r="A5563" s="182" t="str">
        <f t="shared" si="1422"/>
        <v>04.122 - Administração Geral</v>
      </c>
      <c r="B5563" s="106" t="s">
        <v>3738</v>
      </c>
      <c r="C5563" s="110">
        <v>44773142742.080002</v>
      </c>
      <c r="D5563" s="110">
        <v>19584594625.700001</v>
      </c>
      <c r="E5563" s="110">
        <v>19716506435.689999</v>
      </c>
    </row>
    <row r="5564" spans="1:5">
      <c r="A5564" s="182" t="str">
        <f t="shared" si="1422"/>
        <v>04.123 - Administração Financeira</v>
      </c>
      <c r="B5564" s="108" t="s">
        <v>3739</v>
      </c>
      <c r="C5564" s="111">
        <v>5295498748.54</v>
      </c>
      <c r="D5564" s="111">
        <v>1838700357.5999999</v>
      </c>
      <c r="E5564" s="111">
        <v>36506942.390000001</v>
      </c>
    </row>
    <row r="5565" spans="1:5">
      <c r="A5565" s="182" t="str">
        <f t="shared" si="1422"/>
        <v>04.124 - Controle Interno</v>
      </c>
      <c r="B5565" s="106" t="s">
        <v>3740</v>
      </c>
      <c r="C5565" s="110">
        <v>401632402.56</v>
      </c>
      <c r="D5565" s="110">
        <v>49010576.549999997</v>
      </c>
      <c r="E5565" s="110">
        <v>81140786.519999996</v>
      </c>
    </row>
    <row r="5566" spans="1:5">
      <c r="A5566" s="182" t="str">
        <f t="shared" si="1422"/>
        <v>04.125 - Normatização e Fiscalização</v>
      </c>
      <c r="B5566" s="108" t="s">
        <v>3741</v>
      </c>
      <c r="C5566" s="111">
        <v>236472958.86000001</v>
      </c>
      <c r="D5566" s="111">
        <v>736201886.70000005</v>
      </c>
      <c r="E5566" s="111">
        <v>280221581.22000003</v>
      </c>
    </row>
    <row r="5567" spans="1:5">
      <c r="A5567" s="182" t="str">
        <f t="shared" si="1422"/>
        <v>04.126 - Tecnologia da Informação</v>
      </c>
      <c r="B5567" s="106" t="s">
        <v>3742</v>
      </c>
      <c r="C5567" s="110">
        <v>706695834.28999996</v>
      </c>
      <c r="D5567" s="110">
        <v>1193660550.5</v>
      </c>
      <c r="E5567" s="110">
        <v>2069988899.9200001</v>
      </c>
    </row>
    <row r="5568" spans="1:5">
      <c r="A5568" s="182" t="str">
        <f t="shared" si="1422"/>
        <v>04.127 - Ordenamento Territorial</v>
      </c>
      <c r="B5568" s="108" t="s">
        <v>3743</v>
      </c>
      <c r="C5568" s="111">
        <v>97595861.159999996</v>
      </c>
      <c r="D5568" s="111">
        <v>205042319.52000001</v>
      </c>
      <c r="E5568" s="111">
        <v>61068569.479999997</v>
      </c>
    </row>
    <row r="5569" spans="1:5">
      <c r="A5569" s="182" t="str">
        <f t="shared" si="1422"/>
        <v>04.128 - Formação de Recursos Humanos</v>
      </c>
      <c r="B5569" s="106" t="s">
        <v>3744</v>
      </c>
      <c r="C5569" s="110">
        <v>284926288.77999997</v>
      </c>
      <c r="D5569" s="110">
        <v>69145743.900000006</v>
      </c>
      <c r="E5569" s="110">
        <v>13047958.439999999</v>
      </c>
    </row>
    <row r="5570" spans="1:5">
      <c r="A5570" s="182" t="str">
        <f t="shared" si="1422"/>
        <v>04.129 - Administração de Receitas</v>
      </c>
      <c r="B5570" s="108" t="s">
        <v>3745</v>
      </c>
      <c r="C5570" s="111">
        <v>950085466</v>
      </c>
      <c r="D5570" s="111">
        <v>2519570820.1399999</v>
      </c>
      <c r="E5570" s="111">
        <v>26084290.379999999</v>
      </c>
    </row>
    <row r="5571" spans="1:5">
      <c r="A5571" s="182" t="str">
        <f t="shared" si="1422"/>
        <v>04.130 - Administração de Concessões</v>
      </c>
      <c r="B5571" s="106" t="s">
        <v>3746</v>
      </c>
      <c r="C5571" s="110">
        <v>11035166.529999999</v>
      </c>
      <c r="D5571" s="110">
        <v>4274911.9800000004</v>
      </c>
      <c r="E5571" s="110">
        <v>0</v>
      </c>
    </row>
    <row r="5572" spans="1:5">
      <c r="A5572" s="182" t="str">
        <f t="shared" si="1422"/>
        <v>04.131 - Comunicação Social</v>
      </c>
      <c r="B5572" s="108" t="s">
        <v>3747</v>
      </c>
      <c r="C5572" s="111">
        <v>771368197.47000003</v>
      </c>
      <c r="D5572" s="111">
        <v>872762690.61000001</v>
      </c>
      <c r="E5572" s="111">
        <v>475866891.55000001</v>
      </c>
    </row>
    <row r="5573" spans="1:5">
      <c r="A5573" s="182" t="str">
        <f t="shared" si="1422"/>
        <v>FU04 - Demais Subfunções</v>
      </c>
      <c r="B5573" s="106" t="s">
        <v>4051</v>
      </c>
      <c r="C5573" s="110">
        <v>2033754385.5799999</v>
      </c>
      <c r="D5573" s="110">
        <v>2713884144.9400001</v>
      </c>
      <c r="E5573" s="110">
        <v>1417648659.1600001</v>
      </c>
    </row>
    <row r="5574" spans="1:5">
      <c r="A5574" s="182" t="str">
        <f t="shared" si="1422"/>
        <v>05 - Defesa Nacional</v>
      </c>
      <c r="B5574" s="108" t="s">
        <v>3748</v>
      </c>
      <c r="C5574" s="111">
        <v>20978835.870000001</v>
      </c>
      <c r="D5574" s="111"/>
      <c r="E5574" s="111">
        <v>68151145514.980003</v>
      </c>
    </row>
    <row r="5575" spans="1:5">
      <c r="A5575" s="182" t="str">
        <f t="shared" si="1422"/>
        <v>05.151 - Defesa Área</v>
      </c>
      <c r="B5575" s="106" t="s">
        <v>3749</v>
      </c>
      <c r="C5575" s="110"/>
      <c r="D5575" s="110"/>
      <c r="E5575" s="110">
        <v>5309600591.1599998</v>
      </c>
    </row>
    <row r="5576" spans="1:5">
      <c r="A5576" s="182" t="str">
        <f t="shared" si="1422"/>
        <v>05.152 - Defesa Naval</v>
      </c>
      <c r="B5576" s="108" t="s">
        <v>3750</v>
      </c>
      <c r="C5576" s="111">
        <v>288314.67</v>
      </c>
      <c r="D5576" s="111"/>
      <c r="E5576" s="111">
        <v>3117216303.1799998</v>
      </c>
    </row>
    <row r="5577" spans="1:5">
      <c r="A5577" s="182" t="str">
        <f t="shared" si="1422"/>
        <v>05.153 - Defesa Terrestre</v>
      </c>
      <c r="B5577" s="106" t="s">
        <v>3751</v>
      </c>
      <c r="C5577" s="110">
        <v>9970603.6500000004</v>
      </c>
      <c r="D5577" s="110"/>
      <c r="E5577" s="110">
        <v>2174912318.4400001</v>
      </c>
    </row>
    <row r="5578" spans="1:5">
      <c r="A5578" s="182" t="str">
        <f t="shared" si="1422"/>
        <v>05.122 - Administração Geral</v>
      </c>
      <c r="B5578" s="108" t="s">
        <v>3752</v>
      </c>
      <c r="C5578" s="111">
        <v>5695983.2699999996</v>
      </c>
      <c r="D5578" s="111"/>
      <c r="E5578" s="111">
        <v>48968877134.260002</v>
      </c>
    </row>
    <row r="5579" spans="1:5">
      <c r="A5579" s="182" t="str">
        <f t="shared" si="1422"/>
        <v>FU05 - Demais Subfunções</v>
      </c>
      <c r="B5579" s="106" t="s">
        <v>4052</v>
      </c>
      <c r="C5579" s="110">
        <v>5023934.28</v>
      </c>
      <c r="D5579" s="110"/>
      <c r="E5579" s="110">
        <v>8580539167.9399996</v>
      </c>
    </row>
    <row r="5580" spans="1:5">
      <c r="A5580" s="182" t="str">
        <f t="shared" si="1422"/>
        <v>06 - Segurança Pública</v>
      </c>
      <c r="B5580" s="108" t="s">
        <v>3753</v>
      </c>
      <c r="C5580" s="111">
        <v>5129398227.2700005</v>
      </c>
      <c r="D5580" s="111">
        <v>73504046744.520004</v>
      </c>
      <c r="E5580" s="111">
        <v>9751647602.6499996</v>
      </c>
    </row>
    <row r="5581" spans="1:5">
      <c r="A5581" s="182" t="str">
        <f t="shared" si="1422"/>
        <v>06.181 - Policiamento</v>
      </c>
      <c r="B5581" s="106" t="s">
        <v>3754</v>
      </c>
      <c r="C5581" s="110">
        <v>2418622573.8299999</v>
      </c>
      <c r="D5581" s="110">
        <v>21267030272.200001</v>
      </c>
      <c r="E5581" s="110">
        <v>1322651313.8</v>
      </c>
    </row>
    <row r="5582" spans="1:5">
      <c r="A5582" s="182" t="str">
        <f t="shared" si="1422"/>
        <v>06.182 - Defesa Civil</v>
      </c>
      <c r="B5582" s="108" t="s">
        <v>3755</v>
      </c>
      <c r="C5582" s="111">
        <v>573433278.36000001</v>
      </c>
      <c r="D5582" s="111">
        <v>1448053449.0599999</v>
      </c>
      <c r="E5582" s="111">
        <v>1765780555.9400001</v>
      </c>
    </row>
    <row r="5583" spans="1:5">
      <c r="A5583" s="182" t="str">
        <f t="shared" si="1422"/>
        <v>06.183 - Informação e Inteligência</v>
      </c>
      <c r="B5583" s="106" t="s">
        <v>3756</v>
      </c>
      <c r="C5583" s="110">
        <v>47005996.130000003</v>
      </c>
      <c r="D5583" s="110">
        <v>505575885.49000001</v>
      </c>
      <c r="E5583" s="110">
        <v>63660182.920000002</v>
      </c>
    </row>
    <row r="5584" spans="1:5">
      <c r="A5584" s="182" t="str">
        <f t="shared" si="1422"/>
        <v>06.122 - Administração Geral</v>
      </c>
      <c r="B5584" s="108" t="s">
        <v>3757</v>
      </c>
      <c r="C5584" s="111">
        <v>1789154697</v>
      </c>
      <c r="D5584" s="111">
        <v>39170026552.839996</v>
      </c>
      <c r="E5584" s="111">
        <v>6303850719.6800003</v>
      </c>
    </row>
    <row r="5585" spans="1:5">
      <c r="A5585" s="182" t="str">
        <f t="shared" si="1422"/>
        <v>FU06 - Demais Subfunções</v>
      </c>
      <c r="B5585" s="106" t="s">
        <v>4053</v>
      </c>
      <c r="C5585" s="110">
        <v>301181681.94999999</v>
      </c>
      <c r="D5585" s="110">
        <v>11113360584.93</v>
      </c>
      <c r="E5585" s="110">
        <v>295704830.31</v>
      </c>
    </row>
    <row r="5586" spans="1:5">
      <c r="A5586" s="182" t="str">
        <f t="shared" si="1422"/>
        <v>07 - Relações Exteriores</v>
      </c>
      <c r="B5586" s="108" t="s">
        <v>3758</v>
      </c>
      <c r="C5586" s="111">
        <v>4870339.8</v>
      </c>
      <c r="D5586" s="111">
        <v>2854729.21</v>
      </c>
      <c r="E5586" s="111">
        <v>2847873697.8699999</v>
      </c>
    </row>
    <row r="5587" spans="1:5">
      <c r="A5587" s="182" t="str">
        <f t="shared" si="1422"/>
        <v>07.211 - Relações Diplomáticas</v>
      </c>
      <c r="B5587" s="106" t="s">
        <v>3759</v>
      </c>
      <c r="C5587" s="110">
        <v>765</v>
      </c>
      <c r="D5587" s="110">
        <v>9822.5</v>
      </c>
      <c r="E5587" s="110">
        <v>763048445.80999994</v>
      </c>
    </row>
    <row r="5588" spans="1:5">
      <c r="A5588" s="182" t="str">
        <f t="shared" si="1422"/>
        <v>07.212 - Cooperação Internacional</v>
      </c>
      <c r="B5588" s="108" t="s">
        <v>3760</v>
      </c>
      <c r="C5588" s="111">
        <v>333599.74</v>
      </c>
      <c r="D5588" s="111">
        <v>287402.98</v>
      </c>
      <c r="E5588" s="111">
        <v>39942554.490000002</v>
      </c>
    </row>
    <row r="5589" spans="1:5">
      <c r="A5589" s="182" t="str">
        <f t="shared" si="1422"/>
        <v>07.122 - Administração Geral</v>
      </c>
      <c r="B5589" s="106" t="s">
        <v>3761</v>
      </c>
      <c r="C5589" s="110">
        <v>3950923.74</v>
      </c>
      <c r="D5589" s="110">
        <v>2520119.9900000002</v>
      </c>
      <c r="E5589" s="110">
        <v>1334161823.55</v>
      </c>
    </row>
    <row r="5590" spans="1:5">
      <c r="A5590" s="182" t="str">
        <f t="shared" si="1422"/>
        <v>FU07 - Demais Subfunções</v>
      </c>
      <c r="B5590" s="108" t="s">
        <v>4054</v>
      </c>
      <c r="C5590" s="111">
        <v>585051.31999999995</v>
      </c>
      <c r="D5590" s="111">
        <v>37383.74</v>
      </c>
      <c r="E5590" s="111">
        <v>710720874.01999998</v>
      </c>
    </row>
    <row r="5591" spans="1:5">
      <c r="A5591" s="182" t="str">
        <f t="shared" si="1422"/>
        <v>08 - Assistência Social</v>
      </c>
      <c r="B5591" s="106" t="s">
        <v>3762</v>
      </c>
      <c r="C5591" s="110">
        <v>15248658275</v>
      </c>
      <c r="D5591" s="110">
        <v>5556595884.2700005</v>
      </c>
      <c r="E5591" s="110">
        <v>84700457239.149994</v>
      </c>
    </row>
    <row r="5592" spans="1:5">
      <c r="A5592" s="182" t="str">
        <f t="shared" si="1422"/>
        <v>08.241 - Assistência ao Idoso</v>
      </c>
      <c r="B5592" s="108" t="s">
        <v>3763</v>
      </c>
      <c r="C5592" s="111">
        <v>387810154.92000002</v>
      </c>
      <c r="D5592" s="111">
        <v>10892120.720000001</v>
      </c>
      <c r="E5592" s="111">
        <v>23144819087.09</v>
      </c>
    </row>
    <row r="5593" spans="1:5">
      <c r="A5593" s="182" t="str">
        <f t="shared" si="1422"/>
        <v>08.242 - Assistência ao Portador de Deficiência</v>
      </c>
      <c r="B5593" s="106" t="s">
        <v>3764</v>
      </c>
      <c r="C5593" s="110">
        <v>182188075.63999999</v>
      </c>
      <c r="D5593" s="110">
        <v>49535378.189999998</v>
      </c>
      <c r="E5593" s="110">
        <v>30009998870.279999</v>
      </c>
    </row>
    <row r="5594" spans="1:5">
      <c r="A5594" s="182" t="str">
        <f t="shared" si="1422"/>
        <v>08.243 - Assistência à Criança e ao Adolescente</v>
      </c>
      <c r="B5594" s="108" t="s">
        <v>3765</v>
      </c>
      <c r="C5594" s="111">
        <v>2586100145.54</v>
      </c>
      <c r="D5594" s="111">
        <v>806425469.55999994</v>
      </c>
      <c r="E5594" s="111">
        <v>211726406.75999999</v>
      </c>
    </row>
    <row r="5595" spans="1:5">
      <c r="A5595" s="182" t="str">
        <f t="shared" si="1422"/>
        <v>08.244 - Assistência Comunitária</v>
      </c>
      <c r="B5595" s="106" t="s">
        <v>3766</v>
      </c>
      <c r="C5595" s="110">
        <v>7833283198.5</v>
      </c>
      <c r="D5595" s="110">
        <v>1880394352.04</v>
      </c>
      <c r="E5595" s="110">
        <v>30597936571.290001</v>
      </c>
    </row>
    <row r="5596" spans="1:5">
      <c r="A5596" s="182" t="str">
        <f t="shared" si="1422"/>
        <v>08.122 - Administração Geral</v>
      </c>
      <c r="B5596" s="108" t="s">
        <v>3767</v>
      </c>
      <c r="C5596" s="111">
        <v>3289540585.1799998</v>
      </c>
      <c r="D5596" s="111">
        <v>988989750.26999998</v>
      </c>
      <c r="E5596" s="111">
        <v>209184660.16999999</v>
      </c>
    </row>
    <row r="5597" spans="1:5">
      <c r="A5597" s="182" t="str">
        <f t="shared" si="1422"/>
        <v>FU08 - Demais Subfunções</v>
      </c>
      <c r="B5597" s="106" t="s">
        <v>4055</v>
      </c>
      <c r="C5597" s="110">
        <v>969736115.22000003</v>
      </c>
      <c r="D5597" s="110">
        <v>1820358813.49</v>
      </c>
      <c r="E5597" s="110">
        <v>526791643.56</v>
      </c>
    </row>
    <row r="5598" spans="1:5">
      <c r="A5598" s="182" t="str">
        <f t="shared" si="1422"/>
        <v>09 - Previdência Social</v>
      </c>
      <c r="B5598" s="108" t="s">
        <v>3768</v>
      </c>
      <c r="C5598" s="111">
        <v>40869332555.900002</v>
      </c>
      <c r="D5598" s="111">
        <v>142671554910.25</v>
      </c>
      <c r="E5598" s="111">
        <v>654798659780</v>
      </c>
    </row>
    <row r="5599" spans="1:5">
      <c r="A5599" s="182" t="str">
        <f t="shared" si="1422"/>
        <v>09.271 - Previdência Básica</v>
      </c>
      <c r="B5599" s="106" t="s">
        <v>3769</v>
      </c>
      <c r="C5599" s="110">
        <v>1914971458.6300001</v>
      </c>
      <c r="D5599" s="110">
        <v>135873476.22999999</v>
      </c>
      <c r="E5599" s="110">
        <v>549138336196.56</v>
      </c>
    </row>
    <row r="5600" spans="1:5">
      <c r="A5600" s="182" t="str">
        <f t="shared" si="1422"/>
        <v>09.272 - Previdência do Regime Estatutário</v>
      </c>
      <c r="B5600" s="108" t="s">
        <v>3770</v>
      </c>
      <c r="C5600" s="111">
        <v>36510587401.519997</v>
      </c>
      <c r="D5600" s="111">
        <v>135928092545.39999</v>
      </c>
      <c r="E5600" s="111">
        <v>96850420890.830002</v>
      </c>
    </row>
    <row r="5601" spans="1:5">
      <c r="A5601" s="182" t="str">
        <f t="shared" si="1422"/>
        <v>09.273 - Previdência Complementar</v>
      </c>
      <c r="B5601" s="106" t="s">
        <v>3771</v>
      </c>
      <c r="C5601" s="110">
        <v>45746632.32</v>
      </c>
      <c r="D5601" s="110">
        <v>1634625771.3900001</v>
      </c>
      <c r="E5601" s="110">
        <v>1300014.22</v>
      </c>
    </row>
    <row r="5602" spans="1:5">
      <c r="A5602" s="182" t="str">
        <f t="shared" si="1422"/>
        <v>09.274 - Previdência Especial</v>
      </c>
      <c r="B5602" s="108" t="s">
        <v>3772</v>
      </c>
      <c r="C5602" s="111">
        <v>8826621.0800000001</v>
      </c>
      <c r="D5602" s="111">
        <v>124501266.98999999</v>
      </c>
      <c r="E5602" s="111">
        <v>2783212894.8200002</v>
      </c>
    </row>
    <row r="5603" spans="1:5">
      <c r="A5603" s="182" t="str">
        <f t="shared" si="1422"/>
        <v>09.122 - Administração Geral</v>
      </c>
      <c r="B5603" s="106" t="s">
        <v>3773</v>
      </c>
      <c r="C5603" s="110">
        <v>1571362379.5899999</v>
      </c>
      <c r="D5603" s="110">
        <v>4815837949.1300001</v>
      </c>
      <c r="E5603" s="110">
        <v>4988815036.3500004</v>
      </c>
    </row>
    <row r="5604" spans="1:5">
      <c r="A5604" s="182" t="str">
        <f t="shared" si="1422"/>
        <v>FU09 - Demais Subfunções</v>
      </c>
      <c r="B5604" s="108" t="s">
        <v>4056</v>
      </c>
      <c r="C5604" s="111">
        <v>817838062.75999999</v>
      </c>
      <c r="D5604" s="111">
        <v>32623901.109999999</v>
      </c>
      <c r="E5604" s="111">
        <v>1036574747.22</v>
      </c>
    </row>
    <row r="5605" spans="1:5">
      <c r="A5605" s="182" t="str">
        <f t="shared" si="1422"/>
        <v>10 - Saúde</v>
      </c>
      <c r="B5605" s="106" t="s">
        <v>3774</v>
      </c>
      <c r="C5605" s="110">
        <v>131794171899.52</v>
      </c>
      <c r="D5605" s="110">
        <v>93285780964.679993</v>
      </c>
      <c r="E5605" s="110">
        <v>115758088491.46001</v>
      </c>
    </row>
    <row r="5606" spans="1:5">
      <c r="A5606" s="182" t="str">
        <f t="shared" si="1422"/>
        <v>10.301 - Atenção Básica</v>
      </c>
      <c r="B5606" s="108" t="s">
        <v>3775</v>
      </c>
      <c r="C5606" s="111">
        <v>48805689478.540001</v>
      </c>
      <c r="D5606" s="111">
        <v>2994653429.1199999</v>
      </c>
      <c r="E5606" s="111">
        <v>21403988146.330002</v>
      </c>
    </row>
    <row r="5607" spans="1:5">
      <c r="A5607" s="182" t="str">
        <f t="shared" si="1422"/>
        <v>10.302 - Assistência Hospitalar e Ambulatorial</v>
      </c>
      <c r="B5607" s="106" t="s">
        <v>3776</v>
      </c>
      <c r="C5607" s="110">
        <v>55529809368.010002</v>
      </c>
      <c r="D5607" s="110">
        <v>61792291001.25</v>
      </c>
      <c r="E5607" s="110">
        <v>53118081823.139999</v>
      </c>
    </row>
    <row r="5608" spans="1:5">
      <c r="A5608" s="182" t="str">
        <f t="shared" si="1422"/>
        <v>10.303 - Suporte Profilático e Terapêutico</v>
      </c>
      <c r="B5608" s="108" t="s">
        <v>3777</v>
      </c>
      <c r="C5608" s="111">
        <v>2607679064.54</v>
      </c>
      <c r="D5608" s="111">
        <v>5653076796.9899998</v>
      </c>
      <c r="E5608" s="111">
        <v>13838249417.74</v>
      </c>
    </row>
    <row r="5609" spans="1:5">
      <c r="A5609" s="182" t="str">
        <f t="shared" ref="A5609:A5672" si="1423">TRIM(B5609)</f>
        <v>10.304 - Vigilância Sanitária</v>
      </c>
      <c r="B5609" s="106" t="s">
        <v>3778</v>
      </c>
      <c r="C5609" s="110">
        <v>1161029167.3099999</v>
      </c>
      <c r="D5609" s="110">
        <v>134477862.11000001</v>
      </c>
      <c r="E5609" s="110">
        <v>327968180.29000002</v>
      </c>
    </row>
    <row r="5610" spans="1:5">
      <c r="A5610" s="182" t="str">
        <f t="shared" si="1423"/>
        <v>10.305 - Vigilância Epidemiológica</v>
      </c>
      <c r="B5610" s="108" t="s">
        <v>3779</v>
      </c>
      <c r="C5610" s="111">
        <v>2145186815.22</v>
      </c>
      <c r="D5610" s="111">
        <v>774522501.77999997</v>
      </c>
      <c r="E5610" s="111">
        <v>7037040892.7700005</v>
      </c>
    </row>
    <row r="5611" spans="1:5">
      <c r="A5611" s="182" t="str">
        <f t="shared" si="1423"/>
        <v>10.306 - Alimentação e Nutrição</v>
      </c>
      <c r="B5611" s="106" t="s">
        <v>3780</v>
      </c>
      <c r="C5611" s="110">
        <v>180978844.24000001</v>
      </c>
      <c r="D5611" s="110">
        <v>399192939.64999998</v>
      </c>
      <c r="E5611" s="110">
        <v>69448037.780000001</v>
      </c>
    </row>
    <row r="5612" spans="1:5">
      <c r="A5612" s="182" t="str">
        <f t="shared" si="1423"/>
        <v>10.122 - Administração Geral</v>
      </c>
      <c r="B5612" s="108" t="s">
        <v>3781</v>
      </c>
      <c r="C5612" s="111">
        <v>17920288988.560001</v>
      </c>
      <c r="D5612" s="111">
        <v>19517424688.34</v>
      </c>
      <c r="E5612" s="111">
        <v>13799276857.51</v>
      </c>
    </row>
    <row r="5613" spans="1:5">
      <c r="A5613" s="182" t="str">
        <f t="shared" si="1423"/>
        <v>FU10 - Demais Subfunções</v>
      </c>
      <c r="B5613" s="106" t="s">
        <v>4057</v>
      </c>
      <c r="C5613" s="110">
        <v>3443510173.0999999</v>
      </c>
      <c r="D5613" s="110">
        <v>2020141745.4400001</v>
      </c>
      <c r="E5613" s="110">
        <v>6164035135.8999996</v>
      </c>
    </row>
    <row r="5614" spans="1:5">
      <c r="A5614" s="182" t="str">
        <f t="shared" si="1423"/>
        <v>11 - Trabalho</v>
      </c>
      <c r="B5614" s="108" t="s">
        <v>3782</v>
      </c>
      <c r="C5614" s="111">
        <v>906757817.99000001</v>
      </c>
      <c r="D5614" s="111">
        <v>866906015.96000004</v>
      </c>
      <c r="E5614" s="111">
        <v>71481112360.919998</v>
      </c>
    </row>
    <row r="5615" spans="1:5">
      <c r="A5615" s="182" t="str">
        <f t="shared" si="1423"/>
        <v>11.331 - Proteção e Benefícios ao Trabalhador</v>
      </c>
      <c r="B5615" s="106" t="s">
        <v>3783</v>
      </c>
      <c r="C5615" s="110">
        <v>434821493.69999999</v>
      </c>
      <c r="D5615" s="110">
        <v>28480225.920000002</v>
      </c>
      <c r="E5615" s="110">
        <v>54237839865.489998</v>
      </c>
    </row>
    <row r="5616" spans="1:5">
      <c r="A5616" s="182" t="str">
        <f t="shared" si="1423"/>
        <v>11.332 - Relações de Trabalho</v>
      </c>
      <c r="B5616" s="108" t="s">
        <v>3784</v>
      </c>
      <c r="C5616" s="111">
        <v>53927367.75</v>
      </c>
      <c r="D5616" s="111">
        <v>2211804.0499999998</v>
      </c>
      <c r="E5616" s="111">
        <v>14679228.25</v>
      </c>
    </row>
    <row r="5617" spans="1:5">
      <c r="A5617" s="182" t="str">
        <f t="shared" si="1423"/>
        <v>11.333 - Empregabilidade</v>
      </c>
      <c r="B5617" s="106" t="s">
        <v>3785</v>
      </c>
      <c r="C5617" s="110">
        <v>75028196.629999995</v>
      </c>
      <c r="D5617" s="110">
        <v>145372325.25</v>
      </c>
      <c r="E5617" s="110">
        <v>93892349.75</v>
      </c>
    </row>
    <row r="5618" spans="1:5">
      <c r="A5618" s="182" t="str">
        <f t="shared" si="1423"/>
        <v>11.334 - Fomento ao Trabalho</v>
      </c>
      <c r="B5618" s="108" t="s">
        <v>3786</v>
      </c>
      <c r="C5618" s="111">
        <v>152498863.5</v>
      </c>
      <c r="D5618" s="111">
        <v>189081748.40000001</v>
      </c>
      <c r="E5618" s="111">
        <v>16599144911.120001</v>
      </c>
    </row>
    <row r="5619" spans="1:5">
      <c r="A5619" s="182" t="str">
        <f t="shared" si="1423"/>
        <v>11.122 - Administração Geral</v>
      </c>
      <c r="B5619" s="106" t="s">
        <v>3787</v>
      </c>
      <c r="C5619" s="110">
        <v>147701179.80000001</v>
      </c>
      <c r="D5619" s="110">
        <v>164396276.00999999</v>
      </c>
      <c r="E5619" s="110">
        <v>353459877.79000002</v>
      </c>
    </row>
    <row r="5620" spans="1:5">
      <c r="A5620" s="182" t="str">
        <f t="shared" si="1423"/>
        <v>FU11 - Demais Subfunções</v>
      </c>
      <c r="B5620" s="108" t="s">
        <v>4058</v>
      </c>
      <c r="C5620" s="111">
        <v>42780716.609999999</v>
      </c>
      <c r="D5620" s="111">
        <v>337363636.32999998</v>
      </c>
      <c r="E5620" s="111">
        <v>182096128.52000001</v>
      </c>
    </row>
    <row r="5621" spans="1:5">
      <c r="A5621" s="182" t="str">
        <f t="shared" si="1423"/>
        <v>12 - Educação</v>
      </c>
      <c r="B5621" s="106" t="s">
        <v>3788</v>
      </c>
      <c r="C5621" s="110">
        <v>142755505202.60999</v>
      </c>
      <c r="D5621" s="110">
        <v>109653268209.75</v>
      </c>
      <c r="E5621" s="110">
        <v>97763017230.610001</v>
      </c>
    </row>
    <row r="5622" spans="1:5">
      <c r="A5622" s="182" t="str">
        <f t="shared" si="1423"/>
        <v>12.361 - Ensino Fundamental</v>
      </c>
      <c r="B5622" s="108" t="s">
        <v>3789</v>
      </c>
      <c r="C5622" s="111">
        <v>90095184493.070007</v>
      </c>
      <c r="D5622" s="111">
        <v>16981085634.549999</v>
      </c>
      <c r="E5622" s="111">
        <v>0</v>
      </c>
    </row>
    <row r="5623" spans="1:5">
      <c r="A5623" s="182" t="str">
        <f t="shared" si="1423"/>
        <v>12.362 - Ensino Médio</v>
      </c>
      <c r="B5623" s="106" t="s">
        <v>3790</v>
      </c>
      <c r="C5623" s="110">
        <v>587314243.69000006</v>
      </c>
      <c r="D5623" s="110">
        <v>14701094712.860001</v>
      </c>
      <c r="E5623" s="110">
        <v>0</v>
      </c>
    </row>
    <row r="5624" spans="1:5">
      <c r="A5624" s="182" t="str">
        <f t="shared" si="1423"/>
        <v>12.363 - Ensino Profissional</v>
      </c>
      <c r="B5624" s="108" t="s">
        <v>3791</v>
      </c>
      <c r="C5624" s="111">
        <v>215655150.75</v>
      </c>
      <c r="D5624" s="111">
        <v>2065728053.52</v>
      </c>
      <c r="E5624" s="111">
        <v>11644387176.780001</v>
      </c>
    </row>
    <row r="5625" spans="1:5">
      <c r="A5625" s="182" t="str">
        <f t="shared" si="1423"/>
        <v>12.364 - Ensino Superior</v>
      </c>
      <c r="B5625" s="106" t="s">
        <v>3792</v>
      </c>
      <c r="C5625" s="110">
        <v>1108639062.8399999</v>
      </c>
      <c r="D5625" s="110">
        <v>9916001379.9599991</v>
      </c>
      <c r="E5625" s="110">
        <v>32874547559.66</v>
      </c>
    </row>
    <row r="5626" spans="1:5">
      <c r="A5626" s="182" t="str">
        <f t="shared" si="1423"/>
        <v>12.365 - Educação Infantil</v>
      </c>
      <c r="B5626" s="108" t="s">
        <v>3793</v>
      </c>
      <c r="C5626" s="111">
        <v>26735885252.310001</v>
      </c>
      <c r="D5626" s="111">
        <v>534711809.50999999</v>
      </c>
      <c r="E5626" s="111">
        <v>162226238.69</v>
      </c>
    </row>
    <row r="5627" spans="1:5">
      <c r="A5627" s="182" t="str">
        <f t="shared" si="1423"/>
        <v>12.366 - Educação de Jovens e Adultos</v>
      </c>
      <c r="B5627" s="106" t="s">
        <v>3794</v>
      </c>
      <c r="C5627" s="110">
        <v>749497719.29999995</v>
      </c>
      <c r="D5627" s="110">
        <v>1184685427.5899999</v>
      </c>
      <c r="E5627" s="110">
        <v>123400676.76000001</v>
      </c>
    </row>
    <row r="5628" spans="1:5">
      <c r="A5628" s="182" t="str">
        <f t="shared" si="1423"/>
        <v>12.367 - Educação Especial</v>
      </c>
      <c r="B5628" s="108" t="s">
        <v>3795</v>
      </c>
      <c r="C5628" s="111">
        <v>795206075.22000003</v>
      </c>
      <c r="D5628" s="111">
        <v>1085903593.6700001</v>
      </c>
      <c r="E5628" s="111">
        <v>0</v>
      </c>
    </row>
    <row r="5629" spans="1:5">
      <c r="A5629" s="182" t="str">
        <f t="shared" si="1423"/>
        <v>12.368 - Educação Básica</v>
      </c>
      <c r="B5629" s="106" t="s">
        <v>3796</v>
      </c>
      <c r="C5629" s="110">
        <v>10171904640.48</v>
      </c>
      <c r="D5629" s="110">
        <v>35263585452.690002</v>
      </c>
      <c r="E5629" s="110">
        <v>7128413759.1899996</v>
      </c>
    </row>
    <row r="5630" spans="1:5">
      <c r="A5630" s="182" t="str">
        <f t="shared" si="1423"/>
        <v>12.122 - Administração Geral</v>
      </c>
      <c r="B5630" s="108" t="s">
        <v>3797</v>
      </c>
      <c r="C5630" s="111">
        <v>6443274971.6199999</v>
      </c>
      <c r="D5630" s="111">
        <v>16088734611.799999</v>
      </c>
      <c r="E5630" s="111">
        <v>1073129330.79</v>
      </c>
    </row>
    <row r="5631" spans="1:5">
      <c r="A5631" s="182" t="str">
        <f t="shared" si="1423"/>
        <v>FU12 - Demais Subfunções</v>
      </c>
      <c r="B5631" s="106" t="s">
        <v>4059</v>
      </c>
      <c r="C5631" s="110">
        <v>5852943593.3299999</v>
      </c>
      <c r="D5631" s="110">
        <v>11831737533.6</v>
      </c>
      <c r="E5631" s="110">
        <v>44756912488.739998</v>
      </c>
    </row>
    <row r="5632" spans="1:5">
      <c r="A5632" s="182" t="str">
        <f t="shared" si="1423"/>
        <v>13 - Cultura</v>
      </c>
      <c r="B5632" s="108" t="s">
        <v>3798</v>
      </c>
      <c r="C5632" s="111">
        <v>4238255459.8800001</v>
      </c>
      <c r="D5632" s="111">
        <v>2338818901.71</v>
      </c>
      <c r="E5632" s="111">
        <v>1828642320.27</v>
      </c>
    </row>
    <row r="5633" spans="1:5">
      <c r="A5633" s="182" t="str">
        <f t="shared" si="1423"/>
        <v>13.391 - Patrimônio Histórico, Artístico e Arqueológico</v>
      </c>
      <c r="B5633" s="106" t="s">
        <v>3799</v>
      </c>
      <c r="C5633" s="110">
        <v>158531229.28</v>
      </c>
      <c r="D5633" s="110">
        <v>193127214.38</v>
      </c>
      <c r="E5633" s="110">
        <v>146286639.37</v>
      </c>
    </row>
    <row r="5634" spans="1:5">
      <c r="A5634" s="182" t="str">
        <f t="shared" si="1423"/>
        <v>13.392 - Difusão Cultural</v>
      </c>
      <c r="B5634" s="108" t="s">
        <v>3800</v>
      </c>
      <c r="C5634" s="111">
        <v>3008089515.6900001</v>
      </c>
      <c r="D5634" s="111">
        <v>1224213693.6300001</v>
      </c>
      <c r="E5634" s="111">
        <v>370631739.44999999</v>
      </c>
    </row>
    <row r="5635" spans="1:5">
      <c r="A5635" s="182" t="str">
        <f t="shared" si="1423"/>
        <v>13.122 - Administração Geral</v>
      </c>
      <c r="B5635" s="106" t="s">
        <v>3801</v>
      </c>
      <c r="C5635" s="110">
        <v>801585841.86000001</v>
      </c>
      <c r="D5635" s="110">
        <v>890074757.02999997</v>
      </c>
      <c r="E5635" s="110">
        <v>666190219.77999997</v>
      </c>
    </row>
    <row r="5636" spans="1:5">
      <c r="A5636" s="182" t="str">
        <f t="shared" si="1423"/>
        <v>FU13 - Demais Subfunções</v>
      </c>
      <c r="B5636" s="108" t="s">
        <v>4060</v>
      </c>
      <c r="C5636" s="111">
        <v>270048873.05000001</v>
      </c>
      <c r="D5636" s="111">
        <v>31403236.670000002</v>
      </c>
      <c r="E5636" s="111">
        <v>645533721.66999996</v>
      </c>
    </row>
    <row r="5637" spans="1:5">
      <c r="A5637" s="182" t="str">
        <f t="shared" si="1423"/>
        <v>14 - Direitos da Cidadania</v>
      </c>
      <c r="B5637" s="106" t="s">
        <v>3802</v>
      </c>
      <c r="C5637" s="110">
        <v>561718046.16999996</v>
      </c>
      <c r="D5637" s="110">
        <v>11667376396.01</v>
      </c>
      <c r="E5637" s="110">
        <v>1685440063.28</v>
      </c>
    </row>
    <row r="5638" spans="1:5">
      <c r="A5638" s="182" t="str">
        <f t="shared" si="1423"/>
        <v>14.421 - Custódia e Reintegração Social</v>
      </c>
      <c r="B5638" s="108" t="s">
        <v>3803</v>
      </c>
      <c r="C5638" s="111">
        <v>2242258.59</v>
      </c>
      <c r="D5638" s="111">
        <v>5642626180.9499998</v>
      </c>
      <c r="E5638" s="111">
        <v>979704449.83000004</v>
      </c>
    </row>
    <row r="5639" spans="1:5">
      <c r="A5639" s="182" t="str">
        <f t="shared" si="1423"/>
        <v>14.422 - Direitos Individuais, Coletivos e Difusos</v>
      </c>
      <c r="B5639" s="106" t="s">
        <v>3804</v>
      </c>
      <c r="C5639" s="110">
        <v>192075113.75</v>
      </c>
      <c r="D5639" s="110">
        <v>779005878.59000003</v>
      </c>
      <c r="E5639" s="110">
        <v>244167462.53</v>
      </c>
    </row>
    <row r="5640" spans="1:5">
      <c r="A5640" s="182" t="str">
        <f t="shared" si="1423"/>
        <v>14.423 - Assistência aos Povos Indígenas</v>
      </c>
      <c r="B5640" s="108" t="s">
        <v>3805</v>
      </c>
      <c r="C5640" s="111">
        <v>3129231.48</v>
      </c>
      <c r="D5640" s="111">
        <v>757079.68</v>
      </c>
      <c r="E5640" s="111">
        <v>27479983.91</v>
      </c>
    </row>
    <row r="5641" spans="1:5">
      <c r="A5641" s="182" t="str">
        <f t="shared" si="1423"/>
        <v>14.122 - Administração Geral</v>
      </c>
      <c r="B5641" s="106" t="s">
        <v>3806</v>
      </c>
      <c r="C5641" s="110">
        <v>135110012.83000001</v>
      </c>
      <c r="D5641" s="110">
        <v>3653899784.98</v>
      </c>
      <c r="E5641" s="110">
        <v>316950616.94</v>
      </c>
    </row>
    <row r="5642" spans="1:5">
      <c r="A5642" s="182" t="str">
        <f t="shared" si="1423"/>
        <v>FU14 - Demais Subfunções</v>
      </c>
      <c r="B5642" s="108" t="s">
        <v>4061</v>
      </c>
      <c r="C5642" s="111">
        <v>229161429.52000001</v>
      </c>
      <c r="D5642" s="111">
        <v>1591087471.8099999</v>
      </c>
      <c r="E5642" s="111">
        <v>117137550.06999999</v>
      </c>
    </row>
    <row r="5643" spans="1:5">
      <c r="A5643" s="182" t="str">
        <f t="shared" si="1423"/>
        <v>15 - Urbanismo</v>
      </c>
      <c r="B5643" s="106" t="s">
        <v>3807</v>
      </c>
      <c r="C5643" s="110">
        <v>44888069011.150002</v>
      </c>
      <c r="D5643" s="110">
        <v>5570252745.0500002</v>
      </c>
      <c r="E5643" s="110">
        <v>6301924521.9300003</v>
      </c>
    </row>
    <row r="5644" spans="1:5">
      <c r="A5644" s="182" t="str">
        <f t="shared" si="1423"/>
        <v>15.451 - Infraestrutura Urbana</v>
      </c>
      <c r="B5644" s="108" t="s">
        <v>3808</v>
      </c>
      <c r="C5644" s="111">
        <v>12781235507.040001</v>
      </c>
      <c r="D5644" s="111">
        <v>3243631290.6999998</v>
      </c>
      <c r="E5644" s="111">
        <v>2191109364.8400002</v>
      </c>
    </row>
    <row r="5645" spans="1:5">
      <c r="A5645" s="182" t="str">
        <f t="shared" si="1423"/>
        <v>15.452 - Serviços Urbanos</v>
      </c>
      <c r="B5645" s="106" t="s">
        <v>3809</v>
      </c>
      <c r="C5645" s="110">
        <v>23187427058.099998</v>
      </c>
      <c r="D5645" s="110">
        <v>623597242.58000004</v>
      </c>
      <c r="E5645" s="110">
        <v>146043817.49000001</v>
      </c>
    </row>
    <row r="5646" spans="1:5">
      <c r="A5646" s="182" t="str">
        <f t="shared" si="1423"/>
        <v>15.453 - Transportes Coletivos Urbanos</v>
      </c>
      <c r="B5646" s="108" t="s">
        <v>3810</v>
      </c>
      <c r="C5646" s="111">
        <v>1462955147.99</v>
      </c>
      <c r="D5646" s="111">
        <v>176585753.27000001</v>
      </c>
      <c r="E5646" s="111">
        <v>1088364268.3199999</v>
      </c>
    </row>
    <row r="5647" spans="1:5">
      <c r="A5647" s="182" t="str">
        <f t="shared" si="1423"/>
        <v>15.122 - Administração Geral</v>
      </c>
      <c r="B5647" s="106" t="s">
        <v>3811</v>
      </c>
      <c r="C5647" s="110">
        <v>5745109129.4700003</v>
      </c>
      <c r="D5647" s="110">
        <v>965398820.48000002</v>
      </c>
      <c r="E5647" s="110">
        <v>784410569.29999995</v>
      </c>
    </row>
    <row r="5648" spans="1:5">
      <c r="A5648" s="182" t="str">
        <f t="shared" si="1423"/>
        <v>FU15 - Demais Subfunções</v>
      </c>
      <c r="B5648" s="108" t="s">
        <v>4062</v>
      </c>
      <c r="C5648" s="111">
        <v>1711342168.55</v>
      </c>
      <c r="D5648" s="111">
        <v>561039638.01999998</v>
      </c>
      <c r="E5648" s="111">
        <v>2091996501.98</v>
      </c>
    </row>
    <row r="5649" spans="1:5">
      <c r="A5649" s="182" t="str">
        <f t="shared" si="1423"/>
        <v>16 - Habitação</v>
      </c>
      <c r="B5649" s="106" t="s">
        <v>3812</v>
      </c>
      <c r="C5649" s="110">
        <v>2207196334.23</v>
      </c>
      <c r="D5649" s="110">
        <v>2414110017.3499999</v>
      </c>
      <c r="E5649" s="110">
        <v>51351554.200000003</v>
      </c>
    </row>
    <row r="5650" spans="1:5">
      <c r="A5650" s="182" t="str">
        <f t="shared" si="1423"/>
        <v>16.481 - Habitação Rural</v>
      </c>
      <c r="B5650" s="108" t="s">
        <v>3813</v>
      </c>
      <c r="C5650" s="111">
        <v>20785257.48</v>
      </c>
      <c r="D5650" s="111">
        <v>27721566.460000001</v>
      </c>
      <c r="E5650" s="111">
        <v>0</v>
      </c>
    </row>
    <row r="5651" spans="1:5">
      <c r="A5651" s="182" t="str">
        <f t="shared" si="1423"/>
        <v>16.482 - Habitação Urbana</v>
      </c>
      <c r="B5651" s="106" t="s">
        <v>3814</v>
      </c>
      <c r="C5651" s="110">
        <v>1179290254.73</v>
      </c>
      <c r="D5651" s="110">
        <v>1897386425.5899999</v>
      </c>
      <c r="E5651" s="110">
        <v>27992818</v>
      </c>
    </row>
    <row r="5652" spans="1:5">
      <c r="A5652" s="182" t="str">
        <f t="shared" si="1423"/>
        <v>16.122 - Administração Geral</v>
      </c>
      <c r="B5652" s="108" t="s">
        <v>3815</v>
      </c>
      <c r="C5652" s="111">
        <v>292661891.81</v>
      </c>
      <c r="D5652" s="111">
        <v>324333528.44</v>
      </c>
      <c r="E5652" s="111">
        <v>0</v>
      </c>
    </row>
    <row r="5653" spans="1:5">
      <c r="A5653" s="182" t="str">
        <f t="shared" si="1423"/>
        <v>FU16 - Demais Subfunções</v>
      </c>
      <c r="B5653" s="106" t="s">
        <v>4063</v>
      </c>
      <c r="C5653" s="110">
        <v>714458930.21000004</v>
      </c>
      <c r="D5653" s="110">
        <v>164668496.86000001</v>
      </c>
      <c r="E5653" s="110">
        <v>23358736.199999999</v>
      </c>
    </row>
    <row r="5654" spans="1:5">
      <c r="A5654" s="182" t="str">
        <f t="shared" si="1423"/>
        <v>17 - Saneamento</v>
      </c>
      <c r="B5654" s="108" t="s">
        <v>3816</v>
      </c>
      <c r="C5654" s="111">
        <v>12288119142.219999</v>
      </c>
      <c r="D5654" s="111">
        <v>3313299491.6399999</v>
      </c>
      <c r="E5654" s="111">
        <v>858700550.78999996</v>
      </c>
    </row>
    <row r="5655" spans="1:5">
      <c r="A5655" s="182" t="str">
        <f t="shared" si="1423"/>
        <v>17.511 - Saneamento Básico Rural</v>
      </c>
      <c r="B5655" s="106" t="s">
        <v>3817</v>
      </c>
      <c r="C5655" s="110">
        <v>127984329.86</v>
      </c>
      <c r="D5655" s="110">
        <v>309481383.31999999</v>
      </c>
      <c r="E5655" s="110">
        <v>0</v>
      </c>
    </row>
    <row r="5656" spans="1:5">
      <c r="A5656" s="182" t="str">
        <f t="shared" si="1423"/>
        <v>17.512 - Saneamento Básico Urbano</v>
      </c>
      <c r="B5656" s="108" t="s">
        <v>3818</v>
      </c>
      <c r="C5656" s="111">
        <v>8947925708.7700005</v>
      </c>
      <c r="D5656" s="111">
        <v>1423793853.3699999</v>
      </c>
      <c r="E5656" s="111">
        <v>858700550.78999996</v>
      </c>
    </row>
    <row r="5657" spans="1:5">
      <c r="A5657" s="182" t="str">
        <f t="shared" si="1423"/>
        <v>17.122 - Administração Geral</v>
      </c>
      <c r="B5657" s="106" t="s">
        <v>3819</v>
      </c>
      <c r="C5657" s="110">
        <v>1454686052.0599999</v>
      </c>
      <c r="D5657" s="110">
        <v>774743278.90999997</v>
      </c>
      <c r="E5657" s="110">
        <v>0</v>
      </c>
    </row>
    <row r="5658" spans="1:5">
      <c r="A5658" s="182" t="str">
        <f t="shared" si="1423"/>
        <v>FU17 - Demais Subfunções</v>
      </c>
      <c r="B5658" s="108" t="s">
        <v>4064</v>
      </c>
      <c r="C5658" s="111">
        <v>1757523051.53</v>
      </c>
      <c r="D5658" s="111">
        <v>805280976.03999996</v>
      </c>
      <c r="E5658" s="111">
        <v>0</v>
      </c>
    </row>
    <row r="5659" spans="1:5">
      <c r="A5659" s="182" t="str">
        <f t="shared" si="1423"/>
        <v>18 - Gestão Ambiental</v>
      </c>
      <c r="B5659" s="106" t="s">
        <v>3820</v>
      </c>
      <c r="C5659" s="110">
        <v>4487076505.0200005</v>
      </c>
      <c r="D5659" s="110">
        <v>4635332699.2600002</v>
      </c>
      <c r="E5659" s="110">
        <v>3983580973.9899998</v>
      </c>
    </row>
    <row r="5660" spans="1:5">
      <c r="A5660" s="182" t="str">
        <f t="shared" si="1423"/>
        <v>18.541 - Preservação e Conservação Ambiental</v>
      </c>
      <c r="B5660" s="108" t="s">
        <v>3821</v>
      </c>
      <c r="C5660" s="111">
        <v>1972043133.21</v>
      </c>
      <c r="D5660" s="111">
        <v>688069585.75</v>
      </c>
      <c r="E5660" s="111">
        <v>305606707.57999998</v>
      </c>
    </row>
    <row r="5661" spans="1:5">
      <c r="A5661" s="182" t="str">
        <f t="shared" si="1423"/>
        <v>18.542 - Controle Ambiental</v>
      </c>
      <c r="B5661" s="106" t="s">
        <v>3822</v>
      </c>
      <c r="C5661" s="110">
        <v>718672993.25</v>
      </c>
      <c r="D5661" s="110">
        <v>785393670.62</v>
      </c>
      <c r="E5661" s="110">
        <v>66946358.710000001</v>
      </c>
    </row>
    <row r="5662" spans="1:5">
      <c r="A5662" s="182" t="str">
        <f t="shared" si="1423"/>
        <v>18.543 - Recuperação de Áreas Degradadas</v>
      </c>
      <c r="B5662" s="108" t="s">
        <v>3823</v>
      </c>
      <c r="C5662" s="111">
        <v>84610686.409999996</v>
      </c>
      <c r="D5662" s="111">
        <v>49364252.369999997</v>
      </c>
      <c r="E5662" s="111">
        <v>24844729.120000001</v>
      </c>
    </row>
    <row r="5663" spans="1:5">
      <c r="A5663" s="182" t="str">
        <f t="shared" si="1423"/>
        <v>18.544 - Recursos Hídricos</v>
      </c>
      <c r="B5663" s="106" t="s">
        <v>3824</v>
      </c>
      <c r="C5663" s="110">
        <v>73346184.290000007</v>
      </c>
      <c r="D5663" s="110">
        <v>1513791930.27</v>
      </c>
      <c r="E5663" s="110">
        <v>2072833355.72</v>
      </c>
    </row>
    <row r="5664" spans="1:5">
      <c r="A5664" s="182" t="str">
        <f t="shared" si="1423"/>
        <v>18.545 - Meteorologia</v>
      </c>
      <c r="B5664" s="108" t="s">
        <v>3825</v>
      </c>
      <c r="C5664" s="111">
        <v>343839.69</v>
      </c>
      <c r="D5664" s="111">
        <v>855041.5</v>
      </c>
      <c r="E5664" s="111">
        <v>0</v>
      </c>
    </row>
    <row r="5665" spans="1:5">
      <c r="A5665" s="182" t="str">
        <f t="shared" si="1423"/>
        <v>18.122 - Administração Geral</v>
      </c>
      <c r="B5665" s="106" t="s">
        <v>3826</v>
      </c>
      <c r="C5665" s="110">
        <v>827627351.75</v>
      </c>
      <c r="D5665" s="110">
        <v>1370159725.99</v>
      </c>
      <c r="E5665" s="110">
        <v>1327506337.3800001</v>
      </c>
    </row>
    <row r="5666" spans="1:5">
      <c r="A5666" s="182" t="str">
        <f t="shared" si="1423"/>
        <v>FU18 - Demais Subfunções</v>
      </c>
      <c r="B5666" s="108" t="s">
        <v>4065</v>
      </c>
      <c r="C5666" s="111">
        <v>810432316.41999996</v>
      </c>
      <c r="D5666" s="111">
        <v>227698492.75999999</v>
      </c>
      <c r="E5666" s="111">
        <v>185843485.47999999</v>
      </c>
    </row>
    <row r="5667" spans="1:5">
      <c r="A5667" s="182" t="str">
        <f t="shared" si="1423"/>
        <v>19 - Ciência e Tecnologia</v>
      </c>
      <c r="B5667" s="106" t="s">
        <v>3827</v>
      </c>
      <c r="C5667" s="110">
        <v>250032220.22</v>
      </c>
      <c r="D5667" s="110">
        <v>3991155101.98</v>
      </c>
      <c r="E5667" s="110">
        <v>6999041234.8400002</v>
      </c>
    </row>
    <row r="5668" spans="1:5">
      <c r="A5668" s="182" t="str">
        <f t="shared" si="1423"/>
        <v>19.571 - Desenvolvimento Científico</v>
      </c>
      <c r="B5668" s="108" t="s">
        <v>3828</v>
      </c>
      <c r="C5668" s="111">
        <v>495217.68</v>
      </c>
      <c r="D5668" s="111">
        <v>1438245129.5</v>
      </c>
      <c r="E5668" s="111">
        <v>2342947878.2800002</v>
      </c>
    </row>
    <row r="5669" spans="1:5">
      <c r="A5669" s="182" t="str">
        <f t="shared" si="1423"/>
        <v>19.572 - Desenvolvimento Tecnológico e Engenharia</v>
      </c>
      <c r="B5669" s="106" t="s">
        <v>3829</v>
      </c>
      <c r="C5669" s="110">
        <v>114757816.58</v>
      </c>
      <c r="D5669" s="110">
        <v>439676094.62</v>
      </c>
      <c r="E5669" s="110">
        <v>1767681718.28</v>
      </c>
    </row>
    <row r="5670" spans="1:5">
      <c r="A5670" s="182" t="str">
        <f t="shared" si="1423"/>
        <v>19.573 - Difusão do Conhecimento Científico e Tecnológico</v>
      </c>
      <c r="B5670" s="108" t="s">
        <v>3830</v>
      </c>
      <c r="C5670" s="111">
        <v>34436179.68</v>
      </c>
      <c r="D5670" s="111">
        <v>478884005.55000001</v>
      </c>
      <c r="E5670" s="111">
        <v>26930148.879999999</v>
      </c>
    </row>
    <row r="5671" spans="1:5">
      <c r="A5671" s="182" t="str">
        <f t="shared" si="1423"/>
        <v>19.122 - Administração Geral</v>
      </c>
      <c r="B5671" s="106" t="s">
        <v>3831</v>
      </c>
      <c r="C5671" s="110">
        <v>74263473.849999994</v>
      </c>
      <c r="D5671" s="110">
        <v>961330315.78999996</v>
      </c>
      <c r="E5671" s="110">
        <v>1777810276.8299999</v>
      </c>
    </row>
    <row r="5672" spans="1:5">
      <c r="A5672" s="182" t="str">
        <f t="shared" si="1423"/>
        <v>FU19 - Demais Subfunções</v>
      </c>
      <c r="B5672" s="108" t="s">
        <v>4066</v>
      </c>
      <c r="C5672" s="111">
        <v>26079532.43</v>
      </c>
      <c r="D5672" s="111">
        <v>673019556.51999998</v>
      </c>
      <c r="E5672" s="111">
        <v>1083671212.5699999</v>
      </c>
    </row>
    <row r="5673" spans="1:5">
      <c r="A5673" s="182" t="str">
        <f t="shared" ref="A5673:A5736" si="1424">TRIM(B5673)</f>
        <v>20 - Agricultura</v>
      </c>
      <c r="B5673" s="106" t="s">
        <v>3832</v>
      </c>
      <c r="C5673" s="110">
        <v>3117422854.5799999</v>
      </c>
      <c r="D5673" s="110">
        <v>6930244976.2299995</v>
      </c>
      <c r="E5673" s="110">
        <v>22224944957.66</v>
      </c>
    </row>
    <row r="5674" spans="1:5">
      <c r="A5674" s="182" t="str">
        <f t="shared" si="1424"/>
        <v>20.605 - Abastecimento</v>
      </c>
      <c r="B5674" s="108" t="s">
        <v>3833</v>
      </c>
      <c r="C5674" s="111">
        <v>402914725.35000002</v>
      </c>
      <c r="D5674" s="111">
        <v>280781082.80000001</v>
      </c>
      <c r="E5674" s="111">
        <v>5756262174.1199999</v>
      </c>
    </row>
    <row r="5675" spans="1:5">
      <c r="A5675" s="182" t="str">
        <f t="shared" si="1424"/>
        <v>20.606 - Extensão Rural</v>
      </c>
      <c r="B5675" s="106" t="s">
        <v>3834</v>
      </c>
      <c r="C5675" s="110">
        <v>1146378167.5</v>
      </c>
      <c r="D5675" s="110">
        <v>1223030304.9200001</v>
      </c>
      <c r="E5675" s="110">
        <v>13706619.199999999</v>
      </c>
    </row>
    <row r="5676" spans="1:5">
      <c r="A5676" s="182" t="str">
        <f t="shared" si="1424"/>
        <v>20.607 - Irrigação</v>
      </c>
      <c r="B5676" s="108" t="s">
        <v>3835</v>
      </c>
      <c r="C5676" s="111">
        <v>11548619.390000001</v>
      </c>
      <c r="D5676" s="111">
        <v>65327208.939999998</v>
      </c>
      <c r="E5676" s="111">
        <v>98862690.040000007</v>
      </c>
    </row>
    <row r="5677" spans="1:5">
      <c r="A5677" s="182" t="str">
        <f t="shared" si="1424"/>
        <v>20.608 - Promoção da Produção Agropecuária</v>
      </c>
      <c r="B5677" s="106" t="s">
        <v>3836</v>
      </c>
      <c r="C5677" s="110">
        <v>271048002.73000002</v>
      </c>
      <c r="D5677" s="110">
        <v>470293381.67000002</v>
      </c>
      <c r="E5677" s="110">
        <v>10695872361.450001</v>
      </c>
    </row>
    <row r="5678" spans="1:5">
      <c r="A5678" s="182" t="str">
        <f t="shared" si="1424"/>
        <v>20.609 - Defesa Agropecuária</v>
      </c>
      <c r="B5678" s="108" t="s">
        <v>3837</v>
      </c>
      <c r="C5678" s="111">
        <v>19739460.77</v>
      </c>
      <c r="D5678" s="111">
        <v>156413974.06</v>
      </c>
      <c r="E5678" s="111">
        <v>151393371.06999999</v>
      </c>
    </row>
    <row r="5679" spans="1:5">
      <c r="A5679" s="182" t="str">
        <f t="shared" si="1424"/>
        <v>20.122 - Administração Geral</v>
      </c>
      <c r="B5679" s="106" t="s">
        <v>3838</v>
      </c>
      <c r="C5679" s="110">
        <v>813719999.73000002</v>
      </c>
      <c r="D5679" s="110">
        <v>3745558132.4499998</v>
      </c>
      <c r="E5679" s="110">
        <v>4813895760.4700003</v>
      </c>
    </row>
    <row r="5680" spans="1:5">
      <c r="A5680" s="182" t="str">
        <f t="shared" si="1424"/>
        <v>FU20 - Demais Subfunções</v>
      </c>
      <c r="B5680" s="108" t="s">
        <v>4067</v>
      </c>
      <c r="C5680" s="111">
        <v>452073879.11000001</v>
      </c>
      <c r="D5680" s="111">
        <v>988840891.38999999</v>
      </c>
      <c r="E5680" s="111">
        <v>694951981.30999994</v>
      </c>
    </row>
    <row r="5681" spans="1:5">
      <c r="A5681" s="182" t="str">
        <f t="shared" si="1424"/>
        <v>21 - Organização Agrária</v>
      </c>
      <c r="B5681" s="106" t="s">
        <v>3839</v>
      </c>
      <c r="C5681" s="110">
        <v>11047912.51</v>
      </c>
      <c r="D5681" s="110">
        <v>308007882.44</v>
      </c>
      <c r="E5681" s="110">
        <v>2648846896.9299998</v>
      </c>
    </row>
    <row r="5682" spans="1:5">
      <c r="A5682" s="182" t="str">
        <f t="shared" si="1424"/>
        <v>21.631 - Reforma Agrária</v>
      </c>
      <c r="B5682" s="108" t="s">
        <v>3840</v>
      </c>
      <c r="C5682" s="111">
        <v>211905.03</v>
      </c>
      <c r="D5682" s="111">
        <v>177215972.28</v>
      </c>
      <c r="E5682" s="111">
        <v>891915907.5</v>
      </c>
    </row>
    <row r="5683" spans="1:5">
      <c r="A5683" s="182" t="str">
        <f t="shared" si="1424"/>
        <v>21.632 - Colonização</v>
      </c>
      <c r="B5683" s="106" t="s">
        <v>3841</v>
      </c>
      <c r="C5683" s="110"/>
      <c r="D5683" s="110">
        <v>310270.5</v>
      </c>
      <c r="E5683" s="110">
        <v>0</v>
      </c>
    </row>
    <row r="5684" spans="1:5">
      <c r="A5684" s="182" t="str">
        <f t="shared" si="1424"/>
        <v>21.122 - Administração Geral</v>
      </c>
      <c r="B5684" s="108" t="s">
        <v>3842</v>
      </c>
      <c r="C5684" s="111">
        <v>2142068.8199999998</v>
      </c>
      <c r="D5684" s="111">
        <v>88333400.209999993</v>
      </c>
      <c r="E5684" s="111">
        <v>789654370.95000005</v>
      </c>
    </row>
    <row r="5685" spans="1:5">
      <c r="A5685" s="182" t="str">
        <f t="shared" si="1424"/>
        <v>FU21 - Demais Subfunções</v>
      </c>
      <c r="B5685" s="106" t="s">
        <v>4068</v>
      </c>
      <c r="C5685" s="110">
        <v>8693938.6600000001</v>
      </c>
      <c r="D5685" s="110">
        <v>42148239.450000003</v>
      </c>
      <c r="E5685" s="110">
        <v>967276618.48000002</v>
      </c>
    </row>
    <row r="5686" spans="1:5">
      <c r="A5686" s="182" t="str">
        <f t="shared" si="1424"/>
        <v>22 - Indústria</v>
      </c>
      <c r="B5686" s="108" t="s">
        <v>3843</v>
      </c>
      <c r="C5686" s="111">
        <v>308345185.39999998</v>
      </c>
      <c r="D5686" s="111">
        <v>623688229.92999995</v>
      </c>
      <c r="E5686" s="111">
        <v>2077722698.71</v>
      </c>
    </row>
    <row r="5687" spans="1:5">
      <c r="A5687" s="182" t="str">
        <f t="shared" si="1424"/>
        <v>22.661 - Promoção Industrial</v>
      </c>
      <c r="B5687" s="106" t="s">
        <v>3844</v>
      </c>
      <c r="C5687" s="110">
        <v>176269014.83000001</v>
      </c>
      <c r="D5687" s="110">
        <v>218500153.37</v>
      </c>
      <c r="E5687" s="110">
        <v>16230496.33</v>
      </c>
    </row>
    <row r="5688" spans="1:5">
      <c r="A5688" s="182" t="str">
        <f t="shared" si="1424"/>
        <v>22.662 - Produção Industrial</v>
      </c>
      <c r="B5688" s="108" t="s">
        <v>3845</v>
      </c>
      <c r="C5688" s="111">
        <v>17545902.149999999</v>
      </c>
      <c r="D5688" s="111">
        <v>16621082.560000001</v>
      </c>
      <c r="E5688" s="111">
        <v>0</v>
      </c>
    </row>
    <row r="5689" spans="1:5">
      <c r="A5689" s="182" t="str">
        <f t="shared" si="1424"/>
        <v>22.663 - Mineração</v>
      </c>
      <c r="B5689" s="106" t="s">
        <v>3846</v>
      </c>
      <c r="C5689" s="110">
        <v>2187975.61</v>
      </c>
      <c r="D5689" s="110">
        <v>5483408.9299999997</v>
      </c>
      <c r="E5689" s="110">
        <v>23634555.98</v>
      </c>
    </row>
    <row r="5690" spans="1:5">
      <c r="A5690" s="182" t="str">
        <f t="shared" si="1424"/>
        <v>22.664 - Propriedade Industrial</v>
      </c>
      <c r="B5690" s="108" t="s">
        <v>3847</v>
      </c>
      <c r="C5690" s="111">
        <v>180261</v>
      </c>
      <c r="D5690" s="111"/>
      <c r="E5690" s="111">
        <v>0</v>
      </c>
    </row>
    <row r="5691" spans="1:5">
      <c r="A5691" s="182" t="str">
        <f t="shared" si="1424"/>
        <v>22.665 - Normalização e Qualidade</v>
      </c>
      <c r="B5691" s="106" t="s">
        <v>3848</v>
      </c>
      <c r="C5691" s="110">
        <v>839664.54</v>
      </c>
      <c r="D5691" s="110">
        <v>20226793.440000001</v>
      </c>
      <c r="E5691" s="110">
        <v>12556905.24</v>
      </c>
    </row>
    <row r="5692" spans="1:5">
      <c r="A5692" s="182" t="str">
        <f t="shared" si="1424"/>
        <v>22.122 - Administração Geral</v>
      </c>
      <c r="B5692" s="108" t="s">
        <v>3849</v>
      </c>
      <c r="C5692" s="111">
        <v>87048649.140000001</v>
      </c>
      <c r="D5692" s="111">
        <v>321062568.27999997</v>
      </c>
      <c r="E5692" s="111">
        <v>1433900989.4400001</v>
      </c>
    </row>
    <row r="5693" spans="1:5">
      <c r="A5693" s="182" t="str">
        <f t="shared" si="1424"/>
        <v>FU22 - Demais Subfunções</v>
      </c>
      <c r="B5693" s="106" t="s">
        <v>4069</v>
      </c>
      <c r="C5693" s="110">
        <v>24273718.129999999</v>
      </c>
      <c r="D5693" s="110">
        <v>41794223.350000001</v>
      </c>
      <c r="E5693" s="110">
        <v>591399751.72000003</v>
      </c>
    </row>
    <row r="5694" spans="1:5">
      <c r="A5694" s="182" t="str">
        <f t="shared" si="1424"/>
        <v>23 - Comércio e Serviços</v>
      </c>
      <c r="B5694" s="108" t="s">
        <v>3850</v>
      </c>
      <c r="C5694" s="111">
        <v>1481165278.79</v>
      </c>
      <c r="D5694" s="111">
        <v>2071307116</v>
      </c>
      <c r="E5694" s="111">
        <v>2777336933.71</v>
      </c>
    </row>
    <row r="5695" spans="1:5">
      <c r="A5695" s="182" t="str">
        <f t="shared" si="1424"/>
        <v>23.691 - Promoção Comercial</v>
      </c>
      <c r="B5695" s="106" t="s">
        <v>3851</v>
      </c>
      <c r="C5695" s="110">
        <v>141790095.33000001</v>
      </c>
      <c r="D5695" s="110">
        <v>43267491.32</v>
      </c>
      <c r="E5695" s="110">
        <v>26738195.73</v>
      </c>
    </row>
    <row r="5696" spans="1:5">
      <c r="A5696" s="182" t="str">
        <f t="shared" si="1424"/>
        <v>23.692 - Comercialização</v>
      </c>
      <c r="B5696" s="108" t="s">
        <v>3852</v>
      </c>
      <c r="C5696" s="111">
        <v>114837614.94</v>
      </c>
      <c r="D5696" s="111">
        <v>142552470.41</v>
      </c>
      <c r="E5696" s="111">
        <v>0</v>
      </c>
    </row>
    <row r="5697" spans="1:5">
      <c r="A5697" s="182" t="str">
        <f t="shared" si="1424"/>
        <v>23.693 - Comércio Exterior</v>
      </c>
      <c r="B5697" s="106" t="s">
        <v>3853</v>
      </c>
      <c r="C5697" s="110">
        <v>33543</v>
      </c>
      <c r="D5697" s="110">
        <v>48112.61</v>
      </c>
      <c r="E5697" s="110">
        <v>1828175535.26</v>
      </c>
    </row>
    <row r="5698" spans="1:5">
      <c r="A5698" s="182" t="str">
        <f t="shared" si="1424"/>
        <v>23.694 - Serviços Financeiros</v>
      </c>
      <c r="B5698" s="108" t="s">
        <v>3854</v>
      </c>
      <c r="C5698" s="111">
        <v>7271767.6500000004</v>
      </c>
      <c r="D5698" s="111">
        <v>291258622.80000001</v>
      </c>
      <c r="E5698" s="111">
        <v>0</v>
      </c>
    </row>
    <row r="5699" spans="1:5">
      <c r="A5699" s="182" t="str">
        <f t="shared" si="1424"/>
        <v>23.695 - Turismo</v>
      </c>
      <c r="B5699" s="106" t="s">
        <v>3855</v>
      </c>
      <c r="C5699" s="110">
        <v>917335242.71000004</v>
      </c>
      <c r="D5699" s="110">
        <v>850262274.5</v>
      </c>
      <c r="E5699" s="110">
        <v>806718355.53999996</v>
      </c>
    </row>
    <row r="5700" spans="1:5">
      <c r="A5700" s="182" t="str">
        <f t="shared" si="1424"/>
        <v>23.122 - Administração Geral</v>
      </c>
      <c r="B5700" s="108" t="s">
        <v>3856</v>
      </c>
      <c r="C5700" s="111">
        <v>217359133.50999999</v>
      </c>
      <c r="D5700" s="111">
        <v>512348837.73000002</v>
      </c>
      <c r="E5700" s="111">
        <v>110210362.86</v>
      </c>
    </row>
    <row r="5701" spans="1:5">
      <c r="A5701" s="182" t="str">
        <f t="shared" si="1424"/>
        <v>FU23 - Demais Subfunções</v>
      </c>
      <c r="B5701" s="106" t="s">
        <v>4070</v>
      </c>
      <c r="C5701" s="110">
        <v>82537881.650000006</v>
      </c>
      <c r="D5701" s="110">
        <v>231569306.63</v>
      </c>
      <c r="E5701" s="110">
        <v>5494484.3200000003</v>
      </c>
    </row>
    <row r="5702" spans="1:5">
      <c r="A5702" s="182" t="str">
        <f t="shared" si="1424"/>
        <v>24 - Comunicações</v>
      </c>
      <c r="B5702" s="108" t="s">
        <v>3857</v>
      </c>
      <c r="C5702" s="111">
        <v>425673464.11000001</v>
      </c>
      <c r="D5702" s="111">
        <v>783618158.63999999</v>
      </c>
      <c r="E5702" s="111">
        <v>1121565460.6700001</v>
      </c>
    </row>
    <row r="5703" spans="1:5">
      <c r="A5703" s="182" t="str">
        <f t="shared" si="1424"/>
        <v>24.721 - Comunicações Postais</v>
      </c>
      <c r="B5703" s="106" t="s">
        <v>3858</v>
      </c>
      <c r="C5703" s="110">
        <v>8988452.8399999999</v>
      </c>
      <c r="D5703" s="110">
        <v>34200</v>
      </c>
      <c r="E5703" s="110">
        <v>0</v>
      </c>
    </row>
    <row r="5704" spans="1:5">
      <c r="A5704" s="182" t="str">
        <f t="shared" si="1424"/>
        <v>24.722 - Telecomunicações</v>
      </c>
      <c r="B5704" s="108" t="s">
        <v>3859</v>
      </c>
      <c r="C5704" s="111">
        <v>20131046.84</v>
      </c>
      <c r="D5704" s="111">
        <v>41601548.060000002</v>
      </c>
      <c r="E5704" s="111">
        <v>128199836.62</v>
      </c>
    </row>
    <row r="5705" spans="1:5">
      <c r="A5705" s="182" t="str">
        <f t="shared" si="1424"/>
        <v>24.122 - Administração Geral</v>
      </c>
      <c r="B5705" s="106" t="s">
        <v>3860</v>
      </c>
      <c r="C5705" s="110">
        <v>62101980.539999999</v>
      </c>
      <c r="D5705" s="110">
        <v>118990390.78</v>
      </c>
      <c r="E5705" s="110">
        <v>700933465.25</v>
      </c>
    </row>
    <row r="5706" spans="1:5">
      <c r="A5706" s="182" t="str">
        <f t="shared" si="1424"/>
        <v>FU24 - Demais Subfunções</v>
      </c>
      <c r="B5706" s="108" t="s">
        <v>4071</v>
      </c>
      <c r="C5706" s="111">
        <v>334451983.88999999</v>
      </c>
      <c r="D5706" s="111">
        <v>622992019.79999995</v>
      </c>
      <c r="E5706" s="111">
        <v>292432158.80000001</v>
      </c>
    </row>
    <row r="5707" spans="1:5">
      <c r="A5707" s="182" t="str">
        <f t="shared" si="1424"/>
        <v>25 - Energia</v>
      </c>
      <c r="B5707" s="106" t="s">
        <v>3861</v>
      </c>
      <c r="C5707" s="110">
        <v>1283758457.9300001</v>
      </c>
      <c r="D5707" s="110">
        <v>289626995.31</v>
      </c>
      <c r="E5707" s="110">
        <v>1805171025.8499999</v>
      </c>
    </row>
    <row r="5708" spans="1:5">
      <c r="A5708" s="182" t="str">
        <f t="shared" si="1424"/>
        <v>25.751 - Conservação de Energia</v>
      </c>
      <c r="B5708" s="108" t="s">
        <v>3862</v>
      </c>
      <c r="C5708" s="111">
        <v>158347469.58000001</v>
      </c>
      <c r="D5708" s="111">
        <v>39879.01</v>
      </c>
      <c r="E5708" s="111">
        <v>0</v>
      </c>
    </row>
    <row r="5709" spans="1:5">
      <c r="A5709" s="182" t="str">
        <f t="shared" si="1424"/>
        <v>25.752 - Energia Elétrica</v>
      </c>
      <c r="B5709" s="106" t="s">
        <v>3863</v>
      </c>
      <c r="C5709" s="110">
        <v>1005612672.37</v>
      </c>
      <c r="D5709" s="110">
        <v>239813199.53</v>
      </c>
      <c r="E5709" s="110">
        <v>941392846.83000004</v>
      </c>
    </row>
    <row r="5710" spans="1:5">
      <c r="A5710" s="182" t="str">
        <f t="shared" si="1424"/>
        <v>25.753 - Combustíveis Minerais</v>
      </c>
      <c r="B5710" s="108" t="s">
        <v>3864</v>
      </c>
      <c r="C5710" s="111">
        <v>396943.4</v>
      </c>
      <c r="D5710" s="111">
        <v>211670</v>
      </c>
      <c r="E5710" s="111">
        <v>55222994</v>
      </c>
    </row>
    <row r="5711" spans="1:5">
      <c r="A5711" s="182" t="str">
        <f t="shared" si="1424"/>
        <v>25.754 - Biocombustíveis</v>
      </c>
      <c r="B5711" s="106" t="s">
        <v>3865</v>
      </c>
      <c r="C5711" s="110"/>
      <c r="D5711" s="110"/>
      <c r="E5711" s="110">
        <v>37502911.049999997</v>
      </c>
    </row>
    <row r="5712" spans="1:5">
      <c r="A5712" s="182" t="str">
        <f t="shared" si="1424"/>
        <v>25.122 - Administração Geral</v>
      </c>
      <c r="B5712" s="108" t="s">
        <v>3866</v>
      </c>
      <c r="C5712" s="111">
        <v>15645828.17</v>
      </c>
      <c r="D5712" s="111">
        <v>22417551.960000001</v>
      </c>
      <c r="E5712" s="111">
        <v>665229946.22000003</v>
      </c>
    </row>
    <row r="5713" spans="1:5">
      <c r="A5713" s="182" t="str">
        <f t="shared" si="1424"/>
        <v>FU25 - Demais Subfunções</v>
      </c>
      <c r="B5713" s="106" t="s">
        <v>4072</v>
      </c>
      <c r="C5713" s="110">
        <v>103755544.41</v>
      </c>
      <c r="D5713" s="110">
        <v>27144694.809999999</v>
      </c>
      <c r="E5713" s="110">
        <v>105822327.75</v>
      </c>
    </row>
    <row r="5714" spans="1:5">
      <c r="A5714" s="182" t="str">
        <f t="shared" si="1424"/>
        <v>26 - Transporte</v>
      </c>
      <c r="B5714" s="108" t="s">
        <v>3867</v>
      </c>
      <c r="C5714" s="111">
        <v>11510106564.16</v>
      </c>
      <c r="D5714" s="111">
        <v>29317008018.32</v>
      </c>
      <c r="E5714" s="111">
        <v>15018415434.68</v>
      </c>
    </row>
    <row r="5715" spans="1:5">
      <c r="A5715" s="182" t="str">
        <f t="shared" si="1424"/>
        <v>26.781 - Transporte Aéreo</v>
      </c>
      <c r="B5715" s="106" t="s">
        <v>3868</v>
      </c>
      <c r="C5715" s="110">
        <v>23094723.550000001</v>
      </c>
      <c r="D5715" s="110">
        <v>143160922.61000001</v>
      </c>
      <c r="E5715" s="110">
        <v>150840883.63</v>
      </c>
    </row>
    <row r="5716" spans="1:5">
      <c r="A5716" s="182" t="str">
        <f t="shared" si="1424"/>
        <v>26.782 - Transporte Rodoviário</v>
      </c>
      <c r="B5716" s="108" t="s">
        <v>3869</v>
      </c>
      <c r="C5716" s="111">
        <v>4444274812.1300001</v>
      </c>
      <c r="D5716" s="111">
        <v>15320633764.18</v>
      </c>
      <c r="E5716" s="111">
        <v>8108316354.6400003</v>
      </c>
    </row>
    <row r="5717" spans="1:5">
      <c r="A5717" s="182" t="str">
        <f t="shared" si="1424"/>
        <v>26.783 - Transporte Ferroviário</v>
      </c>
      <c r="B5717" s="106" t="s">
        <v>3870</v>
      </c>
      <c r="C5717" s="110">
        <v>518846.99</v>
      </c>
      <c r="D5717" s="110">
        <v>4025640081.4699998</v>
      </c>
      <c r="E5717" s="110">
        <v>615114167.89999998</v>
      </c>
    </row>
    <row r="5718" spans="1:5">
      <c r="A5718" s="182" t="str">
        <f t="shared" si="1424"/>
        <v>26.784 - Transporte Hidroviário</v>
      </c>
      <c r="B5718" s="108" t="s">
        <v>3871</v>
      </c>
      <c r="C5718" s="111">
        <v>48533495.590000004</v>
      </c>
      <c r="D5718" s="111">
        <v>339615100.20999998</v>
      </c>
      <c r="E5718" s="111">
        <v>685893068.09000003</v>
      </c>
    </row>
    <row r="5719" spans="1:5">
      <c r="A5719" s="182" t="str">
        <f t="shared" si="1424"/>
        <v>26.785 - Transportes Especiais</v>
      </c>
      <c r="B5719" s="106" t="s">
        <v>3872</v>
      </c>
      <c r="C5719" s="110">
        <v>17302042.629999999</v>
      </c>
      <c r="D5719" s="110">
        <v>983560.68</v>
      </c>
      <c r="E5719" s="110">
        <v>0</v>
      </c>
    </row>
    <row r="5720" spans="1:5">
      <c r="A5720" s="182" t="str">
        <f t="shared" si="1424"/>
        <v>26.122 - Administração Geral</v>
      </c>
      <c r="B5720" s="108" t="s">
        <v>3873</v>
      </c>
      <c r="C5720" s="111">
        <v>667777710.95000005</v>
      </c>
      <c r="D5720" s="111">
        <v>2653586541.8499999</v>
      </c>
      <c r="E5720" s="111">
        <v>2521980964.9499998</v>
      </c>
    </row>
    <row r="5721" spans="1:5">
      <c r="A5721" s="182" t="str">
        <f t="shared" si="1424"/>
        <v>FU26 - Demais Subfunções</v>
      </c>
      <c r="B5721" s="106" t="s">
        <v>4073</v>
      </c>
      <c r="C5721" s="110">
        <v>6308604932.3199997</v>
      </c>
      <c r="D5721" s="110">
        <v>6833388047.3199997</v>
      </c>
      <c r="E5721" s="110">
        <v>2936269995.4699998</v>
      </c>
    </row>
    <row r="5722" spans="1:5">
      <c r="A5722" s="182" t="str">
        <f t="shared" si="1424"/>
        <v>27 - Desporto e Lazer</v>
      </c>
      <c r="B5722" s="108" t="s">
        <v>3874</v>
      </c>
      <c r="C5722" s="111">
        <v>3111794329.9400001</v>
      </c>
      <c r="D5722" s="111">
        <v>977188268.53999996</v>
      </c>
      <c r="E5722" s="111">
        <v>1288536660.8800001</v>
      </c>
    </row>
    <row r="5723" spans="1:5">
      <c r="A5723" s="182" t="str">
        <f t="shared" si="1424"/>
        <v>27.811 - Desporto de Rendimento</v>
      </c>
      <c r="B5723" s="106" t="s">
        <v>3875</v>
      </c>
      <c r="C5723" s="110">
        <v>176369369.49000001</v>
      </c>
      <c r="D5723" s="110">
        <v>271384551.99000001</v>
      </c>
      <c r="E5723" s="110">
        <v>273718631.56</v>
      </c>
    </row>
    <row r="5724" spans="1:5">
      <c r="A5724" s="182" t="str">
        <f t="shared" si="1424"/>
        <v>27.812 - Desporto Comunitário</v>
      </c>
      <c r="B5724" s="108" t="s">
        <v>3876</v>
      </c>
      <c r="C5724" s="111">
        <v>1863545194.4300001</v>
      </c>
      <c r="D5724" s="111">
        <v>410063869.26999998</v>
      </c>
      <c r="E5724" s="111">
        <v>847437247.02999997</v>
      </c>
    </row>
    <row r="5725" spans="1:5">
      <c r="A5725" s="182" t="str">
        <f t="shared" si="1424"/>
        <v>27.813 - Lazer</v>
      </c>
      <c r="B5725" s="106" t="s">
        <v>3877</v>
      </c>
      <c r="C5725" s="110">
        <v>366346522</v>
      </c>
      <c r="D5725" s="110">
        <v>59332066.140000001</v>
      </c>
      <c r="E5725" s="110">
        <v>0</v>
      </c>
    </row>
    <row r="5726" spans="1:5">
      <c r="A5726" s="182" t="str">
        <f t="shared" si="1424"/>
        <v>27.122 - Administração Geral</v>
      </c>
      <c r="B5726" s="108" t="s">
        <v>3878</v>
      </c>
      <c r="C5726" s="111">
        <v>547689563.99000001</v>
      </c>
      <c r="D5726" s="111">
        <v>196005613.65000001</v>
      </c>
      <c r="E5726" s="111">
        <v>138598288.22999999</v>
      </c>
    </row>
    <row r="5727" spans="1:5">
      <c r="A5727" s="182" t="str">
        <f t="shared" si="1424"/>
        <v>FU27 - Demais Subfunções</v>
      </c>
      <c r="B5727" s="106" t="s">
        <v>4074</v>
      </c>
      <c r="C5727" s="110">
        <v>157843680.03</v>
      </c>
      <c r="D5727" s="110">
        <v>40402167.490000002</v>
      </c>
      <c r="E5727" s="110">
        <v>28782494.059999999</v>
      </c>
    </row>
    <row r="5728" spans="1:5">
      <c r="A5728" s="182" t="str">
        <f t="shared" si="1424"/>
        <v>28 - Encargos Especiais</v>
      </c>
      <c r="B5728" s="108" t="s">
        <v>3879</v>
      </c>
      <c r="C5728" s="111">
        <v>20954245418.279999</v>
      </c>
      <c r="D5728" s="111">
        <v>148471187487.48001</v>
      </c>
      <c r="E5728" s="111">
        <v>1295884078145.1499</v>
      </c>
    </row>
    <row r="5729" spans="1:5">
      <c r="A5729" s="182" t="str">
        <f t="shared" si="1424"/>
        <v>28.841 - Refinanciamento da Dívida Interna</v>
      </c>
      <c r="B5729" s="106" t="s">
        <v>3880</v>
      </c>
      <c r="C5729" s="110">
        <v>3634971036.6199999</v>
      </c>
      <c r="D5729" s="110">
        <v>1167640864.9000001</v>
      </c>
      <c r="E5729" s="110">
        <v>440633937863.12</v>
      </c>
    </row>
    <row r="5730" spans="1:5">
      <c r="A5730" s="182" t="str">
        <f t="shared" si="1424"/>
        <v>28.842 - Refinanciamento da Dívida Externa</v>
      </c>
      <c r="B5730" s="108" t="s">
        <v>3881</v>
      </c>
      <c r="C5730" s="111">
        <v>60768247.049999997</v>
      </c>
      <c r="D5730" s="111">
        <v>746975753.40999997</v>
      </c>
      <c r="E5730" s="111">
        <v>17781056168.59</v>
      </c>
    </row>
    <row r="5731" spans="1:5">
      <c r="A5731" s="182" t="str">
        <f t="shared" si="1424"/>
        <v>28.843 - Serviço da Dívida Interna</v>
      </c>
      <c r="B5731" s="106" t="s">
        <v>3882</v>
      </c>
      <c r="C5731" s="110">
        <v>7480821469.9099998</v>
      </c>
      <c r="D5731" s="110">
        <v>27408573433.169998</v>
      </c>
      <c r="E5731" s="110">
        <v>392255479979.06</v>
      </c>
    </row>
    <row r="5732" spans="1:5">
      <c r="A5732" s="182" t="str">
        <f t="shared" si="1424"/>
        <v>28.844 - Serviço da Dívida Externa</v>
      </c>
      <c r="B5732" s="108" t="s">
        <v>3883</v>
      </c>
      <c r="C5732" s="111">
        <v>585336242.12</v>
      </c>
      <c r="D5732" s="111">
        <v>4571446189.1499996</v>
      </c>
      <c r="E5732" s="111">
        <v>11983733497.370001</v>
      </c>
    </row>
    <row r="5733" spans="1:5">
      <c r="A5733" s="182" t="str">
        <f t="shared" si="1424"/>
        <v>28.845 - Outras Transferências</v>
      </c>
      <c r="B5733" s="106" t="s">
        <v>3884</v>
      </c>
      <c r="C5733" s="110">
        <v>221725713.40000001</v>
      </c>
      <c r="D5733" s="110">
        <v>82087979448.729996</v>
      </c>
      <c r="E5733" s="110">
        <v>192927130881.26001</v>
      </c>
    </row>
    <row r="5734" spans="1:5">
      <c r="A5734" s="182" t="str">
        <f t="shared" si="1424"/>
        <v>28.846 - Outros Encargos Especiais</v>
      </c>
      <c r="B5734" s="108" t="s">
        <v>3885</v>
      </c>
      <c r="C5734" s="111">
        <v>8166334022.1599998</v>
      </c>
      <c r="D5734" s="111">
        <v>27287555841.639999</v>
      </c>
      <c r="E5734" s="111">
        <v>191903285214.75</v>
      </c>
    </row>
    <row r="5735" spans="1:5">
      <c r="A5735" s="182" t="str">
        <f t="shared" si="1424"/>
        <v>28.847 - Transferências para a Educação Básica</v>
      </c>
      <c r="B5735" s="106" t="s">
        <v>3886</v>
      </c>
      <c r="C5735" s="110">
        <v>312728.09000000003</v>
      </c>
      <c r="D5735" s="110"/>
      <c r="E5735" s="110">
        <v>48385754541</v>
      </c>
    </row>
    <row r="5736" spans="1:5">
      <c r="A5736" s="182" t="str">
        <f t="shared" si="1424"/>
        <v>FU28 - Demais Subfunções</v>
      </c>
      <c r="B5736" s="108" t="s">
        <v>4075</v>
      </c>
      <c r="C5736" s="111">
        <v>803975958.92999995</v>
      </c>
      <c r="D5736" s="111">
        <v>5201015956.4799995</v>
      </c>
      <c r="E5736" s="111">
        <v>13700000</v>
      </c>
    </row>
    <row r="5737" spans="1:5">
      <c r="A5737" s="182" t="str">
        <f t="shared" ref="A5737" si="1425">TRIM(B5737)</f>
        <v>Despesas (Intraorçamentárias)</v>
      </c>
      <c r="B5737" s="106" t="s">
        <v>3887</v>
      </c>
      <c r="C5737" s="110">
        <v>20856735632.950001</v>
      </c>
      <c r="D5737" s="110">
        <v>89878878814.869995</v>
      </c>
      <c r="E5737" s="110">
        <v>44180061494.839996</v>
      </c>
    </row>
  </sheetData>
  <mergeCells count="14">
    <mergeCell ref="B3690:C3690"/>
    <mergeCell ref="C4418:F4418"/>
    <mergeCell ref="B1:C1"/>
    <mergeCell ref="B745:C745"/>
    <mergeCell ref="B1489:C1489"/>
    <mergeCell ref="B2230:C2230"/>
    <mergeCell ref="B2959:C2959"/>
    <mergeCell ref="H4419:K4419"/>
    <mergeCell ref="H4418:K4418"/>
    <mergeCell ref="B5058:B5059"/>
    <mergeCell ref="C5058:F5058"/>
    <mergeCell ref="B5057:F5057"/>
    <mergeCell ref="B4419:B4420"/>
    <mergeCell ref="C4419:F4419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45"/>
  <sheetViews>
    <sheetView topLeftCell="A4" zoomScale="120" zoomScaleNormal="120" workbookViewId="0">
      <selection activeCell="C11" sqref="C11"/>
    </sheetView>
  </sheetViews>
  <sheetFormatPr defaultRowHeight="15"/>
  <cols>
    <col min="1" max="1" width="13" customWidth="1"/>
    <col min="2" max="2" width="34.42578125" bestFit="1" customWidth="1"/>
    <col min="3" max="3" width="8.7109375" customWidth="1"/>
    <col min="4" max="4" width="7.85546875" bestFit="1" customWidth="1"/>
    <col min="6" max="6" width="8.7109375" customWidth="1"/>
    <col min="7" max="7" width="6.5703125" bestFit="1" customWidth="1"/>
    <col min="9" max="9" width="8.7109375" customWidth="1"/>
    <col min="10" max="10" width="6.5703125" bestFit="1" customWidth="1"/>
    <col min="12" max="12" width="8.7109375" customWidth="1"/>
    <col min="13" max="13" width="7.85546875" bestFit="1" customWidth="1"/>
    <col min="16" max="16" width="9.5703125" bestFit="1" customWidth="1"/>
  </cols>
  <sheetData>
    <row r="1" spans="1:16">
      <c r="A1" s="1"/>
      <c r="B1" s="2"/>
      <c r="C1" s="42"/>
      <c r="D1" s="2"/>
      <c r="E1" s="2"/>
      <c r="F1" s="42"/>
      <c r="G1" s="54"/>
      <c r="H1" s="2"/>
      <c r="I1" s="42"/>
      <c r="J1" s="42"/>
      <c r="K1" s="2"/>
      <c r="L1" s="42"/>
      <c r="M1" s="42"/>
      <c r="N1" s="3"/>
    </row>
    <row r="2" spans="1:16">
      <c r="A2" s="4"/>
      <c r="B2" s="328" t="s">
        <v>4077</v>
      </c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5"/>
    </row>
    <row r="3" spans="1:16">
      <c r="A3" s="4"/>
      <c r="B3" s="329" t="s">
        <v>139</v>
      </c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5"/>
    </row>
    <row r="4" spans="1:16">
      <c r="A4" s="4"/>
      <c r="B4" s="6"/>
      <c r="C4" s="329"/>
      <c r="D4" s="329"/>
      <c r="E4" s="7"/>
      <c r="F4" s="329"/>
      <c r="G4" s="329"/>
      <c r="H4" s="7"/>
      <c r="I4" s="329"/>
      <c r="J4" s="329"/>
      <c r="K4" s="7"/>
      <c r="L4" s="329" t="s">
        <v>0</v>
      </c>
      <c r="M4" s="329"/>
      <c r="N4" s="5"/>
    </row>
    <row r="5" spans="1:16">
      <c r="A5" s="4"/>
      <c r="B5" s="6"/>
      <c r="C5" s="329"/>
      <c r="D5" s="329"/>
      <c r="E5" s="7"/>
      <c r="F5" s="329"/>
      <c r="G5" s="329"/>
      <c r="H5" s="7"/>
      <c r="I5" s="329"/>
      <c r="J5" s="329"/>
      <c r="K5" s="7"/>
      <c r="L5" s="329"/>
      <c r="M5" s="329"/>
      <c r="N5" s="5"/>
    </row>
    <row r="6" spans="1:16">
      <c r="A6" s="4"/>
      <c r="B6" s="6"/>
      <c r="C6" s="329" t="s">
        <v>49</v>
      </c>
      <c r="D6" s="329"/>
      <c r="E6" s="7"/>
      <c r="F6" s="329" t="s">
        <v>50</v>
      </c>
      <c r="G6" s="329"/>
      <c r="H6" s="7"/>
      <c r="I6" s="329" t="s">
        <v>51</v>
      </c>
      <c r="J6" s="329"/>
      <c r="K6" s="7"/>
      <c r="L6" s="329" t="s">
        <v>52</v>
      </c>
      <c r="M6" s="329"/>
      <c r="N6" s="5"/>
    </row>
    <row r="7" spans="1:16">
      <c r="A7" s="4"/>
      <c r="B7" s="9"/>
      <c r="C7" s="7">
        <v>2017</v>
      </c>
      <c r="D7" s="8">
        <v>2016</v>
      </c>
      <c r="E7" s="7"/>
      <c r="F7" s="200">
        <v>2017</v>
      </c>
      <c r="G7" s="8">
        <v>2016</v>
      </c>
      <c r="H7" s="7"/>
      <c r="I7" s="7">
        <v>2017</v>
      </c>
      <c r="J7" s="8">
        <v>2016</v>
      </c>
      <c r="K7" s="7"/>
      <c r="L7" s="7">
        <v>2017</v>
      </c>
      <c r="M7" s="8">
        <v>2016</v>
      </c>
      <c r="N7" s="5"/>
    </row>
    <row r="8" spans="1:16">
      <c r="A8" s="4"/>
      <c r="B8" s="6" t="s">
        <v>99</v>
      </c>
      <c r="C8" s="7"/>
      <c r="D8" s="8"/>
      <c r="E8" s="7"/>
      <c r="F8" s="200"/>
      <c r="G8" s="8"/>
      <c r="H8" s="7"/>
      <c r="I8" s="7"/>
      <c r="J8" s="8"/>
      <c r="K8" s="7"/>
      <c r="L8" s="7"/>
      <c r="M8" s="8"/>
      <c r="N8" s="5"/>
      <c r="P8" s="152"/>
    </row>
    <row r="9" spans="1:16">
      <c r="A9" s="4"/>
      <c r="B9" s="35"/>
      <c r="C9" s="26"/>
      <c r="D9" s="8"/>
      <c r="E9" s="7"/>
      <c r="F9" s="201"/>
      <c r="G9" s="27"/>
      <c r="H9" s="7"/>
      <c r="I9" s="26"/>
      <c r="J9" s="27"/>
      <c r="K9" s="7"/>
      <c r="L9" s="26"/>
      <c r="M9" s="27"/>
      <c r="N9" s="5"/>
    </row>
    <row r="10" spans="1:16">
      <c r="A10" s="4"/>
      <c r="B10" s="13" t="s">
        <v>101</v>
      </c>
      <c r="C10" s="26"/>
      <c r="D10" s="8"/>
      <c r="E10" s="7"/>
      <c r="F10" s="201"/>
      <c r="G10" s="27"/>
      <c r="H10" s="7"/>
      <c r="I10" s="26"/>
      <c r="J10" s="27"/>
      <c r="K10" s="7"/>
      <c r="L10" s="26"/>
      <c r="M10" s="27"/>
      <c r="N10" s="5"/>
    </row>
    <row r="11" spans="1:16">
      <c r="A11" s="4" t="s">
        <v>3895</v>
      </c>
      <c r="B11" s="29" t="s">
        <v>3911</v>
      </c>
      <c r="C11" s="161">
        <f>VLOOKUP(P11,'Base de dados'!A5060:G5272,7,0)/1000000</f>
        <v>464500.17354523006</v>
      </c>
      <c r="D11" s="44">
        <v>458722.61758173996</v>
      </c>
      <c r="E11" s="50"/>
      <c r="F11" s="229">
        <f>VLOOKUP(A11,'Base de dados'!$A$4422:$L$5052,12,0)/1000000</f>
        <v>437211.33441794995</v>
      </c>
      <c r="G11" s="44">
        <v>416886.36425115995</v>
      </c>
      <c r="H11" s="50"/>
      <c r="I11" s="161">
        <f>VLOOKUP(A11,'Base de dados'!$A$4422:$L$5052,7,0)/1000000</f>
        <v>119817.82672204998</v>
      </c>
      <c r="J11" s="44">
        <v>107305.06240272</v>
      </c>
      <c r="K11" s="50"/>
      <c r="L11" s="161">
        <f>C11+F11+I11</f>
        <v>1021529.33468523</v>
      </c>
      <c r="M11" s="30">
        <v>982914.04423561983</v>
      </c>
      <c r="N11" s="5"/>
      <c r="P11" t="s">
        <v>3921</v>
      </c>
    </row>
    <row r="12" spans="1:16">
      <c r="A12" s="4" t="s">
        <v>3896</v>
      </c>
      <c r="B12" s="14" t="s">
        <v>104</v>
      </c>
      <c r="C12" s="153">
        <f>VLOOKUP(P12,'Base de dados'!A5061:G5273,7,0)/1000000</f>
        <v>456392.29781582003</v>
      </c>
      <c r="D12" s="19">
        <v>450184.02036210004</v>
      </c>
      <c r="E12" s="18"/>
      <c r="F12" s="226">
        <f>VLOOKUP(A12,'Base de dados'!$A$4422:$L$5052,12,0)/1000000</f>
        <v>415110.38269731996</v>
      </c>
      <c r="G12" s="19">
        <v>396495.05945857998</v>
      </c>
      <c r="H12" s="18"/>
      <c r="I12" s="153">
        <f>VLOOKUP(A12,'Base de dados'!$A$4422:$L$5052,7,0)/1000000</f>
        <v>111310.59607011999</v>
      </c>
      <c r="J12" s="19">
        <v>100231.15136794001</v>
      </c>
      <c r="K12" s="18"/>
      <c r="L12" s="153">
        <f t="shared" ref="L12:L25" si="0">C12+F12+I12</f>
        <v>982813.27658326004</v>
      </c>
      <c r="M12" s="16">
        <v>946910.23118861998</v>
      </c>
      <c r="N12" s="56"/>
      <c r="P12" t="s">
        <v>3922</v>
      </c>
    </row>
    <row r="13" spans="1:16">
      <c r="A13" s="4" t="s">
        <v>3897</v>
      </c>
      <c r="B13" s="14" t="s">
        <v>106</v>
      </c>
      <c r="C13" s="153">
        <f>VLOOKUP(P13,'Base de dados'!A5062:G5274,7,0)/1000000</f>
        <v>8107.8757294099996</v>
      </c>
      <c r="D13" s="19">
        <v>8538.5972196399998</v>
      </c>
      <c r="E13" s="18"/>
      <c r="F13" s="226">
        <f>VLOOKUP(A13,'Base de dados'!$A$4422:$L$5052,12,0)/1000000</f>
        <v>22100.951546939999</v>
      </c>
      <c r="G13" s="19">
        <v>20391.303478540001</v>
      </c>
      <c r="H13" s="18"/>
      <c r="I13" s="153">
        <f>VLOOKUP(A13,'Base de dados'!$A$4422:$L$5052,7,0)/1000000</f>
        <v>8273.8641478699992</v>
      </c>
      <c r="J13" s="19">
        <v>6887.7673194299996</v>
      </c>
      <c r="K13" s="18"/>
      <c r="L13" s="153">
        <f t="shared" si="0"/>
        <v>38482.69142422</v>
      </c>
      <c r="M13" s="16">
        <v>35817.668017609998</v>
      </c>
      <c r="N13" s="57"/>
      <c r="P13" t="s">
        <v>3923</v>
      </c>
    </row>
    <row r="14" spans="1:16">
      <c r="A14" s="4" t="s">
        <v>3898</v>
      </c>
      <c r="B14" s="14" t="s">
        <v>108</v>
      </c>
      <c r="C14" s="153">
        <f>VLOOKUP(P14,'Base de dados'!A5063:G5275,7,0)/1000000</f>
        <v>0</v>
      </c>
      <c r="D14" s="19">
        <v>0</v>
      </c>
      <c r="E14" s="18"/>
      <c r="F14" s="226">
        <f>VLOOKUP(A14,'Base de dados'!$A$4422:$L$5052,12,0)/1000000</f>
        <v>1.7369E-4</v>
      </c>
      <c r="G14" s="19">
        <v>1.31404E-3</v>
      </c>
      <c r="H14" s="18"/>
      <c r="I14" s="153">
        <f>VLOOKUP(A14,'Base de dados'!$A$4422:$L$5052,7,0)/1000000</f>
        <v>233.36650405999998</v>
      </c>
      <c r="J14" s="19">
        <v>186.14371535000004</v>
      </c>
      <c r="K14" s="18"/>
      <c r="L14" s="153">
        <f t="shared" si="0"/>
        <v>233.36667774999998</v>
      </c>
      <c r="M14" s="16">
        <v>186.14502939000005</v>
      </c>
      <c r="N14" s="57"/>
      <c r="P14" t="s">
        <v>3924</v>
      </c>
    </row>
    <row r="15" spans="1:16">
      <c r="A15" s="4" t="s">
        <v>3899</v>
      </c>
      <c r="B15" s="29" t="s">
        <v>110</v>
      </c>
      <c r="C15" s="161">
        <f>VLOOKUP(P15,'Base de dados'!A5064:G5276,7,0)/1000000</f>
        <v>760719.49971638003</v>
      </c>
      <c r="D15" s="44">
        <v>729914.69988494995</v>
      </c>
      <c r="E15" s="18"/>
      <c r="F15" s="229">
        <f>VLOOKUP(A15,'Base de dados'!$A$4422:$L$5052,12,0)/1000000</f>
        <v>31862.024915219998</v>
      </c>
      <c r="G15" s="44">
        <v>32671.021739329997</v>
      </c>
      <c r="H15" s="18"/>
      <c r="I15" s="161">
        <f>VLOOKUP(A15,'Base de dados'!$A$4422:$L$5052,7,0)/1000000</f>
        <v>19600.328204540005</v>
      </c>
      <c r="J15" s="44">
        <v>17538.191079069995</v>
      </c>
      <c r="K15" s="18"/>
      <c r="L15" s="161">
        <f>C15+F15+I15</f>
        <v>812181.85283613997</v>
      </c>
      <c r="M15" s="30">
        <v>780123.91270334995</v>
      </c>
      <c r="N15" s="57"/>
      <c r="P15" t="s">
        <v>3925</v>
      </c>
    </row>
    <row r="16" spans="1:16">
      <c r="A16" s="4" t="s">
        <v>3900</v>
      </c>
      <c r="B16" s="14" t="s">
        <v>111</v>
      </c>
      <c r="C16" s="153">
        <f>VLOOKUP(P16,'Base de dados'!A5065:G5277,7,0)/1000000</f>
        <v>744848.16713099997</v>
      </c>
      <c r="D16" s="19">
        <v>714090.91078836995</v>
      </c>
      <c r="E16" s="18"/>
      <c r="F16" s="226">
        <f>VLOOKUP(A16,'Base de dados'!$A$4422:$L$5052,12,0)/1000000</f>
        <v>30104.757985610002</v>
      </c>
      <c r="G16" s="19">
        <v>31628.306176419999</v>
      </c>
      <c r="H16" s="18"/>
      <c r="I16" s="153">
        <f>VLOOKUP(A16,'Base de dados'!$A$4422:$L$5052,7,0)/1000000</f>
        <v>12246.99165586</v>
      </c>
      <c r="J16" s="19">
        <v>11017.853407130002</v>
      </c>
      <c r="K16" s="18"/>
      <c r="L16" s="153">
        <f t="shared" si="0"/>
        <v>787199.91677246999</v>
      </c>
      <c r="M16" s="16">
        <v>756737.07037191989</v>
      </c>
      <c r="N16" s="57"/>
      <c r="P16" t="s">
        <v>3926</v>
      </c>
    </row>
    <row r="17" spans="1:16" ht="24">
      <c r="A17" s="4" t="s">
        <v>3901</v>
      </c>
      <c r="B17" s="80" t="s">
        <v>137</v>
      </c>
      <c r="C17" s="153">
        <f>VLOOKUP(P17,'Base de dados'!A5066:G5278,7,0)/1000000</f>
        <v>15871.33258538</v>
      </c>
      <c r="D17" s="19">
        <v>15823.78909658</v>
      </c>
      <c r="E17" s="18"/>
      <c r="F17" s="226">
        <f>VLOOKUP(A17,'Base de dados'!$A$4422:$L$5052,12,0)/1000000</f>
        <v>1757.2669296099998</v>
      </c>
      <c r="G17" s="19">
        <v>1042.71556291</v>
      </c>
      <c r="H17" s="18"/>
      <c r="I17" s="153">
        <f>VLOOKUP(A17,'Base de dados'!$A$4422:$L$5052,7,0)/1000000</f>
        <v>364.81773526000001</v>
      </c>
      <c r="J17" s="19">
        <v>570.09141678999993</v>
      </c>
      <c r="K17" s="18"/>
      <c r="L17" s="153">
        <f t="shared" si="0"/>
        <v>17993.417250250001</v>
      </c>
      <c r="M17" s="16">
        <v>17436.596076280002</v>
      </c>
      <c r="N17" s="57"/>
      <c r="P17" t="s">
        <v>3927</v>
      </c>
    </row>
    <row r="18" spans="1:16" s="296" customFormat="1" ht="24">
      <c r="A18" s="123" t="s">
        <v>3909</v>
      </c>
      <c r="B18" s="80" t="s">
        <v>3910</v>
      </c>
      <c r="C18" s="153">
        <f>VLOOKUP(P20,'Base de dados'!A5067:G5279,7,0)/1000000</f>
        <v>0</v>
      </c>
      <c r="D18" s="19">
        <v>0</v>
      </c>
      <c r="E18" s="125"/>
      <c r="F18" s="226"/>
      <c r="G18" s="19"/>
      <c r="H18" s="125"/>
      <c r="I18" s="153"/>
      <c r="J18" s="19"/>
      <c r="K18" s="125"/>
      <c r="L18" s="153">
        <f t="shared" si="0"/>
        <v>0</v>
      </c>
      <c r="M18" s="16">
        <v>0</v>
      </c>
      <c r="N18" s="57"/>
    </row>
    <row r="19" spans="1:16" ht="24">
      <c r="A19" s="123" t="s">
        <v>3902</v>
      </c>
      <c r="B19" s="80" t="s">
        <v>138</v>
      </c>
      <c r="C19" s="153"/>
      <c r="D19" s="19"/>
      <c r="E19" s="50"/>
      <c r="F19" s="226">
        <f>VLOOKUP(A19,'Base de dados'!$A$4422:$L$5052,12,0)/1000000</f>
        <v>0</v>
      </c>
      <c r="G19" s="19">
        <v>0</v>
      </c>
      <c r="H19" s="50"/>
      <c r="I19" s="153">
        <f>VLOOKUP(A19,'Base de dados'!$A$4422:$L$5052,7,0)/1000000</f>
        <v>6988.5188134199989</v>
      </c>
      <c r="J19" s="19">
        <v>5950.2462551499993</v>
      </c>
      <c r="K19" s="50"/>
      <c r="L19" s="153">
        <f t="shared" si="0"/>
        <v>6988.5188134199989</v>
      </c>
      <c r="M19" s="16">
        <v>5950.2462551499993</v>
      </c>
      <c r="N19" s="57"/>
      <c r="P19" s="123" t="s">
        <v>3902</v>
      </c>
    </row>
    <row r="20" spans="1:16">
      <c r="A20" s="4" t="s">
        <v>3903</v>
      </c>
      <c r="B20" s="29" t="s">
        <v>112</v>
      </c>
      <c r="C20" s="161">
        <f>VLOOKUP(P21,'Base de dados'!A5069:G5281,7,0)/1000000</f>
        <v>99907.572611100011</v>
      </c>
      <c r="D20" s="44">
        <v>74106.752892420016</v>
      </c>
      <c r="E20" s="50"/>
      <c r="F20" s="229">
        <f>VLOOKUP(A20,'Base de dados'!$A$4422:$L$5052,12,0)/1000000</f>
        <v>28152.083558330003</v>
      </c>
      <c r="G20" s="44">
        <v>26448.082741779999</v>
      </c>
      <c r="H20" s="50"/>
      <c r="I20" s="161">
        <f>VLOOKUP(A20,'Base de dados'!$A$4422:$L$5052,7,0)/1000000</f>
        <v>16486.819179159997</v>
      </c>
      <c r="J20" s="44">
        <v>18224.6300753</v>
      </c>
      <c r="K20" s="50"/>
      <c r="L20" s="161">
        <f>C20+F20+I20</f>
        <v>144546.47534859</v>
      </c>
      <c r="M20" s="30">
        <v>118779.46570950001</v>
      </c>
      <c r="N20" s="57"/>
      <c r="P20" s="105" t="s">
        <v>3909</v>
      </c>
    </row>
    <row r="21" spans="1:16">
      <c r="A21" s="4" t="s">
        <v>3904</v>
      </c>
      <c r="B21" s="29" t="s">
        <v>113</v>
      </c>
      <c r="C21" s="161">
        <f>VLOOKUP(P22,'Base de dados'!A5070:G5282,7,0)/1000000</f>
        <v>18.95715671</v>
      </c>
      <c r="D21" s="44">
        <v>21.815957989999998</v>
      </c>
      <c r="E21" s="50"/>
      <c r="F21" s="229">
        <f>VLOOKUP(A21,'Base de dados'!$A$4422:$L$5052,12,0)/1000000</f>
        <v>39.281494719999998</v>
      </c>
      <c r="G21" s="44">
        <v>44.733676100000004</v>
      </c>
      <c r="H21" s="50"/>
      <c r="I21" s="161">
        <f>VLOOKUP(A21,'Base de dados'!$A$4422:$L$5052,7,0)/1000000</f>
        <v>4.8671819599999999</v>
      </c>
      <c r="J21" s="44">
        <v>6.0257969600000001</v>
      </c>
      <c r="K21" s="50"/>
      <c r="L21" s="161">
        <f t="shared" si="0"/>
        <v>63.105833390000001</v>
      </c>
      <c r="M21" s="30">
        <v>72.575431049999992</v>
      </c>
      <c r="N21" s="57"/>
      <c r="P21" t="s">
        <v>3928</v>
      </c>
    </row>
    <row r="22" spans="1:16">
      <c r="A22" s="4" t="s">
        <v>3905</v>
      </c>
      <c r="B22" s="29" t="s">
        <v>114</v>
      </c>
      <c r="C22" s="161">
        <f>VLOOKUP(P23,'Base de dados'!A5071:G5283,7,0)/1000000</f>
        <v>880.98566240000002</v>
      </c>
      <c r="D22" s="44">
        <v>842.48599386000001</v>
      </c>
      <c r="E22" s="50"/>
      <c r="F22" s="229">
        <f>VLOOKUP(A22,'Base de dados'!$A$4422:$L$5052,12,0)/1000000</f>
        <v>859.04207698000005</v>
      </c>
      <c r="G22" s="44">
        <v>1047.21923552</v>
      </c>
      <c r="H22" s="50"/>
      <c r="I22" s="161">
        <f>VLOOKUP(A22,'Base de dados'!$A$4422:$L$5052,7,0)/1000000</f>
        <v>49.577419409999997</v>
      </c>
      <c r="J22" s="44">
        <v>59.636685989999997</v>
      </c>
      <c r="K22" s="50"/>
      <c r="L22" s="161">
        <f t="shared" si="0"/>
        <v>1789.6051587900001</v>
      </c>
      <c r="M22" s="30">
        <v>1949.3419153699999</v>
      </c>
      <c r="N22" s="57"/>
      <c r="P22" t="s">
        <v>3929</v>
      </c>
    </row>
    <row r="23" spans="1:16">
      <c r="A23" s="4" t="s">
        <v>3906</v>
      </c>
      <c r="B23" s="29" t="s">
        <v>115</v>
      </c>
      <c r="C23" s="161">
        <f>VLOOKUP(P24,'Base de dados'!A5072:G5284,7,0)/1000000</f>
        <v>38325.131614759994</v>
      </c>
      <c r="D23" s="44">
        <v>40478.356351800001</v>
      </c>
      <c r="E23" s="18"/>
      <c r="F23" s="229">
        <f>VLOOKUP(A23,'Base de dados'!$A$4422:$L$5052,12,0)/1000000</f>
        <v>11009.23849507</v>
      </c>
      <c r="G23" s="44">
        <v>10228.884158840001</v>
      </c>
      <c r="H23" s="18"/>
      <c r="I23" s="161">
        <f>VLOOKUP(A23,'Base de dados'!$A$4422:$L$5052,7,0)/1000000</f>
        <v>10656.134871850001</v>
      </c>
      <c r="J23" s="44">
        <v>9659.2248887599999</v>
      </c>
      <c r="K23" s="18"/>
      <c r="L23" s="161">
        <f t="shared" si="0"/>
        <v>59990.504981679995</v>
      </c>
      <c r="M23" s="30">
        <v>60366.465399400004</v>
      </c>
      <c r="N23" s="57"/>
      <c r="P23" t="s">
        <v>3930</v>
      </c>
    </row>
    <row r="24" spans="1:16">
      <c r="A24" s="4" t="s">
        <v>3907</v>
      </c>
      <c r="B24" s="29" t="s">
        <v>116</v>
      </c>
      <c r="C24" s="161">
        <f>VLOOKUP(P25,'Base de dados'!A5073:G5285,7,0)/1000000</f>
        <v>1387.4679644400001</v>
      </c>
      <c r="D24" s="44">
        <v>1162.17312309</v>
      </c>
      <c r="E24" s="18"/>
      <c r="F24" s="229">
        <f>VLOOKUP(A24,'Base de dados'!$A$4422:$L$5052,12,0)/1000000</f>
        <v>152519.91975889003</v>
      </c>
      <c r="G24" s="44">
        <v>170147.18157992998</v>
      </c>
      <c r="H24" s="18"/>
      <c r="I24" s="161">
        <f>VLOOKUP(A24,'Base de dados'!$A$4422:$L$5052,7,0)/1000000</f>
        <v>331696.07878118998</v>
      </c>
      <c r="J24" s="44">
        <v>293520.55738946999</v>
      </c>
      <c r="K24" s="18"/>
      <c r="L24" s="161">
        <f t="shared" si="0"/>
        <v>485603.46650452004</v>
      </c>
      <c r="M24" s="30">
        <v>464829.91209249001</v>
      </c>
      <c r="N24" s="57"/>
      <c r="P24" t="s">
        <v>3931</v>
      </c>
    </row>
    <row r="25" spans="1:16" ht="15.75" thickBot="1">
      <c r="A25" s="4" t="s">
        <v>3908</v>
      </c>
      <c r="B25" s="29" t="s">
        <v>117</v>
      </c>
      <c r="C25" s="193">
        <f>VLOOKUP(P26,'Base de dados'!A5074:G5286,7,0)/1000000</f>
        <v>42160.259062540004</v>
      </c>
      <c r="D25" s="81">
        <v>55300.959475150004</v>
      </c>
      <c r="E25" s="18"/>
      <c r="F25" s="230">
        <f>VLOOKUP(A25,'Base de dados'!$A$4422:$L$5052,12,0)/1000000</f>
        <v>29548.381395970002</v>
      </c>
      <c r="G25" s="81">
        <v>26054.47722651</v>
      </c>
      <c r="H25" s="18"/>
      <c r="I25" s="193">
        <f>VLOOKUP(A25,'Base de dados'!$A$4422:$L$5052,7,0)/1000000</f>
        <v>24475.159006560003</v>
      </c>
      <c r="J25" s="81">
        <v>22485.668257630001</v>
      </c>
      <c r="K25" s="18"/>
      <c r="L25" s="193">
        <f t="shared" si="0"/>
        <v>96183.799465070013</v>
      </c>
      <c r="M25" s="78">
        <v>103841.10495929001</v>
      </c>
      <c r="N25" s="57"/>
      <c r="P25" t="s">
        <v>3932</v>
      </c>
    </row>
    <row r="26" spans="1:16">
      <c r="A26" s="4"/>
      <c r="B26" s="25" t="s">
        <v>118</v>
      </c>
      <c r="C26" s="161">
        <f>C11+C15+C20+C21+C22+C23+C24+C25</f>
        <v>1407900.0473335602</v>
      </c>
      <c r="D26" s="44">
        <v>1360549.8612610002</v>
      </c>
      <c r="E26" s="18"/>
      <c r="F26" s="192">
        <f>F11+F15+F20+F21+F22+F23+F24+F25</f>
        <v>691201.30611313006</v>
      </c>
      <c r="G26" s="44">
        <v>683527.96460916987</v>
      </c>
      <c r="H26" s="18"/>
      <c r="I26" s="161">
        <f>I11+I15+I20+I21+I22+I23+I24+I25</f>
        <v>522786.79136671993</v>
      </c>
      <c r="J26" s="44">
        <v>468798.9965759</v>
      </c>
      <c r="K26" s="18"/>
      <c r="L26" s="161">
        <f>L11+L15+L20+L21+L22+L23+L24+L25</f>
        <v>2621888.1448134105</v>
      </c>
      <c r="M26" s="30">
        <v>2512876.8224460701</v>
      </c>
      <c r="N26" s="57"/>
      <c r="P26" t="s">
        <v>3933</v>
      </c>
    </row>
    <row r="27" spans="1:16">
      <c r="A27" s="4"/>
      <c r="B27" s="14"/>
      <c r="C27" s="18"/>
      <c r="D27" s="20"/>
      <c r="E27" s="18"/>
      <c r="F27" s="227"/>
      <c r="G27" s="20"/>
      <c r="H27" s="18"/>
      <c r="I27" s="18"/>
      <c r="J27" s="20"/>
      <c r="K27" s="18"/>
      <c r="L27" s="18"/>
      <c r="M27" s="20"/>
      <c r="N27" s="57"/>
      <c r="O27" s="152"/>
    </row>
    <row r="28" spans="1:16">
      <c r="A28" s="4"/>
      <c r="B28" s="13" t="s">
        <v>119</v>
      </c>
      <c r="C28" s="18"/>
      <c r="D28" s="20"/>
      <c r="E28" s="18"/>
      <c r="F28" s="227"/>
      <c r="G28" s="20"/>
      <c r="H28" s="18"/>
      <c r="I28" s="18"/>
      <c r="J28" s="20"/>
      <c r="K28" s="18"/>
      <c r="L28" s="18"/>
      <c r="M28" s="20"/>
      <c r="N28" s="57"/>
    </row>
    <row r="29" spans="1:16">
      <c r="A29" s="4" t="s">
        <v>3912</v>
      </c>
      <c r="B29" s="29" t="s">
        <v>121</v>
      </c>
      <c r="C29" s="166">
        <f>VLOOKUP(P30,'Base de dados'!A5078:G5290,7,0)/1000000</f>
        <v>941942.5123782201</v>
      </c>
      <c r="D29" s="44">
        <v>1041437.07593121</v>
      </c>
      <c r="E29" s="18"/>
      <c r="F29" s="231">
        <f>VLOOKUP(A29,'Base de dados'!$A$4422:$L$5052,12,0)/1000000</f>
        <v>16157.208996520001</v>
      </c>
      <c r="G29" s="44">
        <v>15192.190380329999</v>
      </c>
      <c r="H29" s="18"/>
      <c r="I29" s="166">
        <f>VLOOKUP(A29,'Base de dados'!$A$4422:$L$5052,7,0)/1000000</f>
        <v>3932.13656584</v>
      </c>
      <c r="J29" s="44">
        <v>7057.8543706999999</v>
      </c>
      <c r="K29" s="18"/>
      <c r="L29" s="166">
        <f>C29+F29+I29</f>
        <v>962031.85794058011</v>
      </c>
      <c r="M29" s="30">
        <v>1063687.12068224</v>
      </c>
      <c r="N29" s="57"/>
    </row>
    <row r="30" spans="1:16">
      <c r="A30" s="4" t="s">
        <v>3913</v>
      </c>
      <c r="B30" s="14" t="s">
        <v>122</v>
      </c>
      <c r="C30" s="155">
        <f>VLOOKUP(P31,'Base de dados'!A5079:G5291,7,0)/1000000</f>
        <v>930654.39041850995</v>
      </c>
      <c r="D30" s="19">
        <v>1027757.76508356</v>
      </c>
      <c r="E30" s="50"/>
      <c r="F30" s="224">
        <f>VLOOKUP(A30,'Base de dados'!$A$4422:$L$5052,12,0)/1000000</f>
        <v>9734.0843115099997</v>
      </c>
      <c r="G30" s="19">
        <v>8064.8718671099996</v>
      </c>
      <c r="H30" s="50"/>
      <c r="I30" s="155">
        <f>VLOOKUP(A30,'Base de dados'!$A$4422:$L$5052,7,0)/1000000</f>
        <v>3046.47951539</v>
      </c>
      <c r="J30" s="19">
        <v>5894.4550449600001</v>
      </c>
      <c r="K30" s="50"/>
      <c r="L30" s="155">
        <f t="shared" ref="L30:L36" si="1">C30+F30+I30</f>
        <v>943434.95424540993</v>
      </c>
      <c r="M30" s="16">
        <v>1041717.0919956301</v>
      </c>
      <c r="N30" s="57"/>
      <c r="P30" t="s">
        <v>3935</v>
      </c>
    </row>
    <row r="31" spans="1:16">
      <c r="A31" s="4" t="s">
        <v>3914</v>
      </c>
      <c r="B31" s="14" t="s">
        <v>124</v>
      </c>
      <c r="C31" s="155">
        <f>VLOOKUP(P32,'Base de dados'!A5080:G5292,7,0)/1000000</f>
        <v>11288.121959710001</v>
      </c>
      <c r="D31" s="19">
        <v>13679.31084765</v>
      </c>
      <c r="E31" s="50"/>
      <c r="F31" s="224">
        <f>VLOOKUP(A31,'Base de dados'!$A$4422:$L$5052,12,0)/1000000</f>
        <v>6423.1246850099997</v>
      </c>
      <c r="G31" s="19">
        <v>7127.3185132200006</v>
      </c>
      <c r="H31" s="50"/>
      <c r="I31" s="155">
        <f>VLOOKUP(A31,'Base de dados'!$A$4422:$L$5052,7,0)/1000000</f>
        <v>885.65705045000004</v>
      </c>
      <c r="J31" s="19">
        <v>1163.39932574</v>
      </c>
      <c r="K31" s="50"/>
      <c r="L31" s="155">
        <f t="shared" si="1"/>
        <v>18596.90369517</v>
      </c>
      <c r="M31" s="16">
        <v>21970.02868661</v>
      </c>
      <c r="N31" s="57"/>
      <c r="P31" t="s">
        <v>3936</v>
      </c>
    </row>
    <row r="32" spans="1:16">
      <c r="A32" s="4" t="s">
        <v>3915</v>
      </c>
      <c r="B32" s="29" t="s">
        <v>126</v>
      </c>
      <c r="C32" s="166">
        <f>VLOOKUP(P33,'Base de dados'!A5081:G5293,7,0)/1000000</f>
        <v>739.15714070000001</v>
      </c>
      <c r="D32" s="44">
        <v>1234.37419486</v>
      </c>
      <c r="E32" s="50"/>
      <c r="F32" s="231">
        <f>VLOOKUP(A32,'Base de dados'!$A$4422:$L$5052,12,0)/1000000</f>
        <v>1487.95064955</v>
      </c>
      <c r="G32" s="44">
        <v>391.61702298</v>
      </c>
      <c r="H32" s="50"/>
      <c r="I32" s="166">
        <f>VLOOKUP(A32,'Base de dados'!$A$4422:$L$5052,7,0)/1000000</f>
        <v>484.44437979000003</v>
      </c>
      <c r="J32" s="44">
        <v>1752.9890368999997</v>
      </c>
      <c r="K32" s="50"/>
      <c r="L32" s="155">
        <f t="shared" si="1"/>
        <v>2711.55217004</v>
      </c>
      <c r="M32" s="30">
        <v>3378.9802547399995</v>
      </c>
      <c r="N32" s="5"/>
      <c r="P32" t="s">
        <v>3937</v>
      </c>
    </row>
    <row r="33" spans="1:16">
      <c r="A33" s="4" t="s">
        <v>3916</v>
      </c>
      <c r="B33" s="29" t="s">
        <v>128</v>
      </c>
      <c r="C33" s="166">
        <f>VLOOKUP(P34,'Base de dados'!A5082:G5294,7,0)/1000000</f>
        <v>75258.578957279999</v>
      </c>
      <c r="D33" s="44">
        <v>143100.58642060001</v>
      </c>
      <c r="E33" s="124"/>
      <c r="F33" s="231">
        <f>VLOOKUP(A33,'Base de dados'!$A$4422:$L$5052,12,0)/1000000</f>
        <v>678.99391435000007</v>
      </c>
      <c r="G33" s="44">
        <v>779.88046141999996</v>
      </c>
      <c r="H33" s="124"/>
      <c r="I33" s="166">
        <f>VLOOKUP(A33,'Base de dados'!$A$4422:$L$5052,7,0)/1000000</f>
        <v>143.26593363000003</v>
      </c>
      <c r="J33" s="44">
        <v>163.53409916999999</v>
      </c>
      <c r="K33" s="18"/>
      <c r="L33" s="166">
        <f t="shared" si="1"/>
        <v>76080.838805259991</v>
      </c>
      <c r="M33" s="30">
        <v>144044.00098119001</v>
      </c>
      <c r="N33" s="5"/>
      <c r="P33" t="s">
        <v>3938</v>
      </c>
    </row>
    <row r="34" spans="1:16">
      <c r="A34" s="4" t="s">
        <v>3917</v>
      </c>
      <c r="B34" s="29" t="s">
        <v>129</v>
      </c>
      <c r="C34" s="166">
        <f>VLOOKUP(P35,'Base de dados'!A5083:G5295,7,0)/1000000</f>
        <v>127.48691817999999</v>
      </c>
      <c r="D34" s="44">
        <v>66.26939505</v>
      </c>
      <c r="E34" s="124"/>
      <c r="F34" s="231">
        <f>VLOOKUP(A34,'Base de dados'!$A$4422:$L$5052,12,0)/1000000</f>
        <v>4036.0200585299999</v>
      </c>
      <c r="G34" s="44">
        <v>4861.6979759000005</v>
      </c>
      <c r="H34" s="124"/>
      <c r="I34" s="166">
        <f>VLOOKUP(A34,'Base de dados'!$A$4422:$L$5052,7,0)/1000000</f>
        <v>7631.530166399999</v>
      </c>
      <c r="J34" s="44">
        <v>10473.244105989999</v>
      </c>
      <c r="K34" s="18"/>
      <c r="L34" s="166">
        <f t="shared" si="1"/>
        <v>11795.037143109999</v>
      </c>
      <c r="M34" s="30">
        <v>15401.21147694</v>
      </c>
      <c r="N34" s="5"/>
      <c r="P34" t="s">
        <v>3939</v>
      </c>
    </row>
    <row r="35" spans="1:16">
      <c r="A35" s="4" t="s">
        <v>3918</v>
      </c>
      <c r="B35" s="29" t="s">
        <v>130</v>
      </c>
      <c r="C35" s="166">
        <f>VLOOKUP(P36,'Base de dados'!A5084:G5296,7,0)/1000000</f>
        <v>101236.30283157999</v>
      </c>
      <c r="D35" s="44">
        <v>248945.25330914999</v>
      </c>
      <c r="E35" s="124"/>
      <c r="F35" s="231">
        <f>VLOOKUP(A35,'Base de dados'!$A$4422:$L$5052,12,0)/1000000</f>
        <v>4235.4646883699997</v>
      </c>
      <c r="G35" s="44">
        <v>4429.2808316400005</v>
      </c>
      <c r="H35" s="124"/>
      <c r="I35" s="166">
        <f>VLOOKUP(A35,'Base de dados'!$A$4422:$L$5052,7,0)/1000000</f>
        <v>777.2239425800002</v>
      </c>
      <c r="J35" s="44">
        <v>1566.64271859</v>
      </c>
      <c r="K35" s="18"/>
      <c r="L35" s="166">
        <f t="shared" si="1"/>
        <v>106248.99146253</v>
      </c>
      <c r="M35" s="30">
        <v>254941.17685938001</v>
      </c>
      <c r="N35" s="5"/>
      <c r="P35" t="s">
        <v>3940</v>
      </c>
    </row>
    <row r="36" spans="1:16" ht="15.75" thickBot="1">
      <c r="A36" s="105" t="s">
        <v>3934</v>
      </c>
      <c r="B36" s="14" t="s">
        <v>3943</v>
      </c>
      <c r="C36" s="154">
        <f>VLOOKUP(P37,'Base de dados'!A5085:G5297,7,0)/1000000</f>
        <v>19426.76921722</v>
      </c>
      <c r="D36" s="33">
        <v>156285.93418802999</v>
      </c>
      <c r="E36" s="124"/>
      <c r="F36" s="225">
        <f>VLOOKUP(A36,'Base de dados'!$A$4422:$L$5052,12,0)/1000000</f>
        <v>0</v>
      </c>
      <c r="G36" s="33">
        <v>0</v>
      </c>
      <c r="H36" s="124"/>
      <c r="I36" s="154">
        <f>VLOOKUP(A36,'Base de dados'!$A$4422:$L$5052,7,0)/1000000</f>
        <v>0</v>
      </c>
      <c r="J36" s="33">
        <v>0</v>
      </c>
      <c r="K36" s="18"/>
      <c r="L36" s="154">
        <f t="shared" si="1"/>
        <v>19426.76921722</v>
      </c>
      <c r="M36" s="21">
        <v>156285.93418802999</v>
      </c>
      <c r="N36" s="5"/>
      <c r="P36" t="s">
        <v>3941</v>
      </c>
    </row>
    <row r="37" spans="1:16">
      <c r="A37" s="4"/>
      <c r="B37" s="25" t="s">
        <v>132</v>
      </c>
      <c r="C37" s="161">
        <f>C29+C32+C33+C34+C35</f>
        <v>1119304.0382259602</v>
      </c>
      <c r="D37" s="44">
        <v>1434783.5592508698</v>
      </c>
      <c r="E37" s="18"/>
      <c r="F37" s="192">
        <f>F29+F32+F33+F34+F35</f>
        <v>26595.638307320005</v>
      </c>
      <c r="G37" s="44">
        <v>25654.666672269999</v>
      </c>
      <c r="H37" s="18"/>
      <c r="I37" s="161">
        <f>I29+I32+I33+I34+I35</f>
        <v>12968.600988239999</v>
      </c>
      <c r="J37" s="44">
        <v>21014.264331349998</v>
      </c>
      <c r="K37" s="18"/>
      <c r="L37" s="161">
        <f>L29+L32+L33+L34+L35</f>
        <v>1158868.2775215202</v>
      </c>
      <c r="M37" s="30">
        <v>1481452.4902544899</v>
      </c>
      <c r="N37" s="5"/>
      <c r="P37" t="s">
        <v>3942</v>
      </c>
    </row>
    <row r="38" spans="1:16">
      <c r="A38" s="4"/>
      <c r="B38" s="14"/>
      <c r="C38" s="18"/>
      <c r="D38" s="19"/>
      <c r="E38" s="18"/>
      <c r="F38" s="227"/>
      <c r="G38" s="19"/>
      <c r="H38" s="18"/>
      <c r="I38" s="58"/>
      <c r="J38" s="19"/>
      <c r="K38" s="18"/>
      <c r="L38" s="18"/>
      <c r="M38" s="19"/>
      <c r="N38" s="5"/>
      <c r="O38" s="152"/>
    </row>
    <row r="39" spans="1:16">
      <c r="A39" s="4" t="s">
        <v>3919</v>
      </c>
      <c r="B39" s="13" t="s">
        <v>133</v>
      </c>
      <c r="C39" s="155">
        <f>VLOOKUP(P40,'Base de dados'!A5088:G5300,7,0)/1000000</f>
        <v>34084.628347470003</v>
      </c>
      <c r="D39" s="44">
        <v>36094.249626379999</v>
      </c>
      <c r="E39" s="18"/>
      <c r="F39" s="224">
        <f>VLOOKUP(A39,'Base de dados'!$A$4422:$L$5052,12,0)/1000000</f>
        <v>87411.791975119995</v>
      </c>
      <c r="G39" s="44">
        <v>81847.640334470008</v>
      </c>
      <c r="H39" s="18"/>
      <c r="I39" s="155">
        <f>VLOOKUP(A39,'Base de dados'!$A$4422:$L$5052,7,0)/1000000</f>
        <v>22705.306304849997</v>
      </c>
      <c r="J39" s="44">
        <v>20680.393933570005</v>
      </c>
      <c r="K39" s="18"/>
      <c r="L39" s="155">
        <f>C39+F39+I39</f>
        <v>144201.72662743999</v>
      </c>
      <c r="M39" s="30">
        <v>138622.28389442002</v>
      </c>
      <c r="N39" s="5"/>
    </row>
    <row r="40" spans="1:16">
      <c r="A40" s="4" t="s">
        <v>3920</v>
      </c>
      <c r="B40" s="13" t="s">
        <v>134</v>
      </c>
      <c r="C40" s="155">
        <f>VLOOKUP(P41,'Base de dados'!A5089:G5301,7,0)/1000000</f>
        <v>7320.1649458899992</v>
      </c>
      <c r="D40" s="44">
        <v>6082.4059698199999</v>
      </c>
      <c r="E40" s="58"/>
      <c r="F40" s="224">
        <f>VLOOKUP(A40,'Base de dados'!$A$4422:$L$5052,12,0)/1000000</f>
        <v>1287.9955150000001</v>
      </c>
      <c r="G40" s="44">
        <v>1375.5949604500001</v>
      </c>
      <c r="H40" s="58"/>
      <c r="I40" s="155">
        <f>VLOOKUP(A40,'Base de dados'!$A$4422:$L$5052,7,0)/1000000</f>
        <v>701.63776661999998</v>
      </c>
      <c r="J40" s="44">
        <v>378.78790535000002</v>
      </c>
      <c r="K40" s="58"/>
      <c r="L40" s="155">
        <f t="shared" ref="L40" si="2">C40+F40+I40</f>
        <v>9309.7982275100003</v>
      </c>
      <c r="M40" s="30">
        <v>7836.7888356200001</v>
      </c>
      <c r="N40" s="5"/>
      <c r="P40" t="s">
        <v>3944</v>
      </c>
    </row>
    <row r="41" spans="1:16">
      <c r="A41" s="4"/>
      <c r="B41" s="6"/>
      <c r="C41" s="58"/>
      <c r="D41" s="44"/>
      <c r="E41" s="58"/>
      <c r="F41" s="227"/>
      <c r="G41" s="44"/>
      <c r="H41" s="58"/>
      <c r="I41" s="58"/>
      <c r="J41" s="44"/>
      <c r="K41" s="58"/>
      <c r="L41" s="58"/>
      <c r="M41" s="30"/>
      <c r="N41" s="5"/>
      <c r="P41" t="s">
        <v>3945</v>
      </c>
    </row>
    <row r="42" spans="1:16" ht="15.75" thickBot="1">
      <c r="A42" s="4"/>
      <c r="B42" s="35"/>
      <c r="C42" s="82"/>
      <c r="D42" s="81"/>
      <c r="E42" s="26"/>
      <c r="F42" s="232"/>
      <c r="G42" s="81"/>
      <c r="H42" s="26"/>
      <c r="I42" s="51"/>
      <c r="J42" s="81"/>
      <c r="K42" s="26"/>
      <c r="L42" s="82"/>
      <c r="M42" s="33"/>
      <c r="N42" s="333"/>
    </row>
    <row r="43" spans="1:16" ht="24">
      <c r="A43" s="123"/>
      <c r="B43" s="87" t="s">
        <v>3947</v>
      </c>
      <c r="C43" s="158">
        <f>C40+C37++C39+C26</f>
        <v>2568608.8788528806</v>
      </c>
      <c r="D43" s="159">
        <v>2837510.0761080701</v>
      </c>
      <c r="E43" s="124"/>
      <c r="F43" s="233">
        <f>F40+F37++F39+F26</f>
        <v>806496.73191057006</v>
      </c>
      <c r="G43" s="159">
        <v>792405.86657635984</v>
      </c>
      <c r="H43" s="124"/>
      <c r="I43" s="158">
        <f>I40+I37++I39+I26</f>
        <v>559162.33642642992</v>
      </c>
      <c r="J43" s="159">
        <v>510872.44274616998</v>
      </c>
      <c r="K43" s="124"/>
      <c r="L43" s="158">
        <f>L40+L37++L39+L26</f>
        <v>3934267.9471898805</v>
      </c>
      <c r="M43" s="160">
        <v>4140788.3854306</v>
      </c>
      <c r="N43" s="333"/>
    </row>
    <row r="44" spans="1:16">
      <c r="A44" s="4"/>
      <c r="B44" s="6" t="s">
        <v>135</v>
      </c>
      <c r="C44" s="133">
        <f>IF('Q9'!C43-'Q10'!C22&lt;0,-'Q9'!C43+'Q10'!C22,"-")</f>
        <v>15118.280332199298</v>
      </c>
      <c r="D44" s="20"/>
      <c r="E44" s="18"/>
      <c r="F44" s="303">
        <f>IF('Q9'!F43-'Q10'!F22&lt;0,-'Q9'!F43+'Q10'!F22,"-")</f>
        <v>34921.751250909991</v>
      </c>
      <c r="G44" s="302">
        <v>20810.450610600179</v>
      </c>
      <c r="H44" s="18"/>
      <c r="I44" s="304" t="str">
        <f>IF('Q9'!I43-'Q10'!I22&lt;0,-'Q9'!I43+'Q10'!I22,"-")</f>
        <v>-</v>
      </c>
      <c r="J44" s="20"/>
      <c r="K44" s="18"/>
      <c r="L44" s="304">
        <f>IF('Q9'!L43-'Q10'!L22&lt;0,-'Q9'!L43+'Q10'!L22,"-")</f>
        <v>32622.139157609083</v>
      </c>
      <c r="M44" s="20"/>
      <c r="N44" s="122"/>
      <c r="P44" s="180"/>
    </row>
    <row r="45" spans="1:16" ht="15.75" thickBot="1">
      <c r="A45" s="38"/>
      <c r="B45" s="37"/>
      <c r="C45" s="32"/>
      <c r="D45" s="37"/>
      <c r="E45" s="37"/>
      <c r="F45" s="209"/>
      <c r="G45" s="32"/>
      <c r="H45" s="37"/>
      <c r="I45" s="32"/>
      <c r="J45" s="32"/>
      <c r="K45" s="37"/>
      <c r="L45" s="32"/>
      <c r="M45" s="32"/>
      <c r="N45" s="39"/>
    </row>
  </sheetData>
  <mergeCells count="15">
    <mergeCell ref="B2:M2"/>
    <mergeCell ref="B3:M3"/>
    <mergeCell ref="C4:D4"/>
    <mergeCell ref="F4:G4"/>
    <mergeCell ref="I4:J4"/>
    <mergeCell ref="L4:M4"/>
    <mergeCell ref="N42:N43"/>
    <mergeCell ref="C5:D5"/>
    <mergeCell ref="F5:G5"/>
    <mergeCell ref="I5:J5"/>
    <mergeCell ref="L5:M5"/>
    <mergeCell ref="C6:D6"/>
    <mergeCell ref="F6:G6"/>
    <mergeCell ref="I6:J6"/>
    <mergeCell ref="L6:M6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4"/>
  <sheetViews>
    <sheetView topLeftCell="A4" zoomScale="120" zoomScaleNormal="120" workbookViewId="0">
      <selection activeCell="C12" sqref="C12"/>
    </sheetView>
  </sheetViews>
  <sheetFormatPr defaultRowHeight="15"/>
  <cols>
    <col min="2" max="2" width="34.140625" bestFit="1" customWidth="1"/>
    <col min="3" max="3" width="15.28515625" bestFit="1" customWidth="1"/>
    <col min="4" max="4" width="7.85546875" bestFit="1" customWidth="1"/>
    <col min="6" max="6" width="8.7109375" customWidth="1"/>
    <col min="7" max="7" width="6.5703125" bestFit="1" customWidth="1"/>
    <col min="9" max="9" width="8.7109375" customWidth="1"/>
    <col min="10" max="10" width="6.5703125" bestFit="1" customWidth="1"/>
    <col min="12" max="12" width="8.7109375" customWidth="1"/>
    <col min="13" max="13" width="7.85546875" bestFit="1" customWidth="1"/>
    <col min="15" max="16" width="9.5703125" bestFit="1" customWidth="1"/>
  </cols>
  <sheetData>
    <row r="1" spans="1:16">
      <c r="A1" s="1"/>
      <c r="B1" s="2"/>
      <c r="C1" s="42"/>
      <c r="D1" s="2"/>
      <c r="E1" s="2"/>
      <c r="F1" s="42"/>
      <c r="G1" s="54"/>
      <c r="H1" s="2"/>
      <c r="I1" s="42"/>
      <c r="J1" s="42"/>
      <c r="K1" s="2"/>
      <c r="L1" s="42"/>
      <c r="M1" s="42"/>
      <c r="N1" s="3"/>
    </row>
    <row r="2" spans="1:16">
      <c r="A2" s="4"/>
      <c r="B2" s="328" t="s">
        <v>4077</v>
      </c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5"/>
    </row>
    <row r="3" spans="1:16">
      <c r="A3" s="4"/>
      <c r="B3" s="329" t="s">
        <v>139</v>
      </c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5"/>
    </row>
    <row r="4" spans="1:16">
      <c r="A4" s="4"/>
      <c r="B4" s="6"/>
      <c r="C4" s="329"/>
      <c r="D4" s="329"/>
      <c r="E4" s="7"/>
      <c r="F4" s="329"/>
      <c r="G4" s="329"/>
      <c r="H4" s="7"/>
      <c r="I4" s="329"/>
      <c r="J4" s="329"/>
      <c r="K4" s="7"/>
      <c r="L4" s="329" t="s">
        <v>0</v>
      </c>
      <c r="M4" s="329"/>
      <c r="N4" s="5"/>
    </row>
    <row r="5" spans="1:16">
      <c r="A5" s="4"/>
      <c r="B5" s="6"/>
      <c r="C5" s="329"/>
      <c r="D5" s="329"/>
      <c r="E5" s="7"/>
      <c r="F5" s="329"/>
      <c r="G5" s="329"/>
      <c r="H5" s="7"/>
      <c r="I5" s="329"/>
      <c r="J5" s="329"/>
      <c r="K5" s="7"/>
      <c r="L5" s="329"/>
      <c r="M5" s="329"/>
      <c r="N5" s="5"/>
    </row>
    <row r="6" spans="1:16">
      <c r="A6" s="4"/>
      <c r="B6" s="6"/>
      <c r="C6" s="329" t="s">
        <v>49</v>
      </c>
      <c r="D6" s="329"/>
      <c r="E6" s="7"/>
      <c r="F6" s="329" t="s">
        <v>50</v>
      </c>
      <c r="G6" s="329"/>
      <c r="H6" s="7"/>
      <c r="I6" s="329" t="s">
        <v>51</v>
      </c>
      <c r="J6" s="329"/>
      <c r="K6" s="7"/>
      <c r="L6" s="329" t="s">
        <v>52</v>
      </c>
      <c r="M6" s="329"/>
      <c r="N6" s="5"/>
    </row>
    <row r="7" spans="1:16">
      <c r="A7" s="4"/>
      <c r="B7" s="9"/>
      <c r="C7" s="7">
        <v>2017</v>
      </c>
      <c r="D7" s="8">
        <v>2016</v>
      </c>
      <c r="E7" s="7"/>
      <c r="F7" s="200">
        <v>2017</v>
      </c>
      <c r="G7" s="8">
        <v>2016</v>
      </c>
      <c r="H7" s="7"/>
      <c r="I7" s="7">
        <v>2017</v>
      </c>
      <c r="J7" s="8">
        <v>2016</v>
      </c>
      <c r="K7" s="7"/>
      <c r="L7" s="7">
        <v>2017</v>
      </c>
      <c r="M7" s="8">
        <v>2016</v>
      </c>
      <c r="N7" s="5"/>
    </row>
    <row r="8" spans="1:16">
      <c r="A8" s="4"/>
      <c r="B8" s="6" t="s">
        <v>100</v>
      </c>
      <c r="C8" s="26"/>
      <c r="D8" s="27"/>
      <c r="E8" s="26"/>
      <c r="F8" s="201"/>
      <c r="G8" s="27"/>
      <c r="H8" s="26"/>
      <c r="I8" s="26"/>
      <c r="J8" s="27"/>
      <c r="K8" s="26"/>
      <c r="L8" s="26"/>
      <c r="M8" s="27"/>
      <c r="N8" s="5"/>
    </row>
    <row r="9" spans="1:16">
      <c r="A9" s="4"/>
      <c r="B9" s="35"/>
      <c r="C9" s="26"/>
      <c r="D9" s="27"/>
      <c r="E9" s="26"/>
      <c r="F9" s="201"/>
      <c r="G9" s="27"/>
      <c r="H9" s="26"/>
      <c r="I9" s="26"/>
      <c r="J9" s="27"/>
      <c r="K9" s="26"/>
      <c r="L9" s="26"/>
      <c r="M9" s="27"/>
      <c r="N9" s="5"/>
    </row>
    <row r="10" spans="1:16">
      <c r="A10" s="4"/>
      <c r="B10" s="13" t="s">
        <v>102</v>
      </c>
      <c r="C10" s="26"/>
      <c r="D10" s="27"/>
      <c r="E10" s="26"/>
      <c r="F10" s="201"/>
      <c r="G10" s="27"/>
      <c r="H10" s="26"/>
      <c r="I10" s="26"/>
      <c r="J10" s="27"/>
      <c r="K10" s="26"/>
      <c r="L10" s="26"/>
      <c r="M10" s="27"/>
      <c r="N10" s="5"/>
    </row>
    <row r="11" spans="1:16">
      <c r="A11" s="4" t="s">
        <v>3888</v>
      </c>
      <c r="B11" s="14" t="s">
        <v>103</v>
      </c>
      <c r="C11" s="157">
        <f>VLOOKUP($A11,'Base de dados'!$A$5279:$E$5535,5,0)/1000000</f>
        <v>304824.64532271004</v>
      </c>
      <c r="D11" s="19">
        <v>277254.23148284003</v>
      </c>
      <c r="E11" s="50"/>
      <c r="F11" s="234">
        <f>VLOOKUP($A11,'Base de dados'!$A$5279:$E$5535,4,0)/1000000</f>
        <v>448620.77835797996</v>
      </c>
      <c r="G11" s="19">
        <v>432103.49791747995</v>
      </c>
      <c r="H11" s="50"/>
      <c r="I11" s="157">
        <f>VLOOKUP($A11,'Base de dados'!$A$5279:$E$5535,3,0)/1000000</f>
        <v>289087.33127178001</v>
      </c>
      <c r="J11" s="19">
        <v>247990.17065354998</v>
      </c>
      <c r="K11" s="50"/>
      <c r="L11" s="157">
        <f>C11+F11+I11</f>
        <v>1042532.7549524701</v>
      </c>
      <c r="M11" s="16">
        <v>957347.90005386993</v>
      </c>
      <c r="N11" s="5"/>
    </row>
    <row r="12" spans="1:16">
      <c r="A12" s="4" t="s">
        <v>3889</v>
      </c>
      <c r="B12" s="14" t="s">
        <v>105</v>
      </c>
      <c r="C12" s="157">
        <f>VLOOKUP(A12,'Base de dados'!$A$5279:$E$5535,5,0)/1000000</f>
        <v>203158.87083915999</v>
      </c>
      <c r="D12" s="19">
        <v>205008.76623901998</v>
      </c>
      <c r="E12" s="18"/>
      <c r="F12" s="234">
        <f>VLOOKUP($A12,'Base de dados'!$A$5279:$E$5535,4,0)/1000000</f>
        <v>20263.731449889998</v>
      </c>
      <c r="G12" s="19">
        <v>17767.109979959998</v>
      </c>
      <c r="H12" s="18"/>
      <c r="I12" s="157">
        <f>VLOOKUP($A12,'Base de dados'!$A$5279:$E$5535,3,0)/1000000</f>
        <v>4112.1921082700001</v>
      </c>
      <c r="J12" s="19">
        <v>3626.6123451399999</v>
      </c>
      <c r="K12" s="18"/>
      <c r="L12" s="157">
        <f t="shared" ref="L12:L13" si="0">C12+F12+I12</f>
        <v>227534.79439732002</v>
      </c>
      <c r="M12" s="16">
        <v>226402.48856411997</v>
      </c>
      <c r="N12" s="56"/>
    </row>
    <row r="13" spans="1:16" ht="15.75" thickBot="1">
      <c r="A13" s="4" t="s">
        <v>3890</v>
      </c>
      <c r="B13" s="14" t="s">
        <v>107</v>
      </c>
      <c r="C13" s="140">
        <f>VLOOKUP(A13,'Base de dados'!$A$5279:$E$5535,5,0)/1000000</f>
        <v>1176763.96271529</v>
      </c>
      <c r="D13" s="33">
        <v>1139278.9439796999</v>
      </c>
      <c r="E13" s="18"/>
      <c r="F13" s="235">
        <f>VLOOKUP($A13,'Base de dados'!$A$5279:$E$5535,4,0)/1000000</f>
        <v>308199.35824917001</v>
      </c>
      <c r="G13" s="33">
        <v>297730.42098919</v>
      </c>
      <c r="H13" s="18"/>
      <c r="I13" s="140">
        <f>VLOOKUP($A13,'Base de dados'!$A$5279:$E$5535,3,0)/1000000</f>
        <v>211363.89503997</v>
      </c>
      <c r="J13" s="33">
        <v>191271.48090635001</v>
      </c>
      <c r="K13" s="18"/>
      <c r="L13" s="140">
        <f t="shared" si="0"/>
        <v>1696327.2160044301</v>
      </c>
      <c r="M13" s="21">
        <v>1628280.8458752399</v>
      </c>
      <c r="N13" s="57"/>
    </row>
    <row r="14" spans="1:16">
      <c r="A14" s="4"/>
      <c r="B14" s="25" t="s">
        <v>109</v>
      </c>
      <c r="C14" s="135">
        <f>SUM(C11:C13)</f>
        <v>1684747.47887716</v>
      </c>
      <c r="D14" s="44">
        <v>1621541.9417015598</v>
      </c>
      <c r="E14" s="18"/>
      <c r="F14" s="205">
        <f>SUM(F11:F13)</f>
        <v>777083.86805704003</v>
      </c>
      <c r="G14" s="44">
        <v>747601.02888662997</v>
      </c>
      <c r="H14" s="18"/>
      <c r="I14" s="133">
        <f>SUM(I11:I13)</f>
        <v>504563.41842002003</v>
      </c>
      <c r="J14" s="44">
        <v>442888.26390503999</v>
      </c>
      <c r="K14" s="18"/>
      <c r="L14" s="133">
        <f>SUM(L11:L13)</f>
        <v>2966394.7653542198</v>
      </c>
      <c r="M14" s="30">
        <v>2812031.2344932295</v>
      </c>
      <c r="N14" s="57"/>
      <c r="O14" s="180"/>
      <c r="P14" s="180"/>
    </row>
    <row r="15" spans="1:16">
      <c r="A15" s="4"/>
      <c r="B15" s="35"/>
      <c r="C15" s="18"/>
      <c r="D15" s="19"/>
      <c r="E15" s="18"/>
      <c r="F15" s="227"/>
      <c r="G15" s="19"/>
      <c r="H15" s="18"/>
      <c r="I15" s="18"/>
      <c r="J15" s="19"/>
      <c r="K15" s="18"/>
      <c r="L15" s="18"/>
      <c r="M15" s="19"/>
      <c r="N15" s="57"/>
    </row>
    <row r="16" spans="1:16">
      <c r="A16" s="4"/>
      <c r="B16" s="13" t="s">
        <v>120</v>
      </c>
      <c r="C16" s="18"/>
      <c r="D16" s="19"/>
      <c r="E16" s="18"/>
      <c r="F16" s="227"/>
      <c r="G16" s="19"/>
      <c r="H16" s="18"/>
      <c r="I16" s="18"/>
      <c r="J16" s="19"/>
      <c r="K16" s="18"/>
      <c r="L16" s="18"/>
      <c r="M16" s="19"/>
      <c r="N16" s="57"/>
    </row>
    <row r="17" spans="1:15">
      <c r="A17" s="4" t="s">
        <v>3891</v>
      </c>
      <c r="B17" s="14" t="s">
        <v>29</v>
      </c>
      <c r="C17" s="157">
        <f>VLOOKUP(A17,'Base de dados'!$A$5279:$E$5535,5,0)/1000000</f>
        <v>45103.217994650004</v>
      </c>
      <c r="D17" s="19">
        <v>38122.476114669997</v>
      </c>
      <c r="E17" s="18"/>
      <c r="F17" s="234">
        <f>VLOOKUP($A17,'Base de dados'!$A$5279:$E$5535,4,0)/1000000</f>
        <v>40517.842305129998</v>
      </c>
      <c r="G17" s="19">
        <v>36678.793491069999</v>
      </c>
      <c r="H17" s="18"/>
      <c r="I17" s="157">
        <f>VLOOKUP($A17,'Base de dados'!$A$5279:$E$5535,3,0)/1000000</f>
        <v>25305.397867490003</v>
      </c>
      <c r="J17" s="19">
        <v>36056.774637779999</v>
      </c>
      <c r="K17" s="18"/>
      <c r="L17" s="157">
        <f>C17+F17+I17</f>
        <v>110926.45816727</v>
      </c>
      <c r="M17" s="16">
        <v>110858.04424352001</v>
      </c>
      <c r="N17" s="57"/>
    </row>
    <row r="18" spans="1:15">
      <c r="A18" s="4" t="s">
        <v>3892</v>
      </c>
      <c r="B18" s="14" t="s">
        <v>123</v>
      </c>
      <c r="C18" s="157">
        <f>VLOOKUP(A18,'Base de dados'!$A$5279:$E$5535,5,0)/1000000</f>
        <v>70857.182818159999</v>
      </c>
      <c r="D18" s="19">
        <v>76477.93968119999</v>
      </c>
      <c r="E18" s="50"/>
      <c r="F18" s="234">
        <f>VLOOKUP($A18,'Base de dados'!$A$5279:$E$5535,4,0)/1000000</f>
        <v>8408.6224913500009</v>
      </c>
      <c r="G18" s="19">
        <v>10364.102185170001</v>
      </c>
      <c r="H18" s="50"/>
      <c r="I18" s="157">
        <f>VLOOKUP($A18,'Base de dados'!$A$5279:$E$5535,3,0)/1000000</f>
        <v>1097.6760039100002</v>
      </c>
      <c r="J18" s="19">
        <v>1013.055803</v>
      </c>
      <c r="K18" s="50"/>
      <c r="L18" s="157">
        <f t="shared" ref="L18:L19" si="1">C18+F18+I18</f>
        <v>80363.481313420009</v>
      </c>
      <c r="M18" s="16">
        <v>87855.097669369992</v>
      </c>
      <c r="N18" s="57"/>
    </row>
    <row r="19" spans="1:15" ht="15.75" thickBot="1">
      <c r="A19" s="4" t="s">
        <v>3893</v>
      </c>
      <c r="B19" s="14" t="s">
        <v>125</v>
      </c>
      <c r="C19" s="140">
        <f>VLOOKUP(A19,'Base de dados'!$A$5279:$E$5535,5,0)/1000000</f>
        <v>783019.27949511004</v>
      </c>
      <c r="D19" s="33">
        <v>925331.63446659001</v>
      </c>
      <c r="E19" s="50"/>
      <c r="F19" s="235">
        <f>VLOOKUP($A19,'Base de dados'!$A$5279:$E$5535,4,0)/1000000</f>
        <v>15408.150307959999</v>
      </c>
      <c r="G19" s="33">
        <v>18572.39262409</v>
      </c>
      <c r="H19" s="50"/>
      <c r="I19" s="140">
        <f>VLOOKUP($A19,'Base de dados'!$A$5279:$E$5535,3,0)/1000000</f>
        <v>10777.95170951</v>
      </c>
      <c r="J19" s="33">
        <v>8967.8667815499994</v>
      </c>
      <c r="K19" s="50"/>
      <c r="L19" s="140">
        <f t="shared" si="1"/>
        <v>809205.38151257997</v>
      </c>
      <c r="M19" s="21">
        <v>952871.89387222996</v>
      </c>
      <c r="N19" s="57"/>
    </row>
    <row r="20" spans="1:15">
      <c r="A20" s="4"/>
      <c r="B20" s="25" t="s">
        <v>127</v>
      </c>
      <c r="C20" s="133">
        <f>SUM(C17:C19)</f>
        <v>898979.68030792009</v>
      </c>
      <c r="D20" s="44">
        <v>1039932.05026246</v>
      </c>
      <c r="E20" s="50"/>
      <c r="F20" s="205">
        <f>SUM(F17:F19)</f>
        <v>64334.615104439996</v>
      </c>
      <c r="G20" s="44">
        <v>65615.288300329994</v>
      </c>
      <c r="H20" s="50"/>
      <c r="I20" s="133">
        <f>SUM(I17:I19)</f>
        <v>37181.025580910005</v>
      </c>
      <c r="J20" s="44">
        <v>46037.697222330004</v>
      </c>
      <c r="K20" s="50"/>
      <c r="L20" s="133">
        <f>SUM(L17:L19)</f>
        <v>1000495.32099327</v>
      </c>
      <c r="M20" s="30">
        <v>1151585.03578512</v>
      </c>
      <c r="N20" s="57"/>
      <c r="O20" s="180"/>
    </row>
    <row r="21" spans="1:15" ht="15.75" thickBot="1">
      <c r="A21" s="4"/>
      <c r="B21" s="35"/>
      <c r="C21" s="32"/>
      <c r="D21" s="33"/>
      <c r="E21" s="50"/>
      <c r="F21" s="236"/>
      <c r="G21" s="306"/>
      <c r="H21" s="50"/>
      <c r="I21" s="62"/>
      <c r="J21" s="306"/>
      <c r="K21" s="50"/>
      <c r="L21" s="62"/>
      <c r="M21" s="306"/>
      <c r="N21" s="57"/>
    </row>
    <row r="22" spans="1:15" ht="24">
      <c r="A22" s="123"/>
      <c r="B22" s="87" t="s">
        <v>3946</v>
      </c>
      <c r="C22" s="158">
        <f>C14+C20</f>
        <v>2583727.1591850799</v>
      </c>
      <c r="D22" s="159">
        <v>2661473.9919640198</v>
      </c>
      <c r="E22" s="125"/>
      <c r="F22" s="233">
        <f>F14+F20</f>
        <v>841418.48316148005</v>
      </c>
      <c r="G22" s="159">
        <v>813216.31718696002</v>
      </c>
      <c r="H22" s="125"/>
      <c r="I22" s="158">
        <f>I14+I20</f>
        <v>541744.44400093006</v>
      </c>
      <c r="J22" s="159">
        <v>488925.96112737001</v>
      </c>
      <c r="K22" s="125"/>
      <c r="L22" s="158">
        <f>L14+L20</f>
        <v>3966890.0863474896</v>
      </c>
      <c r="M22" s="160">
        <v>3963616.2702783495</v>
      </c>
      <c r="N22" s="122"/>
    </row>
    <row r="23" spans="1:15">
      <c r="A23" s="4"/>
      <c r="B23" s="6" t="s">
        <v>136</v>
      </c>
      <c r="C23" s="305" t="str">
        <f>IF('Q9'!C43-'Q10'!C22&gt;0,'Q9'!C43-'Q10'!C22,"-")</f>
        <v>-</v>
      </c>
      <c r="D23" s="44">
        <v>176036.08414405026</v>
      </c>
      <c r="E23" s="18"/>
      <c r="F23" s="229" t="str">
        <f>IF('Q9'!F43-'Q10'!F22&gt;0,'Q9'!F43-'Q10'!F22,"-")</f>
        <v>-</v>
      </c>
      <c r="G23" s="27"/>
      <c r="H23" s="18"/>
      <c r="I23" s="161">
        <f>IF('Q9'!I43-'Q10'!I22&gt;0,'Q9'!I43-'Q10'!I22,"-")</f>
        <v>17417.892425499856</v>
      </c>
      <c r="J23" s="44">
        <v>21946.481618799968</v>
      </c>
      <c r="K23" s="18"/>
      <c r="L23" s="161" t="str">
        <f>IF('Q9'!L43-'Q10'!L22&gt;0,'Q9'!L43-'Q10'!L22,"-")</f>
        <v>-</v>
      </c>
      <c r="M23" s="30">
        <v>177172.11515225051</v>
      </c>
      <c r="N23" s="5"/>
    </row>
    <row r="24" spans="1:15" ht="15.75" thickBot="1">
      <c r="A24" s="38"/>
      <c r="B24" s="37"/>
      <c r="C24" s="32"/>
      <c r="D24" s="37"/>
      <c r="E24" s="37"/>
      <c r="F24" s="32"/>
      <c r="G24" s="32"/>
      <c r="H24" s="37"/>
      <c r="I24" s="32"/>
      <c r="J24" s="32"/>
      <c r="K24" s="37"/>
      <c r="L24" s="32"/>
      <c r="M24" s="32"/>
      <c r="N24" s="39"/>
    </row>
  </sheetData>
  <mergeCells count="14">
    <mergeCell ref="B2:M2"/>
    <mergeCell ref="B3:M3"/>
    <mergeCell ref="C4:D4"/>
    <mergeCell ref="F4:G4"/>
    <mergeCell ref="I4:J4"/>
    <mergeCell ref="L4:M4"/>
    <mergeCell ref="C5:D5"/>
    <mergeCell ref="F5:G5"/>
    <mergeCell ref="I5:J5"/>
    <mergeCell ref="L5:M5"/>
    <mergeCell ref="C6:D6"/>
    <mergeCell ref="F6:G6"/>
    <mergeCell ref="I6:J6"/>
    <mergeCell ref="L6:M6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0"/>
  <sheetViews>
    <sheetView topLeftCell="A10" zoomScale="120" zoomScaleNormal="120" workbookViewId="0">
      <selection activeCell="P35" sqref="P35"/>
    </sheetView>
  </sheetViews>
  <sheetFormatPr defaultRowHeight="15"/>
  <cols>
    <col min="2" max="2" width="40.28515625" bestFit="1" customWidth="1"/>
    <col min="3" max="3" width="8.7109375" customWidth="1"/>
    <col min="4" max="4" width="7.85546875" bestFit="1" customWidth="1"/>
    <col min="6" max="6" width="8.7109375" customWidth="1"/>
    <col min="7" max="7" width="6.5703125" bestFit="1" customWidth="1"/>
    <col min="9" max="9" width="8.7109375" customWidth="1"/>
    <col min="10" max="10" width="6.5703125" bestFit="1" customWidth="1"/>
    <col min="12" max="12" width="8.7109375" customWidth="1"/>
    <col min="13" max="13" width="7.85546875" bestFit="1" customWidth="1"/>
  </cols>
  <sheetData>
    <row r="1" spans="1:14">
      <c r="A1" s="1"/>
      <c r="B1" s="2"/>
      <c r="C1" s="42"/>
      <c r="D1" s="2"/>
      <c r="E1" s="2"/>
      <c r="F1" s="42"/>
      <c r="G1" s="54"/>
      <c r="H1" s="2"/>
      <c r="I1" s="42"/>
      <c r="J1" s="42"/>
      <c r="K1" s="2"/>
      <c r="L1" s="42"/>
      <c r="M1" s="42"/>
      <c r="N1" s="3"/>
    </row>
    <row r="2" spans="1:14">
      <c r="A2" s="4"/>
      <c r="B2" s="328" t="s">
        <v>4077</v>
      </c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5"/>
    </row>
    <row r="3" spans="1:14">
      <c r="A3" s="4"/>
      <c r="B3" s="329" t="s">
        <v>140</v>
      </c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5"/>
    </row>
    <row r="4" spans="1:14">
      <c r="A4" s="4"/>
      <c r="B4" s="6"/>
      <c r="C4" s="329"/>
      <c r="D4" s="329"/>
      <c r="E4" s="7"/>
      <c r="F4" s="329"/>
      <c r="G4" s="329"/>
      <c r="H4" s="7"/>
      <c r="I4" s="329"/>
      <c r="J4" s="329"/>
      <c r="K4" s="7"/>
      <c r="L4" s="329" t="s">
        <v>0</v>
      </c>
      <c r="M4" s="329"/>
      <c r="N4" s="5"/>
    </row>
    <row r="5" spans="1:14">
      <c r="A5" s="4"/>
      <c r="B5" s="6"/>
      <c r="C5" s="329"/>
      <c r="D5" s="329"/>
      <c r="E5" s="7"/>
      <c r="F5" s="329"/>
      <c r="G5" s="329"/>
      <c r="H5" s="7"/>
      <c r="I5" s="329"/>
      <c r="J5" s="329"/>
      <c r="K5" s="7"/>
      <c r="L5" s="329"/>
      <c r="M5" s="329"/>
      <c r="N5" s="5"/>
    </row>
    <row r="6" spans="1:14">
      <c r="A6" s="4"/>
      <c r="B6" s="6"/>
      <c r="C6" s="329" t="s">
        <v>49</v>
      </c>
      <c r="D6" s="329"/>
      <c r="E6" s="7"/>
      <c r="F6" s="329" t="s">
        <v>50</v>
      </c>
      <c r="G6" s="329"/>
      <c r="H6" s="7"/>
      <c r="I6" s="329" t="s">
        <v>51</v>
      </c>
      <c r="J6" s="329"/>
      <c r="K6" s="7"/>
      <c r="L6" s="329" t="s">
        <v>52</v>
      </c>
      <c r="M6" s="329"/>
      <c r="N6" s="5"/>
    </row>
    <row r="7" spans="1:14">
      <c r="A7" s="4"/>
      <c r="B7" s="9"/>
      <c r="C7" s="7">
        <v>2017</v>
      </c>
      <c r="D7" s="8">
        <v>2016</v>
      </c>
      <c r="E7" s="7"/>
      <c r="F7" s="200">
        <v>2017</v>
      </c>
      <c r="G7" s="8">
        <v>2016</v>
      </c>
      <c r="H7" s="7"/>
      <c r="I7" s="7">
        <v>2017</v>
      </c>
      <c r="J7" s="8">
        <v>2016</v>
      </c>
      <c r="K7" s="7"/>
      <c r="L7" s="7">
        <v>2017</v>
      </c>
      <c r="M7" s="8">
        <v>2016</v>
      </c>
      <c r="N7" s="5"/>
    </row>
    <row r="8" spans="1:14">
      <c r="A8" s="4"/>
      <c r="B8" s="6" t="s">
        <v>141</v>
      </c>
      <c r="C8" s="26"/>
      <c r="D8" s="27"/>
      <c r="E8" s="26"/>
      <c r="F8" s="201"/>
      <c r="G8" s="27"/>
      <c r="H8" s="26"/>
      <c r="I8" s="26"/>
      <c r="J8" s="27"/>
      <c r="K8" s="26"/>
      <c r="L8" s="26"/>
      <c r="M8" s="27"/>
      <c r="N8" s="5"/>
    </row>
    <row r="9" spans="1:14">
      <c r="A9" s="4" t="s">
        <v>3948</v>
      </c>
      <c r="B9" s="14" t="s">
        <v>142</v>
      </c>
      <c r="C9" s="155">
        <f>VLOOKUP($A9,'Base de dados'!$A$5545:$E$5737,5,0)/1000000</f>
        <v>6367.6634810300002</v>
      </c>
      <c r="D9" s="19">
        <v>6311.8912633100008</v>
      </c>
      <c r="E9" s="26"/>
      <c r="F9" s="224">
        <f>VLOOKUP($A9,'Base de dados'!$A$5545:$E$5737,4,0)/1000000</f>
        <v>14713.569698089999</v>
      </c>
      <c r="G9" s="19">
        <v>15262.652177299999</v>
      </c>
      <c r="H9" s="26"/>
      <c r="I9" s="155">
        <f>VLOOKUP($A9,'Base de dados'!$A$5545:$E$5737,3,0)/1000000</f>
        <v>13930.148654430001</v>
      </c>
      <c r="J9" s="19">
        <v>11892.081800149999</v>
      </c>
      <c r="K9" s="26"/>
      <c r="L9" s="155">
        <f>C9+F9+I9</f>
        <v>35011.381833549996</v>
      </c>
      <c r="M9" s="19">
        <v>33466.625240759997</v>
      </c>
      <c r="N9" s="5"/>
    </row>
    <row r="10" spans="1:14">
      <c r="A10" s="4" t="s">
        <v>3949</v>
      </c>
      <c r="B10" s="14" t="s">
        <v>143</v>
      </c>
      <c r="C10" s="155">
        <f>VLOOKUP(A10,'Base de dados'!A5546:E5738,5,0)/1000000</f>
        <v>30548.67041422</v>
      </c>
      <c r="D10" s="19">
        <v>28315.755274419997</v>
      </c>
      <c r="E10" s="50"/>
      <c r="F10" s="224">
        <f>VLOOKUP($A10,'Base de dados'!$A$5545:$E$5737,4,0)/1000000</f>
        <v>39309.210776980006</v>
      </c>
      <c r="G10" s="19">
        <v>37607.466568379998</v>
      </c>
      <c r="H10" s="50"/>
      <c r="I10" s="155">
        <f>VLOOKUP($A10,'Base de dados'!$A$5545:$E$5737,3,0)/1000000</f>
        <v>1535.9105001500002</v>
      </c>
      <c r="J10" s="19">
        <v>1277.5902038800002</v>
      </c>
      <c r="K10" s="50"/>
      <c r="L10" s="155">
        <f t="shared" ref="L10:L39" si="0">C10+F10+I10</f>
        <v>71393.791691350008</v>
      </c>
      <c r="M10" s="19">
        <v>67200.812046679988</v>
      </c>
      <c r="N10" s="5"/>
    </row>
    <row r="11" spans="1:14">
      <c r="A11" s="4" t="s">
        <v>3950</v>
      </c>
      <c r="B11" s="14" t="s">
        <v>144</v>
      </c>
      <c r="C11" s="155">
        <f>VLOOKUP(A11,'Base de dados'!A5547:E5739,5,0)/1000000</f>
        <v>6205.9091867200004</v>
      </c>
      <c r="D11" s="19">
        <v>5621.5163920699997</v>
      </c>
      <c r="E11" s="18"/>
      <c r="F11" s="224">
        <f>VLOOKUP($A11,'Base de dados'!$A$5545:$E$5737,4,0)/1000000</f>
        <v>18284.525207679999</v>
      </c>
      <c r="G11" s="19">
        <v>17442.768324110002</v>
      </c>
      <c r="H11" s="18"/>
      <c r="I11" s="155">
        <f>VLOOKUP($A11,'Base de dados'!$A$5545:$E$5737,3,0)/1000000</f>
        <v>676.76535946000001</v>
      </c>
      <c r="J11" s="19">
        <v>670.77039972</v>
      </c>
      <c r="K11" s="18"/>
      <c r="L11" s="155">
        <f t="shared" si="0"/>
        <v>25167.199753860001</v>
      </c>
      <c r="M11" s="19">
        <v>23735.055115900002</v>
      </c>
      <c r="N11" s="56"/>
    </row>
    <row r="12" spans="1:14">
      <c r="A12" s="4" t="s">
        <v>3951</v>
      </c>
      <c r="B12" s="14" t="s">
        <v>145</v>
      </c>
      <c r="C12" s="155">
        <f>VLOOKUP(A12,'Base de dados'!A5548:E5740,5,0)/1000000</f>
        <v>24617.55325709</v>
      </c>
      <c r="D12" s="19">
        <v>21801.008784009999</v>
      </c>
      <c r="E12" s="18"/>
      <c r="F12" s="224">
        <f>VLOOKUP($A12,'Base de dados'!$A$5545:$E$5737,4,0)/1000000</f>
        <v>29989.06871933</v>
      </c>
      <c r="G12" s="19">
        <v>33827.283727230002</v>
      </c>
      <c r="H12" s="18"/>
      <c r="I12" s="155">
        <f>VLOOKUP($A12,'Base de dados'!$A$5545:$E$5737,3,0)/1000000</f>
        <v>56891.184515389999</v>
      </c>
      <c r="J12" s="19">
        <v>50577.082900940004</v>
      </c>
      <c r="K12" s="18"/>
      <c r="L12" s="155">
        <f t="shared" si="0"/>
        <v>111497.80649181</v>
      </c>
      <c r="M12" s="19">
        <v>106205.37541218</v>
      </c>
      <c r="N12" s="57"/>
    </row>
    <row r="13" spans="1:14">
      <c r="A13" s="4" t="s">
        <v>3952</v>
      </c>
      <c r="B13" s="14" t="s">
        <v>146</v>
      </c>
      <c r="C13" s="155">
        <f>VLOOKUP(A13,'Base de dados'!A5549:E5741,5,0)/1000000</f>
        <v>68151.145514980002</v>
      </c>
      <c r="D13" s="19">
        <v>61596.446693900005</v>
      </c>
      <c r="E13" s="18"/>
      <c r="F13" s="224">
        <f>VLOOKUP($A13,'Base de dados'!$A$5545:$E$5737,4,0)/1000000</f>
        <v>0</v>
      </c>
      <c r="G13" s="19">
        <v>0</v>
      </c>
      <c r="H13" s="18"/>
      <c r="I13" s="155">
        <f>VLOOKUP($A13,'Base de dados'!$A$5545:$E$5737,3,0)/1000000</f>
        <v>20.978835870000001</v>
      </c>
      <c r="J13" s="19">
        <v>16.830007269999999</v>
      </c>
      <c r="K13" s="18"/>
      <c r="L13" s="155">
        <f t="shared" si="0"/>
        <v>68172.124350850005</v>
      </c>
      <c r="M13" s="19">
        <v>61613.276701170005</v>
      </c>
      <c r="N13" s="57"/>
    </row>
    <row r="14" spans="1:14">
      <c r="A14" s="4" t="s">
        <v>3953</v>
      </c>
      <c r="B14" s="14" t="s">
        <v>147</v>
      </c>
      <c r="C14" s="155">
        <f>VLOOKUP(A14,'Base de dados'!A5550:E5742,5,0)/1000000</f>
        <v>9751.6476026500004</v>
      </c>
      <c r="D14" s="19">
        <v>8816.085565020001</v>
      </c>
      <c r="E14" s="18"/>
      <c r="F14" s="224">
        <f>VLOOKUP($A14,'Base de dados'!$A$5545:$E$5737,4,0)/1000000</f>
        <v>73504.046744520005</v>
      </c>
      <c r="G14" s="19">
        <v>71770.502654340002</v>
      </c>
      <c r="H14" s="18"/>
      <c r="I14" s="155">
        <f>VLOOKUP($A14,'Base de dados'!$A$5545:$E$5737,3,0)/1000000</f>
        <v>5129.3982272700005</v>
      </c>
      <c r="J14" s="19">
        <v>4834.1168587000002</v>
      </c>
      <c r="K14" s="18"/>
      <c r="L14" s="155">
        <f t="shared" si="0"/>
        <v>88385.092574440001</v>
      </c>
      <c r="M14" s="19">
        <v>85420.705078059997</v>
      </c>
      <c r="N14" s="57"/>
    </row>
    <row r="15" spans="1:14">
      <c r="A15" s="4" t="s">
        <v>3954</v>
      </c>
      <c r="B15" s="14" t="s">
        <v>148</v>
      </c>
      <c r="C15" s="155">
        <f>VLOOKUP(A15,'Base de dados'!A5551:E5743,5,0)/1000000</f>
        <v>2847.8736978699999</v>
      </c>
      <c r="D15" s="19">
        <v>2769.1308419400002</v>
      </c>
      <c r="E15" s="18"/>
      <c r="F15" s="224">
        <f>VLOOKUP($A15,'Base de dados'!$A$5545:$E$5737,4,0)/1000000</f>
        <v>2.8547292099999999</v>
      </c>
      <c r="G15" s="19">
        <v>2.9312558599999998</v>
      </c>
      <c r="H15" s="18"/>
      <c r="I15" s="155">
        <f>VLOOKUP($A15,'Base de dados'!$A$5545:$E$5737,3,0)/1000000</f>
        <v>4.8703398</v>
      </c>
      <c r="J15" s="19">
        <v>5.2957816799999993</v>
      </c>
      <c r="K15" s="18"/>
      <c r="L15" s="155">
        <f t="shared" si="0"/>
        <v>2855.5987668799999</v>
      </c>
      <c r="M15" s="19">
        <v>2777.3578794800001</v>
      </c>
      <c r="N15" s="57"/>
    </row>
    <row r="16" spans="1:14">
      <c r="A16" s="4" t="s">
        <v>3955</v>
      </c>
      <c r="B16" s="14" t="s">
        <v>149</v>
      </c>
      <c r="C16" s="155">
        <f>VLOOKUP(A16,'Base de dados'!A5552:E5744,5,0)/1000000</f>
        <v>84700.457239149997</v>
      </c>
      <c r="D16" s="19">
        <v>79742.744575869991</v>
      </c>
      <c r="E16" s="18"/>
      <c r="F16" s="224">
        <f>VLOOKUP($A16,'Base de dados'!$A$5545:$E$5737,4,0)/1000000</f>
        <v>5556.5958842700002</v>
      </c>
      <c r="G16" s="19">
        <v>5137.1183153100001</v>
      </c>
      <c r="H16" s="18"/>
      <c r="I16" s="155">
        <f>VLOOKUP($A16,'Base de dados'!$A$5545:$E$5737,3,0)/1000000</f>
        <v>15248.658275</v>
      </c>
      <c r="J16" s="19">
        <v>13764.161554079999</v>
      </c>
      <c r="K16" s="18"/>
      <c r="L16" s="155">
        <f t="shared" si="0"/>
        <v>105505.71139842</v>
      </c>
      <c r="M16" s="19">
        <v>98644.024445259987</v>
      </c>
      <c r="N16" s="57"/>
    </row>
    <row r="17" spans="1:14">
      <c r="A17" s="4" t="s">
        <v>3956</v>
      </c>
      <c r="B17" s="14" t="s">
        <v>150</v>
      </c>
      <c r="C17" s="155">
        <f>VLOOKUP(A17,'Base de dados'!A5553:E5745,5,0)/1000000</f>
        <v>654798.65977999999</v>
      </c>
      <c r="D17" s="19">
        <v>594562.63089535001</v>
      </c>
      <c r="E17" s="50"/>
      <c r="F17" s="224">
        <f>VLOOKUP($A17,'Base de dados'!$A$5545:$E$5737,4,0)/1000000</f>
        <v>142671.55491025001</v>
      </c>
      <c r="G17" s="19">
        <v>138888.83633671</v>
      </c>
      <c r="H17" s="50"/>
      <c r="I17" s="155">
        <f>VLOOKUP($A17,'Base de dados'!$A$5545:$E$5737,3,0)/1000000</f>
        <v>40869.3325559</v>
      </c>
      <c r="J17" s="19">
        <v>34466.349472480004</v>
      </c>
      <c r="K17" s="50"/>
      <c r="L17" s="155">
        <f t="shared" si="0"/>
        <v>838339.54724614997</v>
      </c>
      <c r="M17" s="19">
        <v>767917.81670454005</v>
      </c>
      <c r="N17" s="57"/>
    </row>
    <row r="18" spans="1:14">
      <c r="A18" s="4" t="s">
        <v>3957</v>
      </c>
      <c r="B18" s="14" t="s">
        <v>151</v>
      </c>
      <c r="C18" s="155">
        <f>VLOOKUP(A18,'Base de dados'!A5554:E5746,5,0)/1000000</f>
        <v>115758.08849146</v>
      </c>
      <c r="D18" s="19">
        <v>106486.64773912</v>
      </c>
      <c r="E18" s="50"/>
      <c r="F18" s="224">
        <f>VLOOKUP($A18,'Base de dados'!$A$5545:$E$5737,4,0)/1000000</f>
        <v>93285.780964679987</v>
      </c>
      <c r="G18" s="19">
        <v>91002.441610609996</v>
      </c>
      <c r="H18" s="50"/>
      <c r="I18" s="155">
        <f>VLOOKUP($A18,'Base de dados'!$A$5545:$E$5737,3,0)/1000000</f>
        <v>131794.17189952001</v>
      </c>
      <c r="J18" s="19">
        <v>116577.96361939999</v>
      </c>
      <c r="K18" s="50"/>
      <c r="L18" s="155">
        <f t="shared" si="0"/>
        <v>340838.04135565995</v>
      </c>
      <c r="M18" s="19">
        <v>314067.05296912999</v>
      </c>
      <c r="N18" s="57"/>
    </row>
    <row r="19" spans="1:14">
      <c r="A19" s="4" t="s">
        <v>3958</v>
      </c>
      <c r="B19" s="14" t="s">
        <v>152</v>
      </c>
      <c r="C19" s="155">
        <f>VLOOKUP(A19,'Base de dados'!A5555:E5747,5,0)/1000000</f>
        <v>71481.11236092</v>
      </c>
      <c r="D19" s="19">
        <v>72398.819438029997</v>
      </c>
      <c r="E19" s="50"/>
      <c r="F19" s="224">
        <f>VLOOKUP($A19,'Base de dados'!$A$5545:$E$5737,4,0)/1000000</f>
        <v>866.90601595999999</v>
      </c>
      <c r="G19" s="19">
        <v>997.27682616999994</v>
      </c>
      <c r="H19" s="50"/>
      <c r="I19" s="155">
        <f>VLOOKUP($A19,'Base de dados'!$A$5545:$E$5737,3,0)/1000000</f>
        <v>906.75781799000004</v>
      </c>
      <c r="J19" s="19">
        <v>890.96479232000002</v>
      </c>
      <c r="K19" s="50"/>
      <c r="L19" s="155">
        <f t="shared" si="0"/>
        <v>73254.776194870006</v>
      </c>
      <c r="M19" s="19">
        <v>74287.06105651999</v>
      </c>
      <c r="N19" s="57"/>
    </row>
    <row r="20" spans="1:14">
      <c r="A20" s="4" t="s">
        <v>3959</v>
      </c>
      <c r="B20" s="14" t="s">
        <v>153</v>
      </c>
      <c r="C20" s="155">
        <f>VLOOKUP(A20,'Base de dados'!A5556:E5748,5,0)/1000000</f>
        <v>97763.017230609999</v>
      </c>
      <c r="D20" s="19">
        <v>94545.790452469999</v>
      </c>
      <c r="E20" s="50"/>
      <c r="F20" s="224">
        <f>VLOOKUP($A20,'Base de dados'!$A$5545:$E$5737,4,0)/1000000</f>
        <v>109653.26820974999</v>
      </c>
      <c r="G20" s="19">
        <v>107823.27380136</v>
      </c>
      <c r="H20" s="50"/>
      <c r="I20" s="155">
        <f>VLOOKUP($A20,'Base de dados'!$A$5545:$E$5737,3,0)/1000000</f>
        <v>142755.50520260999</v>
      </c>
      <c r="J20" s="19">
        <v>123430.17925839999</v>
      </c>
      <c r="K20" s="50"/>
      <c r="L20" s="155">
        <f t="shared" si="0"/>
        <v>350171.79064297001</v>
      </c>
      <c r="M20" s="19">
        <v>325799.24351222999</v>
      </c>
      <c r="N20" s="57"/>
    </row>
    <row r="21" spans="1:14">
      <c r="A21" s="4" t="s">
        <v>3960</v>
      </c>
      <c r="B21" s="14" t="s">
        <v>154</v>
      </c>
      <c r="C21" s="155">
        <f>VLOOKUP(A21,'Base de dados'!A5557:E5749,5,0)/1000000</f>
        <v>1828.64232027</v>
      </c>
      <c r="D21" s="19">
        <v>1863.8054273499999</v>
      </c>
      <c r="E21" s="18"/>
      <c r="F21" s="224">
        <f>VLOOKUP($A21,'Base de dados'!$A$5545:$E$5737,4,0)/1000000</f>
        <v>2338.8189017099999</v>
      </c>
      <c r="G21" s="19">
        <v>2246.8056210700001</v>
      </c>
      <c r="H21" s="18"/>
      <c r="I21" s="155">
        <f>VLOOKUP($A21,'Base de dados'!$A$5545:$E$5737,3,0)/1000000</f>
        <v>4238.2554598799998</v>
      </c>
      <c r="J21" s="19">
        <v>3909.9792145300003</v>
      </c>
      <c r="K21" s="18"/>
      <c r="L21" s="155">
        <f t="shared" si="0"/>
        <v>8405.7166818599999</v>
      </c>
      <c r="M21" s="19">
        <v>8020.5902629499997</v>
      </c>
      <c r="N21" s="57"/>
    </row>
    <row r="22" spans="1:14">
      <c r="A22" s="4" t="s">
        <v>3961</v>
      </c>
      <c r="B22" s="14" t="s">
        <v>155</v>
      </c>
      <c r="C22" s="155">
        <f>VLOOKUP(A22,'Base de dados'!A5558:E5750,5,0)/1000000</f>
        <v>1685.44006328</v>
      </c>
      <c r="D22" s="19">
        <v>2323.7975646499999</v>
      </c>
      <c r="E22" s="18"/>
      <c r="F22" s="224">
        <f>VLOOKUP($A22,'Base de dados'!$A$5545:$E$5737,4,0)/1000000</f>
        <v>11667.37639601</v>
      </c>
      <c r="G22" s="19">
        <v>11465.988975799999</v>
      </c>
      <c r="H22" s="18"/>
      <c r="I22" s="155">
        <f>VLOOKUP($A22,'Base de dados'!$A$5545:$E$5737,3,0)/1000000</f>
        <v>561.71804616999998</v>
      </c>
      <c r="J22" s="19">
        <v>540.90051597000001</v>
      </c>
      <c r="K22" s="18"/>
      <c r="L22" s="155">
        <f t="shared" si="0"/>
        <v>13914.53450546</v>
      </c>
      <c r="M22" s="19">
        <v>14330.68705642</v>
      </c>
      <c r="N22" s="57"/>
    </row>
    <row r="23" spans="1:14">
      <c r="A23" s="4" t="s">
        <v>3962</v>
      </c>
      <c r="B23" s="14" t="s">
        <v>156</v>
      </c>
      <c r="C23" s="155">
        <f>VLOOKUP(A23,'Base de dados'!A5559:E5751,5,0)/1000000</f>
        <v>6301.9245219300001</v>
      </c>
      <c r="D23" s="19">
        <v>3776.0954100200001</v>
      </c>
      <c r="E23" s="18"/>
      <c r="F23" s="224">
        <f>VLOOKUP($A23,'Base de dados'!$A$5545:$E$5737,4,0)/1000000</f>
        <v>5570.2527450500002</v>
      </c>
      <c r="G23" s="19">
        <v>5732.7907058999999</v>
      </c>
      <c r="H23" s="18"/>
      <c r="I23" s="155">
        <f>VLOOKUP($A23,'Base de dados'!$A$5545:$E$5737,3,0)/1000000</f>
        <v>44888.069011150001</v>
      </c>
      <c r="J23" s="19">
        <v>48242.81071061</v>
      </c>
      <c r="K23" s="18"/>
      <c r="L23" s="155">
        <f t="shared" si="0"/>
        <v>56760.246278129998</v>
      </c>
      <c r="M23" s="19">
        <v>57751.696826530002</v>
      </c>
      <c r="N23" s="57"/>
    </row>
    <row r="24" spans="1:14">
      <c r="A24" s="4" t="s">
        <v>3963</v>
      </c>
      <c r="B24" s="14" t="s">
        <v>157</v>
      </c>
      <c r="C24" s="155">
        <f>VLOOKUP(A24,'Base de dados'!A5560:E5752,5,0)/1000000</f>
        <v>51.351554200000002</v>
      </c>
      <c r="D24" s="19">
        <v>38.162826939999995</v>
      </c>
      <c r="E24" s="18"/>
      <c r="F24" s="224">
        <f>VLOOKUP($A24,'Base de dados'!$A$5545:$E$5737,4,0)/1000000</f>
        <v>2414.1100173499999</v>
      </c>
      <c r="G24" s="19">
        <v>2174.8392600900002</v>
      </c>
      <c r="H24" s="18"/>
      <c r="I24" s="155">
        <f>VLOOKUP($A24,'Base de dados'!$A$5545:$E$5737,3,0)/1000000</f>
        <v>2207.19633423</v>
      </c>
      <c r="J24" s="19">
        <v>2569.0792004499999</v>
      </c>
      <c r="K24" s="18"/>
      <c r="L24" s="155">
        <f t="shared" si="0"/>
        <v>4672.65790578</v>
      </c>
      <c r="M24" s="19">
        <v>4782.0812874799994</v>
      </c>
      <c r="N24" s="57"/>
    </row>
    <row r="25" spans="1:14">
      <c r="A25" s="4" t="s">
        <v>3964</v>
      </c>
      <c r="B25" s="14" t="s">
        <v>158</v>
      </c>
      <c r="C25" s="155">
        <f>VLOOKUP(A25,'Base de dados'!A5561:E5753,5,0)/1000000</f>
        <v>858.70055078999997</v>
      </c>
      <c r="D25" s="19">
        <v>563.56155421000005</v>
      </c>
      <c r="E25" s="18"/>
      <c r="F25" s="224">
        <f>VLOOKUP($A25,'Base de dados'!$A$5545:$E$5737,4,0)/1000000</f>
        <v>3313.2994916399998</v>
      </c>
      <c r="G25" s="19">
        <v>2988.0221869000002</v>
      </c>
      <c r="H25" s="18"/>
      <c r="I25" s="155">
        <f>VLOOKUP($A25,'Base de dados'!$A$5545:$E$5737,3,0)/1000000</f>
        <v>12288.119142219999</v>
      </c>
      <c r="J25" s="19">
        <v>12370.245761479999</v>
      </c>
      <c r="K25" s="18"/>
      <c r="L25" s="155">
        <f t="shared" si="0"/>
        <v>16460.119184650001</v>
      </c>
      <c r="M25" s="19">
        <v>15921.829502589999</v>
      </c>
      <c r="N25" s="57"/>
    </row>
    <row r="26" spans="1:14">
      <c r="A26" s="4" t="s">
        <v>3965</v>
      </c>
      <c r="B26" s="14" t="s">
        <v>159</v>
      </c>
      <c r="C26" s="155">
        <f>VLOOKUP(A26,'Base de dados'!A5562:E5754,5,0)/1000000</f>
        <v>3983.5809739899996</v>
      </c>
      <c r="D26" s="19">
        <v>5360.8096609499999</v>
      </c>
      <c r="E26" s="18"/>
      <c r="F26" s="224">
        <f>VLOOKUP($A26,'Base de dados'!$A$5545:$E$5737,4,0)/1000000</f>
        <v>4635.3326992600005</v>
      </c>
      <c r="G26" s="19">
        <v>4519.71088134</v>
      </c>
      <c r="H26" s="18"/>
      <c r="I26" s="155">
        <f>VLOOKUP($A26,'Base de dados'!$A$5545:$E$5737,3,0)/1000000</f>
        <v>4487.0765050200007</v>
      </c>
      <c r="J26" s="19">
        <v>4231.5786196899999</v>
      </c>
      <c r="K26" s="18"/>
      <c r="L26" s="155">
        <f t="shared" si="0"/>
        <v>13105.990178270002</v>
      </c>
      <c r="M26" s="19">
        <v>14112.099161980001</v>
      </c>
      <c r="N26" s="57"/>
    </row>
    <row r="27" spans="1:14">
      <c r="A27" s="4" t="s">
        <v>3966</v>
      </c>
      <c r="B27" s="14" t="s">
        <v>160</v>
      </c>
      <c r="C27" s="155">
        <f>VLOOKUP(A27,'Base de dados'!A5563:E5755,5,0)/1000000</f>
        <v>6999.0412348400005</v>
      </c>
      <c r="D27" s="19">
        <v>6975.0797001999999</v>
      </c>
      <c r="E27" s="18"/>
      <c r="F27" s="224">
        <f>VLOOKUP($A27,'Base de dados'!$A$5545:$E$5737,4,0)/1000000</f>
        <v>3991.1551019799999</v>
      </c>
      <c r="G27" s="19">
        <v>3850.25486142</v>
      </c>
      <c r="H27" s="18"/>
      <c r="I27" s="155">
        <f>VLOOKUP($A27,'Base de dados'!$A$5545:$E$5737,3,0)/1000000</f>
        <v>250.03222022</v>
      </c>
      <c r="J27" s="19">
        <v>267.01816509999998</v>
      </c>
      <c r="K27" s="18"/>
      <c r="L27" s="155">
        <f t="shared" si="0"/>
        <v>11240.228557040002</v>
      </c>
      <c r="M27" s="19">
        <v>11092.352726720001</v>
      </c>
      <c r="N27" s="57"/>
    </row>
    <row r="28" spans="1:14">
      <c r="A28" s="4" t="s">
        <v>3967</v>
      </c>
      <c r="B28" s="14" t="s">
        <v>161</v>
      </c>
      <c r="C28" s="155">
        <f>VLOOKUP(A28,'Base de dados'!A5564:E5756,5,0)/1000000</f>
        <v>22224.944957659998</v>
      </c>
      <c r="D28" s="19">
        <v>25010.914406580003</v>
      </c>
      <c r="E28" s="50"/>
      <c r="F28" s="224">
        <f>VLOOKUP($A28,'Base de dados'!$A$5545:$E$5737,4,0)/1000000</f>
        <v>6930.2449762299993</v>
      </c>
      <c r="G28" s="19">
        <v>6762.6021148700002</v>
      </c>
      <c r="H28" s="50"/>
      <c r="I28" s="155">
        <f>VLOOKUP($A28,'Base de dados'!$A$5545:$E$5737,3,0)/1000000</f>
        <v>3117.4228545800001</v>
      </c>
      <c r="J28" s="19">
        <v>2749.16436552</v>
      </c>
      <c r="K28" s="50"/>
      <c r="L28" s="155">
        <f t="shared" si="0"/>
        <v>32272.612788469996</v>
      </c>
      <c r="M28" s="19">
        <v>34522.680886970003</v>
      </c>
      <c r="N28" s="57"/>
    </row>
    <row r="29" spans="1:14">
      <c r="A29" s="4" t="s">
        <v>3968</v>
      </c>
      <c r="B29" s="14" t="s">
        <v>162</v>
      </c>
      <c r="C29" s="155">
        <f>VLOOKUP(A29,'Base de dados'!A5565:E5757,5,0)/1000000</f>
        <v>2648.8468969299997</v>
      </c>
      <c r="D29" s="19">
        <v>2888.2653947600002</v>
      </c>
      <c r="E29" s="26"/>
      <c r="F29" s="224">
        <f>VLOOKUP($A29,'Base de dados'!$A$5545:$E$5737,4,0)/1000000</f>
        <v>308.00788244</v>
      </c>
      <c r="G29" s="19">
        <v>241.37297631999999</v>
      </c>
      <c r="H29" s="26"/>
      <c r="I29" s="155">
        <f>VLOOKUP($A29,'Base de dados'!$A$5545:$E$5737,3,0)/1000000</f>
        <v>11.04791251</v>
      </c>
      <c r="J29" s="19">
        <v>15.56173969</v>
      </c>
      <c r="K29" s="26"/>
      <c r="L29" s="155">
        <f t="shared" si="0"/>
        <v>2967.90269188</v>
      </c>
      <c r="M29" s="19">
        <v>3145.2001107700003</v>
      </c>
      <c r="N29" s="5"/>
    </row>
    <row r="30" spans="1:14">
      <c r="A30" s="4" t="s">
        <v>3969</v>
      </c>
      <c r="B30" s="14" t="s">
        <v>163</v>
      </c>
      <c r="C30" s="155">
        <f>VLOOKUP(A30,'Base de dados'!A5566:E5758,5,0)/1000000</f>
        <v>2077.7226987100003</v>
      </c>
      <c r="D30" s="19">
        <v>2156.68181207</v>
      </c>
      <c r="E30" s="26"/>
      <c r="F30" s="224">
        <f>VLOOKUP($A30,'Base de dados'!$A$5545:$E$5737,4,0)/1000000</f>
        <v>623.68822992999992</v>
      </c>
      <c r="G30" s="19">
        <v>851.25500850000003</v>
      </c>
      <c r="H30" s="26"/>
      <c r="I30" s="155">
        <f>VLOOKUP($A30,'Base de dados'!$A$5545:$E$5737,3,0)/1000000</f>
        <v>308.34518539999999</v>
      </c>
      <c r="J30" s="19">
        <v>329.52927366</v>
      </c>
      <c r="K30" s="26"/>
      <c r="L30" s="155">
        <f t="shared" si="0"/>
        <v>3009.7561140400003</v>
      </c>
      <c r="M30" s="19">
        <v>3337.4660942300002</v>
      </c>
      <c r="N30" s="5"/>
    </row>
    <row r="31" spans="1:14">
      <c r="A31" s="4" t="s">
        <v>3970</v>
      </c>
      <c r="B31" s="14" t="s">
        <v>164</v>
      </c>
      <c r="C31" s="155">
        <f>VLOOKUP(A31,'Base de dados'!A5567:E5759,5,0)/1000000</f>
        <v>2777.3369337099998</v>
      </c>
      <c r="D31" s="19">
        <v>3079.80705893</v>
      </c>
      <c r="E31" s="18"/>
      <c r="F31" s="224">
        <f>VLOOKUP($A31,'Base de dados'!$A$5545:$E$5737,4,0)/1000000</f>
        <v>2071.307116</v>
      </c>
      <c r="G31" s="19">
        <v>1866.59465142</v>
      </c>
      <c r="H31" s="18"/>
      <c r="I31" s="155">
        <f>VLOOKUP($A31,'Base de dados'!$A$5545:$E$5737,3,0)/1000000</f>
        <v>1481.16527879</v>
      </c>
      <c r="J31" s="19">
        <v>1487.5013507900001</v>
      </c>
      <c r="K31" s="18"/>
      <c r="L31" s="155">
        <f t="shared" si="0"/>
        <v>6329.8093284999995</v>
      </c>
      <c r="M31" s="19">
        <v>6433.9030611400003</v>
      </c>
      <c r="N31" s="5"/>
    </row>
    <row r="32" spans="1:14">
      <c r="A32" s="4" t="s">
        <v>3971</v>
      </c>
      <c r="B32" s="14" t="s">
        <v>165</v>
      </c>
      <c r="C32" s="155">
        <f>VLOOKUP(A32,'Base de dados'!A5568:E5760,5,0)/1000000</f>
        <v>1121.56546067</v>
      </c>
      <c r="D32" s="19">
        <v>1278.9721453699999</v>
      </c>
      <c r="E32" s="18"/>
      <c r="F32" s="224">
        <f>VLOOKUP($A32,'Base de dados'!$A$5545:$E$5737,4,0)/1000000</f>
        <v>783.61815863999993</v>
      </c>
      <c r="G32" s="19">
        <v>767.42089138999995</v>
      </c>
      <c r="H32" s="18"/>
      <c r="I32" s="155">
        <f>VLOOKUP($A32,'Base de dados'!$A$5545:$E$5737,3,0)/1000000</f>
        <v>425.67346411</v>
      </c>
      <c r="J32" s="19">
        <v>389.09397623000001</v>
      </c>
      <c r="K32" s="18"/>
      <c r="L32" s="155">
        <f t="shared" si="0"/>
        <v>2330.85708342</v>
      </c>
      <c r="M32" s="19">
        <v>2435.48701299</v>
      </c>
      <c r="N32" s="5"/>
    </row>
    <row r="33" spans="1:14">
      <c r="A33" s="4" t="s">
        <v>3972</v>
      </c>
      <c r="B33" s="14" t="s">
        <v>166</v>
      </c>
      <c r="C33" s="155">
        <f>VLOOKUP(A33,'Base de dados'!A5569:E5761,5,0)/1000000</f>
        <v>1805.17102585</v>
      </c>
      <c r="D33" s="19">
        <v>1790.1623548299999</v>
      </c>
      <c r="E33" s="18"/>
      <c r="F33" s="224">
        <f>VLOOKUP($A33,'Base de dados'!$A$5545:$E$5737,4,0)/1000000</f>
        <v>289.62699530999998</v>
      </c>
      <c r="G33" s="19">
        <v>64.114385619999993</v>
      </c>
      <c r="H33" s="18"/>
      <c r="I33" s="155">
        <f>VLOOKUP($A33,'Base de dados'!$A$5545:$E$5737,3,0)/1000000</f>
        <v>1283.7584579300001</v>
      </c>
      <c r="J33" s="19">
        <v>1122.15799978</v>
      </c>
      <c r="K33" s="18"/>
      <c r="L33" s="155">
        <f t="shared" si="0"/>
        <v>3378.5564790899998</v>
      </c>
      <c r="M33" s="19">
        <v>2976.43474023</v>
      </c>
      <c r="N33" s="5"/>
    </row>
    <row r="34" spans="1:14">
      <c r="A34" s="4" t="s">
        <v>3973</v>
      </c>
      <c r="B34" s="14" t="s">
        <v>167</v>
      </c>
      <c r="C34" s="155">
        <f>VLOOKUP(A34,'Base de dados'!A5570:E5762,5,0)/1000000</f>
        <v>15018.415434680001</v>
      </c>
      <c r="D34" s="19">
        <v>13963.956269850001</v>
      </c>
      <c r="E34" s="18"/>
      <c r="F34" s="224">
        <f>VLOOKUP($A34,'Base de dados'!$A$5545:$E$5737,4,0)/1000000</f>
        <v>29317.008018320001</v>
      </c>
      <c r="G34" s="19">
        <v>27867.427266990002</v>
      </c>
      <c r="H34" s="18"/>
      <c r="I34" s="155">
        <f>VLOOKUP($A34,'Base de dados'!$A$5545:$E$5737,3,0)/1000000</f>
        <v>11510.10656416</v>
      </c>
      <c r="J34" s="19">
        <v>11846.18553667</v>
      </c>
      <c r="K34" s="18"/>
      <c r="L34" s="155">
        <f t="shared" si="0"/>
        <v>55845.530017160003</v>
      </c>
      <c r="M34" s="19">
        <v>53677.569073510007</v>
      </c>
      <c r="N34" s="5"/>
    </row>
    <row r="35" spans="1:14">
      <c r="A35" s="123" t="s">
        <v>3974</v>
      </c>
      <c r="B35" s="14" t="s">
        <v>168</v>
      </c>
      <c r="C35" s="155">
        <f>VLOOKUP(A35,'Base de dados'!A5571:E5763,5,0)/1000000</f>
        <v>1288.5366608800002</v>
      </c>
      <c r="D35" s="19">
        <v>1407.9156911099999</v>
      </c>
      <c r="E35" s="18"/>
      <c r="F35" s="224">
        <f>VLOOKUP($A35,'Base de dados'!$A$5545:$E$5737,4,0)/1000000</f>
        <v>977.18826853999997</v>
      </c>
      <c r="G35" s="19">
        <v>933.22684692999997</v>
      </c>
      <c r="H35" s="18"/>
      <c r="I35" s="155">
        <f>VLOOKUP($A35,'Base de dados'!$A$5545:$E$5737,3,0)/1000000</f>
        <v>3111.7943299399999</v>
      </c>
      <c r="J35" s="19">
        <v>3642.2043913499997</v>
      </c>
      <c r="K35" s="18"/>
      <c r="L35" s="155">
        <f t="shared" si="0"/>
        <v>5377.5192593600004</v>
      </c>
      <c r="M35" s="19">
        <v>5983.3469293899998</v>
      </c>
      <c r="N35" s="5"/>
    </row>
    <row r="36" spans="1:14" ht="15.75" thickBot="1">
      <c r="A36" t="s">
        <v>3975</v>
      </c>
      <c r="B36" s="14" t="s">
        <v>169</v>
      </c>
      <c r="C36" s="154">
        <f>VLOOKUP(A36,'Base de dados'!A5572:E5764,5,0)/1000000</f>
        <v>1295884.0781451499</v>
      </c>
      <c r="D36" s="19">
        <v>1459970.0455141799</v>
      </c>
      <c r="E36" s="18"/>
      <c r="F36" s="225">
        <f>VLOOKUP($A36,'Base de dados'!$A$5545:$E$5737,4,0)/1000000</f>
        <v>148471.18748748</v>
      </c>
      <c r="G36" s="19">
        <v>141201.47169357998</v>
      </c>
      <c r="H36" s="18"/>
      <c r="I36" s="154">
        <f>VLOOKUP($A36,'Base de dados'!$A$5545:$E$5737,3,0)/1000000</f>
        <v>20954.245418279999</v>
      </c>
      <c r="J36" s="19">
        <v>18505.043284259998</v>
      </c>
      <c r="K36" s="18"/>
      <c r="L36" s="154">
        <f t="shared" si="0"/>
        <v>1465309.5110509098</v>
      </c>
      <c r="M36" s="19">
        <v>1619676.5604920199</v>
      </c>
      <c r="N36" s="5"/>
    </row>
    <row r="37" spans="1:14">
      <c r="B37" s="6" t="s">
        <v>170</v>
      </c>
      <c r="C37" s="165">
        <f>SUM(C9:C36)</f>
        <v>2539547.0976902395</v>
      </c>
      <c r="D37" s="43">
        <v>2615416.5007075099</v>
      </c>
      <c r="E37" s="18"/>
      <c r="F37" s="237">
        <f>SUM(F9:F36)</f>
        <v>751539.60434660967</v>
      </c>
      <c r="G37" s="43">
        <v>733296.44992551976</v>
      </c>
      <c r="H37" s="18"/>
      <c r="I37" s="165">
        <f>SUM(I9:I36)</f>
        <v>520887.70836797997</v>
      </c>
      <c r="J37" s="43">
        <v>470621.44075479987</v>
      </c>
      <c r="K37" s="18"/>
      <c r="L37" s="161">
        <f t="shared" si="0"/>
        <v>3811974.4104048293</v>
      </c>
      <c r="M37" s="43">
        <v>3819334.3913878296</v>
      </c>
      <c r="N37" s="5"/>
    </row>
    <row r="38" spans="1:14">
      <c r="A38" t="s">
        <v>3976</v>
      </c>
      <c r="B38" s="6" t="s">
        <v>171</v>
      </c>
      <c r="C38" s="166">
        <f>VLOOKUP(A38,'Base de dados'!A5574:E5766,5,0)/1000000</f>
        <v>44180.061494839996</v>
      </c>
      <c r="D38" s="44">
        <v>46057.491256510002</v>
      </c>
      <c r="E38" s="18"/>
      <c r="F38" s="231">
        <f>VLOOKUP($A38,'Base de dados'!$A$5545:$E$5737,4,0)/1000000</f>
        <v>89878.878814869997</v>
      </c>
      <c r="G38" s="44">
        <v>79919.867261439998</v>
      </c>
      <c r="H38" s="18"/>
      <c r="I38" s="166">
        <f>VLOOKUP($A38,'Base de dados'!$A$5545:$E$5737,3,0)/1000000</f>
        <v>20856.73563295</v>
      </c>
      <c r="J38" s="44">
        <v>18304.520372570001</v>
      </c>
      <c r="K38" s="18"/>
      <c r="L38" s="161">
        <f t="shared" si="0"/>
        <v>154915.67594265999</v>
      </c>
      <c r="M38" s="44">
        <v>144281.87889051999</v>
      </c>
      <c r="N38" s="5"/>
    </row>
    <row r="39" spans="1:14">
      <c r="B39" s="6" t="s">
        <v>172</v>
      </c>
      <c r="C39" s="166">
        <f>C37+C38</f>
        <v>2583727.1591850794</v>
      </c>
      <c r="D39" s="44">
        <v>2661473.9919640198</v>
      </c>
      <c r="E39" s="18"/>
      <c r="F39" s="231">
        <f>F37+F38</f>
        <v>841418.4831614797</v>
      </c>
      <c r="G39" s="44">
        <v>813216.31718695979</v>
      </c>
      <c r="H39" s="18"/>
      <c r="I39" s="166">
        <f>I37+I38</f>
        <v>541744.44400092994</v>
      </c>
      <c r="J39" s="44">
        <v>488925.9611273699</v>
      </c>
      <c r="K39" s="18"/>
      <c r="L39" s="161">
        <f t="shared" si="0"/>
        <v>3966890.0863474892</v>
      </c>
      <c r="M39" s="44">
        <v>3963616.2702783495</v>
      </c>
      <c r="N39" s="5"/>
    </row>
    <row r="40" spans="1:14" ht="15.75" thickBot="1">
      <c r="B40" s="37"/>
      <c r="C40" s="32"/>
      <c r="D40" s="37"/>
      <c r="E40" s="37"/>
      <c r="F40" s="209"/>
      <c r="G40" s="32"/>
      <c r="H40" s="37"/>
      <c r="I40" s="32"/>
      <c r="J40" s="32"/>
      <c r="K40" s="37"/>
      <c r="L40" s="32"/>
      <c r="M40" s="32"/>
      <c r="N40" s="39"/>
    </row>
  </sheetData>
  <mergeCells count="14">
    <mergeCell ref="B2:M2"/>
    <mergeCell ref="B3:M3"/>
    <mergeCell ref="C4:D4"/>
    <mergeCell ref="F4:G4"/>
    <mergeCell ref="I4:J4"/>
    <mergeCell ref="L4:M4"/>
    <mergeCell ref="C5:D5"/>
    <mergeCell ref="F5:G5"/>
    <mergeCell ref="I5:J5"/>
    <mergeCell ref="L5:M5"/>
    <mergeCell ref="C6:D6"/>
    <mergeCell ref="F6:G6"/>
    <mergeCell ref="I6:J6"/>
    <mergeCell ref="L6:M6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8"/>
  <sheetViews>
    <sheetView topLeftCell="B1" workbookViewId="0">
      <selection activeCell="J18" sqref="J18"/>
    </sheetView>
  </sheetViews>
  <sheetFormatPr defaultColWidth="10.7109375" defaultRowHeight="15"/>
  <cols>
    <col min="1" max="1" width="0" style="105" hidden="1" customWidth="1"/>
    <col min="3" max="3" width="60.7109375" customWidth="1"/>
    <col min="4" max="4" width="14" bestFit="1" customWidth="1"/>
    <col min="6" max="6" width="14" bestFit="1" customWidth="1"/>
    <col min="8" max="8" width="14.140625" bestFit="1" customWidth="1"/>
    <col min="10" max="10" width="14.85546875" bestFit="1" customWidth="1"/>
  </cols>
  <sheetData>
    <row r="1" spans="1:12">
      <c r="B1" s="1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>
      <c r="B2" s="22"/>
      <c r="C2" s="6"/>
      <c r="D2" s="7" t="s">
        <v>49</v>
      </c>
      <c r="E2" s="7"/>
      <c r="F2" s="200" t="s">
        <v>50</v>
      </c>
      <c r="G2" s="7"/>
      <c r="H2" s="7" t="s">
        <v>51</v>
      </c>
      <c r="I2" s="7"/>
      <c r="J2" s="329" t="s">
        <v>52</v>
      </c>
      <c r="K2" s="329"/>
      <c r="L2" s="23"/>
    </row>
    <row r="3" spans="1:12">
      <c r="B3" s="22"/>
      <c r="C3" s="6" t="s">
        <v>173</v>
      </c>
      <c r="D3" s="7">
        <v>2017</v>
      </c>
      <c r="E3" s="7"/>
      <c r="F3" s="200">
        <v>2017</v>
      </c>
      <c r="G3" s="7"/>
      <c r="H3" s="7">
        <v>2017</v>
      </c>
      <c r="I3" s="7"/>
      <c r="J3" s="7">
        <v>2017</v>
      </c>
      <c r="K3" s="8">
        <v>2016</v>
      </c>
      <c r="L3" s="23"/>
    </row>
    <row r="4" spans="1:12">
      <c r="B4" s="22"/>
      <c r="C4" s="6"/>
      <c r="D4" s="34"/>
      <c r="E4" s="34"/>
      <c r="F4" s="201"/>
      <c r="G4" s="34"/>
      <c r="H4" s="34"/>
      <c r="I4" s="34"/>
      <c r="J4" s="34"/>
      <c r="K4" s="27"/>
      <c r="L4" s="57"/>
    </row>
    <row r="5" spans="1:12">
      <c r="A5" s="105" t="s">
        <v>1110</v>
      </c>
      <c r="B5" s="22"/>
      <c r="C5" s="35" t="s">
        <v>174</v>
      </c>
      <c r="D5" s="162">
        <f>VLOOKUP($A5,'Base de dados'!$A$1490:$F$2226,6,0)/1000000</f>
        <v>1129583.51746798</v>
      </c>
      <c r="E5" s="153"/>
      <c r="F5" s="216">
        <f>VLOOKUP($A5,'Base de dados'!$A$746:$F$1482,6,0)/1000000</f>
        <v>110180.34798521001</v>
      </c>
      <c r="G5" s="153"/>
      <c r="H5" s="162">
        <f>VLOOKUP($A5,'Base de dados'!$A$3:$F$738,6,0)/1000000</f>
        <v>88086.602072840004</v>
      </c>
      <c r="I5" s="153"/>
      <c r="J5" s="145">
        <f>D5+F5+H5</f>
        <v>1327850.4675260303</v>
      </c>
      <c r="K5" s="19">
        <v>1252341.5770197199</v>
      </c>
      <c r="L5" s="57"/>
    </row>
    <row r="6" spans="1:12" ht="15.75" thickBot="1">
      <c r="A6" s="105" t="s">
        <v>1113</v>
      </c>
      <c r="B6" s="22"/>
      <c r="C6" s="35" t="s">
        <v>175</v>
      </c>
      <c r="D6" s="163">
        <f>VLOOKUP($A6,'Base de dados'!$A$1490:$F$2226,6,0)/1000000</f>
        <v>7969.9437339700007</v>
      </c>
      <c r="E6" s="153"/>
      <c r="F6" s="220">
        <f>VLOOKUP($A6,'Base de dados'!$A$746:$F$1482,6,0)/1000000</f>
        <v>180.99624421999999</v>
      </c>
      <c r="G6" s="153"/>
      <c r="H6" s="163">
        <f>VLOOKUP($A6,'Base de dados'!$A$3:$F$738,6,0)/1000000</f>
        <v>108.83893595000001</v>
      </c>
      <c r="I6" s="153"/>
      <c r="J6" s="163">
        <f>D6+F6+H6</f>
        <v>8259.7789141400008</v>
      </c>
      <c r="K6" s="33">
        <v>22852.144239959998</v>
      </c>
      <c r="L6" s="57"/>
    </row>
    <row r="7" spans="1:12">
      <c r="B7" s="22"/>
      <c r="C7" s="25" t="s">
        <v>176</v>
      </c>
      <c r="D7" s="164">
        <f>D5+D6</f>
        <v>1137553.46120195</v>
      </c>
      <c r="E7" s="167"/>
      <c r="F7" s="218">
        <f>F5+F6</f>
        <v>110361.34422943002</v>
      </c>
      <c r="G7" s="167"/>
      <c r="H7" s="164">
        <f>H5+H6</f>
        <v>88195.441008790003</v>
      </c>
      <c r="I7" s="167"/>
      <c r="J7" s="164">
        <f>SUM(J5:J6)</f>
        <v>1336110.2464401703</v>
      </c>
      <c r="K7" s="44">
        <v>1275193.7212596799</v>
      </c>
      <c r="L7" s="57"/>
    </row>
    <row r="8" spans="1:12" ht="15.75" thickBot="1">
      <c r="B8" s="38"/>
      <c r="C8" s="37"/>
      <c r="D8" s="32"/>
      <c r="E8" s="32"/>
      <c r="F8" s="32"/>
      <c r="G8" s="32"/>
      <c r="H8" s="32"/>
      <c r="I8" s="32"/>
      <c r="J8" s="32"/>
      <c r="K8" s="32"/>
      <c r="L8" s="102"/>
    </row>
  </sheetData>
  <mergeCells count="1">
    <mergeCell ref="J2:K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3"/>
  <sheetViews>
    <sheetView topLeftCell="B1" workbookViewId="0">
      <selection activeCell="B5" sqref="B5"/>
    </sheetView>
  </sheetViews>
  <sheetFormatPr defaultColWidth="10.7109375" defaultRowHeight="15"/>
  <cols>
    <col min="1" max="1" width="33" hidden="1" customWidth="1"/>
    <col min="2" max="2" width="60.7109375" customWidth="1"/>
    <col min="3" max="3" width="14.140625" bestFit="1" customWidth="1"/>
    <col min="5" max="5" width="14.140625" bestFit="1" customWidth="1"/>
    <col min="7" max="7" width="14.42578125" bestFit="1" customWidth="1"/>
    <col min="9" max="9" width="15" bestFit="1" customWidth="1"/>
    <col min="10" max="10" width="10.85546875" bestFit="1" customWidth="1"/>
  </cols>
  <sheetData>
    <row r="1" spans="1:11">
      <c r="A1" s="1"/>
      <c r="B1" s="2"/>
      <c r="C1" s="2"/>
      <c r="D1" s="2"/>
      <c r="E1" s="2"/>
      <c r="F1" s="2"/>
      <c r="G1" s="2"/>
      <c r="H1" s="2"/>
      <c r="I1" s="2"/>
      <c r="J1" s="2"/>
      <c r="K1" s="3"/>
    </row>
    <row r="2" spans="1:11">
      <c r="A2" s="22"/>
      <c r="B2" s="6"/>
      <c r="C2" s="7" t="s">
        <v>49</v>
      </c>
      <c r="D2" s="7"/>
      <c r="E2" s="200" t="s">
        <v>50</v>
      </c>
      <c r="F2" s="7"/>
      <c r="G2" s="7" t="s">
        <v>51</v>
      </c>
      <c r="H2" s="7"/>
      <c r="I2" s="329" t="s">
        <v>52</v>
      </c>
      <c r="J2" s="329"/>
      <c r="K2" s="23"/>
    </row>
    <row r="3" spans="1:11">
      <c r="A3" s="22"/>
      <c r="B3" s="6" t="s">
        <v>177</v>
      </c>
      <c r="C3" s="7">
        <v>2017</v>
      </c>
      <c r="D3" s="7"/>
      <c r="E3" s="200">
        <v>2017</v>
      </c>
      <c r="F3" s="7"/>
      <c r="G3" s="7">
        <v>2017</v>
      </c>
      <c r="H3" s="7"/>
      <c r="I3" s="7">
        <v>2017</v>
      </c>
      <c r="J3" s="8">
        <v>2016</v>
      </c>
      <c r="K3" s="23"/>
    </row>
    <row r="4" spans="1:11">
      <c r="A4" s="22"/>
      <c r="B4" s="6"/>
      <c r="C4" s="34"/>
      <c r="D4" s="34"/>
      <c r="E4" s="201"/>
      <c r="F4" s="34"/>
      <c r="G4" s="34"/>
      <c r="H4" s="34"/>
      <c r="I4" s="34"/>
      <c r="J4" s="27"/>
      <c r="K4" s="57"/>
    </row>
    <row r="5" spans="1:11">
      <c r="A5" s="22" t="s">
        <v>1116</v>
      </c>
      <c r="B5" s="35" t="s">
        <v>178</v>
      </c>
      <c r="C5" s="162">
        <f>VLOOKUP($A5,'Base de dados'!$A$1490:$F$2226,6,0)/1000000</f>
        <v>90148.129613820012</v>
      </c>
      <c r="D5" s="153"/>
      <c r="E5" s="216">
        <f>VLOOKUP($A5,'Base de dados'!$A$746:$F$1482,6,0)/1000000</f>
        <v>26967.255643099998</v>
      </c>
      <c r="F5" s="153"/>
      <c r="G5" s="162">
        <f>VLOOKUP($A5,'Base de dados'!$A$3:$F$738,6,0)/1000000</f>
        <v>35861.39652432</v>
      </c>
      <c r="H5" s="153"/>
      <c r="I5" s="145">
        <f>C5+E5+G5</f>
        <v>152976.78178124002</v>
      </c>
      <c r="J5" s="19">
        <v>123651.32561905</v>
      </c>
      <c r="K5" s="57"/>
    </row>
    <row r="6" spans="1:11">
      <c r="A6" s="22" t="s">
        <v>1122</v>
      </c>
      <c r="B6" s="35" t="s">
        <v>179</v>
      </c>
      <c r="C6" s="162">
        <f>VLOOKUP($A6,'Base de dados'!$A$1490:$F$2226,6,0)/1000000</f>
        <v>649.61059864000003</v>
      </c>
      <c r="D6" s="153"/>
      <c r="E6" s="216">
        <f>VLOOKUP($A6,'Base de dados'!$A$746:$F$1482,6,0)/1000000</f>
        <v>1396.6316498599999</v>
      </c>
      <c r="F6" s="153"/>
      <c r="G6" s="162">
        <f>VLOOKUP($A6,'Base de dados'!$A$3:$F$738,6,0)/1000000</f>
        <v>1680.6837139000002</v>
      </c>
      <c r="H6" s="153"/>
      <c r="I6" s="145">
        <f t="shared" ref="I6:I11" si="0">C6+E6+G6</f>
        <v>3726.9259624000001</v>
      </c>
      <c r="J6" s="19">
        <v>3864.46080407</v>
      </c>
      <c r="K6" s="57"/>
    </row>
    <row r="7" spans="1:11">
      <c r="A7" s="22" t="s">
        <v>1128</v>
      </c>
      <c r="B7" s="35" t="s">
        <v>180</v>
      </c>
      <c r="C7" s="162">
        <f>VLOOKUP($A7,'Base de dados'!$A$1490:$F$2226,6,0)/1000000</f>
        <v>0.03</v>
      </c>
      <c r="D7" s="153"/>
      <c r="E7" s="216">
        <f>VLOOKUP($A7,'Base de dados'!$A$746:$F$1482,6,0)/1000000</f>
        <v>3491.6660728699999</v>
      </c>
      <c r="F7" s="153"/>
      <c r="G7" s="162">
        <f>VLOOKUP($A7,'Base de dados'!$A$3:$F$738,6,0)/1000000</f>
        <v>1178.76868524</v>
      </c>
      <c r="H7" s="153"/>
      <c r="I7" s="145">
        <f t="shared" si="0"/>
        <v>4670.4647581099998</v>
      </c>
      <c r="J7" s="19">
        <v>3061.4244009200002</v>
      </c>
      <c r="K7" s="57"/>
    </row>
    <row r="8" spans="1:11">
      <c r="A8" s="22" t="s">
        <v>1133</v>
      </c>
      <c r="B8" s="35" t="s">
        <v>181</v>
      </c>
      <c r="C8" s="162">
        <f>VLOOKUP($A8,'Base de dados'!$A$1490:$F$2226,6,0)/1000000</f>
        <v>35250.580085720001</v>
      </c>
      <c r="D8" s="153"/>
      <c r="E8" s="216">
        <f>VLOOKUP($A8,'Base de dados'!$A$746:$F$1482,6,0)/1000000</f>
        <v>4596.2422005600001</v>
      </c>
      <c r="F8" s="153"/>
      <c r="G8" s="162">
        <f>VLOOKUP($A8,'Base de dados'!$A$3:$F$738,6,0)/1000000</f>
        <v>214.10284802999999</v>
      </c>
      <c r="H8" s="153"/>
      <c r="I8" s="145">
        <f t="shared" si="0"/>
        <v>40060.925134310004</v>
      </c>
      <c r="J8" s="19">
        <v>52410.768840059995</v>
      </c>
      <c r="K8" s="57"/>
    </row>
    <row r="9" spans="1:11">
      <c r="A9" s="22" t="s">
        <v>1139</v>
      </c>
      <c r="B9" s="35" t="s">
        <v>182</v>
      </c>
      <c r="C9" s="162">
        <f>VLOOKUP($A9,'Base de dados'!$A$1490:$F$2226,6,0)/1000000</f>
        <v>7.7935781300000002</v>
      </c>
      <c r="D9" s="153"/>
      <c r="E9" s="216">
        <f>VLOOKUP($A9,'Base de dados'!$A$746:$F$1482,6,0)/1000000</f>
        <v>12992.076958690001</v>
      </c>
      <c r="F9" s="153"/>
      <c r="G9" s="162">
        <f>VLOOKUP($A9,'Base de dados'!$A$3:$F$738,6,0)/1000000</f>
        <v>25154.695893150001</v>
      </c>
      <c r="H9" s="153"/>
      <c r="I9" s="145">
        <f t="shared" si="0"/>
        <v>38154.56642997</v>
      </c>
      <c r="J9" s="19">
        <v>72156.255139560002</v>
      </c>
      <c r="K9" s="57"/>
    </row>
    <row r="10" spans="1:11">
      <c r="A10" s="22" t="s">
        <v>1145</v>
      </c>
      <c r="B10" s="35" t="s">
        <v>183</v>
      </c>
      <c r="C10" s="162">
        <f>VLOOKUP($A10,'Base de dados'!$A$1490:$F$2226,6,0)/1000000</f>
        <v>44.803977150000001</v>
      </c>
      <c r="D10" s="153"/>
      <c r="E10" s="216">
        <f>VLOOKUP($A10,'Base de dados'!$A$746:$F$1482,6,0)/1000000</f>
        <v>1245.2404803299999</v>
      </c>
      <c r="F10" s="153"/>
      <c r="G10" s="162">
        <f>VLOOKUP($A10,'Base de dados'!$A$3:$F$738,6,0)/1000000</f>
        <v>4035.6772590700002</v>
      </c>
      <c r="H10" s="153"/>
      <c r="I10" s="145">
        <f t="shared" si="0"/>
        <v>5325.7217165500006</v>
      </c>
      <c r="J10" s="19">
        <v>4609.66599572</v>
      </c>
      <c r="K10" s="57"/>
    </row>
    <row r="11" spans="1:11" ht="15.75" thickBot="1">
      <c r="A11" s="22" t="s">
        <v>1151</v>
      </c>
      <c r="B11" s="35" t="s">
        <v>184</v>
      </c>
      <c r="C11" s="284">
        <f>(VLOOKUP($A11,'Base de dados'!$A$1490:$F$2226,6,0)/1000000)*-1</f>
        <v>-57298.367177199994</v>
      </c>
      <c r="D11" s="285"/>
      <c r="E11" s="286">
        <f>VLOOKUP($A11,'Base de dados'!$A$746:$F$1482,6,0)/1000000*-1</f>
        <v>-3421.3496438000002</v>
      </c>
      <c r="F11" s="285"/>
      <c r="G11" s="284">
        <f>VLOOKUP($A11,'Base de dados'!$A$3:$F$738,6,0)/1000000*-1</f>
        <v>-15260.16425783</v>
      </c>
      <c r="H11" s="285"/>
      <c r="I11" s="284">
        <f t="shared" si="0"/>
        <v>-75979.881078829989</v>
      </c>
      <c r="J11" s="300">
        <v>-40474.506751449997</v>
      </c>
      <c r="K11" s="57"/>
    </row>
    <row r="12" spans="1:11">
      <c r="A12" s="22"/>
      <c r="B12" s="25" t="s">
        <v>185</v>
      </c>
      <c r="C12" s="164">
        <f>SUM(C5:C11)</f>
        <v>68802.580676260026</v>
      </c>
      <c r="D12" s="167"/>
      <c r="E12" s="218">
        <f>SUM(E5:E11)</f>
        <v>47267.763361609999</v>
      </c>
      <c r="F12" s="167"/>
      <c r="G12" s="164">
        <f>SUM(G5:G11)</f>
        <v>52865.160665879994</v>
      </c>
      <c r="H12" s="167"/>
      <c r="I12" s="164">
        <f>SUM(I5:I11)</f>
        <v>168935.50470375005</v>
      </c>
      <c r="J12" s="44">
        <v>219279.39404792996</v>
      </c>
      <c r="K12" s="57"/>
    </row>
    <row r="13" spans="1:11" ht="15.75" thickBot="1">
      <c r="A13" s="38"/>
      <c r="B13" s="37"/>
      <c r="C13" s="32"/>
      <c r="D13" s="32"/>
      <c r="E13" s="32"/>
      <c r="F13" s="32"/>
      <c r="G13" s="32"/>
      <c r="H13" s="32"/>
      <c r="I13" s="32"/>
      <c r="J13" s="32"/>
      <c r="K13" s="102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4"/>
  <sheetViews>
    <sheetView workbookViewId="0">
      <selection activeCell="C13" sqref="C13"/>
    </sheetView>
  </sheetViews>
  <sheetFormatPr defaultColWidth="10.7109375" defaultRowHeight="15"/>
  <cols>
    <col min="1" max="1" width="32" customWidth="1"/>
    <col min="2" max="2" width="60.7109375" customWidth="1"/>
    <col min="3" max="3" width="14.140625" bestFit="1" customWidth="1"/>
    <col min="5" max="5" width="14.140625" bestFit="1" customWidth="1"/>
    <col min="7" max="7" width="14.140625" bestFit="1" customWidth="1"/>
    <col min="9" max="9" width="14.42578125" bestFit="1" customWidth="1"/>
  </cols>
  <sheetData>
    <row r="1" spans="1:11">
      <c r="A1" s="1"/>
      <c r="B1" s="2"/>
      <c r="C1" s="2"/>
      <c r="D1" s="2"/>
      <c r="E1" s="2"/>
      <c r="F1" s="2"/>
      <c r="G1" s="2"/>
      <c r="H1" s="2"/>
      <c r="I1" s="2"/>
      <c r="J1" s="2"/>
      <c r="K1" s="3"/>
    </row>
    <row r="2" spans="1:11">
      <c r="A2" s="22"/>
      <c r="B2" s="6"/>
      <c r="C2" s="7" t="s">
        <v>49</v>
      </c>
      <c r="D2" s="7"/>
      <c r="E2" s="200" t="s">
        <v>50</v>
      </c>
      <c r="F2" s="7"/>
      <c r="G2" s="7" t="s">
        <v>51</v>
      </c>
      <c r="H2" s="7"/>
      <c r="I2" s="329" t="s">
        <v>52</v>
      </c>
      <c r="J2" s="329"/>
      <c r="K2" s="23"/>
    </row>
    <row r="3" spans="1:11">
      <c r="A3" s="22"/>
      <c r="B3" s="6" t="s">
        <v>186</v>
      </c>
      <c r="C3" s="7">
        <v>2017</v>
      </c>
      <c r="D3" s="7"/>
      <c r="E3" s="200">
        <v>2017</v>
      </c>
      <c r="F3" s="7"/>
      <c r="G3" s="7">
        <v>2017</v>
      </c>
      <c r="H3" s="7"/>
      <c r="I3" s="7">
        <v>2017</v>
      </c>
      <c r="J3" s="8">
        <v>2016</v>
      </c>
      <c r="K3" s="23"/>
    </row>
    <row r="4" spans="1:11">
      <c r="A4" s="22"/>
      <c r="B4" s="6"/>
      <c r="C4" s="34"/>
      <c r="D4" s="34"/>
      <c r="E4" s="201"/>
      <c r="F4" s="34"/>
      <c r="G4" s="34"/>
      <c r="H4" s="34"/>
      <c r="I4" s="34"/>
      <c r="J4" s="27"/>
      <c r="K4" s="57"/>
    </row>
    <row r="5" spans="1:11">
      <c r="A5" s="22" t="s">
        <v>1158</v>
      </c>
      <c r="B5" s="35" t="s">
        <v>187</v>
      </c>
      <c r="C5" s="162">
        <f>VLOOKUP($A5,'Base de dados'!$A$1490:$F$2226,6,0)/1000000</f>
        <v>12075.97930311</v>
      </c>
      <c r="D5" s="153"/>
      <c r="E5" s="216">
        <f>VLOOKUP($A5,'Base de dados'!$A$746:$F$1482,6,0)/1000000</f>
        <v>8509.3336227700001</v>
      </c>
      <c r="F5" s="153"/>
      <c r="G5" s="162">
        <f>VLOOKUP($A5,'Base de dados'!$A$3:$F$738,6,0)/1000000</f>
        <v>999.17965676999995</v>
      </c>
      <c r="H5" s="153"/>
      <c r="I5" s="145">
        <f>C5+E5+G5</f>
        <v>21584.49258265</v>
      </c>
      <c r="J5" s="19">
        <v>154345.35260121999</v>
      </c>
      <c r="K5" s="57"/>
    </row>
    <row r="6" spans="1:11">
      <c r="A6" s="22" t="s">
        <v>1160</v>
      </c>
      <c r="B6" s="35" t="s">
        <v>188</v>
      </c>
      <c r="C6" s="162">
        <f>VLOOKUP($A6,'Base de dados'!$A$1490:$F$2226,6,0)/1000000</f>
        <v>346.07229188999997</v>
      </c>
      <c r="D6" s="153"/>
      <c r="E6" s="216">
        <f>VLOOKUP($A6,'Base de dados'!$A$746:$F$1482,6,0)/1000000</f>
        <v>53.565291719999998</v>
      </c>
      <c r="F6" s="153"/>
      <c r="G6" s="162">
        <f>VLOOKUP($A6,'Base de dados'!$A$3:$F$738,6,0)/1000000</f>
        <v>234.5334029</v>
      </c>
      <c r="H6" s="153"/>
      <c r="I6" s="145">
        <f t="shared" ref="I6:I12" si="0">C6+E6+G6</f>
        <v>634.17098650999992</v>
      </c>
      <c r="J6" s="19">
        <v>1080.7232996100001</v>
      </c>
      <c r="K6" s="57"/>
    </row>
    <row r="7" spans="1:11">
      <c r="A7" s="22" t="s">
        <v>1162</v>
      </c>
      <c r="B7" s="35" t="s">
        <v>189</v>
      </c>
      <c r="C7" s="162">
        <f>VLOOKUP($A7,'Base de dados'!$A$1490:$F$2226,6,0)/1000000</f>
        <v>0</v>
      </c>
      <c r="D7" s="153"/>
      <c r="E7" s="216">
        <f>VLOOKUP($A7,'Base de dados'!$A$746:$F$1482,6,0)/1000000</f>
        <v>97.372501930000013</v>
      </c>
      <c r="F7" s="153"/>
      <c r="G7" s="162">
        <f>VLOOKUP($A7,'Base de dados'!$A$3:$F$738,6,0)/1000000</f>
        <v>53.762068409999998</v>
      </c>
      <c r="H7" s="153"/>
      <c r="I7" s="145">
        <f t="shared" si="0"/>
        <v>151.13457034000001</v>
      </c>
      <c r="J7" s="19">
        <v>274.83471018</v>
      </c>
      <c r="K7" s="57"/>
    </row>
    <row r="8" spans="1:11">
      <c r="A8" s="22" t="s">
        <v>1164</v>
      </c>
      <c r="B8" s="35" t="s">
        <v>190</v>
      </c>
      <c r="C8" s="162">
        <f>VLOOKUP($A8,'Base de dados'!$A$1490:$F$2226,6,0)/1000000</f>
        <v>2735.35085888</v>
      </c>
      <c r="D8" s="153"/>
      <c r="E8" s="216">
        <f>VLOOKUP($A8,'Base de dados'!$A$746:$F$1482,6,0)/1000000</f>
        <v>3627.63204851</v>
      </c>
      <c r="F8" s="153"/>
      <c r="G8" s="162">
        <f>VLOOKUP($A8,'Base de dados'!$A$3:$F$738,6,0)/1000000</f>
        <v>837.34212496999999</v>
      </c>
      <c r="H8" s="153"/>
      <c r="I8" s="145">
        <f t="shared" si="0"/>
        <v>7200.3250323600005</v>
      </c>
      <c r="J8" s="19">
        <v>25829.847227329999</v>
      </c>
      <c r="K8" s="57"/>
    </row>
    <row r="9" spans="1:11">
      <c r="A9" s="22" t="s">
        <v>1166</v>
      </c>
      <c r="B9" s="35" t="s">
        <v>191</v>
      </c>
      <c r="C9" s="162">
        <f>VLOOKUP($A9,'Base de dados'!$A$1490:$F$2226,6,0)/1000000</f>
        <v>17072.713227730001</v>
      </c>
      <c r="D9" s="153"/>
      <c r="E9" s="216">
        <f>VLOOKUP($A9,'Base de dados'!$A$746:$F$1482,6,0)/1000000</f>
        <v>29163.983201499999</v>
      </c>
      <c r="F9" s="153"/>
      <c r="G9" s="162">
        <f>VLOOKUP($A9,'Base de dados'!$A$3:$F$738,6,0)/1000000</f>
        <v>5916.2535635300001</v>
      </c>
      <c r="H9" s="153"/>
      <c r="I9" s="145">
        <f>C9+E9+G9</f>
        <v>52152.949992759997</v>
      </c>
      <c r="J9" s="19">
        <v>49487.249149439995</v>
      </c>
      <c r="K9" s="57"/>
    </row>
    <row r="10" spans="1:11" s="265" customFormat="1">
      <c r="A10" s="123" t="s">
        <v>4081</v>
      </c>
      <c r="B10" s="35" t="s">
        <v>4080</v>
      </c>
      <c r="C10" s="162">
        <f>VLOOKUP($A10,'Base de dados'!$A$1490:$F$2226,6,0)/1000000</f>
        <v>0</v>
      </c>
      <c r="D10" s="153"/>
      <c r="E10" s="216">
        <f>VLOOKUP($A10,'Base de dados'!$A$746:$F$1482,6,0)/1000000</f>
        <v>1061.0332135399999</v>
      </c>
      <c r="F10" s="153"/>
      <c r="G10" s="162">
        <f>VLOOKUP($A10,'Base de dados'!$A$3:$F$738,6,0)/1000000</f>
        <v>302.34271060000003</v>
      </c>
      <c r="H10" s="153"/>
      <c r="I10" s="145">
        <f t="shared" ref="I10:I11" si="1">C10+E10+G10</f>
        <v>1363.3759241399998</v>
      </c>
      <c r="J10" s="19"/>
      <c r="K10" s="57"/>
    </row>
    <row r="11" spans="1:11">
      <c r="A11" s="22" t="s">
        <v>1168</v>
      </c>
      <c r="B11" s="35" t="s">
        <v>192</v>
      </c>
      <c r="C11" s="162">
        <f>VLOOKUP($A11,'Base de dados'!$A$1490:$F$2226,6,0)/1000000</f>
        <v>23477.66153179</v>
      </c>
      <c r="D11" s="153"/>
      <c r="E11" s="216">
        <f>VLOOKUP($A11,'Base de dados'!$A$746:$F$1482,6,0)/1000000</f>
        <v>41932.003832030001</v>
      </c>
      <c r="F11" s="153"/>
      <c r="G11" s="162">
        <f>VLOOKUP($A11,'Base de dados'!$A$3:$F$738,6,0)/1000000</f>
        <v>9266.7669390999999</v>
      </c>
      <c r="H11" s="153"/>
      <c r="I11" s="145">
        <f t="shared" si="1"/>
        <v>74676.432302920002</v>
      </c>
      <c r="J11" s="19">
        <v>50292.864332950005</v>
      </c>
      <c r="K11" s="57"/>
    </row>
    <row r="12" spans="1:11" ht="15.75" thickBot="1">
      <c r="A12" s="22" t="s">
        <v>1170</v>
      </c>
      <c r="B12" s="35" t="s">
        <v>193</v>
      </c>
      <c r="C12" s="284">
        <f>VLOOKUP($A12,'Base de dados'!$A$1490:$F$2226,6,0)/1000000*-1</f>
        <v>-5176.9617513999992</v>
      </c>
      <c r="D12" s="285"/>
      <c r="E12" s="286">
        <f>VLOOKUP($A12,'Base de dados'!$A$746:$F$1482,6,0)/1000000*-1</f>
        <v>-4274.4915012000001</v>
      </c>
      <c r="F12" s="285"/>
      <c r="G12" s="284">
        <f>VLOOKUP($A12,'Base de dados'!$A$3:$F$738,6,0)/1000000*-1</f>
        <v>-424.85942989</v>
      </c>
      <c r="H12" s="285"/>
      <c r="I12" s="284">
        <f t="shared" si="0"/>
        <v>-9876.312682490001</v>
      </c>
      <c r="J12" s="300">
        <v>-9251.9285941300004</v>
      </c>
      <c r="K12" s="57"/>
    </row>
    <row r="13" spans="1:11">
      <c r="A13" s="22"/>
      <c r="B13" s="25" t="s">
        <v>194</v>
      </c>
      <c r="C13" s="164">
        <f>SUM(C5:C12)</f>
        <v>50530.815461999999</v>
      </c>
      <c r="D13" s="167"/>
      <c r="E13" s="218">
        <f>SUM(E5:E12)</f>
        <v>80170.432210800005</v>
      </c>
      <c r="F13" s="167"/>
      <c r="G13" s="164">
        <f>SUM(G5:G12)</f>
        <v>17185.32103639</v>
      </c>
      <c r="H13" s="167"/>
      <c r="I13" s="164">
        <f>SUM(I5:I12)</f>
        <v>147886.56870918997</v>
      </c>
      <c r="J13" s="307">
        <v>272058.94272659998</v>
      </c>
      <c r="K13" s="57"/>
    </row>
    <row r="14" spans="1:11" ht="15.75" thickBot="1">
      <c r="A14" s="38"/>
      <c r="B14" s="37"/>
      <c r="C14" s="32"/>
      <c r="D14" s="32"/>
      <c r="E14" s="32"/>
      <c r="F14" s="32"/>
      <c r="G14" s="32"/>
      <c r="H14" s="32"/>
      <c r="I14" s="32"/>
      <c r="J14" s="32"/>
      <c r="K14" s="102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0"/>
  <sheetViews>
    <sheetView workbookViewId="0">
      <selection activeCell="B5" sqref="B5"/>
    </sheetView>
  </sheetViews>
  <sheetFormatPr defaultColWidth="10.7109375" defaultRowHeight="15"/>
  <cols>
    <col min="1" max="1" width="41.28515625" customWidth="1"/>
    <col min="2" max="2" width="60.7109375" customWidth="1"/>
    <col min="3" max="3" width="13.5703125" bestFit="1" customWidth="1"/>
    <col min="5" max="5" width="13.5703125" bestFit="1" customWidth="1"/>
    <col min="7" max="7" width="14.42578125" bestFit="1" customWidth="1"/>
    <col min="9" max="9" width="14.42578125" bestFit="1" customWidth="1"/>
  </cols>
  <sheetData>
    <row r="1" spans="1:11">
      <c r="A1" s="1"/>
      <c r="B1" s="2"/>
      <c r="C1" s="2"/>
      <c r="D1" s="2"/>
      <c r="E1" s="2"/>
      <c r="F1" s="2"/>
      <c r="G1" s="2"/>
      <c r="H1" s="2"/>
      <c r="I1" s="2"/>
      <c r="J1" s="2"/>
      <c r="K1" s="3"/>
    </row>
    <row r="2" spans="1:11">
      <c r="A2" s="22"/>
      <c r="B2" s="6"/>
      <c r="C2" s="7" t="s">
        <v>49</v>
      </c>
      <c r="D2" s="7"/>
      <c r="E2" s="200" t="s">
        <v>50</v>
      </c>
      <c r="F2" s="7"/>
      <c r="G2" s="7" t="s">
        <v>51</v>
      </c>
      <c r="H2" s="7"/>
      <c r="I2" s="329" t="s">
        <v>52</v>
      </c>
      <c r="J2" s="329"/>
      <c r="K2" s="23"/>
    </row>
    <row r="3" spans="1:11">
      <c r="A3" s="22"/>
      <c r="B3" s="6" t="s">
        <v>195</v>
      </c>
      <c r="C3" s="7">
        <v>2017</v>
      </c>
      <c r="D3" s="7"/>
      <c r="E3" s="200">
        <v>2017</v>
      </c>
      <c r="F3" s="7"/>
      <c r="G3" s="7">
        <v>2017</v>
      </c>
      <c r="H3" s="7"/>
      <c r="I3" s="7">
        <v>2017</v>
      </c>
      <c r="J3" s="8">
        <v>2016</v>
      </c>
      <c r="K3" s="23"/>
    </row>
    <row r="4" spans="1:11">
      <c r="A4" s="22"/>
      <c r="B4" s="6"/>
      <c r="C4" s="34"/>
      <c r="D4" s="34"/>
      <c r="E4" s="201"/>
      <c r="F4" s="34"/>
      <c r="G4" s="34"/>
      <c r="H4" s="34"/>
      <c r="I4" s="34"/>
      <c r="J4" s="27"/>
      <c r="K4" s="57"/>
    </row>
    <row r="5" spans="1:11">
      <c r="A5" s="22" t="s">
        <v>1173</v>
      </c>
      <c r="B5" s="35" t="s">
        <v>196</v>
      </c>
      <c r="C5" s="168">
        <f>VLOOKUP($A5,'Base de dados'!$A$1490:$F$2226,6,0)/1000000</f>
        <v>2030.5196339000001</v>
      </c>
      <c r="D5" s="141"/>
      <c r="E5" s="238">
        <f>VLOOKUP($A5,'Base de dados'!$A$746:$F$1482,6,0)/1000000</f>
        <v>23995.673952330002</v>
      </c>
      <c r="F5" s="141"/>
      <c r="G5" s="168">
        <f>VLOOKUP($A5,'Base de dados'!$A$3:$F$738,6,0)/1000000</f>
        <v>75257.637442000007</v>
      </c>
      <c r="H5" s="141"/>
      <c r="I5" s="126">
        <f t="shared" ref="I5:I8" si="0">C5+E5+G5</f>
        <v>101283.83102823001</v>
      </c>
      <c r="J5" s="19">
        <v>93321.412977319997</v>
      </c>
      <c r="K5" s="57"/>
    </row>
    <row r="6" spans="1:11">
      <c r="A6" s="22" t="s">
        <v>1175</v>
      </c>
      <c r="B6" s="35" t="s">
        <v>197</v>
      </c>
      <c r="C6" s="168">
        <f>VLOOKUP($A6,'Base de dados'!$A$1490:$F$2226,6,0)/1000000</f>
        <v>0</v>
      </c>
      <c r="D6" s="141"/>
      <c r="E6" s="238">
        <f>VLOOKUP($A6,'Base de dados'!$A$746:$F$1482,6,0)/1000000</f>
        <v>0</v>
      </c>
      <c r="F6" s="141"/>
      <c r="G6" s="168">
        <f>VLOOKUP($A6,'Base de dados'!$A$3:$F$738,6,0)/1000000</f>
        <v>10.52928438</v>
      </c>
      <c r="H6" s="141"/>
      <c r="I6" s="126">
        <f t="shared" si="0"/>
        <v>10.52928438</v>
      </c>
      <c r="J6" s="19">
        <v>85.677465380000001</v>
      </c>
      <c r="K6" s="57"/>
    </row>
    <row r="7" spans="1:11">
      <c r="A7" s="22" t="s">
        <v>1177</v>
      </c>
      <c r="B7" s="35" t="s">
        <v>198</v>
      </c>
      <c r="C7" s="168">
        <f>VLOOKUP($A7,'Base de dados'!$A$1490:$F$2226,6,0)/1000000</f>
        <v>0</v>
      </c>
      <c r="D7" s="141"/>
      <c r="E7" s="238">
        <f>VLOOKUP($A7,'Base de dados'!$A$746:$F$1482,6,0)/1000000</f>
        <v>0</v>
      </c>
      <c r="F7" s="141"/>
      <c r="G7" s="168">
        <f>VLOOKUP($A7,'Base de dados'!$A$3:$F$738,6,0)/1000000</f>
        <v>48.311655869999996</v>
      </c>
      <c r="H7" s="141"/>
      <c r="I7" s="126">
        <f t="shared" si="0"/>
        <v>48.311655869999996</v>
      </c>
      <c r="J7" s="19">
        <v>47.124149840000001</v>
      </c>
      <c r="K7" s="57"/>
    </row>
    <row r="8" spans="1:11" ht="15.75" thickBot="1">
      <c r="A8" s="22" t="s">
        <v>1179</v>
      </c>
      <c r="B8" s="35" t="s">
        <v>199</v>
      </c>
      <c r="C8" s="127">
        <f>VLOOKUP($A8,'Base de dados'!$A$1490:$F$2226,6,0)/1000000*-1</f>
        <v>0</v>
      </c>
      <c r="D8" s="141"/>
      <c r="E8" s="204">
        <f>VLOOKUP($A8,'Base de dados'!$A$746:$F$1482,6,0)/1000000*-1</f>
        <v>-5.2323620000000001E-2</v>
      </c>
      <c r="F8" s="141"/>
      <c r="G8" s="127">
        <f>VLOOKUP($A8,'Base de dados'!$A$3:$F$738,6,0)/1000000*-1</f>
        <v>-859.82126742999992</v>
      </c>
      <c r="H8" s="141"/>
      <c r="I8" s="127">
        <f t="shared" si="0"/>
        <v>-859.87359104999996</v>
      </c>
      <c r="J8" s="300">
        <v>-995.16039038999998</v>
      </c>
      <c r="K8" s="57"/>
    </row>
    <row r="9" spans="1:11">
      <c r="A9" s="22"/>
      <c r="B9" s="25" t="s">
        <v>200</v>
      </c>
      <c r="C9" s="131">
        <f>SUM(C5:C8)</f>
        <v>2030.5196339000001</v>
      </c>
      <c r="D9" s="139"/>
      <c r="E9" s="210">
        <f>SUM(E5:E8)</f>
        <v>23995.621628710003</v>
      </c>
      <c r="F9" s="139"/>
      <c r="G9" s="131">
        <f>SUM(G5:G8)</f>
        <v>74456.657114820002</v>
      </c>
      <c r="H9" s="139"/>
      <c r="I9" s="131">
        <f>SUM(I5:I8)</f>
        <v>100482.79837743001</v>
      </c>
      <c r="J9" s="44">
        <v>92459.05420215</v>
      </c>
      <c r="K9" s="57"/>
    </row>
    <row r="10" spans="1:11" ht="15.75" thickBot="1">
      <c r="A10" s="38"/>
      <c r="B10" s="37"/>
      <c r="C10" s="32"/>
      <c r="D10" s="32"/>
      <c r="E10" s="32"/>
      <c r="F10" s="32"/>
      <c r="G10" s="32"/>
      <c r="H10" s="32"/>
      <c r="I10" s="32"/>
      <c r="J10" s="32"/>
      <c r="K10" s="102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4"/>
  <sheetViews>
    <sheetView workbookViewId="0">
      <selection activeCell="A5" sqref="A5"/>
    </sheetView>
  </sheetViews>
  <sheetFormatPr defaultColWidth="10.7109375" defaultRowHeight="15"/>
  <cols>
    <col min="1" max="1" width="39.85546875" customWidth="1"/>
    <col min="2" max="2" width="47.85546875" customWidth="1"/>
    <col min="3" max="3" width="13.5703125" bestFit="1" customWidth="1"/>
    <col min="5" max="5" width="13.5703125" bestFit="1" customWidth="1"/>
    <col min="7" max="7" width="13.5703125" bestFit="1" customWidth="1"/>
    <col min="9" max="9" width="14.425781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88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201</v>
      </c>
      <c r="C3" s="88">
        <v>2017</v>
      </c>
      <c r="D3" s="88"/>
      <c r="E3" s="88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91"/>
      <c r="F4" s="91"/>
      <c r="G4" s="91"/>
      <c r="H4" s="91"/>
      <c r="I4" s="91"/>
      <c r="J4" s="92"/>
      <c r="K4" s="93"/>
    </row>
    <row r="5" spans="1:11">
      <c r="A5" s="86" t="s">
        <v>1182</v>
      </c>
      <c r="B5" s="35" t="s">
        <v>202</v>
      </c>
      <c r="C5" s="168">
        <f>VLOOKUP($A5,'Base de dados'!$A$1490:$F$2226,6,0)/1000000</f>
        <v>1227.4177834500001</v>
      </c>
      <c r="D5" s="141"/>
      <c r="E5" s="168">
        <f>VLOOKUP($A5,'Base de dados'!$A$746:$F$1482,6,0)/1000000</f>
        <v>22.91814325</v>
      </c>
      <c r="F5" s="141"/>
      <c r="G5" s="168">
        <f>VLOOKUP($A5,'Base de dados'!$A$3:$F$738,6,0)/1000000</f>
        <v>73.966876900000003</v>
      </c>
      <c r="H5" s="141"/>
      <c r="I5" s="126">
        <f>C5+E5+G5</f>
        <v>1324.3028036000001</v>
      </c>
      <c r="J5" s="94">
        <v>1343.5379281000003</v>
      </c>
      <c r="K5" s="93"/>
    </row>
    <row r="6" spans="1:11">
      <c r="A6" s="86" t="s">
        <v>1184</v>
      </c>
      <c r="B6" s="35" t="s">
        <v>203</v>
      </c>
      <c r="C6" s="168">
        <f>VLOOKUP($A6,'Base de dados'!$A$1490:$F$2226,6,0)/1000000</f>
        <v>58.900536299999999</v>
      </c>
      <c r="D6" s="141"/>
      <c r="E6" s="168">
        <f>VLOOKUP($A6,'Base de dados'!$A$746:$F$1482,6,0)/1000000</f>
        <v>72.298985349999995</v>
      </c>
      <c r="F6" s="141"/>
      <c r="G6" s="168">
        <f>VLOOKUP($A6,'Base de dados'!$A$3:$F$738,6,0)/1000000</f>
        <v>10.67454401</v>
      </c>
      <c r="H6" s="141"/>
      <c r="I6" s="126">
        <f>C6+E6+G6</f>
        <v>141.87406566000001</v>
      </c>
      <c r="J6" s="94">
        <v>256.72463160000001</v>
      </c>
      <c r="K6" s="93"/>
    </row>
    <row r="7" spans="1:11" ht="24">
      <c r="A7" s="86" t="s">
        <v>1186</v>
      </c>
      <c r="B7" s="35" t="s">
        <v>204</v>
      </c>
      <c r="C7" s="168">
        <f>VLOOKUP($A7,'Base de dados'!$A$1490:$F$2226,6,0)/1000000</f>
        <v>689.85985366</v>
      </c>
      <c r="D7" s="141"/>
      <c r="E7" s="168">
        <f>VLOOKUP($A7,'Base de dados'!$A$746:$F$1482,6,0)/1000000</f>
        <v>6.1595750300000001</v>
      </c>
      <c r="F7" s="141"/>
      <c r="G7" s="168">
        <f>VLOOKUP($A7,'Base de dados'!$A$3:$F$738,6,0)/1000000</f>
        <v>4.8772510599999999</v>
      </c>
      <c r="H7" s="141"/>
      <c r="I7" s="126">
        <f t="shared" ref="I7:I12" si="0">C7+E7+G7</f>
        <v>700.89667975000009</v>
      </c>
      <c r="J7" s="94">
        <v>2078.5549469599996</v>
      </c>
      <c r="K7" s="93"/>
    </row>
    <row r="8" spans="1:11">
      <c r="A8" s="86" t="s">
        <v>1188</v>
      </c>
      <c r="B8" s="35" t="s">
        <v>205</v>
      </c>
      <c r="C8" s="168">
        <f>VLOOKUP($A8,'Base de dados'!$A$1490:$F$2226,6,0)/1000000</f>
        <v>692.48869707000006</v>
      </c>
      <c r="D8" s="141"/>
      <c r="E8" s="168">
        <f>VLOOKUP($A8,'Base de dados'!$A$746:$F$1482,6,0)/1000000</f>
        <v>20.011641219999998</v>
      </c>
      <c r="F8" s="141"/>
      <c r="G8" s="168">
        <f>VLOOKUP($A8,'Base de dados'!$A$3:$F$738,6,0)/1000000</f>
        <v>8.4951683899999999</v>
      </c>
      <c r="H8" s="141"/>
      <c r="I8" s="126">
        <f t="shared" si="0"/>
        <v>720.99550668000006</v>
      </c>
      <c r="J8" s="94">
        <v>795.87738807000005</v>
      </c>
      <c r="K8" s="93"/>
    </row>
    <row r="9" spans="1:11">
      <c r="A9" s="86" t="s">
        <v>1190</v>
      </c>
      <c r="B9" s="35" t="s">
        <v>206</v>
      </c>
      <c r="C9" s="168">
        <f>VLOOKUP($A9,'Base de dados'!$A$1490:$F$2226,6,0)/1000000</f>
        <v>780.54950454999994</v>
      </c>
      <c r="D9" s="141"/>
      <c r="E9" s="168">
        <f>VLOOKUP($A9,'Base de dados'!$A$746:$F$1482,6,0)/1000000</f>
        <v>18.76714552</v>
      </c>
      <c r="F9" s="141"/>
      <c r="G9" s="168">
        <f>VLOOKUP($A9,'Base de dados'!$A$3:$F$738,6,0)/1000000</f>
        <v>15.631541519999999</v>
      </c>
      <c r="H9" s="141"/>
      <c r="I9" s="126">
        <f t="shared" si="0"/>
        <v>814.94819158999996</v>
      </c>
      <c r="J9" s="94">
        <v>489.55677756</v>
      </c>
      <c r="K9" s="93"/>
    </row>
    <row r="10" spans="1:11">
      <c r="A10" s="86" t="s">
        <v>1192</v>
      </c>
      <c r="B10" s="35" t="s">
        <v>207</v>
      </c>
      <c r="C10" s="168">
        <f>VLOOKUP($A10,'Base de dados'!$A$1490:$F$2226,6,0)/1000000</f>
        <v>5235.7744799299999</v>
      </c>
      <c r="D10" s="141"/>
      <c r="E10" s="168">
        <f>VLOOKUP($A10,'Base de dados'!$A$746:$F$1482,6,0)/1000000</f>
        <v>10041.43932225</v>
      </c>
      <c r="F10" s="141"/>
      <c r="G10" s="168">
        <f>VLOOKUP($A10,'Base de dados'!$A$3:$F$738,6,0)/1000000</f>
        <v>5857.5267802899998</v>
      </c>
      <c r="H10" s="141"/>
      <c r="I10" s="126">
        <f t="shared" si="0"/>
        <v>21134.74058247</v>
      </c>
      <c r="J10" s="94">
        <v>20038.52052129</v>
      </c>
      <c r="K10" s="93"/>
    </row>
    <row r="11" spans="1:11">
      <c r="A11" s="86" t="s">
        <v>1194</v>
      </c>
      <c r="B11" s="35" t="s">
        <v>208</v>
      </c>
      <c r="C11" s="168">
        <f>VLOOKUP($A11,'Base de dados'!$A$1490:$F$2226,6,0)/1000000</f>
        <v>10920.98418127</v>
      </c>
      <c r="D11" s="141"/>
      <c r="E11" s="168">
        <f>VLOOKUP($A11,'Base de dados'!$A$746:$F$1482,6,0)/1000000</f>
        <v>826.93497202000003</v>
      </c>
      <c r="F11" s="141"/>
      <c r="G11" s="168">
        <f>VLOOKUP($A11,'Base de dados'!$A$3:$F$738,6,0)/1000000</f>
        <v>592.19165564000002</v>
      </c>
      <c r="H11" s="141"/>
      <c r="I11" s="126">
        <f t="shared" si="0"/>
        <v>12340.11080893</v>
      </c>
      <c r="J11" s="94">
        <v>12546.016501640001</v>
      </c>
      <c r="K11" s="93"/>
    </row>
    <row r="12" spans="1:11" ht="15.75" thickBot="1">
      <c r="A12" s="86" t="s">
        <v>1196</v>
      </c>
      <c r="B12" s="35" t="s">
        <v>209</v>
      </c>
      <c r="C12" s="127">
        <f>VLOOKUP($A12,'Base de dados'!$A$1490:$F$2226,6,0)/1000000*-1</f>
        <v>-7.4707727400000001</v>
      </c>
      <c r="D12" s="141"/>
      <c r="E12" s="127">
        <f>VLOOKUP($A12,'Base de dados'!$A$746:$F$1482,6,0)/1000000*-1</f>
        <v>-1.0234468000000001</v>
      </c>
      <c r="F12" s="141"/>
      <c r="G12" s="127">
        <f>VLOOKUP($A12,'Base de dados'!$A$3:$F$738,6,0)/1000000*-1</f>
        <v>-1.2580893</v>
      </c>
      <c r="H12" s="141"/>
      <c r="I12" s="127">
        <f t="shared" si="0"/>
        <v>-9.7523088399999995</v>
      </c>
      <c r="J12" s="103">
        <v>-12.55359318</v>
      </c>
      <c r="K12" s="93"/>
    </row>
    <row r="13" spans="1:11">
      <c r="A13" s="86"/>
      <c r="B13" s="96" t="s">
        <v>210</v>
      </c>
      <c r="C13" s="169">
        <f>SUM(C5:C12)</f>
        <v>19598.504263490002</v>
      </c>
      <c r="D13" s="170"/>
      <c r="E13" s="169">
        <f>SUM(E5:E12)</f>
        <v>11007.506337840001</v>
      </c>
      <c r="F13" s="170"/>
      <c r="G13" s="169">
        <f>SUM(G5:G12)</f>
        <v>6562.1057285099996</v>
      </c>
      <c r="H13" s="170"/>
      <c r="I13" s="169">
        <f>SUM(I5:I12)</f>
        <v>37168.116329839999</v>
      </c>
      <c r="J13" s="97">
        <v>37536.235102040002</v>
      </c>
      <c r="K13" s="93"/>
    </row>
    <row r="14" spans="1:11" ht="15.75" thickBot="1">
      <c r="A14" s="98"/>
      <c r="B14" s="99"/>
      <c r="C14" s="100"/>
      <c r="D14" s="100"/>
      <c r="E14" s="100"/>
      <c r="F14" s="100"/>
      <c r="G14" s="100"/>
      <c r="H14" s="100"/>
      <c r="I14" s="100"/>
      <c r="J14" s="100"/>
      <c r="K14" s="101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12"/>
  <sheetViews>
    <sheetView workbookViewId="0">
      <selection activeCell="B17" sqref="B17"/>
    </sheetView>
  </sheetViews>
  <sheetFormatPr defaultRowHeight="15"/>
  <cols>
    <col min="1" max="1" width="9.140625" style="9"/>
    <col min="2" max="2" width="52.5703125" customWidth="1"/>
    <col min="5" max="5" width="7.7109375" bestFit="1" customWidth="1"/>
    <col min="7" max="7" width="10.7109375" customWidth="1"/>
  </cols>
  <sheetData>
    <row r="1" spans="1:12">
      <c r="A1" s="1"/>
      <c r="B1" s="84"/>
      <c r="C1" s="84"/>
      <c r="D1" s="84"/>
      <c r="E1" s="84"/>
      <c r="F1" s="84"/>
      <c r="G1" s="84"/>
      <c r="H1" s="84"/>
      <c r="I1" s="84"/>
      <c r="J1" s="84"/>
      <c r="K1" s="85"/>
      <c r="L1" s="265"/>
    </row>
    <row r="2" spans="1:12">
      <c r="A2" s="123"/>
      <c r="B2" s="87"/>
      <c r="C2" s="267" t="s">
        <v>49</v>
      </c>
      <c r="D2" s="267"/>
      <c r="E2" s="267" t="s">
        <v>50</v>
      </c>
      <c r="F2" s="267"/>
      <c r="G2" s="267" t="s">
        <v>51</v>
      </c>
      <c r="H2" s="267"/>
      <c r="I2" s="334" t="s">
        <v>52</v>
      </c>
      <c r="J2" s="334"/>
      <c r="K2" s="89"/>
      <c r="L2" s="265"/>
    </row>
    <row r="3" spans="1:12">
      <c r="A3" s="123"/>
      <c r="B3" s="6" t="s">
        <v>4082</v>
      </c>
      <c r="C3" s="267">
        <v>2017</v>
      </c>
      <c r="D3" s="267"/>
      <c r="E3" s="267">
        <v>2017</v>
      </c>
      <c r="F3" s="267"/>
      <c r="G3" s="267">
        <v>2017</v>
      </c>
      <c r="H3" s="267"/>
      <c r="I3" s="267">
        <v>2017</v>
      </c>
      <c r="J3" s="90">
        <v>2016</v>
      </c>
      <c r="K3" s="89"/>
      <c r="L3" s="265"/>
    </row>
    <row r="4" spans="1:12">
      <c r="A4" s="123"/>
      <c r="B4" s="87"/>
      <c r="C4" s="91"/>
      <c r="D4" s="91"/>
      <c r="E4" s="91"/>
      <c r="F4" s="91"/>
      <c r="G4" s="91"/>
      <c r="H4" s="91"/>
      <c r="I4" s="91"/>
      <c r="J4" s="92"/>
      <c r="K4" s="93"/>
      <c r="L4" s="265"/>
    </row>
    <row r="5" spans="1:12">
      <c r="A5" s="123" t="s">
        <v>3994</v>
      </c>
      <c r="B5" s="35" t="s">
        <v>4084</v>
      </c>
      <c r="C5" s="168">
        <f>VLOOKUP($A5,'Base de dados'!$A$1490:$F$2226,6,0)/1000000</f>
        <v>0</v>
      </c>
      <c r="D5" s="141"/>
      <c r="E5" s="168">
        <f>VLOOKUP($A5,'Base de dados'!$A$746:$F$1482,6,0)/1000000</f>
        <v>7.5540000000000003</v>
      </c>
      <c r="F5" s="141"/>
      <c r="G5" s="168">
        <f>VLOOKUP($A5,'Base de dados'!$A$3:$F$738,6,0)/1000000</f>
        <v>318.73891268</v>
      </c>
      <c r="H5" s="141"/>
      <c r="I5" s="126">
        <f>C5+E5+G5</f>
        <v>326.29291267999997</v>
      </c>
      <c r="J5" s="94"/>
      <c r="K5" s="93"/>
      <c r="L5" s="265"/>
    </row>
    <row r="6" spans="1:12">
      <c r="A6" s="275" t="s">
        <v>4012</v>
      </c>
      <c r="B6" s="35" t="s">
        <v>4085</v>
      </c>
      <c r="C6" s="168">
        <f>VLOOKUP($A6,'Base de dados'!$A$1490:$F$2226,6,0)/1000000</f>
        <v>78.033427569999986</v>
      </c>
      <c r="D6" s="141"/>
      <c r="E6" s="168">
        <f>VLOOKUP($A6,'Base de dados'!$A$746:$F$1482,6,0)/1000000</f>
        <v>0</v>
      </c>
      <c r="F6" s="141"/>
      <c r="G6" s="168">
        <f>VLOOKUP($A6,'Base de dados'!$A$3:$F$738,6,0)/1000000</f>
        <v>124.81700967</v>
      </c>
      <c r="H6" s="141"/>
      <c r="I6" s="126">
        <f>C6+E6+G6</f>
        <v>202.85043723999999</v>
      </c>
      <c r="J6" s="104"/>
      <c r="K6" s="93"/>
      <c r="L6" s="265"/>
    </row>
    <row r="7" spans="1:12">
      <c r="A7" s="275" t="s">
        <v>4011</v>
      </c>
      <c r="B7" s="35" t="s">
        <v>4086</v>
      </c>
      <c r="C7" s="168">
        <f>VLOOKUP($A7,'Base de dados'!$A$1490:$F$2226,6,0)/1000000</f>
        <v>0</v>
      </c>
      <c r="D7" s="141"/>
      <c r="E7" s="168">
        <f>VLOOKUP($A7,'Base de dados'!$A$746:$F$1482,6,0)/1000000</f>
        <v>0</v>
      </c>
      <c r="F7" s="141"/>
      <c r="G7" s="168">
        <f>VLOOKUP($A7,'Base de dados'!$A$3:$F$738,6,0)/1000000</f>
        <v>3.06968621</v>
      </c>
      <c r="H7" s="141"/>
      <c r="I7" s="126">
        <f t="shared" ref="I7:I8" si="0">C7+E7+G7</f>
        <v>3.06968621</v>
      </c>
      <c r="J7" s="94"/>
      <c r="K7" s="93"/>
      <c r="L7" s="265"/>
    </row>
    <row r="8" spans="1:12" ht="15.75" thickBot="1">
      <c r="A8" s="274" t="s">
        <v>4013</v>
      </c>
      <c r="B8" s="35" t="s">
        <v>4098</v>
      </c>
      <c r="C8" s="127">
        <f>VLOOKUP($A8,'Base de dados'!$A$1490:$F$2226,6,0)/1000000*-1</f>
        <v>0</v>
      </c>
      <c r="D8" s="141"/>
      <c r="E8" s="127">
        <f>VLOOKUP($A8,'Base de dados'!$A$746:$F$1482,6,0)/1000000*-1</f>
        <v>0</v>
      </c>
      <c r="F8" s="141"/>
      <c r="G8" s="127">
        <f>VLOOKUP($A8,'Base de dados'!$A$3:$F$738,6,0)/1000000*-1</f>
        <v>0</v>
      </c>
      <c r="H8" s="141"/>
      <c r="I8" s="127">
        <f t="shared" si="0"/>
        <v>0</v>
      </c>
      <c r="J8" s="95"/>
      <c r="K8" s="93"/>
      <c r="L8" s="265"/>
    </row>
    <row r="9" spans="1:12">
      <c r="A9" s="123"/>
      <c r="B9" s="96" t="s">
        <v>4083</v>
      </c>
      <c r="C9" s="169">
        <f>SUM(C5:C8)</f>
        <v>78.033427569999986</v>
      </c>
      <c r="D9" s="170"/>
      <c r="E9" s="169">
        <f>SUM(E5:E8)</f>
        <v>7.5540000000000003</v>
      </c>
      <c r="F9" s="170"/>
      <c r="G9" s="169">
        <f>SUM(G5:G8)</f>
        <v>446.62560855999999</v>
      </c>
      <c r="H9" s="170"/>
      <c r="I9" s="169">
        <f>SUM(I5:I8)</f>
        <v>532.21303612999998</v>
      </c>
      <c r="J9" s="97"/>
      <c r="K9" s="93"/>
      <c r="L9" s="265"/>
    </row>
    <row r="10" spans="1:12" ht="15.75" thickBot="1">
      <c r="A10" s="38"/>
      <c r="B10" s="99"/>
      <c r="C10" s="100"/>
      <c r="D10" s="100"/>
      <c r="E10" s="100"/>
      <c r="F10" s="100"/>
      <c r="G10" s="100"/>
      <c r="H10" s="100"/>
      <c r="I10" s="100"/>
      <c r="J10" s="100"/>
      <c r="K10" s="101"/>
      <c r="L10" s="265"/>
    </row>
    <row r="11" spans="1:12">
      <c r="B11" s="265"/>
      <c r="C11" s="265"/>
      <c r="D11" s="265"/>
      <c r="E11" s="265"/>
      <c r="F11" s="265"/>
      <c r="G11" s="265"/>
      <c r="H11" s="265"/>
      <c r="I11" s="265"/>
      <c r="J11" s="265"/>
      <c r="K11" s="265"/>
      <c r="L11" s="265"/>
    </row>
    <row r="12" spans="1:12">
      <c r="B12" s="265"/>
      <c r="C12" s="265"/>
      <c r="D12" s="265"/>
      <c r="E12" s="265"/>
      <c r="F12" s="265"/>
      <c r="G12" s="265"/>
      <c r="H12" s="265"/>
      <c r="I12" s="265"/>
      <c r="J12" s="265"/>
      <c r="K12" s="265"/>
      <c r="L12" s="265"/>
    </row>
  </sheetData>
  <mergeCells count="1">
    <mergeCell ref="I2:J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4"/>
  <sheetViews>
    <sheetView workbookViewId="0">
      <selection activeCell="B5" sqref="B5"/>
    </sheetView>
  </sheetViews>
  <sheetFormatPr defaultColWidth="10.7109375" defaultRowHeight="15"/>
  <cols>
    <col min="1" max="1" width="59" customWidth="1"/>
    <col min="2" max="2" width="60.7109375" customWidth="1"/>
    <col min="3" max="3" width="12.140625" bestFit="1" customWidth="1"/>
    <col min="5" max="5" width="12.140625" bestFit="1" customWidth="1"/>
    <col min="7" max="7" width="12.140625" bestFit="1" customWidth="1"/>
    <col min="9" max="9" width="13.57031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88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211</v>
      </c>
      <c r="C3" s="88">
        <v>2017</v>
      </c>
      <c r="D3" s="88"/>
      <c r="E3" s="88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91"/>
      <c r="F4" s="91"/>
      <c r="G4" s="91"/>
      <c r="H4" s="91"/>
      <c r="I4" s="91"/>
      <c r="J4" s="92"/>
      <c r="K4" s="93"/>
    </row>
    <row r="5" spans="1:11">
      <c r="A5" s="86" t="s">
        <v>1199</v>
      </c>
      <c r="B5" s="35" t="s">
        <v>212</v>
      </c>
      <c r="C5" s="168">
        <f>VLOOKUP($A5,'Base de dados'!$A$1490:$F$2226,6,0)/1000000</f>
        <v>5.6314045699999999</v>
      </c>
      <c r="D5" s="141"/>
      <c r="E5" s="168">
        <f>VLOOKUP($A5,'Base de dados'!$A$746:$F$1482,6,0)/1000000</f>
        <v>10.21775403</v>
      </c>
      <c r="F5" s="141"/>
      <c r="G5" s="168">
        <f>VLOOKUP($A5,'Base de dados'!$A$3:$F$738,6,0)/1000000</f>
        <v>21.838484050000002</v>
      </c>
      <c r="H5" s="141"/>
      <c r="I5" s="126">
        <f>C5+E5+G5</f>
        <v>37.687642650000001</v>
      </c>
      <c r="J5" s="94">
        <v>42.251143620000001</v>
      </c>
      <c r="K5" s="93"/>
    </row>
    <row r="6" spans="1:11">
      <c r="A6" s="86" t="s">
        <v>1201</v>
      </c>
      <c r="B6" s="35" t="s">
        <v>213</v>
      </c>
      <c r="C6" s="168">
        <f>VLOOKUP($A6,'Base de dados'!$A$1490:$F$2226,6,0)/1000000</f>
        <v>8.6443600000000002E-3</v>
      </c>
      <c r="D6" s="141"/>
      <c r="E6" s="168">
        <f>VLOOKUP($A6,'Base de dados'!$A$746:$F$1482,6,0)/1000000</f>
        <v>4.0592451699999996</v>
      </c>
      <c r="F6" s="141"/>
      <c r="G6" s="168">
        <f>VLOOKUP($A6,'Base de dados'!$A$3:$F$738,6,0)/1000000</f>
        <v>37.225961240000004</v>
      </c>
      <c r="H6" s="141"/>
      <c r="I6" s="126">
        <f t="shared" ref="I6:I12" si="0">C6+E6+G6</f>
        <v>41.293850770000006</v>
      </c>
      <c r="J6" s="94">
        <v>39.410527369999997</v>
      </c>
      <c r="K6" s="93"/>
    </row>
    <row r="7" spans="1:11">
      <c r="A7" s="86" t="s">
        <v>1203</v>
      </c>
      <c r="B7" s="35" t="s">
        <v>214</v>
      </c>
      <c r="C7" s="168">
        <f>VLOOKUP($A7,'Base de dados'!$A$1490:$F$2226,6,0)/1000000</f>
        <v>8.8419004499999989</v>
      </c>
      <c r="D7" s="141"/>
      <c r="E7" s="168">
        <f>VLOOKUP($A7,'Base de dados'!$A$746:$F$1482,6,0)/1000000</f>
        <v>18.251568579999997</v>
      </c>
      <c r="F7" s="141"/>
      <c r="G7" s="168">
        <f>VLOOKUP($A7,'Base de dados'!$A$3:$F$738,6,0)/1000000</f>
        <v>8.3002654299999996</v>
      </c>
      <c r="H7" s="141"/>
      <c r="I7" s="126">
        <f t="shared" si="0"/>
        <v>35.39373445999999</v>
      </c>
      <c r="J7" s="94">
        <v>40.885476609999998</v>
      </c>
      <c r="K7" s="93"/>
    </row>
    <row r="8" spans="1:11">
      <c r="A8" s="86" t="s">
        <v>1205</v>
      </c>
      <c r="B8" s="35" t="s">
        <v>215</v>
      </c>
      <c r="C8" s="168">
        <f>VLOOKUP($A8,'Base de dados'!$A$1490:$F$2226,6,0)/1000000</f>
        <v>0.97278611000000004</v>
      </c>
      <c r="D8" s="141"/>
      <c r="E8" s="168">
        <f>VLOOKUP($A8,'Base de dados'!$A$746:$F$1482,6,0)/1000000</f>
        <v>0.53487806000000004</v>
      </c>
      <c r="F8" s="141"/>
      <c r="G8" s="168">
        <f>VLOOKUP($A8,'Base de dados'!$A$3:$F$738,6,0)/1000000</f>
        <v>9.9821989999999999E-2</v>
      </c>
      <c r="H8" s="141"/>
      <c r="I8" s="126">
        <f t="shared" si="0"/>
        <v>1.6074861599999999</v>
      </c>
      <c r="J8" s="94">
        <v>1.7316898700000001</v>
      </c>
      <c r="K8" s="93"/>
    </row>
    <row r="9" spans="1:11">
      <c r="A9" s="86" t="s">
        <v>1207</v>
      </c>
      <c r="B9" s="35" t="s">
        <v>216</v>
      </c>
      <c r="C9" s="168">
        <f>VLOOKUP($A9,'Base de dados'!$A$1490:$F$2226,6,0)/1000000</f>
        <v>4.2182449999999996E-2</v>
      </c>
      <c r="D9" s="141"/>
      <c r="E9" s="168">
        <f>VLOOKUP($A9,'Base de dados'!$A$746:$F$1482,6,0)/1000000</f>
        <v>2.03787874</v>
      </c>
      <c r="F9" s="141"/>
      <c r="G9" s="168">
        <f>VLOOKUP($A9,'Base de dados'!$A$3:$F$738,6,0)/1000000</f>
        <v>4.3947399999999994E-3</v>
      </c>
      <c r="H9" s="141"/>
      <c r="I9" s="126">
        <f t="shared" si="0"/>
        <v>2.0844559299999998</v>
      </c>
      <c r="J9" s="94">
        <v>1.05586242</v>
      </c>
      <c r="K9" s="93"/>
    </row>
    <row r="10" spans="1:11">
      <c r="A10" s="86" t="s">
        <v>1209</v>
      </c>
      <c r="B10" s="35" t="s">
        <v>217</v>
      </c>
      <c r="C10" s="168">
        <f>VLOOKUP($A10,'Base de dados'!$A$1490:$F$2226,6,0)/1000000</f>
        <v>0</v>
      </c>
      <c r="D10" s="141"/>
      <c r="E10" s="168">
        <f>VLOOKUP($A10,'Base de dados'!$A$746:$F$1482,6,0)/1000000</f>
        <v>0</v>
      </c>
      <c r="F10" s="141"/>
      <c r="G10" s="168">
        <f>VLOOKUP($A10,'Base de dados'!$A$3:$F$738,6,0)/1000000</f>
        <v>0</v>
      </c>
      <c r="H10" s="141"/>
      <c r="I10" s="126">
        <f t="shared" si="0"/>
        <v>0</v>
      </c>
      <c r="J10" s="94">
        <v>4.5120895899999995</v>
      </c>
      <c r="K10" s="93"/>
    </row>
    <row r="11" spans="1:11">
      <c r="A11" s="86" t="s">
        <v>1211</v>
      </c>
      <c r="B11" s="35" t="s">
        <v>218</v>
      </c>
      <c r="C11" s="168">
        <f>VLOOKUP($A11,'Base de dados'!$A$1490:$F$2226,6,0)/1000000</f>
        <v>0</v>
      </c>
      <c r="D11" s="141"/>
      <c r="E11" s="168">
        <f>VLOOKUP($A11,'Base de dados'!$A$746:$F$1482,6,0)/1000000</f>
        <v>0.23265313000000001</v>
      </c>
      <c r="F11" s="141"/>
      <c r="G11" s="168">
        <f>VLOOKUP($A11,'Base de dados'!$A$3:$F$738,6,0)/1000000</f>
        <v>2.4986410399999999</v>
      </c>
      <c r="H11" s="141"/>
      <c r="I11" s="126">
        <f t="shared" si="0"/>
        <v>2.73129417</v>
      </c>
      <c r="J11" s="94">
        <v>9.8572189899999998</v>
      </c>
      <c r="K11" s="93"/>
    </row>
    <row r="12" spans="1:11" ht="15.75" thickBot="1">
      <c r="A12" s="86" t="s">
        <v>1213</v>
      </c>
      <c r="B12" s="35" t="s">
        <v>219</v>
      </c>
      <c r="C12" s="127">
        <f>VLOOKUP($A12,'Base de dados'!$A$1490:$F$2226,6,0)/1000000</f>
        <v>13.52209624</v>
      </c>
      <c r="D12" s="141"/>
      <c r="E12" s="127">
        <f>VLOOKUP($A12,'Base de dados'!$A$746:$F$1482,6,0)/1000000</f>
        <v>2991.95488703</v>
      </c>
      <c r="F12" s="141"/>
      <c r="G12" s="127">
        <f>VLOOKUP($A12,'Base de dados'!$A$3:$F$738,6,0)/1000000</f>
        <v>68.41968073999999</v>
      </c>
      <c r="H12" s="141"/>
      <c r="I12" s="127">
        <f t="shared" si="0"/>
        <v>3073.8966640099998</v>
      </c>
      <c r="J12" s="95">
        <v>2843.8635101199998</v>
      </c>
      <c r="K12" s="93"/>
    </row>
    <row r="13" spans="1:11">
      <c r="A13" s="86"/>
      <c r="B13" s="96" t="s">
        <v>220</v>
      </c>
      <c r="C13" s="169">
        <f>SUM(C5:C12)</f>
        <v>29.019014179999999</v>
      </c>
      <c r="D13" s="170"/>
      <c r="E13" s="169">
        <f>SUM(E5:E12)</f>
        <v>3027.28886474</v>
      </c>
      <c r="F13" s="170"/>
      <c r="G13" s="169">
        <f>SUM(G5:G12)</f>
        <v>138.38724922999998</v>
      </c>
      <c r="H13" s="170"/>
      <c r="I13" s="169">
        <f>SUM(I5:I12)</f>
        <v>3194.6951281499996</v>
      </c>
      <c r="J13" s="97">
        <v>2983.56751859</v>
      </c>
      <c r="K13" s="93"/>
    </row>
    <row r="14" spans="1:11" ht="15.75" thickBot="1">
      <c r="A14" s="98"/>
      <c r="B14" s="99"/>
      <c r="C14" s="100"/>
      <c r="D14" s="100"/>
      <c r="E14" s="100"/>
      <c r="F14" s="100"/>
      <c r="G14" s="100"/>
      <c r="H14" s="100"/>
      <c r="I14" s="100"/>
      <c r="J14" s="100"/>
      <c r="K14" s="101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4"/>
  <sheetViews>
    <sheetView zoomScale="120" zoomScaleNormal="120" workbookViewId="0">
      <selection activeCell="E9" sqref="E9"/>
    </sheetView>
  </sheetViews>
  <sheetFormatPr defaultRowHeight="15"/>
  <cols>
    <col min="1" max="1" width="9.28515625" customWidth="1"/>
    <col min="2" max="2" width="30.85546875" style="105" hidden="1" customWidth="1"/>
    <col min="3" max="3" width="37.140625" bestFit="1" customWidth="1"/>
    <col min="4" max="4" width="4.42578125" bestFit="1" customWidth="1"/>
    <col min="5" max="5" width="14.85546875" bestFit="1" customWidth="1"/>
    <col min="6" max="6" width="7.85546875" bestFit="1" customWidth="1"/>
    <col min="7" max="7" width="7.85546875" style="105" customWidth="1"/>
    <col min="9" max="9" width="36.140625" bestFit="1" customWidth="1"/>
    <col min="10" max="10" width="4.42578125" bestFit="1" customWidth="1"/>
    <col min="11" max="11" width="9.7109375" bestFit="1" customWidth="1"/>
    <col min="12" max="12" width="8.85546875" bestFit="1" customWidth="1"/>
  </cols>
  <sheetData>
    <row r="1" spans="1:1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>
      <c r="A2" s="4"/>
      <c r="B2" s="121"/>
      <c r="C2" s="328" t="s">
        <v>4077</v>
      </c>
      <c r="D2" s="328"/>
      <c r="E2" s="328"/>
      <c r="F2" s="328"/>
      <c r="G2" s="328"/>
      <c r="H2" s="328"/>
      <c r="I2" s="328"/>
      <c r="J2" s="328"/>
      <c r="K2" s="328"/>
      <c r="L2" s="328"/>
      <c r="M2" s="5"/>
    </row>
    <row r="3" spans="1:13">
      <c r="A3" s="4"/>
      <c r="B3" s="121"/>
      <c r="C3" s="329" t="s">
        <v>4092</v>
      </c>
      <c r="D3" s="329"/>
      <c r="E3" s="329"/>
      <c r="F3" s="329"/>
      <c r="G3" s="329"/>
      <c r="H3" s="329"/>
      <c r="I3" s="329"/>
      <c r="J3" s="329"/>
      <c r="K3" s="329"/>
      <c r="L3" s="329"/>
      <c r="M3" s="5"/>
    </row>
    <row r="4" spans="1:13">
      <c r="A4" s="4"/>
      <c r="B4" s="121"/>
      <c r="C4" s="6"/>
      <c r="D4" s="7"/>
      <c r="E4" s="7"/>
      <c r="F4" s="7"/>
      <c r="G4" s="114"/>
      <c r="H4" s="7"/>
      <c r="I4" s="6"/>
      <c r="J4" s="7"/>
      <c r="K4" s="7"/>
      <c r="L4" s="7" t="s">
        <v>0</v>
      </c>
      <c r="M4" s="5"/>
    </row>
    <row r="5" spans="1:13">
      <c r="A5" s="4"/>
      <c r="B5" s="121"/>
      <c r="C5" s="6"/>
      <c r="D5" s="7"/>
      <c r="E5" s="7"/>
      <c r="F5" s="7"/>
      <c r="G5" s="114"/>
      <c r="H5" s="7"/>
      <c r="I5" s="6"/>
      <c r="J5" s="7"/>
      <c r="K5" s="7"/>
      <c r="L5" s="7"/>
      <c r="M5" s="5"/>
    </row>
    <row r="6" spans="1:13">
      <c r="A6" s="4"/>
      <c r="B6" s="121"/>
      <c r="C6" s="6" t="s">
        <v>1</v>
      </c>
      <c r="D6" s="7" t="s">
        <v>2</v>
      </c>
      <c r="E6" s="7">
        <v>2017</v>
      </c>
      <c r="F6" s="8">
        <v>2016</v>
      </c>
      <c r="G6" s="9"/>
      <c r="H6" s="9"/>
      <c r="I6" s="6" t="s">
        <v>3</v>
      </c>
      <c r="J6" s="7" t="s">
        <v>2</v>
      </c>
      <c r="K6" s="7">
        <v>2017</v>
      </c>
      <c r="L6" s="8">
        <v>2016</v>
      </c>
      <c r="M6" s="5"/>
    </row>
    <row r="7" spans="1:13">
      <c r="A7" s="4"/>
      <c r="B7" s="121"/>
      <c r="C7" s="9"/>
      <c r="D7" s="10"/>
      <c r="E7" s="11"/>
      <c r="F7" s="12"/>
      <c r="G7" s="9"/>
      <c r="H7" s="9"/>
      <c r="I7" s="9"/>
      <c r="J7" s="10"/>
      <c r="K7" s="11"/>
      <c r="L7" s="12"/>
      <c r="M7" s="5"/>
    </row>
    <row r="8" spans="1:13">
      <c r="A8" s="4"/>
      <c r="B8" s="121"/>
      <c r="C8" s="13" t="s">
        <v>4</v>
      </c>
      <c r="D8" s="7"/>
      <c r="E8" s="6"/>
      <c r="F8" s="12"/>
      <c r="G8" s="9"/>
      <c r="H8" s="9"/>
      <c r="I8" s="13" t="s">
        <v>5</v>
      </c>
      <c r="J8" s="17"/>
      <c r="K8" s="117"/>
      <c r="L8" s="12"/>
      <c r="M8" s="5"/>
    </row>
    <row r="9" spans="1:13" ht="24">
      <c r="A9" s="272" t="s">
        <v>1109</v>
      </c>
      <c r="B9" s="273"/>
      <c r="C9" s="14" t="s">
        <v>6</v>
      </c>
      <c r="D9" s="15">
        <v>7</v>
      </c>
      <c r="E9" s="126">
        <f>(VLOOKUP($A9,'Base de dados'!$A$2:$F$726,6,0)+VLOOKUP($A9,'Base de dados'!$A$746:$F$1482,6,0)+VLOOKUP($A9,'Base de dados'!$A$1490:$F$2226,6,0))/1000000</f>
        <v>1336110.2464401699</v>
      </c>
      <c r="F9" s="16">
        <v>1275193.7212596801</v>
      </c>
      <c r="G9" s="9"/>
      <c r="H9" s="270" t="s">
        <v>1379</v>
      </c>
      <c r="I9" s="80" t="s">
        <v>2605</v>
      </c>
      <c r="J9" s="17">
        <v>17</v>
      </c>
      <c r="K9" s="126">
        <f>(VLOOKUP($H9,'Base de dados'!$A$2:$F$726,6,0)+VLOOKUP($H9,'Base de dados'!$A$746:$F$1482,6,0)+VLOOKUP($H9,'Base de dados'!$A$1490:$F$2226,6,0))/1000000</f>
        <v>87696.551810139994</v>
      </c>
      <c r="L9" s="19">
        <v>80357.898913459998</v>
      </c>
      <c r="M9" s="5"/>
    </row>
    <row r="10" spans="1:13">
      <c r="A10" s="272" t="s">
        <v>1115</v>
      </c>
      <c r="B10" s="273"/>
      <c r="C10" s="14" t="s">
        <v>7</v>
      </c>
      <c r="D10" s="15">
        <v>8</v>
      </c>
      <c r="E10" s="126">
        <f>(VLOOKUP($A10,'Base de dados'!$A$2:$F$726,6,0)+VLOOKUP($A10,'Base de dados'!$A$746:$F$1482,6,0)+VLOOKUP($A10,'Base de dados'!$A$1490:$F$2226,6,0))/1000000</f>
        <v>168935.50470374999</v>
      </c>
      <c r="F10" s="16">
        <v>219279.39404792999</v>
      </c>
      <c r="G10" s="9"/>
      <c r="H10" s="270" t="s">
        <v>1396</v>
      </c>
      <c r="I10" s="14" t="s">
        <v>9</v>
      </c>
      <c r="J10" s="17">
        <v>18</v>
      </c>
      <c r="K10" s="126">
        <f>(VLOOKUP($H10,'Base de dados'!$A$2:$F$726,6,0)+VLOOKUP($H10,'Base de dados'!$A$746:$F$1482,6,0)+VLOOKUP($H10,'Base de dados'!$A$1490:$F$2226,6,0))/1000000</f>
        <v>802459.54027480993</v>
      </c>
      <c r="L10" s="19">
        <v>664009.10067461</v>
      </c>
      <c r="M10" s="5"/>
    </row>
    <row r="11" spans="1:13">
      <c r="A11" s="272" t="s">
        <v>1157</v>
      </c>
      <c r="B11" s="273"/>
      <c r="C11" s="14" t="s">
        <v>8</v>
      </c>
      <c r="D11" s="15">
        <v>9</v>
      </c>
      <c r="E11" s="126">
        <f>(VLOOKUP($A11,'Base de dados'!$A$2:$F$726,6,0)+VLOOKUP($A11,'Base de dados'!$A$746:$F$1482,6,0)+VLOOKUP($A11,'Base de dados'!$A$1490:$F$2226,6,0))/1000000</f>
        <v>147886.56870919</v>
      </c>
      <c r="F11" s="16">
        <v>272058.94272659998</v>
      </c>
      <c r="G11" s="9"/>
      <c r="H11" s="270" t="s">
        <v>1426</v>
      </c>
      <c r="I11" s="14" t="s">
        <v>11</v>
      </c>
      <c r="J11" s="17">
        <v>19</v>
      </c>
      <c r="K11" s="126">
        <f>(VLOOKUP($H11,'Base de dados'!$A$2:$F$726,6,0)+VLOOKUP($H11,'Base de dados'!$A$746:$F$1482,6,0)+VLOOKUP($H11,'Base de dados'!$A$1490:$F$2226,6,0))/1000000</f>
        <v>61306.656455880002</v>
      </c>
      <c r="L11" s="19">
        <v>46718.459869260005</v>
      </c>
      <c r="M11" s="5"/>
    </row>
    <row r="12" spans="1:13">
      <c r="A12" s="272" t="s">
        <v>1172</v>
      </c>
      <c r="B12" s="273"/>
      <c r="C12" s="14" t="s">
        <v>10</v>
      </c>
      <c r="D12" s="15">
        <v>10</v>
      </c>
      <c r="E12" s="126">
        <f>(VLOOKUP($A12,'Base de dados'!$A$2:$F$726,6,0)+VLOOKUP($A12,'Base de dados'!$A$746:$F$1482,6,0)+VLOOKUP($A12,'Base de dados'!$A$1490:$F$2226,6,0))/1000000</f>
        <v>100482.79837743001</v>
      </c>
      <c r="F12" s="16">
        <v>92459.05420215</v>
      </c>
      <c r="G12" s="9"/>
      <c r="H12" s="270" t="s">
        <v>1431</v>
      </c>
      <c r="I12" s="14" t="s">
        <v>13</v>
      </c>
      <c r="J12" s="17">
        <v>20</v>
      </c>
      <c r="K12" s="126">
        <f>(VLOOKUP($H12,'Base de dados'!$A$2:$F$726,6,0)+VLOOKUP($H12,'Base de dados'!$A$746:$F$1482,6,0)+VLOOKUP($H12,'Base de dados'!$A$1490:$F$2226,6,0))/1000000</f>
        <v>904.48672558999988</v>
      </c>
      <c r="L12" s="19">
        <v>635.89611378999996</v>
      </c>
      <c r="M12" s="5"/>
    </row>
    <row r="13" spans="1:13">
      <c r="A13" s="272" t="s">
        <v>1181</v>
      </c>
      <c r="B13" s="273"/>
      <c r="C13" s="14" t="s">
        <v>12</v>
      </c>
      <c r="D13" s="15">
        <v>11</v>
      </c>
      <c r="E13" s="126">
        <f>(VLOOKUP($A13,'Base de dados'!$A$2:$F$726,6,0)+VLOOKUP($A13,'Base de dados'!$A$746:$F$1482,6,0)+VLOOKUP($A13,'Base de dados'!$A$1490:$F$2226,6,0))/1000000</f>
        <v>37168.116329839999</v>
      </c>
      <c r="F13" s="16">
        <v>37536.235102040009</v>
      </c>
      <c r="G13" s="9"/>
      <c r="H13" s="270" t="s">
        <v>1444</v>
      </c>
      <c r="I13" s="199" t="s">
        <v>3980</v>
      </c>
      <c r="J13" s="17"/>
      <c r="K13" s="126"/>
      <c r="L13" s="20"/>
      <c r="M13" s="183"/>
    </row>
    <row r="14" spans="1:13">
      <c r="A14" s="272" t="s">
        <v>3993</v>
      </c>
      <c r="B14" s="273"/>
      <c r="C14" s="14" t="s">
        <v>4078</v>
      </c>
      <c r="D14" s="15"/>
      <c r="E14" s="126">
        <f>(VLOOKUP($A14,'Base de dados'!$A$2:$F$726,6,0)+VLOOKUP($A14,'Base de dados'!$A$746:$F$1482,6,0)+VLOOKUP($A14,'Base de dados'!$A$1490:$F$2226,6,0))/1000000</f>
        <v>532.21303612999998</v>
      </c>
      <c r="F14" s="16"/>
      <c r="G14" s="9"/>
      <c r="H14" s="270" t="s">
        <v>1448</v>
      </c>
      <c r="I14" s="14" t="s">
        <v>15</v>
      </c>
      <c r="J14" s="17">
        <v>21</v>
      </c>
      <c r="K14" s="126">
        <f>(VLOOKUP($H14,'Base de dados'!$A$2:$F$726,6,0)+VLOOKUP($H14,'Base de dados'!$A$746:$F$1482,6,0)+VLOOKUP($H14,'Base de dados'!$A$1490:$F$2226,6,0))/1000000</f>
        <v>56621.022517909994</v>
      </c>
      <c r="L14" s="19">
        <v>41197.28882739001</v>
      </c>
      <c r="M14" s="183"/>
    </row>
    <row r="15" spans="1:13" ht="15.75" thickBot="1">
      <c r="A15" s="272" t="s">
        <v>1198</v>
      </c>
      <c r="B15" s="273"/>
      <c r="C15" s="14" t="s">
        <v>14</v>
      </c>
      <c r="D15" s="15">
        <v>12</v>
      </c>
      <c r="E15" s="127">
        <f>(VLOOKUP($A15,'Base de dados'!$A$2:$F$726,6,0)+VLOOKUP($A15,'Base de dados'!$A$746:$F$1482,6,0)+VLOOKUP($A15,'Base de dados'!$A$1490:$F$2226,6,0))/1000000</f>
        <v>3194.6951281500001</v>
      </c>
      <c r="F15" s="21">
        <v>2983.56751859</v>
      </c>
      <c r="G15" s="9"/>
      <c r="H15" s="270" t="s">
        <v>1463</v>
      </c>
      <c r="I15" s="14" t="s">
        <v>17</v>
      </c>
      <c r="J15" s="17">
        <v>22</v>
      </c>
      <c r="K15" s="126">
        <f>(VLOOKUP($H15,'Base de dados'!$A$2:$F$726,6,0)+VLOOKUP($H15,'Base de dados'!$A$746:$F$1482,6,0)+VLOOKUP($H15,'Base de dados'!$A$1490:$F$2226,6,0))/1000000</f>
        <v>357696.16277598997</v>
      </c>
      <c r="L15" s="19">
        <v>428610.93853028998</v>
      </c>
      <c r="M15" s="5"/>
    </row>
    <row r="16" spans="1:13">
      <c r="A16" s="4"/>
      <c r="B16" s="121"/>
      <c r="C16" s="25" t="s">
        <v>16</v>
      </c>
      <c r="D16" s="40"/>
      <c r="E16" s="128">
        <f>SUM(E9:E15)</f>
        <v>1794310.1427246598</v>
      </c>
      <c r="F16" s="41">
        <v>1899510.9148569901</v>
      </c>
      <c r="G16" s="9"/>
      <c r="H16" s="9"/>
      <c r="I16" s="25" t="s">
        <v>18</v>
      </c>
      <c r="J16" s="17"/>
      <c r="K16" s="128">
        <f>SUM(K9:K15)</f>
        <v>1366684.4205603199</v>
      </c>
      <c r="L16" s="43">
        <v>1261529.5829288</v>
      </c>
      <c r="M16" s="5"/>
    </row>
    <row r="17" spans="1:13">
      <c r="A17" s="4"/>
      <c r="B17" s="121"/>
      <c r="C17" s="274"/>
      <c r="D17" s="24"/>
      <c r="E17" s="129"/>
      <c r="F17" s="12"/>
      <c r="G17" s="9"/>
      <c r="H17" s="9"/>
      <c r="I17" s="25"/>
      <c r="J17" s="7"/>
      <c r="K17" s="133"/>
      <c r="L17" s="27"/>
      <c r="M17" s="5"/>
    </row>
    <row r="18" spans="1:13">
      <c r="A18" s="4"/>
      <c r="B18" s="121"/>
      <c r="C18" s="274"/>
      <c r="D18" s="24"/>
      <c r="E18" s="129"/>
      <c r="F18" s="12"/>
      <c r="G18" s="9"/>
      <c r="H18" s="11"/>
      <c r="I18" s="275"/>
      <c r="J18" s="7"/>
      <c r="K18" s="130"/>
      <c r="L18" s="28"/>
      <c r="M18" s="5"/>
    </row>
    <row r="19" spans="1:13">
      <c r="A19" s="4"/>
      <c r="B19" s="121"/>
      <c r="C19" s="13" t="s">
        <v>19</v>
      </c>
      <c r="D19" s="7"/>
      <c r="E19" s="130"/>
      <c r="F19" s="28"/>
      <c r="G19" s="11"/>
      <c r="H19" s="9"/>
      <c r="I19" s="13" t="s">
        <v>20</v>
      </c>
      <c r="J19" s="17"/>
      <c r="K19" s="134"/>
      <c r="L19" s="20"/>
      <c r="M19" s="5"/>
    </row>
    <row r="20" spans="1:13" ht="24">
      <c r="A20" s="272" t="s">
        <v>1216</v>
      </c>
      <c r="B20" s="273"/>
      <c r="C20" s="29" t="s">
        <v>21</v>
      </c>
      <c r="D20" s="15">
        <v>13</v>
      </c>
      <c r="E20" s="131">
        <f>(VLOOKUP($A20,'Base de dados'!$A$2:$F$726,6,0)+VLOOKUP($A20,'Base de dados'!$A$746:$F$1482,6,0)+VLOOKUP($A20,'Base de dados'!$A$1490:$F$2226,6,0))/1000000</f>
        <v>2346990.2327542403</v>
      </c>
      <c r="F20" s="30">
        <v>2190987.4962612805</v>
      </c>
      <c r="G20" s="9"/>
      <c r="H20" s="270" t="s">
        <v>1482</v>
      </c>
      <c r="I20" s="80" t="s">
        <v>2606</v>
      </c>
      <c r="J20" s="17">
        <v>23</v>
      </c>
      <c r="K20" s="126">
        <f>(VLOOKUP($H20,'Base de dados'!$A$2:$F$726,6,0)+VLOOKUP($H20,'Base de dados'!$A$746:$F$1482,6,0)+VLOOKUP($H20,'Base de dados'!$A$1490:$F$2226,6,0))/1000000</f>
        <v>63318.876850199988</v>
      </c>
      <c r="L20" s="19">
        <v>54114.423021439994</v>
      </c>
      <c r="M20" s="5"/>
    </row>
    <row r="21" spans="1:13">
      <c r="A21" s="272" t="s">
        <v>1217</v>
      </c>
      <c r="B21" s="273"/>
      <c r="C21" s="14" t="s">
        <v>22</v>
      </c>
      <c r="D21" s="15"/>
      <c r="E21" s="126">
        <f>(VLOOKUP($A21,'Base de dados'!$A$2:$F$726,6,0)+VLOOKUP($A21,'Base de dados'!$A$746:$F$1482,6,0)+VLOOKUP($A21,'Base de dados'!$A$1490:$F$2226,6,0))/1000000</f>
        <v>2134099.38800911</v>
      </c>
      <c r="F21" s="16">
        <v>1983184.6722375602</v>
      </c>
      <c r="G21" s="9"/>
      <c r="H21" s="270" t="s">
        <v>1495</v>
      </c>
      <c r="I21" s="14" t="s">
        <v>24</v>
      </c>
      <c r="J21" s="17">
        <v>24</v>
      </c>
      <c r="K21" s="126">
        <f>(VLOOKUP($H21,'Base de dados'!$A$2:$F$726,6,0)+VLOOKUP($H21,'Base de dados'!$A$746:$F$1482,6,0)+VLOOKUP($H21,'Base de dados'!$A$1490:$F$2226,6,0))/1000000</f>
        <v>4773917.2612059303</v>
      </c>
      <c r="L21" s="19">
        <v>4408792.9123590402</v>
      </c>
      <c r="M21" s="5"/>
    </row>
    <row r="22" spans="1:13">
      <c r="A22" s="272" t="s">
        <v>1253</v>
      </c>
      <c r="B22" s="273"/>
      <c r="C22" s="14" t="s">
        <v>23</v>
      </c>
      <c r="D22" s="15"/>
      <c r="E22" s="126">
        <f>(VLOOKUP($A22,'Base de dados'!$A$2:$F$726,6,0)+VLOOKUP($A22,'Base de dados'!$A$746:$F$1482,6,0)+VLOOKUP($A22,'Base de dados'!$A$1490:$F$2226,6,0))/1000000</f>
        <v>195569.46850226002</v>
      </c>
      <c r="F22" s="16">
        <v>193025.27562970002</v>
      </c>
      <c r="G22" s="9"/>
      <c r="H22" s="270" t="s">
        <v>1525</v>
      </c>
      <c r="I22" s="14" t="s">
        <v>26</v>
      </c>
      <c r="J22" s="17">
        <v>25</v>
      </c>
      <c r="K22" s="126">
        <f>(VLOOKUP($H22,'Base de dados'!$A$2:$F$726,6,0)+VLOOKUP($H22,'Base de dados'!$A$746:$F$1482,6,0)+VLOOKUP($H22,'Base de dados'!$A$1490:$F$2226,6,0))/1000000</f>
        <v>48420.500394310002</v>
      </c>
      <c r="L22" s="19">
        <v>43775.38018167999</v>
      </c>
      <c r="M22" s="5"/>
    </row>
    <row r="23" spans="1:13">
      <c r="A23" s="272" t="s">
        <v>1263</v>
      </c>
      <c r="B23" s="273"/>
      <c r="C23" s="14" t="s">
        <v>25</v>
      </c>
      <c r="D23" s="15"/>
      <c r="E23" s="126">
        <f>(VLOOKUP($A23,'Base de dados'!$A$2:$F$726,6,0)+VLOOKUP($A23,'Base de dados'!$A$746:$F$1482,6,0)+VLOOKUP($A23,'Base de dados'!$A$1490:$F$2226,6,0))/1000000</f>
        <v>15621.354851599999</v>
      </c>
      <c r="F23" s="16">
        <v>13097.38244639</v>
      </c>
      <c r="G23" s="9"/>
      <c r="H23" s="270" t="s">
        <v>1530</v>
      </c>
      <c r="I23" s="14" t="s">
        <v>27</v>
      </c>
      <c r="J23" s="17">
        <v>26</v>
      </c>
      <c r="K23" s="126">
        <f>(VLOOKUP($H23,'Base de dados'!$A$2:$F$726,6,0)+VLOOKUP($H23,'Base de dados'!$A$746:$F$1482,6,0)+VLOOKUP($H23,'Base de dados'!$A$1490:$F$2226,6,0))/1000000</f>
        <v>2337.6526419900001</v>
      </c>
      <c r="L23" s="19">
        <v>2434.3103212300002</v>
      </c>
      <c r="M23" s="5"/>
    </row>
    <row r="24" spans="1:13">
      <c r="A24" s="272" t="s">
        <v>1269</v>
      </c>
      <c r="B24" s="273"/>
      <c r="C24" s="14" t="s">
        <v>12</v>
      </c>
      <c r="D24" s="15"/>
      <c r="E24" s="126">
        <f>(VLOOKUP($A24,'Base de dados'!$A$2:$F$726,6,0)+VLOOKUP($A24,'Base de dados'!$A$746:$F$1482,6,0)+VLOOKUP($A24,'Base de dados'!$A$1490:$F$2226,6,0))/1000000</f>
        <v>602.76544910000007</v>
      </c>
      <c r="F24" s="31">
        <v>693.46268599999996</v>
      </c>
      <c r="G24" s="9"/>
      <c r="H24" s="270" t="s">
        <v>1543</v>
      </c>
      <c r="I24" s="14" t="s">
        <v>28</v>
      </c>
      <c r="J24" s="17">
        <v>27</v>
      </c>
      <c r="K24" s="126">
        <f>(VLOOKUP($H24,'Base de dados'!$A$2:$F$726,6,0)+VLOOKUP($H24,'Base de dados'!$A$746:$F$1482,6,0)+VLOOKUP($H24,'Base de dados'!$A$1490:$F$2226,6,0))/1000000</f>
        <v>3203412.9144207598</v>
      </c>
      <c r="L24" s="19">
        <v>2838965.7567278799</v>
      </c>
      <c r="M24" s="5"/>
    </row>
    <row r="25" spans="1:13">
      <c r="A25" s="272" t="s">
        <v>1280</v>
      </c>
      <c r="B25" s="273"/>
      <c r="C25" s="14" t="s">
        <v>14</v>
      </c>
      <c r="D25" s="15"/>
      <c r="E25" s="126">
        <f>(VLOOKUP($A25,'Base de dados'!$A$2:$F$726,6,0)+VLOOKUP($A25,'Base de dados'!$A$746:$F$1482,6,0)+VLOOKUP($A25,'Base de dados'!$A$1490:$F$2226,6,0))/1000000</f>
        <v>1097.25594217</v>
      </c>
      <c r="F25" s="31">
        <v>986.70326163000004</v>
      </c>
      <c r="G25" s="9"/>
      <c r="H25" s="270" t="s">
        <v>1567</v>
      </c>
      <c r="I25" s="14" t="s">
        <v>30</v>
      </c>
      <c r="J25" s="17">
        <v>28</v>
      </c>
      <c r="K25" s="126">
        <f>(VLOOKUP($H25,'Base de dados'!$A$2:$F$726,6,0)+VLOOKUP($H25,'Base de dados'!$A$746:$F$1482,6,0)+VLOOKUP($H25,'Base de dados'!$A$1490:$F$2226,6,0))/1000000</f>
        <v>84784.283863410004</v>
      </c>
      <c r="L25" s="19">
        <v>119813.87030672</v>
      </c>
      <c r="M25" s="5"/>
    </row>
    <row r="26" spans="1:13" ht="15.75" thickBot="1">
      <c r="A26" s="272" t="s">
        <v>1290</v>
      </c>
      <c r="B26" s="273"/>
      <c r="C26" s="29" t="s">
        <v>29</v>
      </c>
      <c r="D26" s="15">
        <v>14</v>
      </c>
      <c r="E26" s="126">
        <f>(VLOOKUP($A26,'Base de dados'!$A$2:$F$726,6,0)+VLOOKUP($A26,'Base de dados'!$A$746:$F$1482,6,0)+VLOOKUP($A26,'Base de dados'!$A$1490:$F$2226,6,0))/1000000</f>
        <v>491757.79499244998</v>
      </c>
      <c r="F26" s="30">
        <v>475865.57244423009</v>
      </c>
      <c r="G26" s="9"/>
      <c r="H26" s="270" t="s">
        <v>1580</v>
      </c>
      <c r="I26" s="14" t="s">
        <v>32</v>
      </c>
      <c r="J26" s="17">
        <v>29</v>
      </c>
      <c r="K26" s="126">
        <f>(VLOOKUP($H26,'Base de dados'!$A$2:$F$726,6,0)+VLOOKUP($H26,'Base de dados'!$A$746:$F$1482,6,0)+VLOOKUP($H26,'Base de dados'!$A$1490:$F$2226,6,0))/1000000</f>
        <v>12845.511506700001</v>
      </c>
      <c r="L26" s="33">
        <v>13021.686523460001</v>
      </c>
      <c r="M26" s="5"/>
    </row>
    <row r="27" spans="1:13">
      <c r="A27" s="272" t="s">
        <v>1334</v>
      </c>
      <c r="B27" s="273"/>
      <c r="C27" s="29" t="s">
        <v>31</v>
      </c>
      <c r="D27" s="15">
        <v>15</v>
      </c>
      <c r="E27" s="126">
        <f>(VLOOKUP($A27,'Base de dados'!$A$2:$F$726,6,0)+VLOOKUP($A27,'Base de dados'!$A$746:$F$1482,6,0)+VLOOKUP($A27,'Base de dados'!$A$1490:$F$2226,6,0))/1000000</f>
        <v>1903196.4807998701</v>
      </c>
      <c r="F27" s="30">
        <v>1596375.2385301699</v>
      </c>
      <c r="G27" s="9"/>
      <c r="H27" s="26"/>
      <c r="I27" s="25" t="s">
        <v>34</v>
      </c>
      <c r="J27" s="7"/>
      <c r="K27" s="132">
        <f>SUM(K20:K26)</f>
        <v>8189037.0008833008</v>
      </c>
      <c r="L27" s="43">
        <v>7480918.3394414512</v>
      </c>
      <c r="M27" s="5"/>
    </row>
    <row r="28" spans="1:13">
      <c r="A28" s="272" t="s">
        <v>1351</v>
      </c>
      <c r="B28" s="273"/>
      <c r="C28" s="29" t="s">
        <v>33</v>
      </c>
      <c r="D28" s="15">
        <v>16</v>
      </c>
      <c r="E28" s="126">
        <f>(VLOOKUP($A28,'Base de dados'!$A$2:$F$726,6,0)+VLOOKUP($A28,'Base de dados'!$A$746:$F$1482,6,0)+VLOOKUP($A28,'Base de dados'!$A$1490:$F$2226,6,0))/1000000</f>
        <v>7696.4800305799999</v>
      </c>
      <c r="F28" s="30">
        <v>5939.6858020999998</v>
      </c>
      <c r="G28" s="116"/>
      <c r="H28" s="116"/>
      <c r="I28" s="25"/>
      <c r="J28" s="114"/>
      <c r="K28" s="135"/>
      <c r="L28" s="120"/>
      <c r="M28" s="5"/>
    </row>
    <row r="29" spans="1:13" ht="15.75" thickBot="1">
      <c r="A29" s="272" t="s">
        <v>1368</v>
      </c>
      <c r="B29" s="273"/>
      <c r="C29" s="29" t="s">
        <v>35</v>
      </c>
      <c r="D29" s="15"/>
      <c r="E29" s="127">
        <f>(VLOOKUP($A29,'Base de dados'!$A$2:$F$726,6,0)+VLOOKUP($A29,'Base de dados'!$A$746:$F$1482,6,0)+VLOOKUP($A29,'Base de dados'!$A$1490:$F$2226,6,0))/1000000</f>
        <v>59.820944569999995</v>
      </c>
      <c r="F29" s="30">
        <v>11.088508530000013</v>
      </c>
      <c r="G29" s="9"/>
      <c r="H29" s="9"/>
      <c r="I29" s="25"/>
      <c r="J29" s="7"/>
      <c r="K29" s="133"/>
      <c r="L29" s="27"/>
      <c r="M29" s="115"/>
    </row>
    <row r="30" spans="1:13">
      <c r="C30" s="25" t="s">
        <v>36</v>
      </c>
      <c r="D30" s="7"/>
      <c r="E30" s="132">
        <f>SUM(E26:E29)+E20</f>
        <v>4749700.8095217105</v>
      </c>
      <c r="F30" s="43">
        <v>4269179.0815463103</v>
      </c>
      <c r="G30" s="9"/>
      <c r="H30" s="9"/>
      <c r="I30" s="13" t="s">
        <v>37</v>
      </c>
      <c r="J30" s="17">
        <v>30</v>
      </c>
      <c r="K30" s="136"/>
      <c r="L30" s="46"/>
      <c r="M30" s="45"/>
    </row>
    <row r="31" spans="1:13">
      <c r="A31" s="4"/>
      <c r="B31" s="121"/>
      <c r="C31" s="9"/>
      <c r="D31" s="10"/>
      <c r="E31" s="11"/>
      <c r="F31" s="12"/>
      <c r="G31" s="9"/>
      <c r="H31" s="270" t="s">
        <v>1586</v>
      </c>
      <c r="I31" s="271" t="s">
        <v>38</v>
      </c>
      <c r="J31" s="17"/>
      <c r="K31" s="126">
        <f>(VLOOKUP($H31,'Base de dados'!$A$2:$F$726,6,0)+VLOOKUP($H31,'Base de dados'!$A$746:$F$1482,6,0)+VLOOKUP($H31,'Base de dados'!$A$1490:$F$2226,6,0))/1000000</f>
        <v>85840.832842730015</v>
      </c>
      <c r="L31" s="19">
        <v>139250.55336937</v>
      </c>
      <c r="M31" s="5"/>
    </row>
    <row r="32" spans="1:13">
      <c r="A32" s="4"/>
      <c r="B32" s="121"/>
      <c r="C32" s="35"/>
      <c r="D32" s="10"/>
      <c r="E32" s="11"/>
      <c r="F32" s="36"/>
      <c r="G32" s="11"/>
      <c r="H32" s="269" t="s">
        <v>1595</v>
      </c>
      <c r="I32" s="271" t="s">
        <v>39</v>
      </c>
      <c r="J32" s="17"/>
      <c r="K32" s="126">
        <f>(VLOOKUP($H32,'Base de dados'!$A$2:$F$726,6,0)+VLOOKUP($H32,'Base de dados'!$A$746:$F$1482,6,0)+VLOOKUP($H32,'Base de dados'!$A$1490:$F$2226,6,0))/1000000</f>
        <v>1659.6559818000003</v>
      </c>
      <c r="L32" s="19">
        <v>3012.2585060300003</v>
      </c>
      <c r="M32" s="5"/>
    </row>
    <row r="33" spans="1:13">
      <c r="A33" s="4"/>
      <c r="B33" s="121"/>
      <c r="C33" s="35"/>
      <c r="D33" s="10"/>
      <c r="E33" s="11"/>
      <c r="F33" s="36"/>
      <c r="G33" s="11"/>
      <c r="H33" s="269" t="s">
        <v>1601</v>
      </c>
      <c r="I33" s="271" t="s">
        <v>40</v>
      </c>
      <c r="J33" s="17"/>
      <c r="K33" s="126">
        <f>(VLOOKUP($H33,'Base de dados'!$A$2:$F$726,6,0)+VLOOKUP($H33,'Base de dados'!$A$746:$F$1482,6,0)+VLOOKUP($H33,'Base de dados'!$A$1490:$F$2226,6,0))/1000000</f>
        <v>1145.4245140700002</v>
      </c>
      <c r="L33" s="19">
        <v>691.55238854999993</v>
      </c>
      <c r="M33" s="5"/>
    </row>
    <row r="34" spans="1:13">
      <c r="A34" s="4"/>
      <c r="B34" s="121"/>
      <c r="C34" s="35"/>
      <c r="D34" s="10"/>
      <c r="E34" s="11"/>
      <c r="F34" s="36"/>
      <c r="G34" s="11"/>
      <c r="H34" s="269" t="s">
        <v>1632</v>
      </c>
      <c r="I34" s="271" t="s">
        <v>41</v>
      </c>
      <c r="J34" s="17"/>
      <c r="K34" s="126">
        <f>(VLOOKUP($H34,'Base de dados'!$A$2:$F$726,6,0)+VLOOKUP($H34,'Base de dados'!$A$746:$F$1482,6,0)+VLOOKUP($H34,'Base de dados'!$A$1490:$F$2226,6,0))/1000000</f>
        <v>10341.02275013</v>
      </c>
      <c r="L34" s="19">
        <v>5869.2884919200005</v>
      </c>
      <c r="M34" s="5"/>
    </row>
    <row r="35" spans="1:13">
      <c r="A35" s="4"/>
      <c r="B35" s="121"/>
      <c r="C35" s="35"/>
      <c r="D35" s="10"/>
      <c r="E35" s="11"/>
      <c r="F35" s="36"/>
      <c r="G35" s="11"/>
      <c r="H35" s="269" t="s">
        <v>1637</v>
      </c>
      <c r="I35" s="271" t="s">
        <v>42</v>
      </c>
      <c r="J35" s="17"/>
      <c r="K35" s="126">
        <f>(VLOOKUP($H35,'Base de dados'!$A$2:$F$726,6,0)+VLOOKUP($H35,'Base de dados'!$A$746:$F$1482,6,0)+VLOOKUP($H35,'Base de dados'!$A$1490:$F$2226,6,0))/1000000</f>
        <v>597.23220373000004</v>
      </c>
      <c r="L35" s="19">
        <v>2161.8837140000001</v>
      </c>
      <c r="M35" s="5"/>
    </row>
    <row r="36" spans="1:13">
      <c r="A36" s="4"/>
      <c r="B36" s="121"/>
      <c r="C36" s="9"/>
      <c r="D36" s="10"/>
      <c r="E36" s="11"/>
      <c r="F36" s="12"/>
      <c r="G36" s="9"/>
      <c r="H36" s="270" t="s">
        <v>1692</v>
      </c>
      <c r="I36" s="271" t="s">
        <v>43</v>
      </c>
      <c r="J36" s="17"/>
      <c r="K36" s="126">
        <f>(VLOOKUP($H36,'Base de dados'!$A$2:$F$726,6,0)+VLOOKUP($H36,'Base de dados'!$A$746:$F$1482,6,0)+VLOOKUP($H36,'Base de dados'!$A$1490:$F$2226,6,0))/1000000</f>
        <v>2481.18699341</v>
      </c>
      <c r="L36" s="19">
        <v>8816.0868006500023</v>
      </c>
      <c r="M36" s="5"/>
    </row>
    <row r="37" spans="1:13">
      <c r="A37" s="4"/>
      <c r="B37" s="121"/>
      <c r="C37" s="9"/>
      <c r="D37" s="10"/>
      <c r="E37" s="11"/>
      <c r="F37" s="12"/>
      <c r="G37" s="9"/>
      <c r="H37" s="270" t="s">
        <v>1705</v>
      </c>
      <c r="I37" s="271" t="s">
        <v>44</v>
      </c>
      <c r="J37" s="17"/>
      <c r="K37" s="126">
        <f>(VLOOKUP($H37,'Base de dados'!$A$2:$F$726,6,0)+VLOOKUP($H37,'Base de dados'!$A$746:$F$1482,6,0)+VLOOKUP($H37,'Base de dados'!$A$1490:$F$2226,6,0))/1000000</f>
        <v>-3243230.5325231706</v>
      </c>
      <c r="L37" s="49">
        <v>-2778939.6291003302</v>
      </c>
      <c r="M37" s="5"/>
    </row>
    <row r="38" spans="1:13" ht="15.75" thickBot="1">
      <c r="A38" s="4"/>
      <c r="B38" s="121"/>
      <c r="C38" s="9"/>
      <c r="D38" s="10"/>
      <c r="E38" s="11"/>
      <c r="F38" s="12"/>
      <c r="G38" s="9"/>
      <c r="H38" s="270" t="s">
        <v>1768</v>
      </c>
      <c r="I38" s="271" t="s">
        <v>45</v>
      </c>
      <c r="J38" s="17"/>
      <c r="K38" s="126">
        <f>(VLOOKUP($H38,'Base de dados'!$A$2:$F$726,6,0)+VLOOKUP($H38,'Base de dados'!$A$746:$F$1482,6,0)+VLOOKUP($H38,'Base de dados'!$A$1490:$F$2226,6,0))/1000000*-1</f>
        <v>-865.76142985000001</v>
      </c>
      <c r="L38" s="300">
        <v>-778.59666557000003</v>
      </c>
      <c r="M38" s="5"/>
    </row>
    <row r="39" spans="1:13" ht="15.75" thickBot="1">
      <c r="A39" s="4"/>
      <c r="B39" s="121"/>
      <c r="C39" s="9"/>
      <c r="D39" s="10"/>
      <c r="E39" s="11"/>
      <c r="F39" s="12"/>
      <c r="G39" s="9"/>
      <c r="H39" s="9"/>
      <c r="I39" s="25" t="s">
        <v>46</v>
      </c>
      <c r="J39" s="17"/>
      <c r="K39" s="137">
        <f>SUM(K31:K38)</f>
        <v>-3142030.9386671507</v>
      </c>
      <c r="L39" s="47">
        <v>-2619916.6024953802</v>
      </c>
      <c r="M39" s="5"/>
    </row>
    <row r="40" spans="1:13" ht="15.75" thickBot="1">
      <c r="A40" s="38"/>
      <c r="B40" s="37"/>
      <c r="C40" s="244" t="s">
        <v>47</v>
      </c>
      <c r="D40" s="245"/>
      <c r="E40" s="246">
        <f>E16+E30</f>
        <v>6544010.9522463698</v>
      </c>
      <c r="F40" s="247">
        <v>6168689.9964033002</v>
      </c>
      <c r="G40" s="248"/>
      <c r="H40" s="248"/>
      <c r="I40" s="244" t="s">
        <v>48</v>
      </c>
      <c r="J40" s="249"/>
      <c r="K40" s="246">
        <f>K39+K27+K16</f>
        <v>6413690.4827764696</v>
      </c>
      <c r="L40" s="250">
        <v>6122531.3198748706</v>
      </c>
      <c r="M40" s="39"/>
    </row>
    <row r="41" spans="1:13">
      <c r="A41" s="197"/>
      <c r="B41" s="198"/>
      <c r="C41" s="197"/>
      <c r="D41" s="198"/>
      <c r="E41" s="197"/>
      <c r="F41" s="198"/>
      <c r="G41" s="197"/>
      <c r="H41" s="197"/>
      <c r="I41" s="198"/>
      <c r="J41" s="198"/>
      <c r="K41" s="198"/>
      <c r="L41" s="198"/>
      <c r="M41" s="121"/>
    </row>
    <row r="42" spans="1:13">
      <c r="A42" s="197"/>
      <c r="B42" s="198"/>
      <c r="C42" s="197"/>
      <c r="D42" s="198"/>
      <c r="E42" s="197"/>
      <c r="F42" s="198"/>
      <c r="G42" s="197"/>
      <c r="H42" s="198"/>
      <c r="I42" s="198"/>
      <c r="J42" s="198"/>
      <c r="K42" s="198"/>
      <c r="L42" s="198"/>
      <c r="M42" s="121"/>
    </row>
    <row r="43" spans="1:13">
      <c r="A43" s="198"/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8"/>
    </row>
    <row r="44" spans="1:13">
      <c r="A44" s="198"/>
      <c r="B44" s="198"/>
      <c r="C44" s="198"/>
      <c r="D44" s="198"/>
      <c r="E44" s="198"/>
      <c r="F44" s="198"/>
    </row>
  </sheetData>
  <mergeCells count="2">
    <mergeCell ref="C2:L2"/>
    <mergeCell ref="C3:L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1"/>
  <sheetViews>
    <sheetView workbookViewId="0">
      <selection activeCell="B18" sqref="B18"/>
    </sheetView>
  </sheetViews>
  <sheetFormatPr defaultColWidth="10.7109375" defaultRowHeight="15"/>
  <cols>
    <col min="1" max="1" width="31.7109375" customWidth="1"/>
    <col min="2" max="2" width="60.7109375" customWidth="1"/>
    <col min="3" max="3" width="14.42578125" bestFit="1" customWidth="1"/>
    <col min="5" max="5" width="14.42578125" bestFit="1" customWidth="1"/>
    <col min="7" max="7" width="15.28515625" bestFit="1" customWidth="1"/>
    <col min="9" max="9" width="15.285156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88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221</v>
      </c>
      <c r="C3" s="88">
        <v>2017</v>
      </c>
      <c r="D3" s="88"/>
      <c r="E3" s="88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91"/>
      <c r="F4" s="91"/>
      <c r="G4" s="91"/>
      <c r="H4" s="91"/>
      <c r="I4" s="91"/>
      <c r="J4" s="92"/>
      <c r="K4" s="93"/>
    </row>
    <row r="5" spans="1:11">
      <c r="A5" s="86" t="s">
        <v>1217</v>
      </c>
      <c r="B5" s="35" t="s">
        <v>222</v>
      </c>
      <c r="C5" s="162">
        <f>VLOOKUP($A5,'Base de dados'!$A$1490:$F$2226,6,0)/1000000</f>
        <v>1553365.8236331202</v>
      </c>
      <c r="D5" s="153"/>
      <c r="E5" s="162">
        <f>VLOOKUP($A5,'Base de dados'!$A$746:$F$1482,6,0)/1000000</f>
        <v>331197.33834611997</v>
      </c>
      <c r="F5" s="153"/>
      <c r="G5" s="162">
        <f>VLOOKUP($A5,'Base de dados'!$A$3:$F$738,6,0)/1000000</f>
        <v>249536.22602986998</v>
      </c>
      <c r="H5" s="153"/>
      <c r="I5" s="145">
        <f t="shared" ref="I5:I9" si="0">C5+E5+G5</f>
        <v>2134099.38800911</v>
      </c>
      <c r="J5" s="94">
        <v>1983184.6722375602</v>
      </c>
      <c r="K5" s="93"/>
    </row>
    <row r="6" spans="1:11" ht="24">
      <c r="A6" s="86" t="s">
        <v>1253</v>
      </c>
      <c r="B6" s="35" t="s">
        <v>23</v>
      </c>
      <c r="C6" s="162">
        <f>VLOOKUP($A6,'Base de dados'!$A$1490:$F$2226,6,0)/1000000</f>
        <v>44791.141489809997</v>
      </c>
      <c r="D6" s="153"/>
      <c r="E6" s="162">
        <f>VLOOKUP($A6,'Base de dados'!$A$746:$F$1482,6,0)/1000000</f>
        <v>143947.97092069002</v>
      </c>
      <c r="F6" s="153"/>
      <c r="G6" s="162">
        <f>VLOOKUP($A6,'Base de dados'!$A$3:$F$738,6,0)/1000000</f>
        <v>6830.3560917599998</v>
      </c>
      <c r="H6" s="153"/>
      <c r="I6" s="145">
        <f t="shared" si="0"/>
        <v>195569.46850226002</v>
      </c>
      <c r="J6" s="94">
        <v>193025.27562970002</v>
      </c>
      <c r="K6" s="93"/>
    </row>
    <row r="7" spans="1:11">
      <c r="A7" s="275" t="s">
        <v>1263</v>
      </c>
      <c r="B7" s="35" t="s">
        <v>223</v>
      </c>
      <c r="C7" s="162">
        <f>VLOOKUP($A7,'Base de dados'!$A$1490:$F$2226,6,0)/1000000</f>
        <v>11025.2089488</v>
      </c>
      <c r="D7" s="153"/>
      <c r="E7" s="162">
        <f>VLOOKUP($A7,'Base de dados'!$A$746:$F$1482,6,0)/1000000</f>
        <v>2686.9980580700003</v>
      </c>
      <c r="F7" s="153"/>
      <c r="G7" s="162">
        <f>VLOOKUP($A7,'Base de dados'!$A$3:$F$738,6,0)/1000000</f>
        <v>1909.1478447300001</v>
      </c>
      <c r="H7" s="153"/>
      <c r="I7" s="145">
        <f t="shared" si="0"/>
        <v>15621.354851600001</v>
      </c>
      <c r="J7" s="94">
        <v>13097.382446389998</v>
      </c>
      <c r="K7" s="93"/>
    </row>
    <row r="8" spans="1:11">
      <c r="A8" s="86" t="s">
        <v>1269</v>
      </c>
      <c r="B8" s="35" t="s">
        <v>224</v>
      </c>
      <c r="C8" s="162">
        <f>VLOOKUP($A8,'Base de dados'!$A$1490:$F$2226,6,0)/1000000</f>
        <v>0</v>
      </c>
      <c r="D8" s="153"/>
      <c r="E8" s="162">
        <f>VLOOKUP($A8,'Base de dados'!$A$746:$F$1482,6,0)/1000000</f>
        <v>101.64629316</v>
      </c>
      <c r="F8" s="153"/>
      <c r="G8" s="162">
        <f>VLOOKUP($A8,'Base de dados'!$A$3:$F$738,6,0)/1000000</f>
        <v>501.11915593999998</v>
      </c>
      <c r="H8" s="153"/>
      <c r="I8" s="145">
        <f t="shared" si="0"/>
        <v>602.76544909999996</v>
      </c>
      <c r="J8" s="94">
        <v>693.46268600000008</v>
      </c>
      <c r="K8" s="93"/>
    </row>
    <row r="9" spans="1:11" ht="15.75" thickBot="1">
      <c r="A9" s="275" t="s">
        <v>1280</v>
      </c>
      <c r="B9" s="35" t="s">
        <v>225</v>
      </c>
      <c r="C9" s="163">
        <f>VLOOKUP($A9,'Base de dados'!$A$1490:$F$2226,6,0)/1000000</f>
        <v>1.71024E-3</v>
      </c>
      <c r="D9" s="153"/>
      <c r="E9" s="163">
        <f>VLOOKUP($A9,'Base de dados'!$A$746:$F$1482,6,0)/1000000</f>
        <v>1057.91246738</v>
      </c>
      <c r="F9" s="153"/>
      <c r="G9" s="163">
        <f>VLOOKUP($A9,'Base de dados'!$A$3:$F$738,6,0)/1000000</f>
        <v>39.341764549999994</v>
      </c>
      <c r="H9" s="153"/>
      <c r="I9" s="163">
        <f t="shared" si="0"/>
        <v>1097.2559421699998</v>
      </c>
      <c r="J9" s="95">
        <v>986.70326163000016</v>
      </c>
      <c r="K9" s="93"/>
    </row>
    <row r="10" spans="1:11">
      <c r="A10" s="86"/>
      <c r="B10" s="96" t="s">
        <v>226</v>
      </c>
      <c r="C10" s="175">
        <f>SUM(C5:C9)</f>
        <v>1609182.1757819704</v>
      </c>
      <c r="D10" s="176"/>
      <c r="E10" s="175">
        <f>SUM(E5:E9)</f>
        <v>478991.86608541996</v>
      </c>
      <c r="F10" s="176"/>
      <c r="G10" s="175">
        <f>SUM(G5:G9)</f>
        <v>258816.19088684997</v>
      </c>
      <c r="H10" s="176"/>
      <c r="I10" s="175">
        <f>SUM(I5:I9)</f>
        <v>2346990.2327542398</v>
      </c>
      <c r="J10" s="97">
        <v>2190987.4962612805</v>
      </c>
      <c r="K10" s="93"/>
    </row>
    <row r="11" spans="1:11" ht="15.75" thickBot="1">
      <c r="A11" s="98"/>
      <c r="B11" s="99"/>
      <c r="C11" s="100"/>
      <c r="D11" s="100"/>
      <c r="E11" s="100"/>
      <c r="F11" s="100"/>
      <c r="G11" s="100"/>
      <c r="H11" s="100"/>
      <c r="I11" s="100"/>
      <c r="J11" s="100"/>
      <c r="K11" s="101"/>
    </row>
  </sheetData>
  <mergeCells count="1">
    <mergeCell ref="I2:J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12"/>
  <sheetViews>
    <sheetView workbookViewId="0">
      <selection activeCell="I19" sqref="I19"/>
    </sheetView>
  </sheetViews>
  <sheetFormatPr defaultColWidth="10.7109375" defaultRowHeight="15"/>
  <cols>
    <col min="1" max="1" width="49" customWidth="1"/>
    <col min="2" max="2" width="60.7109375" customWidth="1"/>
    <col min="3" max="3" width="14.42578125" bestFit="1" customWidth="1"/>
    <col min="5" max="5" width="14.42578125" bestFit="1" customWidth="1"/>
    <col min="7" max="7" width="14.42578125" bestFit="1" customWidth="1"/>
    <col min="9" max="9" width="14.425781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88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1801</v>
      </c>
      <c r="C3" s="88">
        <v>2017</v>
      </c>
      <c r="D3" s="88"/>
      <c r="E3" s="88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91"/>
      <c r="F4" s="91"/>
      <c r="G4" s="91"/>
      <c r="H4" s="91"/>
      <c r="I4" s="91"/>
      <c r="J4" s="92"/>
      <c r="K4" s="93"/>
    </row>
    <row r="5" spans="1:11">
      <c r="A5" s="86" t="s">
        <v>1291</v>
      </c>
      <c r="B5" s="35" t="s">
        <v>227</v>
      </c>
      <c r="C5" s="168">
        <f>VLOOKUP($A5,'Base de dados'!$A$1490:$F$2226,6,0)/1000000</f>
        <v>307864.71606383001</v>
      </c>
      <c r="D5" s="141"/>
      <c r="E5" s="168">
        <f>VLOOKUP($A5,'Base de dados'!$A$746:$F$1482,6,0)/1000000</f>
        <v>153485.88633239002</v>
      </c>
      <c r="F5" s="141"/>
      <c r="G5" s="168">
        <f>VLOOKUP($A5,'Base de dados'!$A$3:$F$738,6,0)/1000000</f>
        <v>6433.5959795899998</v>
      </c>
      <c r="H5" s="141"/>
      <c r="I5" s="126">
        <f t="shared" ref="I5:I10" si="0">C5+E5+G5</f>
        <v>467784.19837581005</v>
      </c>
      <c r="J5" s="308">
        <v>450136.33421833004</v>
      </c>
      <c r="K5" s="93"/>
    </row>
    <row r="6" spans="1:11">
      <c r="A6" s="86" t="s">
        <v>1307</v>
      </c>
      <c r="B6" s="35" t="s">
        <v>228</v>
      </c>
      <c r="C6" s="168">
        <f>VLOOKUP($A6,'Base de dados'!$A$1490:$F$2226,6,0)/1000000</f>
        <v>1508.32839399</v>
      </c>
      <c r="D6" s="141"/>
      <c r="E6" s="168">
        <f>VLOOKUP($A6,'Base de dados'!$A$746:$F$1482,6,0)/1000000</f>
        <v>1675.59210639</v>
      </c>
      <c r="F6" s="141"/>
      <c r="G6" s="168">
        <f>VLOOKUP($A6,'Base de dados'!$A$3:$F$738,6,0)/1000000</f>
        <v>534.93008533</v>
      </c>
      <c r="H6" s="141"/>
      <c r="I6" s="126">
        <f t="shared" si="0"/>
        <v>3718.8505857099999</v>
      </c>
      <c r="J6" s="308">
        <v>1912.4281827499999</v>
      </c>
      <c r="K6" s="93"/>
    </row>
    <row r="7" spans="1:11">
      <c r="A7" s="86" t="s">
        <v>1309</v>
      </c>
      <c r="B7" s="35" t="s">
        <v>229</v>
      </c>
      <c r="C7" s="168">
        <f>VLOOKUP($A7,'Base de dados'!$A$1490:$F$2226,6,0)/1000000</f>
        <v>0</v>
      </c>
      <c r="D7" s="141"/>
      <c r="E7" s="168">
        <f>VLOOKUP($A7,'Base de dados'!$A$746:$F$1482,6,0)/1000000</f>
        <v>4317.2109723699996</v>
      </c>
      <c r="F7" s="141"/>
      <c r="G7" s="168">
        <f>VLOOKUP($A7,'Base de dados'!$A$3:$F$738,6,0)/1000000</f>
        <v>1690.2387384600001</v>
      </c>
      <c r="H7" s="141"/>
      <c r="I7" s="126">
        <f t="shared" si="0"/>
        <v>6007.4497108300002</v>
      </c>
      <c r="J7" s="308">
        <v>6826.8441798999993</v>
      </c>
      <c r="K7" s="93"/>
    </row>
    <row r="8" spans="1:11">
      <c r="A8" s="86" t="s">
        <v>1311</v>
      </c>
      <c r="B8" s="35" t="s">
        <v>230</v>
      </c>
      <c r="C8" s="168">
        <f>VLOOKUP($A8,'Base de dados'!$A$1490:$F$2226,6,0)/1000000</f>
        <v>2.0055189099999997</v>
      </c>
      <c r="D8" s="171"/>
      <c r="E8" s="168">
        <f>VLOOKUP($A8,'Base de dados'!$A$746:$F$1482,6,0)/1000000</f>
        <v>7504.3658683800004</v>
      </c>
      <c r="F8" s="172"/>
      <c r="G8" s="168">
        <f>VLOOKUP($A8,'Base de dados'!$A$3:$F$738,6,0)/1000000</f>
        <v>6870.5873905500002</v>
      </c>
      <c r="H8" s="171"/>
      <c r="I8" s="126">
        <f t="shared" si="0"/>
        <v>14376.958777840002</v>
      </c>
      <c r="J8" s="308">
        <v>17526.888633570001</v>
      </c>
      <c r="K8" s="93"/>
    </row>
    <row r="9" spans="1:11">
      <c r="A9" s="86" t="s">
        <v>1313</v>
      </c>
      <c r="B9" s="35" t="s">
        <v>231</v>
      </c>
      <c r="C9" s="168">
        <f>VLOOKUP($A9,'Base de dados'!$A$1490:$F$2226,6,0)/1000000*-1</f>
        <v>0</v>
      </c>
      <c r="D9" s="171"/>
      <c r="E9" s="168">
        <f>VLOOKUP($A9,'Base de dados'!$A$746:$F$1482,6,0)/1000000*-1</f>
        <v>-20.083438469999997</v>
      </c>
      <c r="F9" s="172"/>
      <c r="G9" s="168">
        <f>VLOOKUP($A9,'Base de dados'!$A$3:$F$738,6,0)/1000000*-1</f>
        <v>-15.55474914</v>
      </c>
      <c r="H9" s="171"/>
      <c r="I9" s="126">
        <f t="shared" si="0"/>
        <v>-35.638187609999996</v>
      </c>
      <c r="J9" s="309">
        <v>-11.978325460000001</v>
      </c>
      <c r="K9" s="93"/>
    </row>
    <row r="10" spans="1:11" ht="24.75" thickBot="1">
      <c r="A10" s="86" t="s">
        <v>1316</v>
      </c>
      <c r="B10" s="35" t="s">
        <v>232</v>
      </c>
      <c r="C10" s="127">
        <f>VLOOKUP($A10,'Base de dados'!$A$1490:$F$2226,6,0)/1000000*-1</f>
        <v>-9.8931911299999999</v>
      </c>
      <c r="D10" s="171"/>
      <c r="E10" s="127">
        <f>VLOOKUP($A10,'Base de dados'!$A$746:$F$1482,6,0)/1000000*-1</f>
        <v>-10.899415679999999</v>
      </c>
      <c r="F10" s="172"/>
      <c r="G10" s="127">
        <f>VLOOKUP($A10,'Base de dados'!$A$3:$F$738,6,0)/1000000*-1</f>
        <v>-73.231663319999996</v>
      </c>
      <c r="H10" s="171"/>
      <c r="I10" s="127">
        <f t="shared" si="0"/>
        <v>-94.024270129999991</v>
      </c>
      <c r="J10" s="310">
        <v>-524.94444485999998</v>
      </c>
      <c r="K10" s="93"/>
    </row>
    <row r="11" spans="1:11">
      <c r="A11" s="86"/>
      <c r="B11" s="96" t="s">
        <v>233</v>
      </c>
      <c r="C11" s="169">
        <f>SUM(C5:C10)</f>
        <v>309365.1567856</v>
      </c>
      <c r="D11" s="170"/>
      <c r="E11" s="169">
        <f>SUM(E5:E10)</f>
        <v>166952.07242538</v>
      </c>
      <c r="F11" s="170"/>
      <c r="G11" s="169">
        <f>SUM(G5:G10)</f>
        <v>15440.565781470001</v>
      </c>
      <c r="H11" s="170"/>
      <c r="I11" s="169">
        <f>SUM(I5:I10)</f>
        <v>491757.7949924501</v>
      </c>
      <c r="J11" s="311">
        <v>475865.57244423009</v>
      </c>
      <c r="K11" s="93"/>
    </row>
    <row r="12" spans="1:11" ht="15.75" thickBot="1">
      <c r="A12" s="98"/>
      <c r="B12" s="99"/>
      <c r="C12" s="100"/>
      <c r="D12" s="100"/>
      <c r="E12" s="100"/>
      <c r="F12" s="100"/>
      <c r="G12" s="100"/>
      <c r="H12" s="100"/>
      <c r="I12" s="100"/>
      <c r="J12" s="100"/>
      <c r="K12" s="101"/>
    </row>
  </sheetData>
  <mergeCells count="1">
    <mergeCell ref="I2:J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10"/>
  <sheetViews>
    <sheetView workbookViewId="0">
      <selection activeCell="A5" sqref="A5"/>
    </sheetView>
  </sheetViews>
  <sheetFormatPr defaultColWidth="10.7109375" defaultRowHeight="15"/>
  <cols>
    <col min="1" max="1" width="51.42578125" customWidth="1"/>
    <col min="2" max="2" width="60.7109375" customWidth="1"/>
    <col min="3" max="3" width="14.42578125" bestFit="1" customWidth="1"/>
    <col min="5" max="5" width="14.42578125" bestFit="1" customWidth="1"/>
    <col min="7" max="7" width="15.28515625" bestFit="1" customWidth="1"/>
    <col min="9" max="9" width="15.285156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88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234</v>
      </c>
      <c r="C3" s="88">
        <v>2017</v>
      </c>
      <c r="D3" s="88"/>
      <c r="E3" s="88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91"/>
      <c r="F4" s="91"/>
      <c r="G4" s="91"/>
      <c r="H4" s="91"/>
      <c r="I4" s="91"/>
      <c r="J4" s="92"/>
      <c r="K4" s="93"/>
    </row>
    <row r="5" spans="1:11">
      <c r="A5" s="86" t="s">
        <v>1335</v>
      </c>
      <c r="B5" s="35" t="s">
        <v>235</v>
      </c>
      <c r="C5" s="162">
        <f>VLOOKUP($A5,'Base de dados'!$A$1490:$F$2226,6,0)/1000000</f>
        <v>109949.35297779</v>
      </c>
      <c r="D5" s="153"/>
      <c r="E5" s="162">
        <f>VLOOKUP($A5,'Base de dados'!$A$746:$F$1482,6,0)/1000000</f>
        <v>83270.889114699996</v>
      </c>
      <c r="F5" s="153"/>
      <c r="G5" s="162">
        <f>VLOOKUP($A5,'Base de dados'!$A$3:$F$738,6,0)/1000000</f>
        <v>66795.852013080003</v>
      </c>
      <c r="H5" s="153"/>
      <c r="I5" s="145">
        <f t="shared" ref="I5:I8" si="0">C5+E5+G5</f>
        <v>260016.09410557</v>
      </c>
      <c r="J5" s="94">
        <v>247653.75599052</v>
      </c>
      <c r="K5" s="93"/>
    </row>
    <row r="6" spans="1:11">
      <c r="A6" s="86" t="s">
        <v>1337</v>
      </c>
      <c r="B6" s="35" t="s">
        <v>236</v>
      </c>
      <c r="C6" s="162">
        <f>VLOOKUP($A6,'Base de dados'!$A$1490:$F$2226,6,0)/1000000</f>
        <v>1054216.2810824201</v>
      </c>
      <c r="D6" s="173"/>
      <c r="E6" s="162">
        <f>VLOOKUP($A6,'Base de dados'!$A$746:$F$1482,6,0)/1000000</f>
        <v>352387.69908335997</v>
      </c>
      <c r="F6" s="174"/>
      <c r="G6" s="162">
        <f>VLOOKUP($A6,'Base de dados'!$A$3:$F$738,6,0)/1000000</f>
        <v>285613.34740266996</v>
      </c>
      <c r="H6" s="173"/>
      <c r="I6" s="145">
        <f t="shared" si="0"/>
        <v>1692217.32756845</v>
      </c>
      <c r="J6" s="94">
        <v>1393549.9372166502</v>
      </c>
      <c r="K6" s="93"/>
    </row>
    <row r="7" spans="1:11" ht="24">
      <c r="A7" s="86" t="s">
        <v>1339</v>
      </c>
      <c r="B7" s="35" t="s">
        <v>237</v>
      </c>
      <c r="C7" s="281">
        <f>VLOOKUP($A7,'Base de dados'!$A$1490:$F$2226,6,0)/1000000*-1</f>
        <v>-21204.070946740001</v>
      </c>
      <c r="D7" s="282"/>
      <c r="E7" s="281">
        <f>VLOOKUP($A7,'Base de dados'!$A$746:$F$1482,6,0)/1000000*-1</f>
        <v>-18853.751134779999</v>
      </c>
      <c r="F7" s="283"/>
      <c r="G7" s="281">
        <f>VLOOKUP($A7,'Base de dados'!$A$3:$F$738,6,0)/1000000*-1</f>
        <v>-8285.9786827700009</v>
      </c>
      <c r="H7" s="173"/>
      <c r="I7" s="285">
        <f t="shared" si="0"/>
        <v>-48343.800764290005</v>
      </c>
      <c r="J7" s="309">
        <v>-44448.419389100003</v>
      </c>
      <c r="K7" s="93"/>
    </row>
    <row r="8" spans="1:11" ht="24.75" thickBot="1">
      <c r="A8" s="86" t="s">
        <v>1347</v>
      </c>
      <c r="B8" s="35" t="s">
        <v>238</v>
      </c>
      <c r="C8" s="284">
        <f>VLOOKUP($A8,'Base de dados'!$A$1490:$F$2226,6,0)/1000000*-1</f>
        <v>-248.70610692</v>
      </c>
      <c r="D8" s="282"/>
      <c r="E8" s="284">
        <f>VLOOKUP($A8,'Base de dados'!$A$746:$F$1482,6,0)/1000000*-1</f>
        <v>-33.659345719999997</v>
      </c>
      <c r="F8" s="283"/>
      <c r="G8" s="284">
        <f>VLOOKUP($A8,'Base de dados'!$A$3:$F$738,6,0)/1000000*-1</f>
        <v>-410.77465722000005</v>
      </c>
      <c r="H8" s="173"/>
      <c r="I8" s="284">
        <f t="shared" si="0"/>
        <v>-693.14010986000005</v>
      </c>
      <c r="J8" s="310">
        <v>-380.03528790000001</v>
      </c>
      <c r="K8" s="93"/>
    </row>
    <row r="9" spans="1:11">
      <c r="A9" s="86"/>
      <c r="B9" s="96" t="s">
        <v>239</v>
      </c>
      <c r="C9" s="175">
        <f>SUM(C5:C8)</f>
        <v>1142712.8570065501</v>
      </c>
      <c r="D9" s="176"/>
      <c r="E9" s="175">
        <f>SUM(E5:E8)</f>
        <v>416771.17771755991</v>
      </c>
      <c r="F9" s="176"/>
      <c r="G9" s="175">
        <f>SUM(G5:G8)</f>
        <v>343712.44607576</v>
      </c>
      <c r="H9" s="176"/>
      <c r="I9" s="175">
        <f>SUM(I5:I8)</f>
        <v>1903196.4807998701</v>
      </c>
      <c r="J9" s="97">
        <v>1596375.2385301704</v>
      </c>
      <c r="K9" s="93"/>
    </row>
    <row r="10" spans="1:11" ht="15.75" thickBot="1">
      <c r="A10" s="98"/>
      <c r="B10" s="99"/>
      <c r="C10" s="100"/>
      <c r="D10" s="100"/>
      <c r="E10" s="100"/>
      <c r="F10" s="100"/>
      <c r="G10" s="100"/>
      <c r="H10" s="100"/>
      <c r="I10" s="100"/>
      <c r="J10" s="100"/>
      <c r="K10" s="101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11"/>
  <sheetViews>
    <sheetView workbookViewId="0">
      <selection activeCell="H18" sqref="H18"/>
    </sheetView>
  </sheetViews>
  <sheetFormatPr defaultColWidth="10.7109375" defaultRowHeight="15"/>
  <cols>
    <col min="1" max="1" width="62.42578125" customWidth="1"/>
    <col min="2" max="2" width="60.7109375" customWidth="1"/>
    <col min="3" max="3" width="12.140625" bestFit="1" customWidth="1"/>
    <col min="5" max="5" width="12.140625" bestFit="1" customWidth="1"/>
    <col min="7" max="7" width="12.140625" bestFit="1" customWidth="1"/>
    <col min="9" max="9" width="13.57031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88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240</v>
      </c>
      <c r="C3" s="88">
        <v>2017</v>
      </c>
      <c r="D3" s="88"/>
      <c r="E3" s="88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91"/>
      <c r="F4" s="91"/>
      <c r="G4" s="91"/>
      <c r="H4" s="91"/>
      <c r="I4" s="91"/>
      <c r="J4" s="92"/>
      <c r="K4" s="93"/>
    </row>
    <row r="5" spans="1:11">
      <c r="A5" s="86" t="s">
        <v>1352</v>
      </c>
      <c r="B5" s="35" t="s">
        <v>241</v>
      </c>
      <c r="C5" s="162">
        <f>VLOOKUP($A5,'Base de dados'!$A$1490:$F$2226,6,0)/1000000</f>
        <v>4021.2642816100001</v>
      </c>
      <c r="D5" s="173"/>
      <c r="E5" s="162">
        <f>VLOOKUP($A5,'Base de dados'!$A$746:$F$1482,6,0)/1000000</f>
        <v>1456.3562633199999</v>
      </c>
      <c r="F5" s="174"/>
      <c r="G5" s="162">
        <f>VLOOKUP($A5,'Base de dados'!$A$3:$F$738,6,0)/1000000</f>
        <v>506.10427286999999</v>
      </c>
      <c r="H5" s="173"/>
      <c r="I5" s="145">
        <f t="shared" ref="I5:I9" si="0">C5+E5+G5</f>
        <v>5983.7248178</v>
      </c>
      <c r="J5" s="94">
        <v>4809.7034481400005</v>
      </c>
      <c r="K5" s="93"/>
    </row>
    <row r="6" spans="1:11">
      <c r="A6" s="86" t="s">
        <v>1354</v>
      </c>
      <c r="B6" s="35" t="s">
        <v>242</v>
      </c>
      <c r="C6" s="162">
        <f>VLOOKUP($A6,'Base de dados'!$A$1490:$F$2226,6,0)/1000000</f>
        <v>963.05039427999998</v>
      </c>
      <c r="D6" s="153"/>
      <c r="E6" s="162">
        <f>VLOOKUP($A6,'Base de dados'!$A$746:$F$1482,6,0)/1000000</f>
        <v>1463.0987488399999</v>
      </c>
      <c r="F6" s="153"/>
      <c r="G6" s="162">
        <f>VLOOKUP($A6,'Base de dados'!$A$3:$F$738,6,0)/1000000</f>
        <v>85.155950050000001</v>
      </c>
      <c r="H6" s="153"/>
      <c r="I6" s="145">
        <f t="shared" si="0"/>
        <v>2511.30509317</v>
      </c>
      <c r="J6" s="94">
        <v>1255.4298135399999</v>
      </c>
      <c r="K6" s="93"/>
    </row>
    <row r="7" spans="1:11">
      <c r="A7" s="86" t="s">
        <v>1356</v>
      </c>
      <c r="B7" s="35" t="s">
        <v>243</v>
      </c>
      <c r="C7" s="162">
        <f>VLOOKUP($A7,'Base de dados'!$A$1490:$F$2226,6,0)/1000000</f>
        <v>5.1917629500000002</v>
      </c>
      <c r="D7" s="173"/>
      <c r="E7" s="162">
        <f>VLOOKUP($A7,'Base de dados'!$A$746:$F$1482,6,0)/1000000</f>
        <v>5.0356443899999999</v>
      </c>
      <c r="F7" s="174"/>
      <c r="G7" s="162">
        <f>VLOOKUP($A7,'Base de dados'!$A$3:$F$738,6,0)/1000000</f>
        <v>44.05371908</v>
      </c>
      <c r="H7" s="173"/>
      <c r="I7" s="145">
        <f t="shared" si="0"/>
        <v>54.28112642</v>
      </c>
      <c r="J7" s="94">
        <v>528.46472735999998</v>
      </c>
      <c r="K7" s="93"/>
    </row>
    <row r="8" spans="1:11">
      <c r="A8" s="86" t="s">
        <v>1358</v>
      </c>
      <c r="B8" s="35" t="s">
        <v>244</v>
      </c>
      <c r="C8" s="281">
        <f>VLOOKUP($A8,'Base de dados'!$A$1490:$F$2226,6,0)/1000000*-1</f>
        <v>-515.87906398999996</v>
      </c>
      <c r="D8" s="282"/>
      <c r="E8" s="281">
        <f>VLOOKUP($A8,'Base de dados'!$A$746:$F$1482,6,0)/1000000*-1</f>
        <v>-226.26934608000002</v>
      </c>
      <c r="F8" s="283"/>
      <c r="G8" s="281">
        <f>VLOOKUP($A8,'Base de dados'!$A$3:$F$738,6,0)/1000000*-1</f>
        <v>-104.70308905</v>
      </c>
      <c r="H8" s="282"/>
      <c r="I8" s="285">
        <f t="shared" si="0"/>
        <v>-846.85149911999997</v>
      </c>
      <c r="J8" s="309">
        <v>-649.36422014000004</v>
      </c>
      <c r="K8" s="93"/>
    </row>
    <row r="9" spans="1:11" ht="15.75" thickBot="1">
      <c r="A9" s="86" t="s">
        <v>1363</v>
      </c>
      <c r="B9" s="35" t="s">
        <v>245</v>
      </c>
      <c r="C9" s="284">
        <f>VLOOKUP($A9,'Base de dados'!$A$1490:$F$2226,6,0)/1000000*-1</f>
        <v>-1.2322932600000001</v>
      </c>
      <c r="D9" s="282"/>
      <c r="E9" s="284">
        <f>VLOOKUP($A9,'Base de dados'!$A$746:$F$1482,6,0)/1000000*-1</f>
        <v>-3.2575929100000001</v>
      </c>
      <c r="F9" s="283"/>
      <c r="G9" s="284">
        <f>VLOOKUP($A9,'Base de dados'!$A$3:$F$738,6,0)/1000000*-1</f>
        <v>-1.48962152</v>
      </c>
      <c r="H9" s="282"/>
      <c r="I9" s="284">
        <f t="shared" si="0"/>
        <v>-5.9795076900000002</v>
      </c>
      <c r="J9" s="310">
        <v>-4.5479668000000002</v>
      </c>
      <c r="K9" s="93"/>
    </row>
    <row r="10" spans="1:11">
      <c r="A10" s="86"/>
      <c r="B10" s="96" t="s">
        <v>246</v>
      </c>
      <c r="C10" s="175">
        <f>SUM(C5:C9)</f>
        <v>4472.3950815900007</v>
      </c>
      <c r="D10" s="176"/>
      <c r="E10" s="175">
        <f>SUM(E5:E9)</f>
        <v>2694.9637175599996</v>
      </c>
      <c r="F10" s="176"/>
      <c r="G10" s="175">
        <f>SUM(G5:G9)</f>
        <v>529.12123142999985</v>
      </c>
      <c r="H10" s="176"/>
      <c r="I10" s="175">
        <f>SUM(I5:I9)</f>
        <v>7696.4800305799999</v>
      </c>
      <c r="J10" s="97">
        <v>5939.6858021000016</v>
      </c>
      <c r="K10" s="93"/>
    </row>
    <row r="11" spans="1:11" ht="15.75" thickBot="1">
      <c r="A11" s="98"/>
      <c r="B11" s="99"/>
      <c r="C11" s="100"/>
      <c r="D11" s="100"/>
      <c r="E11" s="100"/>
      <c r="F11" s="100"/>
      <c r="G11" s="100"/>
      <c r="H11" s="100"/>
      <c r="I11" s="100"/>
      <c r="J11" s="100"/>
      <c r="K11" s="101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10"/>
  <sheetViews>
    <sheetView workbookViewId="0">
      <selection activeCell="J13" sqref="J13"/>
    </sheetView>
  </sheetViews>
  <sheetFormatPr defaultColWidth="10.7109375" defaultRowHeight="15"/>
  <cols>
    <col min="1" max="1" width="65.5703125" customWidth="1"/>
    <col min="2" max="2" width="60.7109375" customWidth="1"/>
    <col min="3" max="3" width="13.5703125" bestFit="1" customWidth="1"/>
    <col min="4" max="4" width="10.7109375" customWidth="1"/>
    <col min="5" max="5" width="13.5703125" bestFit="1" customWidth="1"/>
    <col min="6" max="6" width="10.7109375" customWidth="1"/>
    <col min="7" max="7" width="14.42578125" bestFit="1" customWidth="1"/>
    <col min="9" max="9" width="14.425781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239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 ht="24">
      <c r="A3" s="86"/>
      <c r="B3" s="87" t="s">
        <v>247</v>
      </c>
      <c r="C3" s="88">
        <v>2017</v>
      </c>
      <c r="D3" s="88"/>
      <c r="E3" s="239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240"/>
      <c r="F4" s="91"/>
      <c r="G4" s="91"/>
      <c r="H4" s="91"/>
      <c r="I4" s="91"/>
      <c r="J4" s="92"/>
      <c r="K4" s="93"/>
    </row>
    <row r="5" spans="1:11">
      <c r="A5" s="86" t="s">
        <v>1381</v>
      </c>
      <c r="B5" s="35" t="s">
        <v>248</v>
      </c>
      <c r="C5" s="168">
        <f>VLOOKUP($A5,'Base de dados'!$A$1490:$F$2226,6,0)/1000000</f>
        <v>11145.114667170001</v>
      </c>
      <c r="D5" s="171"/>
      <c r="E5" s="238">
        <f>VLOOKUP($A5,'Base de dados'!$A$746:$F$1482,6,0)/1000000</f>
        <v>27481.945069740003</v>
      </c>
      <c r="F5" s="172"/>
      <c r="G5" s="168">
        <f>VLOOKUP($A5,'Base de dados'!$A$3:$F$738,6,0)/1000000</f>
        <v>10911.852342260001</v>
      </c>
      <c r="H5" s="171"/>
      <c r="I5" s="126">
        <f t="shared" ref="I5:I6" si="0">C5+E5+G5</f>
        <v>49538.912079169997</v>
      </c>
      <c r="J5" s="308">
        <v>45364.377916919999</v>
      </c>
      <c r="K5" s="93"/>
    </row>
    <row r="6" spans="1:11">
      <c r="A6" s="86" t="s">
        <v>1382</v>
      </c>
      <c r="B6" s="35" t="s">
        <v>249</v>
      </c>
      <c r="C6" s="168">
        <f>VLOOKUP($A6,'Base de dados'!$A$1490:$F$2226,6,0)/1000000</f>
        <v>21840.72213853</v>
      </c>
      <c r="D6" s="141"/>
      <c r="E6" s="238">
        <f>VLOOKUP($A6,'Base de dados'!$A$746:$F$1482,6,0)/1000000</f>
        <v>5048.5235595600006</v>
      </c>
      <c r="F6" s="141"/>
      <c r="G6" s="168">
        <f>VLOOKUP($A6,'Base de dados'!$A$3:$F$738,6,0)/1000000</f>
        <v>1220.32904274</v>
      </c>
      <c r="H6" s="141"/>
      <c r="I6" s="126">
        <f t="shared" si="0"/>
        <v>28109.574740830001</v>
      </c>
      <c r="J6" s="308">
        <v>26359.269360169998</v>
      </c>
      <c r="K6" s="93"/>
    </row>
    <row r="7" spans="1:11">
      <c r="A7" s="86" t="s">
        <v>1388</v>
      </c>
      <c r="B7" s="35" t="s">
        <v>250</v>
      </c>
      <c r="C7" s="168">
        <f>VLOOKUP($A7,'Base de dados'!$A$1490:$F$2226,6,0)/1000000</f>
        <v>974.35094274000005</v>
      </c>
      <c r="D7" s="171"/>
      <c r="E7" s="238">
        <f>VLOOKUP($A7,'Base de dados'!$A$746:$F$1482,6,0)/1000000</f>
        <v>15.50031051</v>
      </c>
      <c r="F7" s="172"/>
      <c r="G7" s="168">
        <f>VLOOKUP($A7,'Base de dados'!$A$3:$F$738,6,0)/1000000</f>
        <v>57.987903770000003</v>
      </c>
      <c r="H7" s="171"/>
      <c r="I7" s="126">
        <f t="shared" ref="I7:I8" si="1">C7+E7+G7</f>
        <v>1047.8391570200001</v>
      </c>
      <c r="J7" s="308">
        <v>992.74545153999998</v>
      </c>
      <c r="K7" s="93"/>
    </row>
    <row r="8" spans="1:11" ht="15.75" thickBot="1">
      <c r="A8" s="86" t="s">
        <v>1390</v>
      </c>
      <c r="B8" s="35" t="s">
        <v>251</v>
      </c>
      <c r="C8" s="127">
        <f>VLOOKUP($A8,'Base de dados'!$A$1490:$F$2226,6,0)/1000000</f>
        <v>5202.0556314799996</v>
      </c>
      <c r="D8" s="141"/>
      <c r="E8" s="204">
        <f>VLOOKUP($A8,'Base de dados'!$A$746:$F$1482,6,0)/1000000</f>
        <v>2503.9694332399999</v>
      </c>
      <c r="F8" s="141"/>
      <c r="G8" s="127">
        <f>VLOOKUP($A8,'Base de dados'!$A$3:$F$738,6,0)/1000000</f>
        <v>1294.2007684</v>
      </c>
      <c r="H8" s="141"/>
      <c r="I8" s="127">
        <f t="shared" si="1"/>
        <v>9000.2258331199992</v>
      </c>
      <c r="J8" s="312">
        <v>7641.5061848300011</v>
      </c>
      <c r="K8" s="93"/>
    </row>
    <row r="9" spans="1:11" ht="24">
      <c r="A9" s="86"/>
      <c r="B9" s="96" t="s">
        <v>252</v>
      </c>
      <c r="C9" s="169">
        <f>SUM(C5:C8)</f>
        <v>39162.243379920001</v>
      </c>
      <c r="D9" s="170"/>
      <c r="E9" s="241">
        <f>SUM(E5:E8)</f>
        <v>35049.938373050005</v>
      </c>
      <c r="F9" s="170"/>
      <c r="G9" s="169">
        <f>SUM(G5:G8)</f>
        <v>13484.370057170001</v>
      </c>
      <c r="H9" s="170"/>
      <c r="I9" s="169">
        <f>SUM(I5:I8)</f>
        <v>87696.551810139994</v>
      </c>
      <c r="J9" s="311">
        <v>80357.898913459998</v>
      </c>
      <c r="K9" s="93"/>
    </row>
    <row r="10" spans="1:11" ht="15.75" thickBot="1">
      <c r="A10" s="98"/>
      <c r="B10" s="99"/>
      <c r="C10" s="100"/>
      <c r="D10" s="100"/>
      <c r="E10" s="100"/>
      <c r="F10" s="100"/>
      <c r="G10" s="100"/>
      <c r="H10" s="100"/>
      <c r="I10" s="100"/>
      <c r="J10" s="100"/>
      <c r="K10" s="101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14"/>
  <sheetViews>
    <sheetView workbookViewId="0">
      <selection activeCell="J20" sqref="J20"/>
    </sheetView>
  </sheetViews>
  <sheetFormatPr defaultColWidth="10.7109375" defaultRowHeight="15"/>
  <cols>
    <col min="1" max="1" width="50.85546875" customWidth="1"/>
    <col min="2" max="2" width="60.7109375" customWidth="1"/>
    <col min="3" max="3" width="13.5703125" bestFit="1" customWidth="1"/>
    <col min="5" max="5" width="13.5703125" bestFit="1" customWidth="1"/>
    <col min="7" max="7" width="13.5703125" bestFit="1" customWidth="1"/>
    <col min="9" max="9" width="13.57031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239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253</v>
      </c>
      <c r="C3" s="88">
        <v>2017</v>
      </c>
      <c r="D3" s="88"/>
      <c r="E3" s="239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240"/>
      <c r="F4" s="91"/>
      <c r="G4" s="91"/>
      <c r="H4" s="91"/>
      <c r="I4" s="91"/>
      <c r="J4" s="92"/>
      <c r="K4" s="93"/>
    </row>
    <row r="5" spans="1:11">
      <c r="A5" s="86" t="s">
        <v>1397</v>
      </c>
      <c r="B5" s="35" t="s">
        <v>254</v>
      </c>
      <c r="C5" s="162">
        <f>VLOOKUP($A5,'Base de dados'!$A$1490:$F$2226,6,0)/1000000</f>
        <v>784629.68967281992</v>
      </c>
      <c r="D5" s="173"/>
      <c r="E5" s="216">
        <f>VLOOKUP($A5,'Base de dados'!$A$746:$F$1482,6,0)/1000000</f>
        <v>6462.19782399</v>
      </c>
      <c r="F5" s="174"/>
      <c r="G5" s="162">
        <f>VLOOKUP($A5,'Base de dados'!$A$3:$F$738,6,0)/1000000</f>
        <v>1074.97731903</v>
      </c>
      <c r="H5" s="173"/>
      <c r="I5" s="145">
        <f t="shared" ref="I5:I12" si="0">C5+E5+G5</f>
        <v>792166.86481583992</v>
      </c>
      <c r="J5" s="94">
        <v>651156.93064783001</v>
      </c>
      <c r="K5" s="93"/>
    </row>
    <row r="6" spans="1:11">
      <c r="A6" s="86" t="s">
        <v>1403</v>
      </c>
      <c r="B6" s="35" t="s">
        <v>255</v>
      </c>
      <c r="C6" s="162">
        <f>VLOOKUP($A6,'Base de dados'!$A$1490:$F$2226,6,0)/1000000</f>
        <v>3440.1595344799998</v>
      </c>
      <c r="D6" s="153"/>
      <c r="E6" s="216">
        <f>VLOOKUP($A6,'Base de dados'!$A$746:$F$1482,6,0)/1000000</f>
        <v>3120.3827418000001</v>
      </c>
      <c r="F6" s="153"/>
      <c r="G6" s="162">
        <f>VLOOKUP($A6,'Base de dados'!$A$3:$F$738,6,0)/1000000</f>
        <v>373.34495698000001</v>
      </c>
      <c r="H6" s="153"/>
      <c r="I6" s="145">
        <f t="shared" si="0"/>
        <v>6933.8872332600004</v>
      </c>
      <c r="J6" s="94">
        <v>15013.564518859999</v>
      </c>
      <c r="K6" s="93"/>
    </row>
    <row r="7" spans="1:11">
      <c r="A7" s="86" t="s">
        <v>1405</v>
      </c>
      <c r="B7" s="35" t="s">
        <v>256</v>
      </c>
      <c r="C7" s="162">
        <f>VLOOKUP($A7,'Base de dados'!$A$1490:$F$2226,6,0)/1000000</f>
        <v>137.34804274000001</v>
      </c>
      <c r="D7" s="173"/>
      <c r="E7" s="216">
        <f>VLOOKUP($A7,'Base de dados'!$A$746:$F$1482,6,0)/1000000</f>
        <v>538.96792701999993</v>
      </c>
      <c r="F7" s="174"/>
      <c r="G7" s="162">
        <f>VLOOKUP($A7,'Base de dados'!$A$3:$F$738,6,0)/1000000</f>
        <v>197.42269225000001</v>
      </c>
      <c r="H7" s="173"/>
      <c r="I7" s="145">
        <f t="shared" si="0"/>
        <v>873.73866200999987</v>
      </c>
      <c r="J7" s="94">
        <v>1499.38809709</v>
      </c>
      <c r="K7" s="93"/>
    </row>
    <row r="8" spans="1:11">
      <c r="A8" s="86" t="s">
        <v>1410</v>
      </c>
      <c r="B8" s="35" t="s">
        <v>257</v>
      </c>
      <c r="C8" s="162">
        <f>VLOOKUP($A8,'Base de dados'!$A$1490:$F$2226,6,0)/1000000</f>
        <v>1151.22769462</v>
      </c>
      <c r="D8" s="173"/>
      <c r="E8" s="216">
        <f>VLOOKUP($A8,'Base de dados'!$A$746:$F$1482,6,0)/1000000</f>
        <v>454.71150413999999</v>
      </c>
      <c r="F8" s="174"/>
      <c r="G8" s="162">
        <f>VLOOKUP($A8,'Base de dados'!$A$3:$F$738,6,0)/1000000</f>
        <v>221.16350197</v>
      </c>
      <c r="H8" s="173"/>
      <c r="I8" s="145">
        <f t="shared" si="0"/>
        <v>1827.1027007299999</v>
      </c>
      <c r="J8" s="94">
        <v>1562.0432756100001</v>
      </c>
      <c r="K8" s="93"/>
    </row>
    <row r="9" spans="1:11" ht="24">
      <c r="A9" s="86" t="s">
        <v>1412</v>
      </c>
      <c r="B9" s="35" t="s">
        <v>258</v>
      </c>
      <c r="C9" s="162">
        <f>VLOOKUP($A9,'Base de dados'!$A$1490:$F$2226,6,0)/1000000</f>
        <v>0</v>
      </c>
      <c r="D9" s="173"/>
      <c r="E9" s="216">
        <f>VLOOKUP($A9,'Base de dados'!$A$746:$F$1482,6,0)/1000000</f>
        <v>4044.4466558200002</v>
      </c>
      <c r="F9" s="174"/>
      <c r="G9" s="162">
        <f>VLOOKUP($A9,'Base de dados'!$A$3:$F$738,6,0)/1000000</f>
        <v>91.210224239999988</v>
      </c>
      <c r="H9" s="173"/>
      <c r="I9" s="145">
        <f t="shared" si="0"/>
        <v>4135.6568800599998</v>
      </c>
      <c r="J9" s="94">
        <v>1172.1243878599998</v>
      </c>
      <c r="K9" s="93"/>
    </row>
    <row r="10" spans="1:11" ht="24">
      <c r="A10" s="86" t="s">
        <v>1417</v>
      </c>
      <c r="B10" s="35" t="s">
        <v>259</v>
      </c>
      <c r="C10" s="162">
        <f>VLOOKUP($A10,'Base de dados'!$A$1490:$F$2226,6,0)/1000000</f>
        <v>0</v>
      </c>
      <c r="D10" s="173"/>
      <c r="E10" s="216">
        <f>VLOOKUP($A10,'Base de dados'!$A$746:$F$1482,6,0)/1000000</f>
        <v>448.02682182000001</v>
      </c>
      <c r="F10" s="174"/>
      <c r="G10" s="162">
        <f>VLOOKUP($A10,'Base de dados'!$A$3:$F$738,6,0)/1000000</f>
        <v>168.631182</v>
      </c>
      <c r="H10" s="173"/>
      <c r="I10" s="145">
        <f t="shared" si="0"/>
        <v>616.65800381999998</v>
      </c>
      <c r="J10" s="94">
        <v>447.44537274999993</v>
      </c>
      <c r="K10" s="93"/>
    </row>
    <row r="11" spans="1:11">
      <c r="A11" s="86" t="s">
        <v>1419</v>
      </c>
      <c r="B11" s="35" t="s">
        <v>260</v>
      </c>
      <c r="C11" s="162">
        <f>VLOOKUP($A11,'Base de dados'!$A$1490:$F$2226,6,0)/1000000*-1</f>
        <v>0</v>
      </c>
      <c r="D11" s="173"/>
      <c r="E11" s="313">
        <f>VLOOKUP($A11,'Base de dados'!$A$746:$F$1482,6,0)/1000000*-1</f>
        <v>-3455.8440985500001</v>
      </c>
      <c r="F11" s="174"/>
      <c r="G11" s="281">
        <f>VLOOKUP($A11,'Base de dados'!$A$3:$F$738,6,0)/1000000*-1</f>
        <v>-46.191972569999997</v>
      </c>
      <c r="H11" s="173"/>
      <c r="I11" s="285">
        <f t="shared" si="0"/>
        <v>-3502.0360711200001</v>
      </c>
      <c r="J11" s="318">
        <v>-6416.1895991499996</v>
      </c>
      <c r="K11" s="93"/>
    </row>
    <row r="12" spans="1:11" ht="15.75" thickBot="1">
      <c r="A12" s="86" t="s">
        <v>1424</v>
      </c>
      <c r="B12" s="35" t="s">
        <v>261</v>
      </c>
      <c r="C12" s="163">
        <f>VLOOKUP($A12,'Base de dados'!$A$1490:$F$2226,6,0)/1000000*-1</f>
        <v>0</v>
      </c>
      <c r="D12" s="173"/>
      <c r="E12" s="286">
        <f>VLOOKUP($A12,'Base de dados'!$A$746:$F$1482,6,0)/1000000*-1</f>
        <v>-424.67141181</v>
      </c>
      <c r="F12" s="174"/>
      <c r="G12" s="284">
        <f>VLOOKUP($A12,'Base de dados'!$A$3:$F$738,6,0)/1000000*-1</f>
        <v>-167.66053797999999</v>
      </c>
      <c r="H12" s="173"/>
      <c r="I12" s="284">
        <f t="shared" si="0"/>
        <v>-592.33194978999995</v>
      </c>
      <c r="J12" s="103">
        <v>-426.20602624000003</v>
      </c>
      <c r="K12" s="93"/>
    </row>
    <row r="13" spans="1:11">
      <c r="A13" s="86"/>
      <c r="B13" s="96" t="s">
        <v>262</v>
      </c>
      <c r="C13" s="175">
        <f>SUM(C5:C12)</f>
        <v>789358.42494465993</v>
      </c>
      <c r="D13" s="176"/>
      <c r="E13" s="297">
        <f>SUM(E5:E12)</f>
        <v>11188.217964229998</v>
      </c>
      <c r="F13" s="176"/>
      <c r="G13" s="175">
        <f>SUM(G5:G12)</f>
        <v>1912.8973659199999</v>
      </c>
      <c r="H13" s="176"/>
      <c r="I13" s="175">
        <f>SUM(I5:I12)</f>
        <v>802459.54027480981</v>
      </c>
      <c r="J13" s="97">
        <v>664009.10067460989</v>
      </c>
      <c r="K13" s="93"/>
    </row>
    <row r="14" spans="1:11" ht="15.75" thickBot="1">
      <c r="A14" s="98"/>
      <c r="B14" s="99"/>
      <c r="C14" s="100"/>
      <c r="D14" s="100"/>
      <c r="E14" s="100"/>
      <c r="F14" s="100"/>
      <c r="G14" s="100"/>
      <c r="H14" s="100"/>
      <c r="I14" s="100"/>
      <c r="J14" s="100"/>
      <c r="K14" s="101"/>
    </row>
  </sheetData>
  <mergeCells count="1">
    <mergeCell ref="I2:J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8"/>
  <sheetViews>
    <sheetView workbookViewId="0">
      <selection activeCell="K14" sqref="K14"/>
    </sheetView>
  </sheetViews>
  <sheetFormatPr defaultColWidth="10.7109375" defaultRowHeight="15"/>
  <cols>
    <col min="1" max="1" width="55.140625" customWidth="1"/>
    <col min="2" max="2" width="60.7109375" customWidth="1"/>
    <col min="3" max="3" width="13.5703125" bestFit="1" customWidth="1"/>
    <col min="5" max="5" width="13.5703125" bestFit="1" customWidth="1"/>
    <col min="7" max="7" width="14.42578125" bestFit="1" customWidth="1"/>
    <col min="9" max="9" width="14.425781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88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263</v>
      </c>
      <c r="C3" s="88">
        <v>2017</v>
      </c>
      <c r="D3" s="88"/>
      <c r="E3" s="88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91"/>
      <c r="F4" s="91"/>
      <c r="G4" s="91"/>
      <c r="H4" s="91"/>
      <c r="I4" s="91"/>
      <c r="J4" s="92"/>
      <c r="K4" s="93"/>
    </row>
    <row r="5" spans="1:11" ht="24">
      <c r="A5" s="86" t="s">
        <v>1427</v>
      </c>
      <c r="B5" s="35" t="s">
        <v>264</v>
      </c>
      <c r="C5" s="168">
        <f>VLOOKUP($A5,'Base de dados'!$A$1490:$F$2226,6,0)/1000000</f>
        <v>2599.1952954099997</v>
      </c>
      <c r="D5" s="171"/>
      <c r="E5" s="168">
        <f>VLOOKUP($A5,'Base de dados'!$A$746:$F$1482,6,0)/1000000</f>
        <v>34719.97763876</v>
      </c>
      <c r="F5" s="172"/>
      <c r="G5" s="168">
        <f>VLOOKUP($A5,'Base de dados'!$A$3:$F$738,6,0)/1000000</f>
        <v>23445.575436720002</v>
      </c>
      <c r="H5" s="171"/>
      <c r="I5" s="126">
        <f t="shared" ref="I5:I6" si="0">C5+E5+G5</f>
        <v>60764.748370889996</v>
      </c>
      <c r="J5" s="308">
        <v>46335.787976849999</v>
      </c>
      <c r="K5" s="93"/>
    </row>
    <row r="6" spans="1:11" ht="24.75" thickBot="1">
      <c r="A6" s="86" t="s">
        <v>1429</v>
      </c>
      <c r="B6" s="35" t="s">
        <v>265</v>
      </c>
      <c r="C6" s="127">
        <f>VLOOKUP($A6,'Base de dados'!$A$1490:$F$2226,6,0)/1000000</f>
        <v>214.69626588999998</v>
      </c>
      <c r="D6" s="141"/>
      <c r="E6" s="127">
        <f>VLOOKUP($A6,'Base de dados'!$A$746:$F$1482,6,0)/1000000</f>
        <v>224.87029153</v>
      </c>
      <c r="F6" s="141"/>
      <c r="G6" s="127">
        <f>VLOOKUP($A6,'Base de dados'!$A$3:$F$738,6,0)/1000000</f>
        <v>102.34152757</v>
      </c>
      <c r="H6" s="141"/>
      <c r="I6" s="127">
        <f t="shared" si="0"/>
        <v>541.90808499000002</v>
      </c>
      <c r="J6" s="312">
        <v>382.67189241</v>
      </c>
      <c r="K6" s="93"/>
    </row>
    <row r="7" spans="1:11">
      <c r="A7" s="86"/>
      <c r="B7" s="96" t="s">
        <v>266</v>
      </c>
      <c r="C7" s="169">
        <f>SUM(C5:C6)</f>
        <v>2813.8915612999999</v>
      </c>
      <c r="D7" s="170"/>
      <c r="E7" s="169">
        <f>SUM(E5:E6)</f>
        <v>34944.847930290001</v>
      </c>
      <c r="F7" s="170"/>
      <c r="G7" s="169">
        <f>SUM(G5:G6)</f>
        <v>23547.916964290001</v>
      </c>
      <c r="H7" s="170"/>
      <c r="I7" s="169">
        <f>SUM(I5:I6)</f>
        <v>61306.656455879995</v>
      </c>
      <c r="J7" s="311">
        <v>46718.459869259998</v>
      </c>
      <c r="K7" s="93"/>
    </row>
    <row r="8" spans="1:11" ht="15.75" thickBot="1">
      <c r="A8" s="98"/>
      <c r="B8" s="99"/>
      <c r="C8" s="100"/>
      <c r="D8" s="100"/>
      <c r="E8" s="100"/>
      <c r="F8" s="100"/>
      <c r="G8" s="100"/>
      <c r="H8" s="100"/>
      <c r="I8" s="100"/>
      <c r="J8" s="100"/>
      <c r="K8" s="101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9"/>
  <sheetViews>
    <sheetView workbookViewId="0">
      <selection activeCell="J14" sqref="J14"/>
    </sheetView>
  </sheetViews>
  <sheetFormatPr defaultColWidth="10.7109375" defaultRowHeight="15"/>
  <cols>
    <col min="1" max="1" width="48.7109375" customWidth="1"/>
    <col min="2" max="2" width="60.7109375" customWidth="1"/>
    <col min="7" max="7" width="12.140625" bestFit="1" customWidth="1"/>
    <col min="9" max="9" width="12.1406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88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267</v>
      </c>
      <c r="C3" s="88">
        <v>2017</v>
      </c>
      <c r="D3" s="88"/>
      <c r="E3" s="88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91"/>
      <c r="F4" s="91"/>
      <c r="G4" s="91"/>
      <c r="H4" s="91"/>
      <c r="I4" s="91"/>
      <c r="J4" s="92"/>
      <c r="K4" s="93"/>
    </row>
    <row r="5" spans="1:11" ht="15.75" customHeight="1">
      <c r="A5" s="86" t="s">
        <v>1432</v>
      </c>
      <c r="B5" s="35" t="s">
        <v>268</v>
      </c>
      <c r="C5" s="168">
        <f>VLOOKUP($A5,'Base de dados'!$A$1490:$F$2226,6,0)/1000000</f>
        <v>162.49098368</v>
      </c>
      <c r="D5" s="171"/>
      <c r="E5" s="168">
        <f>VLOOKUP($A5,'Base de dados'!$A$746:$F$1482,6,0)/1000000</f>
        <v>339.99517358999998</v>
      </c>
      <c r="F5" s="172"/>
      <c r="G5" s="168">
        <f>VLOOKUP($A5,'Base de dados'!$A$3:$F$738,6,0)/1000000</f>
        <v>225.84577916999999</v>
      </c>
      <c r="H5" s="171"/>
      <c r="I5" s="126">
        <f>C5+E5+G5</f>
        <v>728.33193643999994</v>
      </c>
      <c r="J5" s="308">
        <v>461.72007848999999</v>
      </c>
      <c r="K5" s="93"/>
    </row>
    <row r="6" spans="1:11" ht="24.75" customHeight="1">
      <c r="A6" s="86" t="s">
        <v>1436</v>
      </c>
      <c r="B6" s="35" t="s">
        <v>269</v>
      </c>
      <c r="C6" s="168">
        <f>VLOOKUP($A6,'Base de dados'!$A$1490:$F$2226,6,0)/1000000</f>
        <v>2.5574980000000001E-2</v>
      </c>
      <c r="D6" s="171"/>
      <c r="E6" s="168">
        <f>VLOOKUP($A6,'Base de dados'!$A$746:$F$1482,6,0)/1000000</f>
        <v>61.590527939999994</v>
      </c>
      <c r="F6" s="172"/>
      <c r="G6" s="168">
        <f>VLOOKUP($A6,'Base de dados'!$A$3:$F$738,6,0)/1000000</f>
        <v>6.1599714400000005</v>
      </c>
      <c r="H6" s="171"/>
      <c r="I6" s="126">
        <f>C6+E6+G6</f>
        <v>67.776074359999996</v>
      </c>
      <c r="J6" s="308">
        <v>69.787254910000001</v>
      </c>
      <c r="K6" s="93"/>
    </row>
    <row r="7" spans="1:11" ht="37.5" customHeight="1" thickBot="1">
      <c r="A7" s="86" t="s">
        <v>1440</v>
      </c>
      <c r="B7" s="35" t="s">
        <v>270</v>
      </c>
      <c r="C7" s="127">
        <f>VLOOKUP($A7,'Base de dados'!$A$1490:$F$2226,6,0)/1000000</f>
        <v>26.873890230000001</v>
      </c>
      <c r="D7" s="141"/>
      <c r="E7" s="127">
        <f>VLOOKUP($A7,'Base de dados'!$A$746:$F$1482,6,0)/1000000</f>
        <v>4.42896614</v>
      </c>
      <c r="F7" s="141"/>
      <c r="G7" s="127">
        <f>VLOOKUP($A7,'Base de dados'!$A$3:$F$738,6,0)/1000000</f>
        <v>77.075858420000003</v>
      </c>
      <c r="H7" s="141"/>
      <c r="I7" s="127">
        <f t="shared" ref="I7" si="0">C7+E7+G7</f>
        <v>108.37871479</v>
      </c>
      <c r="J7" s="312">
        <v>104.38878038999999</v>
      </c>
      <c r="K7" s="93"/>
    </row>
    <row r="8" spans="1:11">
      <c r="A8" s="86"/>
      <c r="B8" s="96" t="s">
        <v>271</v>
      </c>
      <c r="C8" s="169">
        <f>SUM(C5:C7)</f>
        <v>189.39044888999999</v>
      </c>
      <c r="D8" s="170"/>
      <c r="E8" s="169">
        <f>SUM(E5:E7)</f>
        <v>406.01466766999999</v>
      </c>
      <c r="F8" s="170"/>
      <c r="G8" s="169">
        <f>SUM(G5:G7)</f>
        <v>309.08160902999998</v>
      </c>
      <c r="H8" s="170"/>
      <c r="I8" s="169">
        <f>SUM(I5:I7)</f>
        <v>904.48672558999988</v>
      </c>
      <c r="J8" s="311">
        <v>635.89611378999996</v>
      </c>
      <c r="K8" s="93"/>
    </row>
    <row r="9" spans="1:11" ht="15.75" thickBot="1">
      <c r="A9" s="98"/>
      <c r="B9" s="99"/>
      <c r="C9" s="100"/>
      <c r="D9" s="100"/>
      <c r="E9" s="100"/>
      <c r="F9" s="100"/>
      <c r="G9" s="100"/>
      <c r="H9" s="100"/>
      <c r="I9" s="100"/>
      <c r="J9" s="100"/>
      <c r="K9" s="101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13"/>
  <sheetViews>
    <sheetView topLeftCell="B1" workbookViewId="0">
      <selection activeCell="A6" sqref="A6"/>
    </sheetView>
  </sheetViews>
  <sheetFormatPr defaultColWidth="10.7109375" defaultRowHeight="15"/>
  <cols>
    <col min="1" max="1" width="68.140625" customWidth="1"/>
    <col min="2" max="2" width="63.5703125" customWidth="1"/>
    <col min="3" max="3" width="12.140625" bestFit="1" customWidth="1"/>
    <col min="5" max="5" width="12.140625" bestFit="1" customWidth="1"/>
    <col min="7" max="7" width="13.5703125" bestFit="1" customWidth="1"/>
    <col min="9" max="9" width="13.57031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88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272</v>
      </c>
      <c r="C3" s="88">
        <v>2017</v>
      </c>
      <c r="D3" s="88"/>
      <c r="E3" s="88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91"/>
      <c r="F4" s="91"/>
      <c r="G4" s="91"/>
      <c r="H4" s="91"/>
      <c r="I4" s="91"/>
      <c r="J4" s="92"/>
      <c r="K4" s="93"/>
    </row>
    <row r="5" spans="1:11">
      <c r="A5" s="86" t="s">
        <v>1449</v>
      </c>
      <c r="B5" s="35" t="s">
        <v>273</v>
      </c>
      <c r="C5" s="168">
        <f>VLOOKUP($A5,'Base de dados'!$A$1490:$F$2226,6,0)/1000000</f>
        <v>1139.67037727</v>
      </c>
      <c r="D5" s="171"/>
      <c r="E5" s="168">
        <f>VLOOKUP($A5,'Base de dados'!$A$746:$F$1482,6,0)/1000000</f>
        <v>242.09741425000001</v>
      </c>
      <c r="F5" s="172"/>
      <c r="G5" s="168">
        <f>VLOOKUP($A5,'Base de dados'!$A$3:$F$738,6,0)/1000000</f>
        <v>174.78865303000001</v>
      </c>
      <c r="H5" s="171"/>
      <c r="I5" s="126">
        <f>C5+E5+G5</f>
        <v>1556.5564445499999</v>
      </c>
      <c r="J5" s="308">
        <v>2383.5239808299998</v>
      </c>
      <c r="K5" s="93"/>
    </row>
    <row r="6" spans="1:11">
      <c r="A6" s="86" t="s">
        <v>1451</v>
      </c>
      <c r="B6" s="35" t="s">
        <v>274</v>
      </c>
      <c r="C6" s="168">
        <f>VLOOKUP($A6,'Base de dados'!$A$1490:$F$2226,6,0)/1000000</f>
        <v>34245.762190820002</v>
      </c>
      <c r="D6" s="171"/>
      <c r="E6" s="168">
        <f>VLOOKUP($A6,'Base de dados'!$A$746:$F$1482,6,0)/1000000</f>
        <v>1.87749948</v>
      </c>
      <c r="F6" s="172"/>
      <c r="G6" s="168">
        <f>VLOOKUP($A6,'Base de dados'!$A$3:$F$738,6,0)/1000000</f>
        <v>132.03711620999999</v>
      </c>
      <c r="H6" s="171"/>
      <c r="I6" s="126">
        <f t="shared" ref="I6:I11" si="0">C6+E6+G6</f>
        <v>34379.676806509997</v>
      </c>
      <c r="J6" s="308">
        <v>19833.083601120004</v>
      </c>
      <c r="K6" s="93"/>
    </row>
    <row r="7" spans="1:11">
      <c r="A7" s="86" t="s">
        <v>1453</v>
      </c>
      <c r="B7" s="35" t="s">
        <v>275</v>
      </c>
      <c r="C7" s="168">
        <f>VLOOKUP($A7,'Base de dados'!$A$1490:$F$2226,6,0)/1000000</f>
        <v>2845.69243336</v>
      </c>
      <c r="D7" s="171"/>
      <c r="E7" s="168">
        <f>VLOOKUP($A7,'Base de dados'!$A$746:$F$1482,6,0)/1000000</f>
        <v>18.696585690000003</v>
      </c>
      <c r="F7" s="172"/>
      <c r="G7" s="168">
        <f>VLOOKUP($A7,'Base de dados'!$A$3:$F$738,6,0)/1000000</f>
        <v>376.41650513000002</v>
      </c>
      <c r="H7" s="171"/>
      <c r="I7" s="126">
        <f t="shared" si="0"/>
        <v>3240.8055241800002</v>
      </c>
      <c r="J7" s="308">
        <v>1049.53899744</v>
      </c>
      <c r="K7" s="93"/>
    </row>
    <row r="8" spans="1:11">
      <c r="A8" s="86" t="s">
        <v>1455</v>
      </c>
      <c r="B8" s="35" t="s">
        <v>1802</v>
      </c>
      <c r="C8" s="168">
        <f>VLOOKUP($A8,'Base de dados'!$A$1490:$F$2226,6,0)/1000000</f>
        <v>308.85570091000005</v>
      </c>
      <c r="D8" s="171"/>
      <c r="E8" s="168">
        <f>VLOOKUP($A8,'Base de dados'!$A$746:$F$1482,6,0)/1000000</f>
        <v>0</v>
      </c>
      <c r="F8" s="172"/>
      <c r="G8" s="168">
        <f>VLOOKUP($A8,'Base de dados'!$A$3:$F$738,6,0)/1000000</f>
        <v>3.8553379999999998E-2</v>
      </c>
      <c r="H8" s="171"/>
      <c r="I8" s="126">
        <f t="shared" si="0"/>
        <v>308.89425429000005</v>
      </c>
      <c r="J8" s="308">
        <v>0</v>
      </c>
      <c r="K8" s="93"/>
    </row>
    <row r="9" spans="1:11" ht="24">
      <c r="A9" s="86" t="s">
        <v>1459</v>
      </c>
      <c r="B9" s="35" t="s">
        <v>1803</v>
      </c>
      <c r="C9" s="168">
        <f>VLOOKUP($A9,'Base de dados'!$A$1490:$F$2226,6,0)/1000000</f>
        <v>0</v>
      </c>
      <c r="D9" s="171"/>
      <c r="E9" s="168">
        <f>VLOOKUP($A9,'Base de dados'!$A$746:$F$1482,6,0)/1000000</f>
        <v>0</v>
      </c>
      <c r="F9" s="172"/>
      <c r="G9" s="168">
        <f>VLOOKUP($A9,'Base de dados'!$A$3:$F$738,6,0)/1000000</f>
        <v>-0.14265292999999998</v>
      </c>
      <c r="H9" s="171"/>
      <c r="I9" s="126">
        <f t="shared" si="0"/>
        <v>-0.14265292999999998</v>
      </c>
      <c r="J9" s="308">
        <v>4.5163399999999998E-3</v>
      </c>
      <c r="K9" s="93"/>
    </row>
    <row r="10" spans="1:11" s="265" customFormat="1" ht="24.75">
      <c r="A10" s="287" t="s">
        <v>4016</v>
      </c>
      <c r="B10" s="35" t="s">
        <v>4087</v>
      </c>
      <c r="C10" s="168">
        <f>VLOOKUP($A10,'Base de dados'!$A$1490:$F$2226,6,0)/1000000</f>
        <v>0</v>
      </c>
      <c r="D10" s="171"/>
      <c r="E10" s="168">
        <f>VLOOKUP($A10,'Base de dados'!$A$746:$F$1482,6,0)/1000000</f>
        <v>0</v>
      </c>
      <c r="F10" s="172"/>
      <c r="G10" s="168">
        <f>VLOOKUP($A10,'Base de dados'!$A$3:$F$738,6,0)/1000000</f>
        <v>0.63679651999999998</v>
      </c>
      <c r="H10" s="171"/>
      <c r="I10" s="126">
        <f t="shared" si="0"/>
        <v>0.63679651999999998</v>
      </c>
      <c r="J10" s="104"/>
      <c r="K10" s="93"/>
    </row>
    <row r="11" spans="1:11" ht="15.75" thickBot="1">
      <c r="A11" s="86" t="s">
        <v>1461</v>
      </c>
      <c r="B11" s="35" t="s">
        <v>276</v>
      </c>
      <c r="C11" s="127">
        <f>VLOOKUP($A11,'Base de dados'!$A$1490:$F$2226,6,0)/1000000</f>
        <v>13477.24300898</v>
      </c>
      <c r="D11" s="171"/>
      <c r="E11" s="127">
        <f>VLOOKUP($A11,'Base de dados'!$A$746:$F$1482,6,0)/1000000</f>
        <v>3053.1372245700004</v>
      </c>
      <c r="F11" s="172"/>
      <c r="G11" s="127">
        <f>VLOOKUP($A11,'Base de dados'!$A$3:$F$738,6,0)/1000000</f>
        <v>604.21511124000006</v>
      </c>
      <c r="H11" s="171"/>
      <c r="I11" s="127">
        <f t="shared" si="0"/>
        <v>17134.595344789999</v>
      </c>
      <c r="J11" s="312">
        <v>17931.137731660001</v>
      </c>
      <c r="K11" s="93"/>
    </row>
    <row r="12" spans="1:11">
      <c r="A12" s="86"/>
      <c r="B12" s="96" t="s">
        <v>277</v>
      </c>
      <c r="C12" s="169">
        <f>SUM(C5:C11)</f>
        <v>52017.22371133999</v>
      </c>
      <c r="D12" s="170"/>
      <c r="E12" s="169">
        <f>SUM(E5:E11)</f>
        <v>3315.8087239900005</v>
      </c>
      <c r="F12" s="170"/>
      <c r="G12" s="169">
        <f>SUM(G5:G11)</f>
        <v>1287.99008258</v>
      </c>
      <c r="H12" s="170"/>
      <c r="I12" s="169">
        <f>SUM(I5:I11)</f>
        <v>56621.022517909994</v>
      </c>
      <c r="J12" s="311">
        <v>41197.288827390003</v>
      </c>
      <c r="K12" s="279"/>
    </row>
    <row r="13" spans="1:11" ht="15.75" thickBot="1">
      <c r="A13" s="98"/>
      <c r="B13" s="99"/>
      <c r="C13" s="100"/>
      <c r="D13" s="100"/>
      <c r="E13" s="100"/>
      <c r="F13" s="100"/>
      <c r="G13" s="100"/>
      <c r="H13" s="100"/>
      <c r="I13" s="100"/>
      <c r="J13" s="100"/>
      <c r="K13" s="278"/>
    </row>
  </sheetData>
  <mergeCells count="1">
    <mergeCell ref="I2:J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15"/>
  <sheetViews>
    <sheetView workbookViewId="0">
      <selection activeCell="I11" sqref="I11"/>
    </sheetView>
  </sheetViews>
  <sheetFormatPr defaultColWidth="10.7109375" defaultRowHeight="15"/>
  <cols>
    <col min="1" max="1" width="61.42578125" customWidth="1"/>
    <col min="2" max="2" width="60.7109375" customWidth="1"/>
    <col min="3" max="3" width="14.42578125" bestFit="1" customWidth="1"/>
    <col min="5" max="5" width="14.42578125" bestFit="1" customWidth="1"/>
    <col min="7" max="7" width="14.42578125" bestFit="1" customWidth="1"/>
    <col min="9" max="9" width="14.425781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88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278</v>
      </c>
      <c r="C3" s="88">
        <v>2017</v>
      </c>
      <c r="D3" s="88"/>
      <c r="E3" s="88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91"/>
      <c r="F4" s="91"/>
      <c r="G4" s="91"/>
      <c r="H4" s="91"/>
      <c r="I4" s="91"/>
      <c r="J4" s="92"/>
      <c r="K4" s="93"/>
    </row>
    <row r="5" spans="1:11">
      <c r="A5" s="86" t="s">
        <v>1464</v>
      </c>
      <c r="B5" s="35" t="s">
        <v>279</v>
      </c>
      <c r="C5" s="168">
        <f>VLOOKUP($A5,'Base de dados'!$A$1490:$F$2226,6,0)/1000000</f>
        <v>282.49540733999999</v>
      </c>
      <c r="D5" s="171"/>
      <c r="E5" s="168">
        <f>VLOOKUP($A5,'Base de dados'!$A$746:$F$1482,6,0)/1000000</f>
        <v>1491.9965549600001</v>
      </c>
      <c r="F5" s="172"/>
      <c r="G5" s="168">
        <f>VLOOKUP($A5,'Base de dados'!$A$3:$F$738,6,0)/1000000</f>
        <v>364.52516962999999</v>
      </c>
      <c r="H5" s="171"/>
      <c r="I5" s="126">
        <f>C5+E5+G5</f>
        <v>2139.0171319300002</v>
      </c>
      <c r="J5" s="308">
        <v>704.48152170999992</v>
      </c>
      <c r="K5" s="93"/>
    </row>
    <row r="6" spans="1:11">
      <c r="A6" s="86" t="s">
        <v>1466</v>
      </c>
      <c r="B6" s="35" t="s">
        <v>280</v>
      </c>
      <c r="C6" s="168">
        <f>VLOOKUP($A6,'Base de dados'!$A$1490:$F$2226,6,0)/1000000</f>
        <v>0</v>
      </c>
      <c r="D6" s="171"/>
      <c r="E6" s="168">
        <f>VLOOKUP($A6,'Base de dados'!$A$746:$F$1482,6,0)/1000000</f>
        <v>0</v>
      </c>
      <c r="F6" s="172"/>
      <c r="G6" s="168">
        <f>VLOOKUP($A6,'Base de dados'!$A$3:$F$738,6,0)/1000000</f>
        <v>24.416530479999999</v>
      </c>
      <c r="H6" s="171"/>
      <c r="I6" s="126">
        <f t="shared" ref="I6:I13" si="0">C6+E6+G6</f>
        <v>24.416530479999999</v>
      </c>
      <c r="J6" s="308">
        <v>14.95400347</v>
      </c>
      <c r="K6" s="93"/>
    </row>
    <row r="7" spans="1:11">
      <c r="A7" s="86" t="s">
        <v>1468</v>
      </c>
      <c r="B7" s="35" t="s">
        <v>281</v>
      </c>
      <c r="C7" s="168">
        <f>VLOOKUP($A7,'Base de dados'!$A$1490:$F$2226,6,0)/1000000</f>
        <v>0</v>
      </c>
      <c r="D7" s="171"/>
      <c r="E7" s="168">
        <f>VLOOKUP($A7,'Base de dados'!$A$746:$F$1482,6,0)/1000000</f>
        <v>0</v>
      </c>
      <c r="F7" s="172"/>
      <c r="G7" s="168">
        <f>VLOOKUP($A7,'Base de dados'!$A$3:$F$738,6,0)/1000000</f>
        <v>60.199705489999999</v>
      </c>
      <c r="H7" s="171"/>
      <c r="I7" s="126">
        <f t="shared" si="0"/>
        <v>60.199705489999999</v>
      </c>
      <c r="J7" s="308">
        <v>4.1163071000000002</v>
      </c>
      <c r="K7" s="93"/>
    </row>
    <row r="8" spans="1:11">
      <c r="A8" s="86" t="s">
        <v>1470</v>
      </c>
      <c r="B8" s="35" t="s">
        <v>282</v>
      </c>
      <c r="C8" s="168">
        <f>VLOOKUP($A8,'Base de dados'!$A$1490:$F$2226,6,0)/1000000</f>
        <v>0</v>
      </c>
      <c r="D8" s="171"/>
      <c r="E8" s="168">
        <f>VLOOKUP($A8,'Base de dados'!$A$746:$F$1482,6,0)/1000000</f>
        <v>0.10507577999999999</v>
      </c>
      <c r="F8" s="172"/>
      <c r="G8" s="168">
        <f>VLOOKUP($A8,'Base de dados'!$A$3:$F$738,6,0)/1000000</f>
        <v>0.34051121999999995</v>
      </c>
      <c r="H8" s="171"/>
      <c r="I8" s="126">
        <f t="shared" si="0"/>
        <v>0.44558699999999996</v>
      </c>
      <c r="J8" s="308">
        <v>6.6181345700000005</v>
      </c>
      <c r="K8" s="93"/>
    </row>
    <row r="9" spans="1:11">
      <c r="A9" s="86" t="s">
        <v>1472</v>
      </c>
      <c r="B9" s="35" t="s">
        <v>1804</v>
      </c>
      <c r="C9" s="168">
        <f>VLOOKUP($A9,'Base de dados'!$A$1490:$F$2226,6,0)/1000000</f>
        <v>63.289864289999997</v>
      </c>
      <c r="D9" s="171"/>
      <c r="E9" s="168">
        <f>VLOOKUP($A9,'Base de dados'!$A$746:$F$1482,6,0)/1000000</f>
        <v>1.6577397700000001</v>
      </c>
      <c r="F9" s="172"/>
      <c r="G9" s="168">
        <f>VLOOKUP($A9,'Base de dados'!$A$3:$F$738,6,0)/1000000</f>
        <v>12.03236907</v>
      </c>
      <c r="H9" s="171"/>
      <c r="I9" s="126">
        <f t="shared" si="0"/>
        <v>76.979973130000005</v>
      </c>
      <c r="J9" s="308">
        <v>104.33822720000001</v>
      </c>
      <c r="K9" s="93"/>
    </row>
    <row r="10" spans="1:11" s="265" customFormat="1">
      <c r="A10" s="275" t="s">
        <v>4018</v>
      </c>
      <c r="B10" s="35" t="s">
        <v>4088</v>
      </c>
      <c r="C10" s="168">
        <f>VLOOKUP($A10,'Base de dados'!$A$1490:$F$2226,6,0)/1000000</f>
        <v>0</v>
      </c>
      <c r="D10" s="171"/>
      <c r="E10" s="168">
        <f>VLOOKUP($A10,'Base de dados'!$A$746:$F$1482,6,0)/1000000</f>
        <v>0.94094124000000001</v>
      </c>
      <c r="F10" s="172"/>
      <c r="G10" s="168">
        <f>VLOOKUP($A10,'Base de dados'!$A$3:$F$738,6,0)/1000000</f>
        <v>5.5220347300000006</v>
      </c>
      <c r="H10" s="171"/>
      <c r="I10" s="126">
        <f t="shared" si="0"/>
        <v>6.4629759700000005</v>
      </c>
      <c r="J10" s="104"/>
      <c r="K10" s="93"/>
    </row>
    <row r="11" spans="1:11" ht="24">
      <c r="A11" s="86" t="s">
        <v>1474</v>
      </c>
      <c r="B11" s="35" t="s">
        <v>1805</v>
      </c>
      <c r="C11" s="168">
        <f>VLOOKUP($A11,'Base de dados'!$A$1490:$F$2226,6,0)/1000000</f>
        <v>0</v>
      </c>
      <c r="D11" s="171"/>
      <c r="E11" s="168">
        <f>VLOOKUP($A11,'Base de dados'!$A$746:$F$1482,6,0)/1000000</f>
        <v>0</v>
      </c>
      <c r="F11" s="172"/>
      <c r="G11" s="168">
        <f>VLOOKUP($A11,'Base de dados'!$A$3:$F$738,6,0)/1000000</f>
        <v>5.9968025599999999</v>
      </c>
      <c r="H11" s="171"/>
      <c r="I11" s="126">
        <f t="shared" si="0"/>
        <v>5.9968025599999999</v>
      </c>
      <c r="J11" s="308">
        <v>10.7905046</v>
      </c>
      <c r="K11" s="93"/>
    </row>
    <row r="12" spans="1:11">
      <c r="A12" s="86" t="s">
        <v>1476</v>
      </c>
      <c r="B12" s="35" t="s">
        <v>283</v>
      </c>
      <c r="C12" s="168">
        <f>VLOOKUP($A12,'Base de dados'!$A$1490:$F$2226,6,0)/1000000</f>
        <v>10166.5338871</v>
      </c>
      <c r="D12" s="171"/>
      <c r="E12" s="168">
        <f>VLOOKUP($A12,'Base de dados'!$A$746:$F$1482,6,0)/1000000</f>
        <v>76669.27237567</v>
      </c>
      <c r="F12" s="172"/>
      <c r="G12" s="168">
        <f>VLOOKUP($A12,'Base de dados'!$A$3:$F$738,6,0)/1000000</f>
        <v>14174.26264433</v>
      </c>
      <c r="H12" s="171"/>
      <c r="I12" s="126">
        <f t="shared" si="0"/>
        <v>101010.06890709999</v>
      </c>
      <c r="J12" s="308">
        <v>90548.04362294999</v>
      </c>
      <c r="K12" s="93"/>
    </row>
    <row r="13" spans="1:11" ht="15.75" thickBot="1">
      <c r="A13" s="86" t="s">
        <v>1478</v>
      </c>
      <c r="B13" s="35" t="s">
        <v>284</v>
      </c>
      <c r="C13" s="127">
        <f>VLOOKUP($A13,'Base de dados'!$A$1490:$F$2226,6,0)/1000000</f>
        <v>230311.73098843</v>
      </c>
      <c r="D13" s="171"/>
      <c r="E13" s="127">
        <f>VLOOKUP($A13,'Base de dados'!$A$746:$F$1482,6,0)/1000000</f>
        <v>20258.205111520001</v>
      </c>
      <c r="F13" s="172"/>
      <c r="G13" s="127">
        <f>VLOOKUP($A13,'Base de dados'!$A$3:$F$738,6,0)/1000000</f>
        <v>3802.6390623800003</v>
      </c>
      <c r="H13" s="171"/>
      <c r="I13" s="127">
        <f t="shared" si="0"/>
        <v>254372.57516233</v>
      </c>
      <c r="J13" s="312">
        <v>337217.59620869003</v>
      </c>
      <c r="K13" s="93"/>
    </row>
    <row r="14" spans="1:11">
      <c r="A14" s="86"/>
      <c r="B14" s="96" t="s">
        <v>285</v>
      </c>
      <c r="C14" s="169">
        <f>SUM(C5:C13)</f>
        <v>240824.05014716001</v>
      </c>
      <c r="D14" s="170"/>
      <c r="E14" s="169">
        <f>SUM(E5:E13)</f>
        <v>98422.17779894</v>
      </c>
      <c r="F14" s="170"/>
      <c r="G14" s="169">
        <f>SUM(G5:G13)</f>
        <v>18449.93482989</v>
      </c>
      <c r="H14" s="170"/>
      <c r="I14" s="169">
        <f>SUM(I5:I13)</f>
        <v>357696.16277598997</v>
      </c>
      <c r="J14" s="311">
        <v>428610.93853029003</v>
      </c>
      <c r="K14" s="93"/>
    </row>
    <row r="15" spans="1:11" ht="15.75" thickBot="1">
      <c r="A15" s="98"/>
      <c r="B15" s="99"/>
      <c r="C15" s="100"/>
      <c r="D15" s="100"/>
      <c r="E15" s="100"/>
      <c r="F15" s="100"/>
      <c r="G15" s="100"/>
      <c r="H15" s="100"/>
      <c r="I15" s="100"/>
      <c r="J15" s="100"/>
      <c r="K15" s="101"/>
    </row>
  </sheetData>
  <mergeCells count="1">
    <mergeCell ref="I2:J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4"/>
  <sheetViews>
    <sheetView topLeftCell="A10" zoomScale="120" zoomScaleNormal="120" workbookViewId="0">
      <selection activeCell="C17" sqref="C17"/>
    </sheetView>
  </sheetViews>
  <sheetFormatPr defaultRowHeight="15"/>
  <cols>
    <col min="1" max="1" width="23.7109375" customWidth="1"/>
    <col min="2" max="2" width="44.28515625" bestFit="1" customWidth="1"/>
    <col min="3" max="3" width="9.140625" bestFit="1" customWidth="1"/>
    <col min="4" max="4" width="7.85546875" bestFit="1" customWidth="1"/>
    <col min="6" max="6" width="11.28515625" bestFit="1" customWidth="1"/>
    <col min="7" max="7" width="7.85546875" bestFit="1" customWidth="1"/>
    <col min="9" max="9" width="12.140625" bestFit="1" customWidth="1"/>
    <col min="10" max="10" width="6.5703125" bestFit="1" customWidth="1"/>
    <col min="12" max="12" width="12.140625" bestFit="1" customWidth="1"/>
    <col min="13" max="13" width="7.85546875" bestFit="1" customWidth="1"/>
    <col min="16" max="16" width="9.5703125" bestFit="1" customWidth="1"/>
  </cols>
  <sheetData>
    <row r="1" spans="1:1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spans="1:14">
      <c r="A2" s="4"/>
      <c r="B2" s="328" t="s">
        <v>4077</v>
      </c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5"/>
    </row>
    <row r="3" spans="1:14">
      <c r="A3" s="4"/>
      <c r="B3" s="329" t="s">
        <v>4093</v>
      </c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5"/>
    </row>
    <row r="4" spans="1:14">
      <c r="A4" s="4"/>
      <c r="B4" s="6"/>
      <c r="C4" s="329"/>
      <c r="D4" s="329"/>
      <c r="E4" s="7"/>
      <c r="F4" s="329"/>
      <c r="G4" s="329"/>
      <c r="H4" s="7"/>
      <c r="I4" s="329"/>
      <c r="J4" s="329"/>
      <c r="K4" s="7"/>
      <c r="L4" s="329" t="s">
        <v>0</v>
      </c>
      <c r="M4" s="329"/>
      <c r="N4" s="5"/>
    </row>
    <row r="5" spans="1:14">
      <c r="A5" s="4"/>
      <c r="B5" s="6"/>
      <c r="C5" s="329"/>
      <c r="D5" s="329"/>
      <c r="E5" s="7"/>
      <c r="F5" s="329"/>
      <c r="G5" s="329"/>
      <c r="H5" s="7"/>
      <c r="I5" s="329"/>
      <c r="J5" s="329"/>
      <c r="K5" s="7"/>
      <c r="L5" s="329"/>
      <c r="M5" s="329"/>
      <c r="N5" s="5"/>
    </row>
    <row r="6" spans="1:14">
      <c r="A6" s="4"/>
      <c r="B6" s="6"/>
      <c r="C6" s="329" t="s">
        <v>49</v>
      </c>
      <c r="D6" s="329"/>
      <c r="E6" s="7"/>
      <c r="F6" s="329" t="s">
        <v>50</v>
      </c>
      <c r="G6" s="329"/>
      <c r="H6" s="7"/>
      <c r="I6" s="329" t="s">
        <v>51</v>
      </c>
      <c r="J6" s="329"/>
      <c r="K6" s="7"/>
      <c r="L6" s="329" t="s">
        <v>52</v>
      </c>
      <c r="M6" s="329"/>
      <c r="N6" s="5"/>
    </row>
    <row r="7" spans="1:14">
      <c r="A7" s="4"/>
      <c r="B7" s="9"/>
      <c r="C7" s="7">
        <v>2017</v>
      </c>
      <c r="D7" s="8">
        <v>2016</v>
      </c>
      <c r="E7" s="7"/>
      <c r="F7" s="7">
        <v>2017</v>
      </c>
      <c r="G7" s="8">
        <v>2016</v>
      </c>
      <c r="H7" s="7"/>
      <c r="I7" s="7">
        <v>2017</v>
      </c>
      <c r="J7" s="8">
        <v>2016</v>
      </c>
      <c r="K7" s="7"/>
      <c r="L7" s="7">
        <v>2017</v>
      </c>
      <c r="M7" s="8">
        <v>2016</v>
      </c>
      <c r="N7" s="5"/>
    </row>
    <row r="8" spans="1:14">
      <c r="A8" s="4"/>
      <c r="B8" s="6" t="s">
        <v>1</v>
      </c>
      <c r="C8" s="7"/>
      <c r="D8" s="8"/>
      <c r="E8" s="7"/>
      <c r="F8" s="7"/>
      <c r="G8" s="8"/>
      <c r="H8" s="7"/>
      <c r="I8" s="7"/>
      <c r="J8" s="8"/>
      <c r="K8" s="7"/>
      <c r="L8" s="7"/>
      <c r="M8" s="8"/>
      <c r="N8" s="5"/>
    </row>
    <row r="9" spans="1:14">
      <c r="A9" s="4"/>
      <c r="B9" s="6"/>
      <c r="C9" s="7"/>
      <c r="D9" s="8"/>
      <c r="E9" s="7"/>
      <c r="F9" s="7"/>
      <c r="G9" s="8"/>
      <c r="H9" s="7"/>
      <c r="I9" s="7"/>
      <c r="J9" s="8"/>
      <c r="K9" s="7"/>
      <c r="L9" s="7"/>
      <c r="M9" s="8"/>
      <c r="N9" s="5"/>
    </row>
    <row r="10" spans="1:14">
      <c r="A10" s="4"/>
      <c r="B10" s="13" t="s">
        <v>4</v>
      </c>
      <c r="C10" s="6"/>
      <c r="D10" s="12"/>
      <c r="E10" s="9"/>
      <c r="F10" s="11"/>
      <c r="G10" s="12"/>
      <c r="H10" s="9"/>
      <c r="I10" s="11"/>
      <c r="J10" s="12"/>
      <c r="K10" s="9"/>
      <c r="L10" s="11"/>
      <c r="M10" s="12"/>
      <c r="N10" s="5"/>
    </row>
    <row r="11" spans="1:14">
      <c r="A11" s="4" t="s">
        <v>1109</v>
      </c>
      <c r="B11" s="14" t="s">
        <v>6</v>
      </c>
      <c r="C11" s="126">
        <f>VLOOKUP($A11,'Base de dados'!$A$1490:$F$2226,6,0)/1000000</f>
        <v>1137553.46120195</v>
      </c>
      <c r="D11" s="16">
        <v>1107688.05791656</v>
      </c>
      <c r="E11" s="9"/>
      <c r="F11" s="126">
        <f>VLOOKUP($A11,'Base de dados'!$A$746:$F$1482,6,0)/1000000</f>
        <v>110361.34422943</v>
      </c>
      <c r="G11" s="16">
        <v>99697.001697440006</v>
      </c>
      <c r="H11" s="9"/>
      <c r="I11" s="126">
        <f>(VLOOKUP($A11,'Base de dados'!$A$2:$F$726,6,0))/1000000</f>
        <v>88195.441008789989</v>
      </c>
      <c r="J11" s="16">
        <v>67808.661645679997</v>
      </c>
      <c r="K11" s="9"/>
      <c r="L11" s="126">
        <f>C11+F11+I11</f>
        <v>1336110.2464401699</v>
      </c>
      <c r="M11" s="16">
        <v>1275193.7212596799</v>
      </c>
      <c r="N11" s="5"/>
    </row>
    <row r="12" spans="1:14">
      <c r="A12" s="4" t="s">
        <v>1115</v>
      </c>
      <c r="B12" s="14" t="s">
        <v>7</v>
      </c>
      <c r="C12" s="126">
        <f>VLOOKUP($A12,'Base de dados'!$A$1490:$F$2226,6,0)/1000000</f>
        <v>68802.580676260011</v>
      </c>
      <c r="D12" s="16">
        <v>82527.001810579997</v>
      </c>
      <c r="E12" s="9"/>
      <c r="F12" s="126">
        <f>VLOOKUP($A12,'Base de dados'!$A$746:$F$1482,6,0)/1000000</f>
        <v>47267.763361609999</v>
      </c>
      <c r="G12" s="16">
        <v>81803.548865830002</v>
      </c>
      <c r="H12" s="9"/>
      <c r="I12" s="126">
        <f>(VLOOKUP($A12,'Base de dados'!$A$2:$F$726,6,0))/1000000</f>
        <v>52865.160665879994</v>
      </c>
      <c r="J12" s="16">
        <v>54948.843371519994</v>
      </c>
      <c r="K12" s="9"/>
      <c r="L12" s="126">
        <f t="shared" ref="L12:L17" si="0">C12+F12+I12</f>
        <v>168935.50470374999</v>
      </c>
      <c r="M12" s="16">
        <v>219279.39404792999</v>
      </c>
      <c r="N12" s="5"/>
    </row>
    <row r="13" spans="1:14">
      <c r="A13" s="4" t="s">
        <v>1157</v>
      </c>
      <c r="B13" s="14" t="s">
        <v>8</v>
      </c>
      <c r="C13" s="126">
        <f>VLOOKUP($A13,'Base de dados'!$A$1490:$F$2226,6,0)/1000000</f>
        <v>50530.815461999999</v>
      </c>
      <c r="D13" s="16">
        <v>191000.04320592</v>
      </c>
      <c r="E13" s="9"/>
      <c r="F13" s="126">
        <f>VLOOKUP($A13,'Base de dados'!$A$746:$F$1482,6,0)/1000000</f>
        <v>80170.432210800005</v>
      </c>
      <c r="G13" s="16">
        <v>67328.18630791</v>
      </c>
      <c r="H13" s="9"/>
      <c r="I13" s="126">
        <f>(VLOOKUP($A13,'Base de dados'!$A$2:$F$726,6,0))/1000000</f>
        <v>17185.32103639</v>
      </c>
      <c r="J13" s="16">
        <v>13730.713212770001</v>
      </c>
      <c r="K13" s="9"/>
      <c r="L13" s="126">
        <f t="shared" si="0"/>
        <v>147886.56870919</v>
      </c>
      <c r="M13" s="16">
        <v>272058.94272659998</v>
      </c>
      <c r="N13" s="5"/>
    </row>
    <row r="14" spans="1:14">
      <c r="A14" s="4" t="s">
        <v>1172</v>
      </c>
      <c r="B14" s="14" t="s">
        <v>53</v>
      </c>
      <c r="C14" s="126">
        <f>VLOOKUP($A14,'Base de dados'!$A$1490:$F$2226,6,0)/1000000</f>
        <v>2030.5196339000001</v>
      </c>
      <c r="D14" s="16">
        <v>3182.0287931399998</v>
      </c>
      <c r="E14" s="9"/>
      <c r="F14" s="126">
        <f>VLOOKUP($A14,'Base de dados'!$A$746:$F$1482,6,0)/1000000</f>
        <v>23995.621628710003</v>
      </c>
      <c r="G14" s="16">
        <v>27124.92962984</v>
      </c>
      <c r="H14" s="9"/>
      <c r="I14" s="126">
        <f>(VLOOKUP($A14,'Base de dados'!$A$2:$F$726,6,0))/1000000</f>
        <v>74456.657114820002</v>
      </c>
      <c r="J14" s="16">
        <v>62152.095779169991</v>
      </c>
      <c r="K14" s="9"/>
      <c r="L14" s="126">
        <f t="shared" si="0"/>
        <v>100482.79837743001</v>
      </c>
      <c r="M14" s="16">
        <v>92459.05420215</v>
      </c>
      <c r="N14" s="5"/>
    </row>
    <row r="15" spans="1:14">
      <c r="A15" s="4" t="s">
        <v>1181</v>
      </c>
      <c r="B15" s="14" t="s">
        <v>12</v>
      </c>
      <c r="C15" s="126">
        <f>VLOOKUP($A15,'Base de dados'!$A$1490:$F$2226,6,0)/1000000</f>
        <v>19598.504263489998</v>
      </c>
      <c r="D15" s="16">
        <v>20986.337988060004</v>
      </c>
      <c r="E15" s="9"/>
      <c r="F15" s="126">
        <f>VLOOKUP($A15,'Base de dados'!$A$746:$F$1482,6,0)/1000000</f>
        <v>11007.506337840003</v>
      </c>
      <c r="G15" s="16">
        <v>11140.29130633</v>
      </c>
      <c r="H15" s="9"/>
      <c r="I15" s="126">
        <f>(VLOOKUP($A15,'Base de dados'!$A$2:$F$726,6,0))/1000000</f>
        <v>6562.1057285100005</v>
      </c>
      <c r="J15" s="16">
        <v>5409.6058076500003</v>
      </c>
      <c r="K15" s="9"/>
      <c r="L15" s="126">
        <f t="shared" si="0"/>
        <v>37168.116329840006</v>
      </c>
      <c r="M15" s="16">
        <v>37536.235102040002</v>
      </c>
      <c r="N15" s="5"/>
    </row>
    <row r="16" spans="1:14" s="265" customFormat="1">
      <c r="A16" s="123" t="s">
        <v>3993</v>
      </c>
      <c r="B16" s="14" t="s">
        <v>4078</v>
      </c>
      <c r="C16" s="126">
        <f>VLOOKUP($A16,'Base de dados'!$A$1490:$F$2226,6,0)/1000000</f>
        <v>78.033427569999986</v>
      </c>
      <c r="D16" s="16"/>
      <c r="E16" s="9"/>
      <c r="F16" s="126">
        <f>VLOOKUP($A16,'Base de dados'!$A$746:$F$1482,6,0)/1000000</f>
        <v>7.5540000000000003</v>
      </c>
      <c r="G16" s="16"/>
      <c r="H16" s="9"/>
      <c r="I16" s="126">
        <f>(VLOOKUP($A16,'Base de dados'!$A$2:$F$726,6,0))/1000000</f>
        <v>446.62560855999999</v>
      </c>
      <c r="J16" s="16"/>
      <c r="K16" s="9"/>
      <c r="L16" s="126">
        <f t="shared" si="0"/>
        <v>532.21303612999998</v>
      </c>
      <c r="M16" s="16"/>
      <c r="N16" s="266"/>
    </row>
    <row r="17" spans="1:16" ht="15.75" thickBot="1">
      <c r="A17" s="4" t="s">
        <v>1198</v>
      </c>
      <c r="B17" s="14" t="s">
        <v>14</v>
      </c>
      <c r="C17" s="127">
        <f>VLOOKUP($A17,'Base de dados'!$A$1490:$F$2226,6,0)/1000000</f>
        <v>29.019014179999999</v>
      </c>
      <c r="D17" s="21">
        <v>20.604337799999996</v>
      </c>
      <c r="E17" s="9"/>
      <c r="F17" s="127">
        <f>VLOOKUP($A17,'Base de dados'!$A$746:$F$1482,6,0)/1000000</f>
        <v>3027.2888647400005</v>
      </c>
      <c r="G17" s="21">
        <v>2715.5379250299998</v>
      </c>
      <c r="H17" s="9"/>
      <c r="I17" s="127">
        <f>(VLOOKUP($A17,'Base de dados'!$A$2:$F$726,6,0))/1000000</f>
        <v>138.38724922999998</v>
      </c>
      <c r="J17" s="21">
        <v>247.42525576</v>
      </c>
      <c r="K17" s="9"/>
      <c r="L17" s="127">
        <f t="shared" si="0"/>
        <v>3194.6951281500005</v>
      </c>
      <c r="M17" s="21">
        <v>2983.5675185899995</v>
      </c>
      <c r="N17" s="5"/>
    </row>
    <row r="18" spans="1:16">
      <c r="A18" s="4"/>
      <c r="B18" s="25" t="s">
        <v>16</v>
      </c>
      <c r="C18" s="131">
        <f>SUM(C11:C17)</f>
        <v>1278622.9336793497</v>
      </c>
      <c r="D18" s="30">
        <v>1405404.07405206</v>
      </c>
      <c r="E18" s="50"/>
      <c r="F18" s="131">
        <f>SUM(F11:F17)</f>
        <v>275837.51063313003</v>
      </c>
      <c r="G18" s="30">
        <v>289809.49573238002</v>
      </c>
      <c r="H18" s="50"/>
      <c r="I18" s="131">
        <f>SUM(I11:I17)</f>
        <v>239849.69841217998</v>
      </c>
      <c r="J18" s="30">
        <v>204297.34507254997</v>
      </c>
      <c r="K18" s="50"/>
      <c r="L18" s="131">
        <f>SUM(L11:L17)</f>
        <v>1794310.1427246598</v>
      </c>
      <c r="M18" s="30">
        <v>1899510.9148569899</v>
      </c>
      <c r="N18" s="5"/>
      <c r="P18" s="180"/>
    </row>
    <row r="19" spans="1:16">
      <c r="A19" s="4"/>
      <c r="B19" s="9"/>
      <c r="C19" s="136"/>
      <c r="D19" s="12"/>
      <c r="E19" s="9"/>
      <c r="F19" s="139"/>
      <c r="G19" s="12"/>
      <c r="H19" s="9"/>
      <c r="I19" s="139"/>
      <c r="J19" s="12"/>
      <c r="K19" s="9"/>
      <c r="L19" s="139"/>
      <c r="M19" s="12"/>
      <c r="N19" s="5"/>
    </row>
    <row r="20" spans="1:16">
      <c r="A20" s="4"/>
      <c r="B20" s="13" t="s">
        <v>19</v>
      </c>
      <c r="C20" s="133"/>
      <c r="D20" s="12"/>
      <c r="E20" s="9"/>
      <c r="F20" s="139"/>
      <c r="G20" s="12"/>
      <c r="H20" s="9"/>
      <c r="I20" s="139"/>
      <c r="J20" s="12"/>
      <c r="K20" s="9"/>
      <c r="L20" s="139"/>
      <c r="M20" s="12"/>
      <c r="N20" s="5"/>
    </row>
    <row r="21" spans="1:16">
      <c r="A21" s="4" t="s">
        <v>1216</v>
      </c>
      <c r="B21" s="29" t="s">
        <v>21</v>
      </c>
      <c r="C21" s="126">
        <f>VLOOKUP($A21,'Base de dados'!$A$1490:$F$2226,6,0)/1000000</f>
        <v>1609182.1757819701</v>
      </c>
      <c r="D21" s="30">
        <v>1522061.27672101</v>
      </c>
      <c r="E21" s="9"/>
      <c r="F21" s="126">
        <f>VLOOKUP($A21,'Base de dados'!$A$746:$F$1482,6,0)/1000000</f>
        <v>478991.86608541996</v>
      </c>
      <c r="G21" s="30">
        <v>431424.5922301301</v>
      </c>
      <c r="H21" s="9"/>
      <c r="I21" s="126">
        <f>(VLOOKUP($A21,'Base de dados'!$A$2:$F$726,6,0)/1000000)</f>
        <v>258816.19088685</v>
      </c>
      <c r="J21" s="30">
        <v>237501.62731013997</v>
      </c>
      <c r="K21" s="9"/>
      <c r="L21" s="126">
        <f>C21+F21+I21</f>
        <v>2346990.2327542398</v>
      </c>
      <c r="M21" s="30">
        <v>2190987.49626128</v>
      </c>
      <c r="N21" s="5"/>
    </row>
    <row r="22" spans="1:16">
      <c r="A22" s="4" t="s">
        <v>1217</v>
      </c>
      <c r="B22" s="14" t="s">
        <v>22</v>
      </c>
      <c r="C22" s="126">
        <f>VLOOKUP($A22,'Base de dados'!$A$1490:$F$2226,6,0)/1000000</f>
        <v>1553365.8236331202</v>
      </c>
      <c r="D22" s="16">
        <v>1464555.27394062</v>
      </c>
      <c r="E22" s="9"/>
      <c r="F22" s="126">
        <f>VLOOKUP($A22,'Base de dados'!$A$746:$F$1482,6,0)/1000000</f>
        <v>331197.33834611997</v>
      </c>
      <c r="G22" s="16">
        <v>295521.3413267</v>
      </c>
      <c r="H22" s="9"/>
      <c r="I22" s="126">
        <f>(VLOOKUP($A22,'Base de dados'!$A$2:$F$726,6,0)/1000000)</f>
        <v>249536.22602986998</v>
      </c>
      <c r="J22" s="16">
        <v>223108.05697024</v>
      </c>
      <c r="K22" s="9"/>
      <c r="L22" s="126">
        <f t="shared" ref="L22:L30" si="1">C22+F22+I22</f>
        <v>2134099.38800911</v>
      </c>
      <c r="M22" s="16">
        <v>1983184.6722375602</v>
      </c>
      <c r="N22" s="5"/>
    </row>
    <row r="23" spans="1:16">
      <c r="A23" s="4" t="s">
        <v>1253</v>
      </c>
      <c r="B23" s="14" t="s">
        <v>23</v>
      </c>
      <c r="C23" s="126">
        <f>VLOOKUP($A23,'Base de dados'!$A$1490:$F$2226,6,0)/1000000</f>
        <v>44791.141489809997</v>
      </c>
      <c r="D23" s="16">
        <v>48893.279766560001</v>
      </c>
      <c r="E23" s="9"/>
      <c r="F23" s="126">
        <f>VLOOKUP($A23,'Base de dados'!$A$746:$F$1482,6,0)/1000000</f>
        <v>143947.97092069002</v>
      </c>
      <c r="G23" s="16">
        <v>131941.58034360001</v>
      </c>
      <c r="H23" s="9"/>
      <c r="I23" s="126">
        <f>(VLOOKUP($A23,'Base de dados'!$A$2:$F$726,6,0)/1000000)</f>
        <v>6830.3560917599998</v>
      </c>
      <c r="J23" s="16">
        <v>12190.415519540002</v>
      </c>
      <c r="K23" s="9"/>
      <c r="L23" s="126">
        <f t="shared" si="1"/>
        <v>195569.46850226002</v>
      </c>
      <c r="M23" s="16">
        <v>193025.27562970002</v>
      </c>
      <c r="N23" s="5"/>
    </row>
    <row r="24" spans="1:16">
      <c r="A24" s="4" t="s">
        <v>1263</v>
      </c>
      <c r="B24" s="14" t="s">
        <v>25</v>
      </c>
      <c r="C24" s="126">
        <f>VLOOKUP($A24,'Base de dados'!$A$1490:$F$2226,6,0)/1000000</f>
        <v>11025.2089488</v>
      </c>
      <c r="D24" s="16">
        <v>8612.7225891599992</v>
      </c>
      <c r="E24" s="9"/>
      <c r="F24" s="126">
        <f>VLOOKUP($A24,'Base de dados'!$A$746:$F$1482,6,0)/1000000</f>
        <v>2686.9980580700003</v>
      </c>
      <c r="G24" s="16">
        <v>2939.7011602100001</v>
      </c>
      <c r="H24" s="9"/>
      <c r="I24" s="126">
        <f>(VLOOKUP($A24,'Base de dados'!$A$2:$F$726,6,0)/1000000)</f>
        <v>1909.1478447300001</v>
      </c>
      <c r="J24" s="16">
        <v>1544.95869702</v>
      </c>
      <c r="K24" s="9"/>
      <c r="L24" s="126">
        <f t="shared" si="1"/>
        <v>15621.354851600001</v>
      </c>
      <c r="M24" s="16">
        <v>13097.382446389998</v>
      </c>
      <c r="N24" s="5"/>
    </row>
    <row r="25" spans="1:16">
      <c r="A25" s="4" t="s">
        <v>1269</v>
      </c>
      <c r="B25" s="14" t="s">
        <v>12</v>
      </c>
      <c r="C25" s="126">
        <f>VLOOKUP($A25,'Base de dados'!$A$1490:$F$2226,6,0)/1000000</f>
        <v>0</v>
      </c>
      <c r="D25" s="16">
        <v>0</v>
      </c>
      <c r="E25" s="9"/>
      <c r="F25" s="126">
        <f>VLOOKUP($A25,'Base de dados'!$A$746:$F$1482,6,0)/1000000</f>
        <v>101.64629316</v>
      </c>
      <c r="G25" s="16">
        <v>119.22532303</v>
      </c>
      <c r="H25" s="9"/>
      <c r="I25" s="126">
        <f>(VLOOKUP($A25,'Base de dados'!$A$2:$F$726,6,0)/1000000)</f>
        <v>501.11915593999998</v>
      </c>
      <c r="J25" s="31">
        <v>574.23736297000005</v>
      </c>
      <c r="K25" s="9"/>
      <c r="L25" s="126">
        <f t="shared" si="1"/>
        <v>602.76544909999996</v>
      </c>
      <c r="M25" s="16">
        <v>693.46268600000008</v>
      </c>
      <c r="N25" s="5"/>
    </row>
    <row r="26" spans="1:16">
      <c r="A26" s="4" t="s">
        <v>1280</v>
      </c>
      <c r="B26" s="14" t="s">
        <v>14</v>
      </c>
      <c r="C26" s="126">
        <f>VLOOKUP($A26,'Base de dados'!$A$1490:$F$2226,6,0)/1000000</f>
        <v>1.71024E-3</v>
      </c>
      <c r="D26" s="16">
        <v>4.2467000000000004E-4</v>
      </c>
      <c r="E26" s="9"/>
      <c r="F26" s="126">
        <f>VLOOKUP($A26,'Base de dados'!$A$746:$F$1482,6,0)/1000000</f>
        <v>1057.91246738</v>
      </c>
      <c r="G26" s="16">
        <v>902.74407659000008</v>
      </c>
      <c r="H26" s="9"/>
      <c r="I26" s="126">
        <f>(VLOOKUP($A26,'Base de dados'!$A$2:$F$726,6,0)/1000000)</f>
        <v>39.341764549999994</v>
      </c>
      <c r="J26" s="16">
        <v>83.958760370000007</v>
      </c>
      <c r="K26" s="9"/>
      <c r="L26" s="126">
        <f t="shared" si="1"/>
        <v>1097.2559421699998</v>
      </c>
      <c r="M26" s="16">
        <v>986.70326163000016</v>
      </c>
      <c r="N26" s="5"/>
    </row>
    <row r="27" spans="1:16">
      <c r="A27" s="4" t="s">
        <v>1290</v>
      </c>
      <c r="B27" s="29" t="s">
        <v>29</v>
      </c>
      <c r="C27" s="126">
        <f>VLOOKUP($A27,'Base de dados'!$A$1490:$F$2226,6,0)/1000000</f>
        <v>309365.1567856</v>
      </c>
      <c r="D27" s="30">
        <v>301782.10411162005</v>
      </c>
      <c r="E27" s="9"/>
      <c r="F27" s="126">
        <f>VLOOKUP($A27,'Base de dados'!$A$746:$F$1482,6,0)/1000000</f>
        <v>166952.07242538003</v>
      </c>
      <c r="G27" s="30">
        <v>158210.83845147004</v>
      </c>
      <c r="H27" s="9"/>
      <c r="I27" s="126">
        <f>(VLOOKUP($A27,'Base de dados'!$A$2:$F$726,6,0)/1000000)</f>
        <v>15440.565781470001</v>
      </c>
      <c r="J27" s="30">
        <v>15872.629881140001</v>
      </c>
      <c r="K27" s="9"/>
      <c r="L27" s="126">
        <f t="shared" si="1"/>
        <v>491757.79499244998</v>
      </c>
      <c r="M27" s="30">
        <v>475865.57244423014</v>
      </c>
      <c r="N27" s="5"/>
    </row>
    <row r="28" spans="1:16">
      <c r="A28" s="4" t="s">
        <v>1334</v>
      </c>
      <c r="B28" s="29" t="s">
        <v>31</v>
      </c>
      <c r="C28" s="126">
        <f>VLOOKUP($A28,'Base de dados'!$A$1490:$F$2226,6,0)/1000000</f>
        <v>1142712.8570065501</v>
      </c>
      <c r="D28" s="30">
        <v>927492.96891872003</v>
      </c>
      <c r="E28" s="9"/>
      <c r="F28" s="126">
        <f>VLOOKUP($A28,'Base de dados'!$A$746:$F$1482,6,0)/1000000</f>
        <v>416771.17771756009</v>
      </c>
      <c r="G28" s="30">
        <v>367783.11266101006</v>
      </c>
      <c r="H28" s="9"/>
      <c r="I28" s="126">
        <f>(VLOOKUP($A28,'Base de dados'!$A$2:$F$726,6,0)/1000000)</f>
        <v>343712.44607576</v>
      </c>
      <c r="J28" s="30">
        <v>301099.15695044002</v>
      </c>
      <c r="K28" s="9"/>
      <c r="L28" s="126">
        <f t="shared" si="1"/>
        <v>1903196.4807998703</v>
      </c>
      <c r="M28" s="30">
        <v>1596375.2385301702</v>
      </c>
      <c r="N28" s="5"/>
    </row>
    <row r="29" spans="1:16">
      <c r="A29" s="4" t="s">
        <v>1351</v>
      </c>
      <c r="B29" s="29" t="s">
        <v>33</v>
      </c>
      <c r="C29" s="126">
        <f>VLOOKUP($A29,'Base de dados'!$A$1490:$F$2226,6,0)/1000000</f>
        <v>4472.3950815899998</v>
      </c>
      <c r="D29" s="30">
        <v>3926.2738284699999</v>
      </c>
      <c r="E29" s="9"/>
      <c r="F29" s="126">
        <f>VLOOKUP($A29,'Base de dados'!$A$746:$F$1482,6,0)/1000000</f>
        <v>2694.9637175600001</v>
      </c>
      <c r="G29" s="30">
        <v>1306.6708038899999</v>
      </c>
      <c r="H29" s="9"/>
      <c r="I29" s="126">
        <f>(VLOOKUP($A29,'Base de dados'!$A$2:$F$726,6,0)/1000000)</f>
        <v>529.12123142999997</v>
      </c>
      <c r="J29" s="30">
        <v>706.74116974000003</v>
      </c>
      <c r="K29" s="9"/>
      <c r="L29" s="126">
        <f t="shared" si="1"/>
        <v>7696.4800305799999</v>
      </c>
      <c r="M29" s="30">
        <v>5939.6858020999998</v>
      </c>
      <c r="N29" s="5"/>
    </row>
    <row r="30" spans="1:16" ht="15.75" thickBot="1">
      <c r="A30" s="4" t="s">
        <v>1368</v>
      </c>
      <c r="B30" s="29" t="s">
        <v>35</v>
      </c>
      <c r="C30" s="126">
        <f>VLOOKUP($A30,'Base de dados'!$A$1490:$F$2226,6,0)/1000000</f>
        <v>4.8403386299999953</v>
      </c>
      <c r="D30" s="78">
        <v>5.9313910200000111</v>
      </c>
      <c r="E30" s="26"/>
      <c r="F30" s="126">
        <f>VLOOKUP($A30,'Base de dados'!$A$746:$F$1482,6,0)/1000000</f>
        <v>0</v>
      </c>
      <c r="G30" s="78">
        <v>0</v>
      </c>
      <c r="H30" s="26"/>
      <c r="I30" s="126">
        <f>(VLOOKUP($A30,'Base de dados'!$A$2:$F$726,6,0)/1000000)</f>
        <v>54.980605939999997</v>
      </c>
      <c r="J30" s="78">
        <v>5.1571175100000017</v>
      </c>
      <c r="K30" s="26"/>
      <c r="L30" s="126">
        <f t="shared" si="1"/>
        <v>59.820944569999995</v>
      </c>
      <c r="M30" s="78">
        <v>11.088508530000013</v>
      </c>
      <c r="N30" s="5"/>
    </row>
    <row r="31" spans="1:16">
      <c r="A31" s="4"/>
      <c r="B31" s="25" t="s">
        <v>36</v>
      </c>
      <c r="C31" s="132">
        <f>SUM(C27:C30)+C21</f>
        <v>3065737.4249943402</v>
      </c>
      <c r="D31" s="44">
        <v>2755268.55497084</v>
      </c>
      <c r="E31" s="26"/>
      <c r="F31" s="132">
        <f>SUM(F27:F30)+F21</f>
        <v>1065410.07994592</v>
      </c>
      <c r="G31" s="44">
        <v>958725.21414650022</v>
      </c>
      <c r="H31" s="26"/>
      <c r="I31" s="132">
        <f>SUM(I27:I30)+I21</f>
        <v>618553.30458144995</v>
      </c>
      <c r="J31" s="44">
        <v>555185.31242897001</v>
      </c>
      <c r="K31" s="18"/>
      <c r="L31" s="132">
        <f>SUM(L27:L30)+L21</f>
        <v>4749700.8095217105</v>
      </c>
      <c r="M31" s="44">
        <v>4269179.0815463103</v>
      </c>
      <c r="N31" s="5"/>
    </row>
    <row r="32" spans="1:16" ht="15.75" thickBot="1">
      <c r="A32" s="4"/>
      <c r="B32" s="9"/>
      <c r="C32" s="138"/>
      <c r="D32" s="52"/>
      <c r="E32" s="9"/>
      <c r="F32" s="138"/>
      <c r="G32" s="52"/>
      <c r="H32" s="9"/>
      <c r="I32" s="140"/>
      <c r="J32" s="53"/>
      <c r="K32" s="9"/>
      <c r="L32" s="140"/>
      <c r="M32" s="33"/>
      <c r="N32" s="5"/>
    </row>
    <row r="33" spans="1:14">
      <c r="A33" s="4"/>
      <c r="B33" s="6" t="s">
        <v>47</v>
      </c>
      <c r="C33" s="130">
        <f>C31+C18</f>
        <v>4344360.3586736899</v>
      </c>
      <c r="D33" s="30">
        <v>4160672.6290229</v>
      </c>
      <c r="E33" s="18"/>
      <c r="F33" s="130">
        <f>F31+F18</f>
        <v>1341247.5905790501</v>
      </c>
      <c r="G33" s="30">
        <v>1248534.7098788803</v>
      </c>
      <c r="H33" s="18"/>
      <c r="I33" s="130">
        <f>I31+I18</f>
        <v>858403.0029936299</v>
      </c>
      <c r="J33" s="30">
        <v>759482.65750152001</v>
      </c>
      <c r="K33" s="18"/>
      <c r="L33" s="130">
        <f>L31+L18</f>
        <v>6544010.9522463698</v>
      </c>
      <c r="M33" s="30">
        <v>6168689.9964033002</v>
      </c>
      <c r="N33" s="5"/>
    </row>
    <row r="34" spans="1:14" ht="15.75" thickBot="1">
      <c r="A34" s="38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9"/>
    </row>
  </sheetData>
  <mergeCells count="14">
    <mergeCell ref="B2:M2"/>
    <mergeCell ref="B3:M3"/>
    <mergeCell ref="C4:D4"/>
    <mergeCell ref="F4:G4"/>
    <mergeCell ref="I4:J4"/>
    <mergeCell ref="L4:M4"/>
    <mergeCell ref="C5:D5"/>
    <mergeCell ref="F5:G5"/>
    <mergeCell ref="I5:J5"/>
    <mergeCell ref="L5:M5"/>
    <mergeCell ref="C6:D6"/>
    <mergeCell ref="F6:G6"/>
    <mergeCell ref="I6:J6"/>
    <mergeCell ref="L6:M6"/>
  </mergeCells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10"/>
  <sheetViews>
    <sheetView workbookViewId="0">
      <selection activeCell="F24" sqref="F24"/>
    </sheetView>
  </sheetViews>
  <sheetFormatPr defaultColWidth="10.7109375" defaultRowHeight="15"/>
  <cols>
    <col min="1" max="1" width="51.28515625" customWidth="1"/>
    <col min="2" max="2" width="60.7109375" customWidth="1"/>
    <col min="3" max="3" width="13.5703125" bestFit="1" customWidth="1"/>
    <col min="5" max="5" width="13.5703125" bestFit="1" customWidth="1"/>
    <col min="7" max="7" width="14.42578125" bestFit="1" customWidth="1"/>
    <col min="9" max="9" width="14.425781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88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 ht="24">
      <c r="A3" s="86"/>
      <c r="B3" s="87" t="s">
        <v>286</v>
      </c>
      <c r="C3" s="88">
        <v>2017</v>
      </c>
      <c r="D3" s="88"/>
      <c r="E3" s="88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91"/>
      <c r="F4" s="91"/>
      <c r="G4" s="91"/>
      <c r="H4" s="91"/>
      <c r="I4" s="91"/>
      <c r="J4" s="92"/>
      <c r="K4" s="93"/>
    </row>
    <row r="5" spans="1:11">
      <c r="A5" s="86" t="s">
        <v>1483</v>
      </c>
      <c r="B5" s="35" t="s">
        <v>287</v>
      </c>
      <c r="C5" s="168">
        <f>VLOOKUP($A5,'Base de dados'!$A$1490:$F$2226,6,0)/1000000</f>
        <v>870.32424236999998</v>
      </c>
      <c r="D5" s="171"/>
      <c r="E5" s="168">
        <f>VLOOKUP($A5,'Base de dados'!$A$746:$F$1482,6,0)/1000000</f>
        <v>24958.309131120001</v>
      </c>
      <c r="F5" s="172"/>
      <c r="G5" s="168">
        <f>VLOOKUP($A5,'Base de dados'!$A$3:$F$738,6,0)/1000000</f>
        <v>19198.698385479998</v>
      </c>
      <c r="H5" s="171"/>
      <c r="I5" s="126">
        <f t="shared" ref="I5:I8" si="0">C5+E5+G5</f>
        <v>45027.331758970002</v>
      </c>
      <c r="J5" s="308">
        <v>39668.986865760002</v>
      </c>
      <c r="K5" s="93"/>
    </row>
    <row r="6" spans="1:11">
      <c r="A6" s="86" t="s">
        <v>1485</v>
      </c>
      <c r="B6" s="35" t="s">
        <v>288</v>
      </c>
      <c r="C6" s="168">
        <f>VLOOKUP($A6,'Base de dados'!$A$1490:$F$2226,6,0)/1000000</f>
        <v>115.17933564000001</v>
      </c>
      <c r="D6" s="171"/>
      <c r="E6" s="168">
        <f>VLOOKUP($A6,'Base de dados'!$A$746:$F$1482,6,0)/1000000</f>
        <v>186.53501928</v>
      </c>
      <c r="F6" s="172"/>
      <c r="G6" s="168">
        <f>VLOOKUP($A6,'Base de dados'!$A$3:$F$738,6,0)/1000000</f>
        <v>1974.5283949100001</v>
      </c>
      <c r="H6" s="171"/>
      <c r="I6" s="126">
        <f t="shared" si="0"/>
        <v>2276.2427498300003</v>
      </c>
      <c r="J6" s="308">
        <v>2007.4878298000001</v>
      </c>
      <c r="K6" s="93"/>
    </row>
    <row r="7" spans="1:11">
      <c r="A7" s="86" t="s">
        <v>1487</v>
      </c>
      <c r="B7" s="35" t="s">
        <v>289</v>
      </c>
      <c r="C7" s="168">
        <f>VLOOKUP($A7,'Base de dados'!$A$1490:$F$2226,6,0)/1000000</f>
        <v>0</v>
      </c>
      <c r="D7" s="171"/>
      <c r="E7" s="168">
        <f>VLOOKUP($A7,'Base de dados'!$A$746:$F$1482,6,0)/1000000</f>
        <v>159.82167138999998</v>
      </c>
      <c r="F7" s="172"/>
      <c r="G7" s="168">
        <f>VLOOKUP($A7,'Base de dados'!$A$3:$F$738,6,0)/1000000</f>
        <v>265.92939316000002</v>
      </c>
      <c r="H7" s="171"/>
      <c r="I7" s="126">
        <f t="shared" si="0"/>
        <v>425.75106455000002</v>
      </c>
      <c r="J7" s="308">
        <v>106.30988234</v>
      </c>
      <c r="K7" s="93"/>
    </row>
    <row r="8" spans="1:11" ht="15.75" thickBot="1">
      <c r="A8" s="86" t="s">
        <v>1489</v>
      </c>
      <c r="B8" s="35" t="s">
        <v>251</v>
      </c>
      <c r="C8" s="127">
        <f>VLOOKUP($A8,'Base de dados'!$A$1490:$F$2226,6,0)/1000000</f>
        <v>388.65178797999999</v>
      </c>
      <c r="D8" s="171"/>
      <c r="E8" s="127">
        <f>VLOOKUP($A8,'Base de dados'!$A$746:$F$1482,6,0)/1000000</f>
        <v>95.203660499999998</v>
      </c>
      <c r="F8" s="172"/>
      <c r="G8" s="127">
        <f>VLOOKUP($A8,'Base de dados'!$A$3:$F$738,6,0)/1000000</f>
        <v>15105.695828370001</v>
      </c>
      <c r="H8" s="171"/>
      <c r="I8" s="127">
        <f t="shared" si="0"/>
        <v>15589.551276850001</v>
      </c>
      <c r="J8" s="312">
        <v>12331.63844354</v>
      </c>
      <c r="K8" s="93"/>
    </row>
    <row r="9" spans="1:11" ht="24">
      <c r="A9" s="86"/>
      <c r="B9" s="96" t="s">
        <v>290</v>
      </c>
      <c r="C9" s="169">
        <f>SUM(C5:C8)</f>
        <v>1374.1553659900001</v>
      </c>
      <c r="D9" s="170"/>
      <c r="E9" s="169">
        <f>SUM(E5:E8)</f>
        <v>25399.86948229</v>
      </c>
      <c r="F9" s="170"/>
      <c r="G9" s="169">
        <f>SUM(G5:G8)</f>
        <v>36544.85200192</v>
      </c>
      <c r="H9" s="170"/>
      <c r="I9" s="169">
        <f>SUM(I5:I8)</f>
        <v>63318.876850200002</v>
      </c>
      <c r="J9" s="311">
        <v>54114.423021440001</v>
      </c>
      <c r="K9" s="93"/>
    </row>
    <row r="10" spans="1:11" ht="15.75" thickBot="1">
      <c r="A10" s="98"/>
      <c r="B10" s="99"/>
      <c r="C10" s="100"/>
      <c r="D10" s="100"/>
      <c r="E10" s="100"/>
      <c r="F10" s="100"/>
      <c r="G10" s="100"/>
      <c r="H10" s="100"/>
      <c r="I10" s="100"/>
      <c r="J10" s="100"/>
      <c r="K10" s="101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14"/>
  <sheetViews>
    <sheetView workbookViewId="0">
      <selection activeCell="I21" sqref="I21"/>
    </sheetView>
  </sheetViews>
  <sheetFormatPr defaultColWidth="10.7109375" defaultRowHeight="15"/>
  <cols>
    <col min="1" max="1" width="52.7109375" customWidth="1"/>
    <col min="2" max="2" width="60.7109375" customWidth="1"/>
    <col min="3" max="3" width="14.42578125" bestFit="1" customWidth="1"/>
    <col min="5" max="5" width="14.42578125" bestFit="1" customWidth="1"/>
    <col min="7" max="7" width="14.42578125" bestFit="1" customWidth="1"/>
    <col min="9" max="9" width="15.285156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239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291</v>
      </c>
      <c r="C3" s="88">
        <v>2017</v>
      </c>
      <c r="D3" s="88"/>
      <c r="E3" s="239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240"/>
      <c r="F4" s="91"/>
      <c r="G4" s="91"/>
      <c r="H4" s="91"/>
      <c r="I4" s="91"/>
      <c r="J4" s="92"/>
      <c r="K4" s="93"/>
    </row>
    <row r="5" spans="1:11">
      <c r="A5" s="86" t="s">
        <v>1496</v>
      </c>
      <c r="B5" s="35" t="s">
        <v>292</v>
      </c>
      <c r="C5" s="168">
        <f>VLOOKUP($A5,'Base de dados'!$A$1490:$F$2226,6,0)/1000000</f>
        <v>4334324.1667987006</v>
      </c>
      <c r="D5" s="171"/>
      <c r="E5" s="238">
        <f>VLOOKUP($A5,'Base de dados'!$A$746:$F$1482,6,0)/1000000</f>
        <v>198789.21554917001</v>
      </c>
      <c r="F5" s="172"/>
      <c r="G5" s="168">
        <f>VLOOKUP($A5,'Base de dados'!$A$3:$F$738,6,0)/1000000</f>
        <v>16689.647102899999</v>
      </c>
      <c r="H5" s="171"/>
      <c r="I5" s="126">
        <f t="shared" ref="I5:I8" si="0">C5+E5+G5</f>
        <v>4549803.0294507705</v>
      </c>
      <c r="J5" s="308">
        <v>4187532.7892506998</v>
      </c>
      <c r="K5" s="93"/>
    </row>
    <row r="6" spans="1:11">
      <c r="A6" s="86" t="s">
        <v>1502</v>
      </c>
      <c r="B6" s="35" t="s">
        <v>293</v>
      </c>
      <c r="C6" s="168">
        <f>VLOOKUP($A6,'Base de dados'!$A$1490:$F$2226,6,0)/1000000</f>
        <v>112523.78670119999</v>
      </c>
      <c r="D6" s="171"/>
      <c r="E6" s="238">
        <f>VLOOKUP($A6,'Base de dados'!$A$746:$F$1482,6,0)/1000000</f>
        <v>69750.599794130001</v>
      </c>
      <c r="F6" s="172"/>
      <c r="G6" s="168">
        <f>VLOOKUP($A6,'Base de dados'!$A$3:$F$738,6,0)/1000000</f>
        <v>6363.55435984</v>
      </c>
      <c r="H6" s="171"/>
      <c r="I6" s="126">
        <f t="shared" si="0"/>
        <v>188637.94085516999</v>
      </c>
      <c r="J6" s="308">
        <v>191535.78395204997</v>
      </c>
      <c r="K6" s="93"/>
    </row>
    <row r="7" spans="1:11">
      <c r="A7" s="86" t="s">
        <v>1504</v>
      </c>
      <c r="B7" s="35" t="s">
        <v>294</v>
      </c>
      <c r="C7" s="168">
        <f>VLOOKUP($A7,'Base de dados'!$A$1490:$F$2226,6,0)/1000000</f>
        <v>1822.18660357</v>
      </c>
      <c r="D7" s="171"/>
      <c r="E7" s="238">
        <f>VLOOKUP($A7,'Base de dados'!$A$746:$F$1482,6,0)/1000000</f>
        <v>5408.2022398700001</v>
      </c>
      <c r="F7" s="172"/>
      <c r="G7" s="168">
        <f>VLOOKUP($A7,'Base de dados'!$A$3:$F$738,6,0)/1000000</f>
        <v>3307.3894829299998</v>
      </c>
      <c r="H7" s="171"/>
      <c r="I7" s="126">
        <f t="shared" si="0"/>
        <v>10537.77832637</v>
      </c>
      <c r="J7" s="308">
        <v>9910.7266629599999</v>
      </c>
      <c r="K7" s="93"/>
    </row>
    <row r="8" spans="1:11">
      <c r="A8" s="86" t="s">
        <v>1509</v>
      </c>
      <c r="B8" s="35" t="s">
        <v>295</v>
      </c>
      <c r="C8" s="168">
        <f>VLOOKUP($A8,'Base de dados'!$A$1490:$F$2226,6,0)/1000000</f>
        <v>7465.13211761</v>
      </c>
      <c r="D8" s="171"/>
      <c r="E8" s="238">
        <f>VLOOKUP($A8,'Base de dados'!$A$746:$F$1482,6,0)/1000000</f>
        <v>12156.593440479999</v>
      </c>
      <c r="F8" s="172"/>
      <c r="G8" s="168">
        <f>VLOOKUP($A8,'Base de dados'!$A$3:$F$738,6,0)/1000000</f>
        <v>4435.9770983799999</v>
      </c>
      <c r="H8" s="171"/>
      <c r="I8" s="126">
        <f t="shared" si="0"/>
        <v>24057.702656469999</v>
      </c>
      <c r="J8" s="308">
        <v>19351.717008710002</v>
      </c>
      <c r="K8" s="93"/>
    </row>
    <row r="9" spans="1:11" ht="24">
      <c r="A9" s="86" t="s">
        <v>1511</v>
      </c>
      <c r="B9" s="35" t="s">
        <v>296</v>
      </c>
      <c r="C9" s="168">
        <f>VLOOKUP($A9,'Base de dados'!$A$1490:$F$2226,6,0)/1000000</f>
        <v>0</v>
      </c>
      <c r="D9" s="171"/>
      <c r="E9" s="238">
        <f>VLOOKUP($A9,'Base de dados'!$A$746:$F$1482,6,0)/1000000</f>
        <v>22623.249798099998</v>
      </c>
      <c r="F9" s="172"/>
      <c r="G9" s="168">
        <f>VLOOKUP($A9,'Base de dados'!$A$3:$F$738,6,0)/1000000</f>
        <v>279.12407488000002</v>
      </c>
      <c r="H9" s="171"/>
      <c r="I9" s="126">
        <f t="shared" ref="I9:I12" si="1">C9+E9+G9</f>
        <v>22902.373872979999</v>
      </c>
      <c r="J9" s="308">
        <v>10809.421186670001</v>
      </c>
      <c r="K9" s="93"/>
    </row>
    <row r="10" spans="1:11" ht="24">
      <c r="A10" s="86" t="s">
        <v>1516</v>
      </c>
      <c r="B10" s="35" t="s">
        <v>297</v>
      </c>
      <c r="C10" s="168">
        <f>VLOOKUP($A10,'Base de dados'!$A$1490:$F$2226,6,0)/1000000</f>
        <v>0</v>
      </c>
      <c r="D10" s="171"/>
      <c r="E10" s="238">
        <f>VLOOKUP($A10,'Base de dados'!$A$746:$F$1482,6,0)/1000000</f>
        <v>4342.5330064700001</v>
      </c>
      <c r="F10" s="172"/>
      <c r="G10" s="168">
        <f>VLOOKUP($A10,'Base de dados'!$A$3:$F$738,6,0)/1000000</f>
        <v>1466.1204978599999</v>
      </c>
      <c r="H10" s="171"/>
      <c r="I10" s="126">
        <f t="shared" si="1"/>
        <v>5808.65350433</v>
      </c>
      <c r="J10" s="308">
        <v>3572.6726116799996</v>
      </c>
      <c r="K10" s="93"/>
    </row>
    <row r="11" spans="1:11">
      <c r="A11" s="86" t="s">
        <v>1518</v>
      </c>
      <c r="B11" s="35" t="s">
        <v>260</v>
      </c>
      <c r="C11" s="168">
        <f>VLOOKUP($A11,'Base de dados'!$A$1490:$F$2226,6,0)/1000000*-1</f>
        <v>0</v>
      </c>
      <c r="D11" s="171"/>
      <c r="E11" s="238">
        <f>VLOOKUP($A11,'Base de dados'!$A$746:$F$1482,6,0)/1000000*-1</f>
        <v>-22623.249798099998</v>
      </c>
      <c r="F11" s="172"/>
      <c r="G11" s="168">
        <f>VLOOKUP($A11,'Base de dados'!$A$3:$F$738,6,0)/1000000*-1</f>
        <v>-144.35351843000001</v>
      </c>
      <c r="H11" s="171"/>
      <c r="I11" s="126">
        <f t="shared" si="1"/>
        <v>-22767.60331653</v>
      </c>
      <c r="J11" s="309">
        <v>-10691.17478729</v>
      </c>
      <c r="K11" s="93"/>
    </row>
    <row r="12" spans="1:11" ht="15.75" thickBot="1">
      <c r="A12" s="86" t="s">
        <v>1523</v>
      </c>
      <c r="B12" s="35" t="s">
        <v>261</v>
      </c>
      <c r="C12" s="127">
        <f>VLOOKUP($A12,'Base de dados'!$A$1490:$F$2226,6,0)/1000000*-1</f>
        <v>0</v>
      </c>
      <c r="D12" s="171"/>
      <c r="E12" s="204">
        <f>VLOOKUP($A12,'Base de dados'!$A$746:$F$1482,6,0)/1000000*-1</f>
        <v>-3621.7367160200001</v>
      </c>
      <c r="F12" s="172"/>
      <c r="G12" s="127">
        <f>VLOOKUP($A12,'Base de dados'!$A$3:$F$738,6,0)/1000000*-1</f>
        <v>-1440.8774276099998</v>
      </c>
      <c r="H12" s="171"/>
      <c r="I12" s="127">
        <f t="shared" si="1"/>
        <v>-5062.6141436300004</v>
      </c>
      <c r="J12" s="310">
        <v>-3229.0235264400003</v>
      </c>
      <c r="K12" s="93"/>
    </row>
    <row r="13" spans="1:11">
      <c r="A13" s="86"/>
      <c r="B13" s="96" t="s">
        <v>298</v>
      </c>
      <c r="C13" s="169">
        <f>SUM(C5:C12)</f>
        <v>4456135.272221081</v>
      </c>
      <c r="D13" s="170"/>
      <c r="E13" s="241">
        <f>SUM(E5:E12)</f>
        <v>286825.40731410001</v>
      </c>
      <c r="F13" s="170"/>
      <c r="G13" s="169">
        <f>SUM(G5:G12)</f>
        <v>30956.581670749998</v>
      </c>
      <c r="H13" s="170"/>
      <c r="I13" s="169">
        <f>SUM(I5:I12)</f>
        <v>4773917.2612059303</v>
      </c>
      <c r="J13" s="311">
        <v>4408792.9123590384</v>
      </c>
      <c r="K13" s="93"/>
    </row>
    <row r="14" spans="1:11" ht="15.75" thickBot="1">
      <c r="A14" s="98"/>
      <c r="B14" s="99"/>
      <c r="C14" s="100"/>
      <c r="D14" s="100"/>
      <c r="E14" s="100"/>
      <c r="F14" s="100"/>
      <c r="G14" s="100"/>
      <c r="H14" s="100"/>
      <c r="I14" s="100"/>
      <c r="J14" s="100"/>
      <c r="K14" s="101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K8"/>
  <sheetViews>
    <sheetView workbookViewId="0">
      <selection activeCell="G16" sqref="G16"/>
    </sheetView>
  </sheetViews>
  <sheetFormatPr defaultColWidth="10.7109375" defaultRowHeight="15"/>
  <cols>
    <col min="1" max="1" width="53.5703125" customWidth="1"/>
    <col min="2" max="2" width="60.7109375" customWidth="1"/>
    <col min="3" max="3" width="13.5703125" bestFit="1" customWidth="1"/>
    <col min="5" max="5" width="13.5703125" bestFit="1" customWidth="1"/>
    <col min="7" max="7" width="14.42578125" bestFit="1" customWidth="1"/>
    <col min="9" max="9" width="14.425781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88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299</v>
      </c>
      <c r="C3" s="88">
        <v>2017</v>
      </c>
      <c r="D3" s="88"/>
      <c r="E3" s="88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91"/>
      <c r="F4" s="91"/>
      <c r="G4" s="91"/>
      <c r="H4" s="91"/>
      <c r="I4" s="91"/>
      <c r="J4" s="92"/>
      <c r="K4" s="93"/>
    </row>
    <row r="5" spans="1:11">
      <c r="A5" s="86" t="s">
        <v>1526</v>
      </c>
      <c r="B5" s="35" t="s">
        <v>300</v>
      </c>
      <c r="C5" s="168">
        <f>VLOOKUP($A5,'Base de dados'!$A$1490:$F$2226,6,0)/1000000</f>
        <v>348.31710891</v>
      </c>
      <c r="D5" s="171"/>
      <c r="E5" s="168">
        <f>VLOOKUP($A5,'Base de dados'!$A$746:$F$1482,6,0)/1000000</f>
        <v>32504.139945480001</v>
      </c>
      <c r="F5" s="172"/>
      <c r="G5" s="168">
        <f>VLOOKUP($A5,'Base de dados'!$A$3:$F$738,6,0)/1000000</f>
        <v>15496.25233496</v>
      </c>
      <c r="H5" s="171"/>
      <c r="I5" s="126">
        <f t="shared" ref="I5:I6" si="0">C5+E5+G5</f>
        <v>48348.709389350006</v>
      </c>
      <c r="J5" s="308">
        <v>43713.726297219997</v>
      </c>
      <c r="K5" s="93"/>
    </row>
    <row r="6" spans="1:11" ht="15.75" thickBot="1">
      <c r="A6" s="86" t="s">
        <v>1528</v>
      </c>
      <c r="B6" s="35" t="s">
        <v>301</v>
      </c>
      <c r="C6" s="127">
        <f>VLOOKUP($A6,'Base de dados'!$A$1490:$F$2226,6,0)/1000000</f>
        <v>0</v>
      </c>
      <c r="D6" s="171"/>
      <c r="E6" s="127">
        <f>VLOOKUP($A6,'Base de dados'!$A$746:$F$1482,6,0)/1000000</f>
        <v>3.9218693999999998</v>
      </c>
      <c r="F6" s="172"/>
      <c r="G6" s="127">
        <f>VLOOKUP($A6,'Base de dados'!$A$3:$F$738,6,0)/1000000</f>
        <v>67.869135560000004</v>
      </c>
      <c r="H6" s="171"/>
      <c r="I6" s="127">
        <f t="shared" si="0"/>
        <v>71.791004960000009</v>
      </c>
      <c r="J6" s="312">
        <v>61.65388446</v>
      </c>
      <c r="K6" s="93"/>
    </row>
    <row r="7" spans="1:11">
      <c r="A7" s="86"/>
      <c r="B7" s="96" t="s">
        <v>302</v>
      </c>
      <c r="C7" s="169">
        <f>SUM(C5:C6)</f>
        <v>348.31710891</v>
      </c>
      <c r="D7" s="170"/>
      <c r="E7" s="169">
        <f>SUM(E5:E6)</f>
        <v>32508.061814880002</v>
      </c>
      <c r="F7" s="170"/>
      <c r="G7" s="169">
        <f>SUM(G5:G6)</f>
        <v>15564.12147052</v>
      </c>
      <c r="H7" s="170"/>
      <c r="I7" s="169">
        <f>SUM(I5:I6)</f>
        <v>48420.500394310009</v>
      </c>
      <c r="J7" s="311">
        <v>43775.380181679997</v>
      </c>
      <c r="K7" s="93"/>
    </row>
    <row r="8" spans="1:11" ht="15.75" thickBot="1">
      <c r="A8" s="98"/>
      <c r="B8" s="99"/>
      <c r="C8" s="100"/>
      <c r="D8" s="100"/>
      <c r="E8" s="100"/>
      <c r="F8" s="100"/>
      <c r="G8" s="100"/>
      <c r="H8" s="100"/>
      <c r="I8" s="100"/>
      <c r="J8" s="100"/>
      <c r="K8" s="101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K9"/>
  <sheetViews>
    <sheetView workbookViewId="0">
      <selection activeCell="A24" sqref="A24"/>
    </sheetView>
  </sheetViews>
  <sheetFormatPr defaultColWidth="10.7109375" defaultRowHeight="15"/>
  <cols>
    <col min="1" max="1" width="52" customWidth="1"/>
    <col min="2" max="2" width="60.7109375" customWidth="1"/>
    <col min="3" max="3" width="11.28515625" bestFit="1" customWidth="1"/>
    <col min="5" max="5" width="11.28515625" bestFit="1" customWidth="1"/>
    <col min="7" max="7" width="13.5703125" bestFit="1" customWidth="1"/>
    <col min="9" max="9" width="13.57031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88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303</v>
      </c>
      <c r="C3" s="88">
        <v>2017</v>
      </c>
      <c r="D3" s="88"/>
      <c r="E3" s="88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91"/>
      <c r="F4" s="91"/>
      <c r="G4" s="91"/>
      <c r="H4" s="91"/>
      <c r="I4" s="91"/>
      <c r="J4" s="92"/>
      <c r="K4" s="93"/>
    </row>
    <row r="5" spans="1:11">
      <c r="A5" s="86" t="s">
        <v>1531</v>
      </c>
      <c r="B5" s="35" t="s">
        <v>304</v>
      </c>
      <c r="C5" s="168">
        <f>VLOOKUP($A5,'Base de dados'!$A$1490:$F$2226,6,0)/1000000</f>
        <v>50.581692369999999</v>
      </c>
      <c r="D5" s="171"/>
      <c r="E5" s="168">
        <f>VLOOKUP($A5,'Base de dados'!$A$746:$F$1482,6,0)/1000000</f>
        <v>111.29850116</v>
      </c>
      <c r="F5" s="172"/>
      <c r="G5" s="168">
        <f>VLOOKUP($A5,'Base de dados'!$A$3:$F$738,6,0)/1000000</f>
        <v>1896.77298279</v>
      </c>
      <c r="H5" s="171"/>
      <c r="I5" s="126">
        <f t="shared" ref="I5" si="0">C5+E5+G5</f>
        <v>2058.6531763200001</v>
      </c>
      <c r="J5" s="308">
        <v>2105.13868202</v>
      </c>
      <c r="K5" s="93"/>
    </row>
    <row r="6" spans="1:11" ht="24">
      <c r="A6" s="86" t="s">
        <v>1535</v>
      </c>
      <c r="B6" s="35" t="s">
        <v>305</v>
      </c>
      <c r="C6" s="168">
        <f>VLOOKUP($A6,'Base de dados'!$A$1490:$F$2226,6,0)/1000000</f>
        <v>30.09361036</v>
      </c>
      <c r="D6" s="171"/>
      <c r="E6" s="168">
        <f>VLOOKUP($A6,'Base de dados'!$A$746:$F$1482,6,0)/1000000</f>
        <v>3.6976962200000001</v>
      </c>
      <c r="F6" s="172"/>
      <c r="G6" s="168">
        <f>VLOOKUP($A6,'Base de dados'!$A$3:$F$738,6,0)/1000000</f>
        <v>61.357802479999997</v>
      </c>
      <c r="H6" s="171"/>
      <c r="I6" s="126">
        <f t="shared" ref="I6:I7" si="1">C6+E6+G6</f>
        <v>95.149109060000001</v>
      </c>
      <c r="J6" s="308">
        <v>207.16256766000001</v>
      </c>
      <c r="K6" s="93"/>
    </row>
    <row r="7" spans="1:11" ht="24.75" thickBot="1">
      <c r="A7" s="86" t="s">
        <v>1539</v>
      </c>
      <c r="B7" s="35" t="s">
        <v>306</v>
      </c>
      <c r="C7" s="127">
        <f>VLOOKUP($A7,'Base de dados'!$A$1490:$F$2226,6,0)/1000000</f>
        <v>0</v>
      </c>
      <c r="D7" s="171"/>
      <c r="E7" s="127">
        <f>VLOOKUP($A7,'Base de dados'!$A$746:$F$1482,6,0)/1000000</f>
        <v>19.941675119999999</v>
      </c>
      <c r="F7" s="172"/>
      <c r="G7" s="127">
        <f>VLOOKUP($A7,'Base de dados'!$A$3:$F$738,6,0)/1000000</f>
        <v>163.90868149000002</v>
      </c>
      <c r="H7" s="171"/>
      <c r="I7" s="127">
        <f t="shared" si="1"/>
        <v>183.85035661000001</v>
      </c>
      <c r="J7" s="312">
        <v>122.00907155</v>
      </c>
      <c r="K7" s="93"/>
    </row>
    <row r="8" spans="1:11">
      <c r="A8" s="86"/>
      <c r="B8" s="96" t="s">
        <v>307</v>
      </c>
      <c r="C8" s="169">
        <f>SUM(C5:C7)</f>
        <v>80.675302729999999</v>
      </c>
      <c r="D8" s="170"/>
      <c r="E8" s="169">
        <f>SUM(E5:E7)</f>
        <v>134.9378725</v>
      </c>
      <c r="F8" s="170"/>
      <c r="G8" s="169">
        <f>SUM(G5:G7)</f>
        <v>2122.0394667599999</v>
      </c>
      <c r="H8" s="170"/>
      <c r="I8" s="169">
        <f>SUM(I5:I7)</f>
        <v>2337.6526419900001</v>
      </c>
      <c r="J8" s="311">
        <v>2434.3103212300002</v>
      </c>
      <c r="K8" s="93"/>
    </row>
    <row r="9" spans="1:11" ht="15.75" thickBot="1">
      <c r="A9" s="98"/>
      <c r="B9" s="99"/>
      <c r="C9" s="100"/>
      <c r="D9" s="100"/>
      <c r="E9" s="100"/>
      <c r="F9" s="100"/>
      <c r="G9" s="100"/>
      <c r="H9" s="100"/>
      <c r="I9" s="100"/>
      <c r="J9" s="100"/>
      <c r="K9" s="101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K14"/>
  <sheetViews>
    <sheetView topLeftCell="B1" workbookViewId="0">
      <selection activeCell="J11" sqref="J11"/>
    </sheetView>
  </sheetViews>
  <sheetFormatPr defaultColWidth="10.7109375" defaultRowHeight="15"/>
  <cols>
    <col min="1" max="1" width="60.140625" customWidth="1"/>
    <col min="2" max="2" width="69.85546875" customWidth="1"/>
    <col min="3" max="3" width="15.28515625" bestFit="1" customWidth="1"/>
    <col min="5" max="5" width="15.28515625" bestFit="1" customWidth="1"/>
    <col min="7" max="7" width="15.28515625" bestFit="1" customWidth="1"/>
    <col min="9" max="9" width="15.285156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88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308</v>
      </c>
      <c r="C3" s="88">
        <v>2017</v>
      </c>
      <c r="D3" s="88"/>
      <c r="E3" s="88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91"/>
      <c r="F4" s="91"/>
      <c r="G4" s="91"/>
      <c r="H4" s="91"/>
      <c r="I4" s="91"/>
      <c r="J4" s="92"/>
      <c r="K4" s="93"/>
    </row>
    <row r="5" spans="1:11">
      <c r="A5" s="86" t="s">
        <v>1544</v>
      </c>
      <c r="B5" s="35" t="s">
        <v>309</v>
      </c>
      <c r="C5" s="168">
        <f>VLOOKUP($A5,'Base de dados'!$A$1490:$F$2226,6,0)/1000000</f>
        <v>1116.1697161500001</v>
      </c>
      <c r="D5" s="171"/>
      <c r="E5" s="168">
        <f>VLOOKUP($A5,'Base de dados'!$A$746:$F$1482,6,0)/1000000</f>
        <v>2476.19094133</v>
      </c>
      <c r="F5" s="172"/>
      <c r="G5" s="168">
        <f>VLOOKUP($A5,'Base de dados'!$A$3:$F$738,6,0)/1000000</f>
        <v>5090.5921361499995</v>
      </c>
      <c r="H5" s="171"/>
      <c r="I5" s="126">
        <f t="shared" ref="I5" si="0">C5+E5+G5</f>
        <v>8682.9527936300001</v>
      </c>
      <c r="J5" s="308">
        <v>8928.9338700099997</v>
      </c>
      <c r="K5" s="93"/>
    </row>
    <row r="6" spans="1:11">
      <c r="A6" s="86" t="s">
        <v>1546</v>
      </c>
      <c r="B6" s="35" t="s">
        <v>310</v>
      </c>
      <c r="C6" s="168">
        <f>VLOOKUP($A6,'Base de dados'!$A$1490:$F$2226,6,0)/1000000</f>
        <v>1199126.76649731</v>
      </c>
      <c r="D6" s="171"/>
      <c r="E6" s="168">
        <f>VLOOKUP($A6,'Base de dados'!$A$746:$F$1482,6,0)/1000000</f>
        <v>1165350.3927446899</v>
      </c>
      <c r="F6" s="172"/>
      <c r="G6" s="168">
        <f>VLOOKUP($A6,'Base de dados'!$A$3:$F$738,6,0)/1000000</f>
        <v>364446.79899044998</v>
      </c>
      <c r="H6" s="171"/>
      <c r="I6" s="126">
        <f t="shared" ref="I6:I12" si="1">C6+E6+G6</f>
        <v>2728923.9582324498</v>
      </c>
      <c r="J6" s="308">
        <v>2632097.1449637697</v>
      </c>
      <c r="K6" s="93"/>
    </row>
    <row r="7" spans="1:11">
      <c r="A7" s="86" t="s">
        <v>1555</v>
      </c>
      <c r="B7" s="35" t="s">
        <v>311</v>
      </c>
      <c r="C7" s="168">
        <f>VLOOKUP($A7,'Base de dados'!$A$1490:$F$2226,6,0)/1000000</f>
        <v>31943.642899270002</v>
      </c>
      <c r="D7" s="171"/>
      <c r="E7" s="168">
        <f>VLOOKUP($A7,'Base de dados'!$A$746:$F$1482,6,0)/1000000</f>
        <v>134.71746490000001</v>
      </c>
      <c r="F7" s="172"/>
      <c r="G7" s="168">
        <f>VLOOKUP($A7,'Base de dados'!$A$3:$F$738,6,0)/1000000</f>
        <v>542.16390166999997</v>
      </c>
      <c r="H7" s="171"/>
      <c r="I7" s="126">
        <f t="shared" si="1"/>
        <v>32620.524265840002</v>
      </c>
      <c r="J7" s="308">
        <v>30722.119826860002</v>
      </c>
      <c r="K7" s="93"/>
    </row>
    <row r="8" spans="1:11">
      <c r="A8" s="86" t="s">
        <v>1557</v>
      </c>
      <c r="B8" s="35" t="s">
        <v>312</v>
      </c>
      <c r="C8" s="168">
        <f>VLOOKUP($A8,'Base de dados'!$A$1490:$F$2226,6,0)/1000000</f>
        <v>4114.1115158299999</v>
      </c>
      <c r="D8" s="171"/>
      <c r="E8" s="168">
        <f>VLOOKUP($A8,'Base de dados'!$A$746:$F$1482,6,0)/1000000</f>
        <v>2947.0003646300001</v>
      </c>
      <c r="F8" s="172"/>
      <c r="G8" s="168">
        <f>VLOOKUP($A8,'Base de dados'!$A$3:$F$738,6,0)/1000000</f>
        <v>843.2187829500001</v>
      </c>
      <c r="H8" s="171"/>
      <c r="I8" s="126">
        <f t="shared" si="1"/>
        <v>7904.3306634099999</v>
      </c>
      <c r="J8" s="308">
        <v>5854.3909489799989</v>
      </c>
      <c r="K8" s="93"/>
    </row>
    <row r="9" spans="1:11">
      <c r="A9" s="86" t="s">
        <v>1559</v>
      </c>
      <c r="B9" s="35" t="s">
        <v>1806</v>
      </c>
      <c r="C9" s="168">
        <f>VLOOKUP($A9,'Base de dados'!$A$1490:$F$2226,6,0)/1000000</f>
        <v>0</v>
      </c>
      <c r="D9" s="171"/>
      <c r="E9" s="168">
        <f>VLOOKUP($A9,'Base de dados'!$A$746:$F$1482,6,0)/1000000</f>
        <v>0</v>
      </c>
      <c r="F9" s="172"/>
      <c r="G9" s="168">
        <f>VLOOKUP($A9,'Base de dados'!$A$3:$F$738,6,0)/1000000</f>
        <v>0</v>
      </c>
      <c r="H9" s="171"/>
      <c r="I9" s="126">
        <f t="shared" si="1"/>
        <v>0</v>
      </c>
      <c r="J9" s="308">
        <v>876.90850119000004</v>
      </c>
      <c r="K9" s="93"/>
    </row>
    <row r="10" spans="1:11" ht="24">
      <c r="A10" s="86" t="s">
        <v>1563</v>
      </c>
      <c r="B10" s="35" t="s">
        <v>313</v>
      </c>
      <c r="C10" s="168">
        <f>VLOOKUP($A10,'Base de dados'!$A$1490:$F$2226,6,0)/1000000</f>
        <v>0</v>
      </c>
      <c r="D10" s="171"/>
      <c r="E10" s="168">
        <f>VLOOKUP($A10,'Base de dados'!$A$746:$F$1482,6,0)/1000000</f>
        <v>0</v>
      </c>
      <c r="F10" s="172"/>
      <c r="G10" s="168">
        <f>VLOOKUP($A10,'Base de dados'!$A$3:$F$738,6,0)/1000000</f>
        <v>567.53688791000002</v>
      </c>
      <c r="H10" s="171"/>
      <c r="I10" s="126">
        <f t="shared" si="1"/>
        <v>567.53688791000002</v>
      </c>
      <c r="J10" s="308">
        <v>288.31991422000004</v>
      </c>
      <c r="K10" s="93"/>
    </row>
    <row r="11" spans="1:11" s="265" customFormat="1" ht="24">
      <c r="A11" s="274" t="s">
        <v>4020</v>
      </c>
      <c r="B11" s="314" t="s">
        <v>4089</v>
      </c>
      <c r="C11" s="168">
        <f>VLOOKUP($A11,'Base de dados'!$A$1490:$F$2226,6,0)/1000000</f>
        <v>0</v>
      </c>
      <c r="D11" s="171"/>
      <c r="E11" s="168">
        <f>VLOOKUP($A11,'Base de dados'!$A$746:$F$1482,6,0)/1000000</f>
        <v>0</v>
      </c>
      <c r="F11" s="172"/>
      <c r="G11" s="168">
        <f>VLOOKUP($A11,'Base de dados'!$A$3:$F$738,6,0)/1000000</f>
        <v>0</v>
      </c>
      <c r="H11" s="171"/>
      <c r="I11" s="126">
        <f t="shared" si="1"/>
        <v>0</v>
      </c>
      <c r="J11" s="104"/>
      <c r="K11" s="93"/>
    </row>
    <row r="12" spans="1:11" ht="15.75" thickBot="1">
      <c r="A12" s="86" t="s">
        <v>1565</v>
      </c>
      <c r="B12" s="35" t="s">
        <v>314</v>
      </c>
      <c r="C12" s="127">
        <f>VLOOKUP($A12,'Base de dados'!$A$1490:$F$2226,6,0)/1000000</f>
        <v>401424.16124674998</v>
      </c>
      <c r="D12" s="171"/>
      <c r="E12" s="127">
        <f>VLOOKUP($A12,'Base de dados'!$A$746:$F$1482,6,0)/1000000</f>
        <v>17995.076642470001</v>
      </c>
      <c r="F12" s="172"/>
      <c r="G12" s="127">
        <f>VLOOKUP($A12,'Base de dados'!$A$3:$F$738,6,0)/1000000</f>
        <v>5294.3736883000001</v>
      </c>
      <c r="H12" s="171"/>
      <c r="I12" s="127">
        <f t="shared" si="1"/>
        <v>424713.61157752003</v>
      </c>
      <c r="J12" s="312">
        <v>160197.93870285002</v>
      </c>
      <c r="K12" s="93"/>
    </row>
    <row r="13" spans="1:11">
      <c r="A13" s="86"/>
      <c r="B13" s="96" t="s">
        <v>315</v>
      </c>
      <c r="C13" s="169">
        <f>SUM(C5:C12)</f>
        <v>1637724.8518753101</v>
      </c>
      <c r="D13" s="170"/>
      <c r="E13" s="169">
        <f>SUM(E5:E12)</f>
        <v>1188903.3781580201</v>
      </c>
      <c r="F13" s="170"/>
      <c r="G13" s="169">
        <f>SUM(G5:G12)</f>
        <v>376784.68438743002</v>
      </c>
      <c r="H13" s="170"/>
      <c r="I13" s="169">
        <f>SUM(I5:I12)</f>
        <v>3203412.9144207602</v>
      </c>
      <c r="J13" s="311">
        <v>2838965.7567278799</v>
      </c>
      <c r="K13" s="93"/>
    </row>
    <row r="14" spans="1:11" ht="15.75" thickBot="1">
      <c r="A14" s="98"/>
      <c r="B14" s="99"/>
      <c r="C14" s="100"/>
      <c r="D14" s="100"/>
      <c r="E14" s="100"/>
      <c r="F14" s="100"/>
      <c r="G14" s="100"/>
      <c r="H14" s="100"/>
      <c r="I14" s="100"/>
      <c r="J14" s="100"/>
      <c r="K14" s="101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K13"/>
  <sheetViews>
    <sheetView topLeftCell="B1" workbookViewId="0">
      <selection activeCell="B20" sqref="B20"/>
    </sheetView>
  </sheetViews>
  <sheetFormatPr defaultColWidth="10.7109375" defaultRowHeight="15"/>
  <cols>
    <col min="1" max="1" width="54" customWidth="1"/>
    <col min="2" max="2" width="60.7109375" customWidth="1"/>
    <col min="3" max="3" width="13.5703125" bestFit="1" customWidth="1"/>
    <col min="5" max="5" width="13.5703125" bestFit="1" customWidth="1"/>
    <col min="7" max="7" width="13.5703125" bestFit="1" customWidth="1"/>
    <col min="9" max="9" width="14.425781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88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316</v>
      </c>
      <c r="C3" s="88">
        <v>2017</v>
      </c>
      <c r="D3" s="88"/>
      <c r="E3" s="88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91"/>
      <c r="F4" s="91"/>
      <c r="G4" s="91"/>
      <c r="H4" s="91"/>
      <c r="I4" s="91"/>
      <c r="J4" s="92"/>
      <c r="K4" s="93"/>
    </row>
    <row r="5" spans="1:11">
      <c r="A5" s="86" t="s">
        <v>1568</v>
      </c>
      <c r="B5" s="35" t="s">
        <v>317</v>
      </c>
      <c r="C5" s="168">
        <f>VLOOKUP($A5,'Base de dados'!$A$1490:$F$2226,6,0)/1000000</f>
        <v>0</v>
      </c>
      <c r="D5" s="171"/>
      <c r="E5" s="168">
        <f>VLOOKUP($A5,'Base de dados'!$A$746:$F$1482,6,0)/1000000</f>
        <v>343.40063548000001</v>
      </c>
      <c r="F5" s="172"/>
      <c r="G5" s="168">
        <f>VLOOKUP($A5,'Base de dados'!$A$3:$F$738,6,0)/1000000</f>
        <v>129.99975071</v>
      </c>
      <c r="H5" s="171"/>
      <c r="I5" s="126">
        <f t="shared" ref="I5:I11" si="0">C5+E5+G5</f>
        <v>473.40038619000001</v>
      </c>
      <c r="J5" s="308">
        <v>394.49584295</v>
      </c>
      <c r="K5" s="93"/>
    </row>
    <row r="6" spans="1:11">
      <c r="A6" s="86" t="s">
        <v>1570</v>
      </c>
      <c r="B6" s="35" t="s">
        <v>318</v>
      </c>
      <c r="C6" s="168">
        <f>VLOOKUP($A6,'Base de dados'!$A$1490:$F$2226,6,0)/1000000</f>
        <v>0</v>
      </c>
      <c r="D6" s="171"/>
      <c r="E6" s="168">
        <f>VLOOKUP($A6,'Base de dados'!$A$746:$F$1482,6,0)/1000000</f>
        <v>0</v>
      </c>
      <c r="F6" s="172"/>
      <c r="G6" s="168">
        <f>VLOOKUP($A6,'Base de dados'!$A$3:$F$738,6,0)/1000000</f>
        <v>99.645169540000012</v>
      </c>
      <c r="H6" s="171"/>
      <c r="I6" s="126">
        <f t="shared" si="0"/>
        <v>99.645169540000012</v>
      </c>
      <c r="J6" s="308">
        <v>50.002678799999998</v>
      </c>
      <c r="K6" s="93"/>
    </row>
    <row r="7" spans="1:11" ht="24">
      <c r="A7" s="86" t="s">
        <v>1572</v>
      </c>
      <c r="B7" s="35" t="s">
        <v>319</v>
      </c>
      <c r="C7" s="168">
        <f>VLOOKUP($A7,'Base de dados'!$A$1490:$F$2226,6,0)/1000000</f>
        <v>0</v>
      </c>
      <c r="D7" s="171"/>
      <c r="E7" s="168">
        <f>VLOOKUP($A7,'Base de dados'!$A$746:$F$1482,6,0)/1000000</f>
        <v>0</v>
      </c>
      <c r="F7" s="172"/>
      <c r="G7" s="168">
        <f>VLOOKUP($A7,'Base de dados'!$A$3:$F$738,6,0)/1000000</f>
        <v>3.7991215899999999</v>
      </c>
      <c r="H7" s="171"/>
      <c r="I7" s="126">
        <f t="shared" si="0"/>
        <v>3.7991215899999999</v>
      </c>
      <c r="J7" s="308">
        <v>8.7230098399999996</v>
      </c>
      <c r="K7" s="93"/>
    </row>
    <row r="8" spans="1:11">
      <c r="A8" s="86" t="s">
        <v>1574</v>
      </c>
      <c r="B8" s="35" t="s">
        <v>59</v>
      </c>
      <c r="C8" s="168">
        <f>VLOOKUP($A8,'Base de dados'!$A$1490:$F$2226,6,0)/1000000</f>
        <v>11970.29620495</v>
      </c>
      <c r="D8" s="171"/>
      <c r="E8" s="168">
        <f>VLOOKUP($A8,'Base de dados'!$A$746:$F$1482,6,0)/1000000</f>
        <v>7.0269290399999997</v>
      </c>
      <c r="F8" s="172"/>
      <c r="G8" s="168">
        <f>VLOOKUP($A8,'Base de dados'!$A$3:$F$738,6,0)/1000000</f>
        <v>1.3060901999999999</v>
      </c>
      <c r="H8" s="171"/>
      <c r="I8" s="126">
        <f t="shared" si="0"/>
        <v>11978.629224189999</v>
      </c>
      <c r="J8" s="308">
        <v>19775.526726129996</v>
      </c>
      <c r="K8" s="93"/>
    </row>
    <row r="9" spans="1:11" s="265" customFormat="1">
      <c r="A9" s="275" t="s">
        <v>4090</v>
      </c>
      <c r="B9" s="35" t="s">
        <v>4091</v>
      </c>
      <c r="C9" s="168">
        <f>VLOOKUP($A9,'Base de dados'!$A$1490:$F$2226,6,0)/1000000</f>
        <v>0</v>
      </c>
      <c r="D9" s="171"/>
      <c r="E9" s="168">
        <f>VLOOKUP($A9,'Base de dados'!$A$746:$F$1482,6,0)/1000000</f>
        <v>481.94250707999998</v>
      </c>
      <c r="F9" s="172"/>
      <c r="G9" s="168">
        <f>VLOOKUP($A9,'Base de dados'!$A$3:$F$738,6,0)/1000000</f>
        <v>0</v>
      </c>
      <c r="H9" s="171"/>
      <c r="I9" s="126">
        <f t="shared" si="0"/>
        <v>481.94250707999998</v>
      </c>
      <c r="J9" s="94"/>
      <c r="K9" s="93"/>
    </row>
    <row r="10" spans="1:11">
      <c r="A10" s="86" t="s">
        <v>1576</v>
      </c>
      <c r="B10" s="35" t="s">
        <v>320</v>
      </c>
      <c r="C10" s="168">
        <f>VLOOKUP($A10,'Base de dados'!$A$1490:$F$2226,6,0)/1000000</f>
        <v>138.10580697</v>
      </c>
      <c r="D10" s="171"/>
      <c r="E10" s="168">
        <f>VLOOKUP($A10,'Base de dados'!$A$746:$F$1482,6,0)/1000000</f>
        <v>8035.4222652899998</v>
      </c>
      <c r="F10" s="172"/>
      <c r="G10" s="168">
        <f>VLOOKUP($A10,'Base de dados'!$A$3:$F$738,6,0)/1000000</f>
        <v>6740.1850478000006</v>
      </c>
      <c r="H10" s="171"/>
      <c r="I10" s="126">
        <f t="shared" si="0"/>
        <v>14913.713120060002</v>
      </c>
      <c r="J10" s="308">
        <v>48511.647162559995</v>
      </c>
      <c r="K10" s="93"/>
    </row>
    <row r="11" spans="1:11" ht="15.75" thickBot="1">
      <c r="A11" s="86" t="s">
        <v>1578</v>
      </c>
      <c r="B11" s="35" t="s">
        <v>321</v>
      </c>
      <c r="C11" s="127">
        <f>VLOOKUP($A11,'Base de dados'!$A$1490:$F$2226,6,0)/1000000</f>
        <v>22165.598517189999</v>
      </c>
      <c r="D11" s="171"/>
      <c r="E11" s="127">
        <f>VLOOKUP($A11,'Base de dados'!$A$746:$F$1482,6,0)/1000000</f>
        <v>25979.057794439999</v>
      </c>
      <c r="F11" s="172"/>
      <c r="G11" s="127">
        <f>VLOOKUP($A11,'Base de dados'!$A$3:$F$738,6,0)/1000000</f>
        <v>8688.4980231299996</v>
      </c>
      <c r="H11" s="171"/>
      <c r="I11" s="127">
        <f t="shared" si="0"/>
        <v>56833.154334759995</v>
      </c>
      <c r="J11" s="312">
        <v>51073.474886440003</v>
      </c>
      <c r="K11" s="93"/>
    </row>
    <row r="12" spans="1:11">
      <c r="A12" s="86"/>
      <c r="B12" s="96" t="s">
        <v>322</v>
      </c>
      <c r="C12" s="169">
        <f>SUM(C5:C11)</f>
        <v>34274.000529109995</v>
      </c>
      <c r="D12" s="170"/>
      <c r="E12" s="169">
        <f>SUM(E5:E11)</f>
        <v>34846.85013133</v>
      </c>
      <c r="F12" s="170"/>
      <c r="G12" s="169">
        <f>SUM(G5:G11)</f>
        <v>15663.43320297</v>
      </c>
      <c r="H12" s="170"/>
      <c r="I12" s="169">
        <f>SUM(I5:I11)</f>
        <v>84784.283863410004</v>
      </c>
      <c r="J12" s="311">
        <v>119813.87030672</v>
      </c>
      <c r="K12" s="93"/>
    </row>
    <row r="13" spans="1:11" ht="15.75" thickBot="1">
      <c r="A13" s="98"/>
      <c r="B13" s="99"/>
      <c r="C13" s="100"/>
      <c r="D13" s="100"/>
      <c r="E13" s="100"/>
      <c r="F13" s="100"/>
      <c r="G13" s="100"/>
      <c r="H13" s="100"/>
      <c r="I13" s="100"/>
      <c r="J13" s="100"/>
      <c r="K13" s="101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K8"/>
  <sheetViews>
    <sheetView topLeftCell="B1" workbookViewId="0">
      <selection activeCell="B5" sqref="B5"/>
    </sheetView>
  </sheetViews>
  <sheetFormatPr defaultColWidth="10.7109375" defaultRowHeight="15"/>
  <cols>
    <col min="1" max="1" width="46.5703125" customWidth="1"/>
    <col min="2" max="2" width="60.7109375" customWidth="1"/>
    <col min="3" max="3" width="12.140625" bestFit="1" customWidth="1"/>
    <col min="5" max="5" width="12.140625" bestFit="1" customWidth="1"/>
    <col min="7" max="7" width="13.5703125" bestFit="1" customWidth="1"/>
    <col min="9" max="9" width="13.57031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88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323</v>
      </c>
      <c r="C3" s="88">
        <v>2017</v>
      </c>
      <c r="D3" s="88"/>
      <c r="E3" s="88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91"/>
      <c r="F4" s="91"/>
      <c r="G4" s="91"/>
      <c r="H4" s="91"/>
      <c r="I4" s="91"/>
      <c r="J4" s="92"/>
      <c r="K4" s="93"/>
    </row>
    <row r="5" spans="1:11" ht="24">
      <c r="A5" s="86" t="s">
        <v>1581</v>
      </c>
      <c r="B5" s="35" t="s">
        <v>324</v>
      </c>
      <c r="C5" s="168">
        <f>VLOOKUP($A5,'Base de dados'!$A$1490:$F$2226,6,0)/1000000</f>
        <v>2.2799992499999999</v>
      </c>
      <c r="D5" s="171"/>
      <c r="E5" s="168">
        <f>VLOOKUP($A5,'Base de dados'!$A$746:$F$1482,6,0)/1000000</f>
        <v>10814.84590482</v>
      </c>
      <c r="F5" s="172"/>
      <c r="G5" s="168">
        <f>VLOOKUP($A5,'Base de dados'!$A$3:$F$738,6,0)/1000000</f>
        <v>2064.6575604999998</v>
      </c>
      <c r="H5" s="171"/>
      <c r="I5" s="126">
        <f t="shared" ref="I5:I6" si="0">C5+E5+G5</f>
        <v>12881.78346457</v>
      </c>
      <c r="J5" s="308">
        <v>13078.199890520002</v>
      </c>
      <c r="K5" s="93"/>
    </row>
    <row r="6" spans="1:11" ht="15.75" thickBot="1">
      <c r="A6" s="86" t="s">
        <v>1583</v>
      </c>
      <c r="B6" s="35" t="s">
        <v>325</v>
      </c>
      <c r="C6" s="127">
        <f>VLOOKUP($A6,'Base de dados'!$A$1490:$F$2226,6,0)/1000000*-1</f>
        <v>0</v>
      </c>
      <c r="D6" s="171"/>
      <c r="E6" s="127">
        <f>VLOOKUP($A6,'Base de dados'!$A$746:$F$1482,6,0)/1000000*-1</f>
        <v>-0.17858483</v>
      </c>
      <c r="F6" s="172"/>
      <c r="G6" s="127">
        <f>VLOOKUP($A6,'Base de dados'!$A$3:$F$738,6,0)/1000000*-1</f>
        <v>-36.093373039999996</v>
      </c>
      <c r="H6" s="171"/>
      <c r="I6" s="127">
        <f t="shared" si="0"/>
        <v>-36.271957869999994</v>
      </c>
      <c r="J6" s="310">
        <v>-56.513367060000007</v>
      </c>
      <c r="K6" s="93"/>
    </row>
    <row r="7" spans="1:11">
      <c r="A7" s="86"/>
      <c r="B7" s="96" t="s">
        <v>326</v>
      </c>
      <c r="C7" s="169">
        <f>SUM(C5:C6)</f>
        <v>2.2799992499999999</v>
      </c>
      <c r="D7" s="170"/>
      <c r="E7" s="169">
        <f>SUM(E5:E6)</f>
        <v>10814.66731999</v>
      </c>
      <c r="F7" s="170"/>
      <c r="G7" s="169">
        <f>SUM(G5:G6)</f>
        <v>2028.5641874599999</v>
      </c>
      <c r="H7" s="170"/>
      <c r="I7" s="169">
        <f>SUM(I5:I6)</f>
        <v>12845.511506700001</v>
      </c>
      <c r="J7" s="311">
        <v>13021.686523460001</v>
      </c>
      <c r="K7" s="93"/>
    </row>
    <row r="8" spans="1:11" ht="15.75" thickBot="1">
      <c r="A8" s="98"/>
      <c r="B8" s="99"/>
      <c r="C8" s="100"/>
      <c r="D8" s="100"/>
      <c r="E8" s="100"/>
      <c r="F8" s="100"/>
      <c r="G8" s="100"/>
      <c r="H8" s="100"/>
      <c r="I8" s="100"/>
      <c r="J8" s="100"/>
      <c r="K8" s="101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K14"/>
  <sheetViews>
    <sheetView topLeftCell="B1" workbookViewId="0">
      <selection activeCell="K9" sqref="K9"/>
    </sheetView>
  </sheetViews>
  <sheetFormatPr defaultColWidth="10.7109375" defaultRowHeight="15"/>
  <cols>
    <col min="1" max="1" width="34" customWidth="1"/>
    <col min="2" max="2" width="60.7109375" customWidth="1"/>
    <col min="3" max="3" width="15.85546875" bestFit="1" customWidth="1"/>
    <col min="5" max="5" width="15.85546875" bestFit="1" customWidth="1"/>
    <col min="7" max="7" width="14.42578125" bestFit="1" customWidth="1"/>
    <col min="9" max="9" width="15.8554687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88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327</v>
      </c>
      <c r="C3" s="88">
        <v>2017</v>
      </c>
      <c r="D3" s="88"/>
      <c r="E3" s="88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91"/>
      <c r="F4" s="91"/>
      <c r="G4" s="91"/>
      <c r="H4" s="91"/>
      <c r="I4" s="91"/>
      <c r="J4" s="92"/>
      <c r="K4" s="93"/>
    </row>
    <row r="5" spans="1:11" ht="24">
      <c r="A5" s="86" t="s">
        <v>1586</v>
      </c>
      <c r="B5" s="35" t="s">
        <v>38</v>
      </c>
      <c r="C5" s="168">
        <f>VLOOKUP($A5,'Base de dados'!$A$1490:$F$2226,6,0)/1000000</f>
        <v>17838.935999950001</v>
      </c>
      <c r="D5" s="171"/>
      <c r="E5" s="168">
        <f>VLOOKUP($A5,'Base de dados'!$A$746:$F$1482,6,0)/1000000</f>
        <v>16040.695348929999</v>
      </c>
      <c r="F5" s="172"/>
      <c r="G5" s="168">
        <f>VLOOKUP($A5,'Base de dados'!$A$3:$F$738,6,0)/1000000</f>
        <v>51961.201493850007</v>
      </c>
      <c r="H5" s="171"/>
      <c r="I5" s="126">
        <f t="shared" ref="I5:I10" si="0">C5+E5+G5</f>
        <v>85840.832842730015</v>
      </c>
      <c r="J5" s="308">
        <v>139250.55336937</v>
      </c>
      <c r="K5" s="93"/>
    </row>
    <row r="6" spans="1:11" ht="24">
      <c r="A6" s="86" t="s">
        <v>1595</v>
      </c>
      <c r="B6" s="35" t="s">
        <v>59</v>
      </c>
      <c r="C6" s="168">
        <f>VLOOKUP($A6,'Base de dados'!$A$1490:$F$2226,6,0)/1000000</f>
        <v>0</v>
      </c>
      <c r="D6" s="171"/>
      <c r="E6" s="168">
        <f>VLOOKUP($A6,'Base de dados'!$A$746:$F$1482,6,0)/1000000</f>
        <v>1497.07051843</v>
      </c>
      <c r="F6" s="172"/>
      <c r="G6" s="168">
        <f>VLOOKUP($A6,'Base de dados'!$A$3:$F$738,6,0)/1000000</f>
        <v>162.58546337000001</v>
      </c>
      <c r="H6" s="171"/>
      <c r="I6" s="126">
        <f t="shared" si="0"/>
        <v>1659.6559818000001</v>
      </c>
      <c r="J6" s="308">
        <v>3012.2585060299998</v>
      </c>
      <c r="K6" s="93"/>
    </row>
    <row r="7" spans="1:11">
      <c r="A7" s="86" t="s">
        <v>1601</v>
      </c>
      <c r="B7" s="35" t="s">
        <v>40</v>
      </c>
      <c r="C7" s="168">
        <f>VLOOKUP($A7,'Base de dados'!$A$1490:$F$2226,6,0)/1000000</f>
        <v>290.66898337999999</v>
      </c>
      <c r="D7" s="171"/>
      <c r="E7" s="168">
        <f>VLOOKUP($A7,'Base de dados'!$A$746:$F$1482,6,0)/1000000</f>
        <v>699.26788148000003</v>
      </c>
      <c r="F7" s="172"/>
      <c r="G7" s="168">
        <f>VLOOKUP($A7,'Base de dados'!$A$3:$F$738,6,0)/1000000</f>
        <v>155.48764920999997</v>
      </c>
      <c r="H7" s="171"/>
      <c r="I7" s="126">
        <f t="shared" si="0"/>
        <v>1145.42451407</v>
      </c>
      <c r="J7" s="308">
        <v>691.55238854999993</v>
      </c>
      <c r="K7" s="93"/>
    </row>
    <row r="8" spans="1:11" ht="24">
      <c r="A8" s="86" t="s">
        <v>1632</v>
      </c>
      <c r="B8" s="35" t="s">
        <v>41</v>
      </c>
      <c r="C8" s="168">
        <f>VLOOKUP($A8,'Base de dados'!$A$1490:$F$2226,6,0)/1000000</f>
        <v>253.70042449000002</v>
      </c>
      <c r="D8" s="171"/>
      <c r="E8" s="168">
        <f>VLOOKUP($A8,'Base de dados'!$A$746:$F$1482,6,0)/1000000</f>
        <v>6755.3896145199997</v>
      </c>
      <c r="F8" s="172"/>
      <c r="G8" s="168">
        <f>VLOOKUP($A8,'Base de dados'!$A$3:$F$738,6,0)/1000000</f>
        <v>3331.9327111200005</v>
      </c>
      <c r="H8" s="171"/>
      <c r="I8" s="126">
        <f t="shared" si="0"/>
        <v>10341.02275013</v>
      </c>
      <c r="J8" s="308">
        <v>5869.2884919200005</v>
      </c>
      <c r="K8" s="93"/>
    </row>
    <row r="9" spans="1:11">
      <c r="A9" s="86" t="s">
        <v>1637</v>
      </c>
      <c r="B9" s="35" t="s">
        <v>328</v>
      </c>
      <c r="C9" s="168">
        <f>VLOOKUP($A9,'Base de dados'!$A$1490:$F$2226,6,0)/1000000</f>
        <v>76.088197449999981</v>
      </c>
      <c r="D9" s="171"/>
      <c r="E9" s="168">
        <f>VLOOKUP($A9,'Base de dados'!$A$746:$F$1482,6,0)/1000000</f>
        <v>523.09194348000005</v>
      </c>
      <c r="F9" s="172"/>
      <c r="G9" s="168">
        <f>VLOOKUP($A9,'Base de dados'!$A$3:$F$738,6,0)/1000000</f>
        <v>-1.9479372000000021</v>
      </c>
      <c r="H9" s="171"/>
      <c r="I9" s="126">
        <f t="shared" si="0"/>
        <v>597.23220373000004</v>
      </c>
      <c r="J9" s="308">
        <v>2161.8837140000001</v>
      </c>
      <c r="K9" s="93"/>
    </row>
    <row r="10" spans="1:11">
      <c r="A10" s="86" t="s">
        <v>1692</v>
      </c>
      <c r="B10" s="35" t="s">
        <v>329</v>
      </c>
      <c r="C10" s="168">
        <f>VLOOKUP($A10,'Base de dados'!$A$1490:$F$2226,6,0)/1000000</f>
        <v>272.53709633</v>
      </c>
      <c r="D10" s="171"/>
      <c r="E10" s="168">
        <f>VLOOKUP($A10,'Base de dados'!$A$746:$F$1482,6,0)/1000000</f>
        <v>1119.81230463</v>
      </c>
      <c r="F10" s="172"/>
      <c r="G10" s="168">
        <f>VLOOKUP($A10,'Base de dados'!$A$3:$F$738,6,0)/1000000</f>
        <v>1088.8375924499999</v>
      </c>
      <c r="H10" s="171"/>
      <c r="I10" s="126">
        <f t="shared" si="0"/>
        <v>2481.1869934099996</v>
      </c>
      <c r="J10" s="308">
        <v>8816.0868006500004</v>
      </c>
      <c r="K10" s="93"/>
    </row>
    <row r="11" spans="1:11">
      <c r="A11" s="86" t="s">
        <v>1705</v>
      </c>
      <c r="B11" s="35" t="s">
        <v>44</v>
      </c>
      <c r="C11" s="168">
        <f>VLOOKUP($A11,'Base de dados'!$A$1490:$F$2226,6,0)/1000000</f>
        <v>-2390088.9914270504</v>
      </c>
      <c r="D11" s="171"/>
      <c r="E11" s="168">
        <f>VLOOKUP($A11,'Base de dados'!$A$746:$F$1482,6,0)/1000000</f>
        <v>-675169.06657606002</v>
      </c>
      <c r="F11" s="172"/>
      <c r="G11" s="168">
        <f>VLOOKUP($A11,'Base de dados'!$A$3:$F$738,6,0)/1000000</f>
        <v>-177972.47452006</v>
      </c>
      <c r="H11" s="171"/>
      <c r="I11" s="126">
        <f t="shared" ref="I11:I12" si="1">C11+E11+G11</f>
        <v>-3243230.5325231701</v>
      </c>
      <c r="J11" s="309">
        <v>-2778939.6291003302</v>
      </c>
      <c r="K11" s="93"/>
    </row>
    <row r="12" spans="1:11" ht="24.75" thickBot="1">
      <c r="A12" s="86" t="s">
        <v>1768</v>
      </c>
      <c r="B12" s="35" t="s">
        <v>330</v>
      </c>
      <c r="C12" s="127">
        <f>VLOOKUP($A12,'Base de dados'!$A$1490:$F$2226,6,0)/1000000*-1</f>
        <v>-776.88456119000011</v>
      </c>
      <c r="D12" s="171"/>
      <c r="E12" s="127">
        <f>VLOOKUP($A12,'Base de dados'!$A$746:$F$1482,6,0)/1000000*-1</f>
        <v>-1.3276E-4</v>
      </c>
      <c r="F12" s="172"/>
      <c r="G12" s="127">
        <f>VLOOKUP($A12,'Base de dados'!$A$3:$F$738,6,0)/1000000*-1</f>
        <v>-88.876735899999986</v>
      </c>
      <c r="H12" s="171"/>
      <c r="I12" s="127">
        <f t="shared" si="1"/>
        <v>-865.76142985000013</v>
      </c>
      <c r="J12" s="310">
        <v>-778.59666557000014</v>
      </c>
      <c r="K12" s="93"/>
    </row>
    <row r="13" spans="1:11">
      <c r="A13" s="86"/>
      <c r="B13" s="96" t="s">
        <v>46</v>
      </c>
      <c r="C13" s="169">
        <f>SUM(C5:C12)</f>
        <v>-2372133.9452866404</v>
      </c>
      <c r="D13" s="170"/>
      <c r="E13" s="169">
        <f>SUM(E5:E12)</f>
        <v>-648533.73909735004</v>
      </c>
      <c r="F13" s="170"/>
      <c r="G13" s="169">
        <f>SUM(G5:G12)</f>
        <v>-121363.25428316</v>
      </c>
      <c r="H13" s="170"/>
      <c r="I13" s="169">
        <f>SUM(I5:I12)</f>
        <v>-3142030.9386671502</v>
      </c>
      <c r="J13" s="315">
        <v>-2619916.6024953802</v>
      </c>
      <c r="K13" s="93"/>
    </row>
    <row r="14" spans="1:11" ht="15.75" thickBot="1">
      <c r="A14" s="98"/>
      <c r="B14" s="99"/>
      <c r="C14" s="100"/>
      <c r="D14" s="100"/>
      <c r="E14" s="100"/>
      <c r="F14" s="100"/>
      <c r="G14" s="100"/>
      <c r="H14" s="100"/>
      <c r="I14" s="100"/>
      <c r="J14" s="100"/>
      <c r="K14" s="101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K9"/>
  <sheetViews>
    <sheetView workbookViewId="0">
      <selection activeCell="J15" sqref="J15"/>
    </sheetView>
  </sheetViews>
  <sheetFormatPr defaultColWidth="10.7109375" defaultRowHeight="15"/>
  <cols>
    <col min="1" max="1" width="53.7109375" customWidth="1"/>
    <col min="2" max="2" width="60.7109375" customWidth="1"/>
    <col min="3" max="3" width="15.28515625" bestFit="1" customWidth="1"/>
    <col min="5" max="5" width="15.28515625" bestFit="1" customWidth="1"/>
    <col min="7" max="7" width="15.28515625" bestFit="1" customWidth="1"/>
    <col min="9" max="9" width="15.285156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239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77</v>
      </c>
      <c r="C3" s="88">
        <v>2017</v>
      </c>
      <c r="D3" s="88"/>
      <c r="E3" s="239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240"/>
      <c r="F4" s="91"/>
      <c r="G4" s="91"/>
      <c r="H4" s="91"/>
      <c r="I4" s="91"/>
      <c r="J4" s="92"/>
      <c r="K4" s="93"/>
    </row>
    <row r="5" spans="1:11">
      <c r="A5" s="86" t="s">
        <v>2523</v>
      </c>
      <c r="B5" s="35" t="s">
        <v>331</v>
      </c>
      <c r="C5" s="177">
        <f>VLOOKUP($A5,'Base de dados'!$A$3692:$F$4414,6,0)/1000000</f>
        <v>463932.37424752</v>
      </c>
      <c r="D5" s="171"/>
      <c r="E5" s="242">
        <f>VLOOKUP($A5,'Base de dados'!$A$2961:$F$3683,6,0)/1000000</f>
        <v>561013.52104394999</v>
      </c>
      <c r="F5" s="172"/>
      <c r="G5" s="177">
        <f>VLOOKUP($A5,'Base de dados'!$A$2231:$F$2954,6,0)/1000000</f>
        <v>129281.61225672999</v>
      </c>
      <c r="H5" s="171"/>
      <c r="I5" s="177">
        <f>C5+E5+G5</f>
        <v>1154227.5075482</v>
      </c>
      <c r="J5" s="316">
        <v>1103622.8215496901</v>
      </c>
      <c r="K5" s="93"/>
    </row>
    <row r="6" spans="1:11">
      <c r="A6" s="86" t="s">
        <v>2524</v>
      </c>
      <c r="B6" s="35" t="s">
        <v>332</v>
      </c>
      <c r="C6" s="177">
        <f>VLOOKUP($A6,'Base de dados'!$A$3692:$F$4414,6,0)/1000000</f>
        <v>8113.9405755400003</v>
      </c>
      <c r="D6" s="171"/>
      <c r="E6" s="242">
        <f>VLOOKUP($A6,'Base de dados'!$A$2961:$F$3683,6,0)/1000000</f>
        <v>31273.458755260002</v>
      </c>
      <c r="F6" s="172"/>
      <c r="G6" s="177">
        <f>VLOOKUP($A6,'Base de dados'!$A$2231:$F$2954,6,0)/1000000</f>
        <v>11373.059642349999</v>
      </c>
      <c r="H6" s="171"/>
      <c r="I6" s="177">
        <f t="shared" ref="I6:I7" si="0">C6+E6+G6</f>
        <v>50760.458973150002</v>
      </c>
      <c r="J6" s="316">
        <v>40803.03597746</v>
      </c>
      <c r="K6" s="93"/>
    </row>
    <row r="7" spans="1:11" ht="15.75" thickBot="1">
      <c r="A7" s="86" t="s">
        <v>2525</v>
      </c>
      <c r="B7" s="35" t="s">
        <v>333</v>
      </c>
      <c r="C7" s="178">
        <f>VLOOKUP($A7,'Base de dados'!$A$3692:$F$4414,6,0)/1000000</f>
        <v>0</v>
      </c>
      <c r="D7" s="171"/>
      <c r="E7" s="243">
        <f>VLOOKUP($A7,'Base de dados'!$A$2961:$F$3683,6,0)/1000000</f>
        <v>1.7369E-4</v>
      </c>
      <c r="F7" s="172"/>
      <c r="G7" s="178">
        <f>VLOOKUP($A7,'Base de dados'!$A$2231:$F$2954,6,0)/1000000</f>
        <v>756.84609970000008</v>
      </c>
      <c r="H7" s="171"/>
      <c r="I7" s="178">
        <f t="shared" si="0"/>
        <v>756.84627339000008</v>
      </c>
      <c r="J7" s="317">
        <v>744.22113502000002</v>
      </c>
      <c r="K7" s="93"/>
    </row>
    <row r="8" spans="1:11">
      <c r="A8" s="86"/>
      <c r="B8" s="96" t="s">
        <v>334</v>
      </c>
      <c r="C8" s="169">
        <f>SUM(C5:C7)</f>
        <v>472046.31482306001</v>
      </c>
      <c r="D8" s="170"/>
      <c r="E8" s="241">
        <f>SUM(E5:E7)</f>
        <v>592286.97997290001</v>
      </c>
      <c r="F8" s="170"/>
      <c r="G8" s="169">
        <f>SUM(G5:G7)</f>
        <v>141411.51799877998</v>
      </c>
      <c r="H8" s="170"/>
      <c r="I8" s="169">
        <f>SUM(I5:I7)</f>
        <v>1205744.8127947401</v>
      </c>
      <c r="J8" s="311">
        <v>1145170.0786621701</v>
      </c>
      <c r="K8" s="93"/>
    </row>
    <row r="9" spans="1:11" ht="15.75" thickBot="1">
      <c r="A9" s="98"/>
      <c r="B9" s="99"/>
      <c r="C9" s="100"/>
      <c r="D9" s="100"/>
      <c r="E9" s="100"/>
      <c r="F9" s="100"/>
      <c r="G9" s="100"/>
      <c r="H9" s="100"/>
      <c r="I9" s="100"/>
      <c r="J9" s="100"/>
      <c r="K9" s="101"/>
    </row>
  </sheetData>
  <mergeCells count="1">
    <mergeCell ref="I2:J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K10"/>
  <sheetViews>
    <sheetView topLeftCell="B1" workbookViewId="0">
      <selection activeCell="H17" sqref="H17"/>
    </sheetView>
  </sheetViews>
  <sheetFormatPr defaultColWidth="10.7109375" defaultRowHeight="15"/>
  <cols>
    <col min="1" max="1" width="53.140625" customWidth="1"/>
    <col min="2" max="2" width="60.7109375" customWidth="1"/>
    <col min="3" max="3" width="14.42578125" bestFit="1" customWidth="1"/>
    <col min="5" max="5" width="13.5703125" bestFit="1" customWidth="1"/>
    <col min="7" max="7" width="14.42578125" bestFit="1" customWidth="1"/>
    <col min="9" max="9" width="14.425781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239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78</v>
      </c>
      <c r="C3" s="88">
        <v>2017</v>
      </c>
      <c r="D3" s="88"/>
      <c r="E3" s="239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240"/>
      <c r="F4" s="91"/>
      <c r="G4" s="91"/>
      <c r="H4" s="91"/>
      <c r="I4" s="91"/>
      <c r="J4" s="92"/>
      <c r="K4" s="93"/>
    </row>
    <row r="5" spans="1:11">
      <c r="A5" s="86" t="s">
        <v>2526</v>
      </c>
      <c r="B5" s="35" t="s">
        <v>335</v>
      </c>
      <c r="C5" s="177">
        <f>VLOOKUP($A5,'Base de dados'!$A$3692:$F$4414,6,0)/1000000</f>
        <v>802488.46628990001</v>
      </c>
      <c r="D5" s="171"/>
      <c r="E5" s="242">
        <f>VLOOKUP($A5,'Base de dados'!$A$2961:$F$3683,6,0)/1000000</f>
        <v>35766.240181120003</v>
      </c>
      <c r="F5" s="172"/>
      <c r="G5" s="177">
        <f>VLOOKUP($A5,'Base de dados'!$A$2231:$F$2954,6,0)/1000000</f>
        <v>16057.421860460001</v>
      </c>
      <c r="H5" s="171"/>
      <c r="I5" s="177">
        <f>C5+E5+G5</f>
        <v>854312.12833147997</v>
      </c>
      <c r="J5" s="316">
        <v>720797.62048124999</v>
      </c>
      <c r="K5" s="93"/>
    </row>
    <row r="6" spans="1:11" ht="24">
      <c r="A6" s="86" t="s">
        <v>2527</v>
      </c>
      <c r="B6" s="35" t="s">
        <v>137</v>
      </c>
      <c r="C6" s="177">
        <f>VLOOKUP($A6,'Base de dados'!$A$3692:$F$4414,6,0)/1000000</f>
        <v>13360.119762979999</v>
      </c>
      <c r="D6" s="171"/>
      <c r="E6" s="242">
        <f>VLOOKUP($A6,'Base de dados'!$A$2961:$F$3683,6,0)/1000000</f>
        <v>1462.98191838</v>
      </c>
      <c r="F6" s="172"/>
      <c r="G6" s="177">
        <f>VLOOKUP($A6,'Base de dados'!$A$2231:$F$2954,6,0)/1000000</f>
        <v>284.93735672000003</v>
      </c>
      <c r="H6" s="171"/>
      <c r="I6" s="177">
        <f>C6+E6+G6</f>
        <v>15108.03903808</v>
      </c>
      <c r="J6" s="316">
        <v>17541.698723990001</v>
      </c>
      <c r="K6" s="93"/>
    </row>
    <row r="7" spans="1:11">
      <c r="A7" s="86" t="s">
        <v>2528</v>
      </c>
      <c r="B7" s="35" t="s">
        <v>336</v>
      </c>
      <c r="C7" s="177">
        <f>VLOOKUP($A7,'Base de dados'!$A$3692:$F$4414,6,0)/1000000</f>
        <v>0</v>
      </c>
      <c r="D7" s="171"/>
      <c r="E7" s="242">
        <f>VLOOKUP($A7,'Base de dados'!$A$2961:$F$3683,6,0)/1000000</f>
        <v>294.28501123000001</v>
      </c>
      <c r="F7" s="172"/>
      <c r="G7" s="177">
        <f>VLOOKUP($A7,'Base de dados'!$A$2231:$F$2954,6,0)/1000000</f>
        <v>6424.5336339899995</v>
      </c>
      <c r="H7" s="171"/>
      <c r="I7" s="177">
        <f t="shared" ref="I7:I8" si="0">C7+E7+G7</f>
        <v>6718.8186452199998</v>
      </c>
      <c r="J7" s="316">
        <v>5866.2495426400001</v>
      </c>
      <c r="K7" s="93"/>
    </row>
    <row r="8" spans="1:11" ht="24.75" thickBot="1">
      <c r="A8" s="86" t="s">
        <v>2529</v>
      </c>
      <c r="B8" s="35" t="s">
        <v>337</v>
      </c>
      <c r="C8" s="178">
        <f>VLOOKUP($A8,'Base de dados'!$A$3692:$F$4414,6,0)/1000000</f>
        <v>0</v>
      </c>
      <c r="D8" s="171"/>
      <c r="E8" s="243">
        <f>VLOOKUP($A8,'Base de dados'!$A$2961:$F$3683,6,0)/1000000</f>
        <v>0</v>
      </c>
      <c r="F8" s="172"/>
      <c r="G8" s="178">
        <f>VLOOKUP($A8,'Base de dados'!$A$2231:$F$2954,6,0)/1000000</f>
        <v>37.080713279999998</v>
      </c>
      <c r="H8" s="171"/>
      <c r="I8" s="178">
        <f t="shared" si="0"/>
        <v>37.080713279999998</v>
      </c>
      <c r="J8" s="312">
        <v>7.4695042300000001</v>
      </c>
      <c r="K8" s="93"/>
    </row>
    <row r="9" spans="1:11">
      <c r="A9" s="86"/>
      <c r="B9" s="96" t="s">
        <v>338</v>
      </c>
      <c r="C9" s="169">
        <f>SUM(C5:C8)</f>
        <v>815848.58605288004</v>
      </c>
      <c r="D9" s="170"/>
      <c r="E9" s="241">
        <f>SUM(E5:E8)</f>
        <v>37523.507110730003</v>
      </c>
      <c r="F9" s="170"/>
      <c r="G9" s="169">
        <f>SUM(G5:G8)</f>
        <v>22803.97356445</v>
      </c>
      <c r="H9" s="170"/>
      <c r="I9" s="169">
        <f>SUM(I5:I8)</f>
        <v>876176.06672806002</v>
      </c>
      <c r="J9" s="311">
        <v>744213.03825211001</v>
      </c>
      <c r="K9" s="93"/>
    </row>
    <row r="10" spans="1:11" ht="15.75" thickBot="1">
      <c r="A10" s="98"/>
      <c r="B10" s="99"/>
      <c r="C10" s="100"/>
      <c r="D10" s="100"/>
      <c r="E10" s="100"/>
      <c r="F10" s="100"/>
      <c r="G10" s="100"/>
      <c r="H10" s="100"/>
      <c r="I10" s="100"/>
      <c r="J10" s="100"/>
      <c r="K10" s="101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0"/>
  <sheetViews>
    <sheetView zoomScale="120" zoomScaleNormal="120" workbookViewId="0">
      <selection activeCell="B8" sqref="B8"/>
    </sheetView>
  </sheetViews>
  <sheetFormatPr defaultRowHeight="15"/>
  <cols>
    <col min="2" max="2" width="38.85546875" bestFit="1" customWidth="1"/>
    <col min="3" max="3" width="9.7109375" bestFit="1" customWidth="1"/>
    <col min="4" max="4" width="8.42578125" bestFit="1" customWidth="1"/>
    <col min="6" max="6" width="9.7109375" bestFit="1" customWidth="1"/>
    <col min="7" max="7" width="7.85546875" bestFit="1" customWidth="1"/>
    <col min="9" max="9" width="9.140625" bestFit="1" customWidth="1"/>
    <col min="10" max="10" width="6.5703125" bestFit="1" customWidth="1"/>
    <col min="12" max="12" width="9.7109375" bestFit="1" customWidth="1"/>
    <col min="13" max="13" width="8.42578125" bestFit="1" customWidth="1"/>
    <col min="16" max="16" width="9.5703125" bestFit="1" customWidth="1"/>
  </cols>
  <sheetData>
    <row r="1" spans="1:16">
      <c r="A1" s="1"/>
      <c r="B1" s="2"/>
      <c r="C1" s="42"/>
      <c r="D1" s="2"/>
      <c r="E1" s="2"/>
      <c r="F1" s="42"/>
      <c r="G1" s="54"/>
      <c r="H1" s="2"/>
      <c r="I1" s="42"/>
      <c r="J1" s="42"/>
      <c r="K1" s="2"/>
      <c r="L1" s="42"/>
      <c r="M1" s="42"/>
      <c r="N1" s="3"/>
    </row>
    <row r="2" spans="1:16">
      <c r="A2" s="4"/>
      <c r="B2" s="6"/>
      <c r="C2" s="329" t="s">
        <v>49</v>
      </c>
      <c r="D2" s="329"/>
      <c r="E2" s="7"/>
      <c r="F2" s="330" t="s">
        <v>50</v>
      </c>
      <c r="G2" s="330"/>
      <c r="H2" s="7"/>
      <c r="I2" s="329" t="s">
        <v>51</v>
      </c>
      <c r="J2" s="329"/>
      <c r="K2" s="7"/>
      <c r="L2" s="329" t="s">
        <v>52</v>
      </c>
      <c r="M2" s="329"/>
      <c r="N2" s="5"/>
    </row>
    <row r="3" spans="1:16">
      <c r="A3" s="4"/>
      <c r="B3" s="9"/>
      <c r="C3" s="7">
        <v>2017</v>
      </c>
      <c r="D3" s="8">
        <v>2016</v>
      </c>
      <c r="E3" s="7"/>
      <c r="F3" s="7">
        <v>2017</v>
      </c>
      <c r="G3" s="8">
        <v>2016</v>
      </c>
      <c r="H3" s="7"/>
      <c r="I3" s="7">
        <v>2017</v>
      </c>
      <c r="J3" s="8">
        <v>2016</v>
      </c>
      <c r="K3" s="7"/>
      <c r="L3" s="7">
        <v>2017</v>
      </c>
      <c r="M3" s="8">
        <v>2016</v>
      </c>
      <c r="N3" s="5"/>
    </row>
    <row r="4" spans="1:16">
      <c r="A4" s="4"/>
      <c r="B4" s="6" t="s">
        <v>54</v>
      </c>
      <c r="C4" s="7"/>
      <c r="D4" s="8"/>
      <c r="E4" s="7"/>
      <c r="F4" s="200"/>
      <c r="G4" s="8"/>
      <c r="H4" s="7"/>
      <c r="I4" s="7"/>
      <c r="J4" s="8"/>
      <c r="K4" s="7"/>
      <c r="L4" s="7"/>
      <c r="M4" s="8"/>
      <c r="N4" s="5"/>
    </row>
    <row r="5" spans="1:16">
      <c r="A5" s="4"/>
      <c r="B5" s="6"/>
      <c r="C5" s="26"/>
      <c r="D5" s="8"/>
      <c r="E5" s="7"/>
      <c r="F5" s="201"/>
      <c r="G5" s="27"/>
      <c r="H5" s="7"/>
      <c r="I5" s="26"/>
      <c r="J5" s="27"/>
      <c r="K5" s="7"/>
      <c r="L5" s="26"/>
      <c r="M5" s="27"/>
      <c r="N5" s="5"/>
    </row>
    <row r="6" spans="1:16">
      <c r="A6" s="4"/>
      <c r="B6" s="13" t="s">
        <v>5</v>
      </c>
      <c r="C6" s="26"/>
      <c r="D6" s="8"/>
      <c r="E6" s="7"/>
      <c r="F6" s="201"/>
      <c r="G6" s="27"/>
      <c r="H6" s="7"/>
      <c r="I6" s="26"/>
      <c r="J6" s="27"/>
      <c r="K6" s="7"/>
      <c r="L6" s="26"/>
      <c r="M6" s="27"/>
      <c r="N6" s="5"/>
    </row>
    <row r="7" spans="1:16">
      <c r="B7" s="14"/>
      <c r="C7" s="18"/>
      <c r="D7" s="12"/>
      <c r="E7" s="9"/>
      <c r="F7" s="202"/>
      <c r="G7" s="55"/>
      <c r="H7" s="9"/>
      <c r="I7" s="50"/>
      <c r="J7" s="55"/>
      <c r="K7" s="9"/>
      <c r="L7" s="50"/>
      <c r="M7" s="55"/>
      <c r="N7" s="5"/>
    </row>
    <row r="8" spans="1:16" ht="24">
      <c r="A8" s="123" t="s">
        <v>1379</v>
      </c>
      <c r="B8" s="80" t="s">
        <v>2607</v>
      </c>
      <c r="C8" s="126">
        <f>VLOOKUP($A8,'Base de dados'!$A$1490:$F$2226,6,0)/1000000</f>
        <v>39162.243379920001</v>
      </c>
      <c r="D8" s="19">
        <v>38061.394598290004</v>
      </c>
      <c r="E8" s="9"/>
      <c r="F8" s="203">
        <f>VLOOKUP($A8,'Base de dados'!$A$746:$F$1482,6,0)/1000000</f>
        <v>35049.938373050005</v>
      </c>
      <c r="G8" s="19">
        <v>30635.385264690001</v>
      </c>
      <c r="H8" s="9"/>
      <c r="I8" s="126">
        <f>(VLOOKUP($A8,'Base de dados'!$A$2:$F$726,6,0))/1000000</f>
        <v>13484.370057169999</v>
      </c>
      <c r="J8" s="19">
        <v>11661.11905048</v>
      </c>
      <c r="K8" s="9"/>
      <c r="L8" s="126">
        <f>C8+F8+I8</f>
        <v>87696.551810140008</v>
      </c>
      <c r="M8" s="19">
        <v>80357.898913460012</v>
      </c>
      <c r="N8" s="56"/>
    </row>
    <row r="9" spans="1:16">
      <c r="A9" s="123" t="s">
        <v>1396</v>
      </c>
      <c r="B9" s="14" t="s">
        <v>55</v>
      </c>
      <c r="C9" s="126">
        <f>VLOOKUP($A9,'Base de dados'!$A$1490:$F$2226,6,0)/1000000</f>
        <v>789358.42494465993</v>
      </c>
      <c r="D9" s="19">
        <v>655985.45066979993</v>
      </c>
      <c r="E9" s="9"/>
      <c r="F9" s="203">
        <f>VLOOKUP($A9,'Base de dados'!$A$746:$F$1482,6,0)/1000000</f>
        <v>11188.217964230002</v>
      </c>
      <c r="G9" s="19">
        <v>6263.9365300100008</v>
      </c>
      <c r="H9" s="9"/>
      <c r="I9" s="126">
        <f>(VLOOKUP($A9,'Base de dados'!$A$2:$F$726,6,0))/1000000</f>
        <v>1912.8973659200001</v>
      </c>
      <c r="J9" s="19">
        <v>1759.7134747999999</v>
      </c>
      <c r="K9" s="9"/>
      <c r="L9" s="126">
        <f t="shared" ref="L9:L14" si="0">C9+F9+I9</f>
        <v>802459.54027480993</v>
      </c>
      <c r="M9" s="19">
        <v>664009.10067460989</v>
      </c>
      <c r="N9" s="57"/>
    </row>
    <row r="10" spans="1:16">
      <c r="A10" s="123" t="s">
        <v>1426</v>
      </c>
      <c r="B10" s="14" t="s">
        <v>56</v>
      </c>
      <c r="C10" s="126">
        <f>VLOOKUP($A10,'Base de dados'!$A$1490:$F$2226,6,0)/1000000</f>
        <v>2813.8915612999999</v>
      </c>
      <c r="D10" s="19">
        <v>3407.5327767400004</v>
      </c>
      <c r="E10" s="9"/>
      <c r="F10" s="203">
        <f>VLOOKUP($A10,'Base de dados'!$A$746:$F$1482,6,0)/1000000</f>
        <v>34944.847930290001</v>
      </c>
      <c r="G10" s="19">
        <v>24557.386008729998</v>
      </c>
      <c r="H10" s="9"/>
      <c r="I10" s="126">
        <f>(VLOOKUP($A10,'Base de dados'!$A$2:$F$726,6,0))/1000000</f>
        <v>23547.916964290001</v>
      </c>
      <c r="J10" s="19">
        <v>18753.541083790002</v>
      </c>
      <c r="K10" s="9"/>
      <c r="L10" s="126">
        <f t="shared" si="0"/>
        <v>61306.656455880002</v>
      </c>
      <c r="M10" s="19">
        <v>46718.459869259998</v>
      </c>
      <c r="N10" s="57"/>
    </row>
    <row r="11" spans="1:16">
      <c r="A11" s="123" t="s">
        <v>1431</v>
      </c>
      <c r="B11" s="14" t="s">
        <v>13</v>
      </c>
      <c r="C11" s="126">
        <f>VLOOKUP($A11,'Base de dados'!$A$1490:$F$2226,6,0)/1000000</f>
        <v>189.39044888999999</v>
      </c>
      <c r="D11" s="19">
        <v>182.90218113</v>
      </c>
      <c r="E11" s="9"/>
      <c r="F11" s="203">
        <f>VLOOKUP($A11,'Base de dados'!$A$746:$F$1482,6,0)/1000000</f>
        <v>406.01466766999994</v>
      </c>
      <c r="G11" s="19">
        <v>132.55482827</v>
      </c>
      <c r="H11" s="9"/>
      <c r="I11" s="126">
        <f>(VLOOKUP($A11,'Base de dados'!$A$2:$F$726,6,0))/1000000</f>
        <v>309.08160902999998</v>
      </c>
      <c r="J11" s="19">
        <v>320.43910439000001</v>
      </c>
      <c r="K11" s="9"/>
      <c r="L11" s="126">
        <f>C11+F11+I11</f>
        <v>904.48672558999988</v>
      </c>
      <c r="M11" s="19">
        <v>635.89611379000007</v>
      </c>
      <c r="N11" s="57"/>
    </row>
    <row r="12" spans="1:16" s="295" customFormat="1">
      <c r="A12" s="123" t="s">
        <v>1444</v>
      </c>
      <c r="B12" s="199" t="s">
        <v>3980</v>
      </c>
      <c r="C12" s="126"/>
      <c r="D12" s="19"/>
      <c r="E12" s="9"/>
      <c r="F12" s="203"/>
      <c r="G12" s="19"/>
      <c r="H12" s="9"/>
      <c r="I12" s="126"/>
      <c r="J12" s="19"/>
      <c r="K12" s="9"/>
      <c r="L12" s="126"/>
      <c r="M12" s="19"/>
      <c r="N12" s="57"/>
    </row>
    <row r="13" spans="1:16">
      <c r="A13" s="123" t="s">
        <v>1448</v>
      </c>
      <c r="B13" s="14" t="s">
        <v>15</v>
      </c>
      <c r="C13" s="126">
        <f>VLOOKUP($A13,'Base de dados'!$A$1490:$F$2226,6,0)/1000000</f>
        <v>52017.223711339997</v>
      </c>
      <c r="D13" s="19">
        <v>36379.999558570009</v>
      </c>
      <c r="E13" s="9"/>
      <c r="F13" s="203">
        <f>VLOOKUP($A13,'Base de dados'!$A$746:$F$1482,6,0)/1000000</f>
        <v>3315.8087239900001</v>
      </c>
      <c r="G13" s="19">
        <v>3627.8968437899998</v>
      </c>
      <c r="H13" s="9"/>
      <c r="I13" s="126">
        <f>(VLOOKUP($A13,'Base de dados'!$A$2:$F$726,6,0))/1000000</f>
        <v>1287.99008258</v>
      </c>
      <c r="J13" s="19">
        <v>1189.3924250299999</v>
      </c>
      <c r="K13" s="9"/>
      <c r="L13" s="126">
        <f t="shared" si="0"/>
        <v>56621.022517909994</v>
      </c>
      <c r="M13" s="19">
        <v>41197.288827390003</v>
      </c>
      <c r="N13" s="57"/>
    </row>
    <row r="14" spans="1:16" ht="15.75" thickBot="1">
      <c r="A14" s="123" t="s">
        <v>1463</v>
      </c>
      <c r="B14" s="14" t="s">
        <v>17</v>
      </c>
      <c r="C14" s="127">
        <f>VLOOKUP($A14,'Base de dados'!$A$1490:$F$2226,6,0)/1000000</f>
        <v>240824.05014716001</v>
      </c>
      <c r="D14" s="33">
        <v>324680.69625991996</v>
      </c>
      <c r="E14" s="9"/>
      <c r="F14" s="204">
        <f>VLOOKUP($A14,'Base de dados'!$A$746:$F$1482,6,0)/1000000</f>
        <v>98422.17779894</v>
      </c>
      <c r="G14" s="33">
        <v>83806.979415929993</v>
      </c>
      <c r="H14" s="9"/>
      <c r="I14" s="127">
        <f>(VLOOKUP($A14,'Base de dados'!$A$2:$F$726,6,0))/1000000</f>
        <v>18449.93482989</v>
      </c>
      <c r="J14" s="33">
        <v>20123.26285444</v>
      </c>
      <c r="K14" s="9"/>
      <c r="L14" s="127">
        <f t="shared" si="0"/>
        <v>357696.16277598997</v>
      </c>
      <c r="M14" s="33">
        <v>428610.93853028998</v>
      </c>
      <c r="N14" s="57"/>
    </row>
    <row r="15" spans="1:16">
      <c r="A15" s="4"/>
      <c r="B15" s="25" t="s">
        <v>18</v>
      </c>
      <c r="C15" s="133">
        <f>SUM(C8:C14)</f>
        <v>1124365.2241932701</v>
      </c>
      <c r="D15" s="44">
        <v>1058697.97604445</v>
      </c>
      <c r="E15" s="50"/>
      <c r="F15" s="205">
        <f>SUM(F8:F14)</f>
        <v>183327.00545817002</v>
      </c>
      <c r="G15" s="44">
        <v>149024.13889141998</v>
      </c>
      <c r="H15" s="50"/>
      <c r="I15" s="133">
        <f>SUM(I8:I14)</f>
        <v>58992.190908880002</v>
      </c>
      <c r="J15" s="44">
        <v>53807.467992929996</v>
      </c>
      <c r="K15" s="50"/>
      <c r="L15" s="133">
        <f>SUM(L8:L14)</f>
        <v>1366684.4205603199</v>
      </c>
      <c r="M15" s="44">
        <v>1261529.5829287998</v>
      </c>
      <c r="N15" s="57"/>
      <c r="P15" s="180"/>
    </row>
    <row r="16" spans="1:16">
      <c r="A16" s="4"/>
      <c r="B16" s="9"/>
      <c r="C16" s="139"/>
      <c r="D16" s="12"/>
      <c r="E16" s="9"/>
      <c r="F16" s="206"/>
      <c r="G16" s="55"/>
      <c r="H16" s="9"/>
      <c r="I16" s="139"/>
      <c r="J16" s="55"/>
      <c r="K16" s="9"/>
      <c r="L16" s="139"/>
      <c r="M16" s="55"/>
      <c r="N16" s="57"/>
    </row>
    <row r="17" spans="1:16">
      <c r="A17" s="4"/>
      <c r="B17" s="13" t="s">
        <v>20</v>
      </c>
      <c r="C17" s="133"/>
      <c r="D17" s="12"/>
      <c r="E17" s="9"/>
      <c r="F17" s="206"/>
      <c r="G17" s="55"/>
      <c r="H17" s="9"/>
      <c r="I17" s="139"/>
      <c r="J17" s="55"/>
      <c r="K17" s="9"/>
      <c r="L17" s="139"/>
      <c r="M17" s="55"/>
      <c r="N17" s="57"/>
    </row>
    <row r="18" spans="1:16">
      <c r="A18" s="4"/>
      <c r="B18" s="14"/>
      <c r="C18" s="141"/>
      <c r="D18" s="12"/>
      <c r="E18" s="9"/>
      <c r="F18" s="206"/>
      <c r="G18" s="55"/>
      <c r="H18" s="9"/>
      <c r="I18" s="139"/>
      <c r="J18" s="55"/>
      <c r="K18" s="9"/>
      <c r="L18" s="139"/>
      <c r="M18" s="55"/>
      <c r="N18" s="57"/>
    </row>
    <row r="19" spans="1:16">
      <c r="A19" s="123" t="s">
        <v>1482</v>
      </c>
      <c r="B19" s="14" t="s">
        <v>2608</v>
      </c>
      <c r="C19" s="126">
        <f>VLOOKUP($A19,'Base de dados'!$A$1490:$F$2226,6,0)/1000000</f>
        <v>1374.1553659900001</v>
      </c>
      <c r="D19" s="19">
        <v>1487.3227576300001</v>
      </c>
      <c r="E19" s="9"/>
      <c r="F19" s="203">
        <f>VLOOKUP($A19,'Base de dados'!$A$746:$F$1482,6,0)/1000000</f>
        <v>25399.869482289996</v>
      </c>
      <c r="G19" s="19">
        <v>21669.326358990002</v>
      </c>
      <c r="H19" s="9"/>
      <c r="I19" s="126">
        <f>(VLOOKUP($A19,'Base de dados'!$A$2:$F$726,6,0))/1000000</f>
        <v>36544.85200192</v>
      </c>
      <c r="J19" s="19">
        <v>30957.773904819998</v>
      </c>
      <c r="K19" s="9"/>
      <c r="L19" s="126">
        <f>C19+F19+I19</f>
        <v>63318.876850199995</v>
      </c>
      <c r="M19" s="19">
        <v>54114.423021440001</v>
      </c>
      <c r="N19" s="57"/>
    </row>
    <row r="20" spans="1:16">
      <c r="A20" s="123" t="s">
        <v>1495</v>
      </c>
      <c r="B20" s="14" t="s">
        <v>57</v>
      </c>
      <c r="C20" s="126">
        <f>VLOOKUP($A20,'Base de dados'!$A$1490:$F$2226,6,0)/1000000</f>
        <v>4456135.272221081</v>
      </c>
      <c r="D20" s="19">
        <v>4008335.05291386</v>
      </c>
      <c r="E20" s="9"/>
      <c r="F20" s="203">
        <f>VLOOKUP($A20,'Base de dados'!$A$746:$F$1482,6,0)/1000000</f>
        <v>286825.40731409995</v>
      </c>
      <c r="G20" s="19">
        <v>371559.80742517993</v>
      </c>
      <c r="H20" s="9"/>
      <c r="I20" s="126">
        <f>(VLOOKUP($A20,'Base de dados'!$A$2:$F$726,6,0))/1000000</f>
        <v>30956.581670750002</v>
      </c>
      <c r="J20" s="19">
        <v>28898.052019999996</v>
      </c>
      <c r="K20" s="9"/>
      <c r="L20" s="126">
        <f t="shared" ref="L20:L25" si="1">C20+F20+I20</f>
        <v>4773917.2612059312</v>
      </c>
      <c r="M20" s="19">
        <v>4408792.9123590402</v>
      </c>
      <c r="N20" s="57"/>
    </row>
    <row r="21" spans="1:16">
      <c r="A21" s="123" t="s">
        <v>1525</v>
      </c>
      <c r="B21" s="14" t="s">
        <v>58</v>
      </c>
      <c r="C21" s="126">
        <f>VLOOKUP($A21,'Base de dados'!$A$1490:$F$2226,6,0)/1000000</f>
        <v>348.31710891</v>
      </c>
      <c r="D21" s="19">
        <v>100.43542339</v>
      </c>
      <c r="E21" s="9"/>
      <c r="F21" s="203">
        <f>VLOOKUP($A21,'Base de dados'!$A$746:$F$1482,6,0)/1000000</f>
        <v>32508.061814880002</v>
      </c>
      <c r="G21" s="19">
        <v>30309.545364849997</v>
      </c>
      <c r="H21" s="9"/>
      <c r="I21" s="126">
        <f>(VLOOKUP($A21,'Base de dados'!$A$2:$F$726,6,0))/1000000</f>
        <v>15564.121470519998</v>
      </c>
      <c r="J21" s="19">
        <v>13365.399393439999</v>
      </c>
      <c r="K21" s="9"/>
      <c r="L21" s="126">
        <f t="shared" si="1"/>
        <v>48420.500394310002</v>
      </c>
      <c r="M21" s="19">
        <v>43775.380181679997</v>
      </c>
      <c r="N21" s="57"/>
    </row>
    <row r="22" spans="1:16">
      <c r="A22" s="123" t="s">
        <v>1530</v>
      </c>
      <c r="B22" s="14" t="s">
        <v>27</v>
      </c>
      <c r="C22" s="126">
        <f>VLOOKUP($A22,'Base de dados'!$A$1490:$F$2226,6,0)/1000000</f>
        <v>80.675302729999984</v>
      </c>
      <c r="D22" s="19">
        <v>68.007096869999998</v>
      </c>
      <c r="E22" s="9"/>
      <c r="F22" s="203">
        <f>VLOOKUP($A22,'Base de dados'!$A$746:$F$1482,6,0)/1000000</f>
        <v>134.9378725</v>
      </c>
      <c r="G22" s="19">
        <v>299.27638317000003</v>
      </c>
      <c r="H22" s="9"/>
      <c r="I22" s="126">
        <f>(VLOOKUP($A22,'Base de dados'!$A$2:$F$726,6,0))/1000000</f>
        <v>2122.0394667599999</v>
      </c>
      <c r="J22" s="19">
        <v>2067.0268411900001</v>
      </c>
      <c r="K22" s="9"/>
      <c r="L22" s="126">
        <f t="shared" si="1"/>
        <v>2337.6526419899997</v>
      </c>
      <c r="M22" s="19">
        <v>2434.3103212300002</v>
      </c>
      <c r="N22" s="57"/>
    </row>
    <row r="23" spans="1:16">
      <c r="A23" s="123" t="s">
        <v>1543</v>
      </c>
      <c r="B23" s="14" t="s">
        <v>28</v>
      </c>
      <c r="C23" s="126">
        <f>VLOOKUP($A23,'Base de dados'!$A$1490:$F$2226,6,0)/1000000</f>
        <v>1637724.8518753101</v>
      </c>
      <c r="D23" s="19">
        <v>1536008.2012532798</v>
      </c>
      <c r="E23" s="9"/>
      <c r="F23" s="203">
        <f>VLOOKUP($A23,'Base de dados'!$A$746:$F$1482,6,0)/1000000</f>
        <v>1188903.3781580199</v>
      </c>
      <c r="G23" s="19">
        <v>1043559.9688075099</v>
      </c>
      <c r="H23" s="9"/>
      <c r="I23" s="126">
        <f>(VLOOKUP($A23,'Base de dados'!$A$2:$F$726,6,0))/1000000</f>
        <v>376784.68438742997</v>
      </c>
      <c r="J23" s="19">
        <v>259397.58666708998</v>
      </c>
      <c r="K23" s="9"/>
      <c r="L23" s="126">
        <f t="shared" si="1"/>
        <v>3203412.9144207598</v>
      </c>
      <c r="M23" s="19">
        <v>2838965.7567278799</v>
      </c>
      <c r="N23" s="57"/>
    </row>
    <row r="24" spans="1:16">
      <c r="A24" s="123" t="s">
        <v>1567</v>
      </c>
      <c r="B24" s="14" t="s">
        <v>30</v>
      </c>
      <c r="C24" s="126">
        <f>VLOOKUP($A24,'Base de dados'!$A$1490:$F$2226,6,0)/1000000</f>
        <v>34274.000529110002</v>
      </c>
      <c r="D24" s="19">
        <v>81989.452520319988</v>
      </c>
      <c r="E24" s="9"/>
      <c r="F24" s="203">
        <f>VLOOKUP($A24,'Base de dados'!$A$746:$F$1482,6,0)/1000000</f>
        <v>34846.85013133</v>
      </c>
      <c r="G24" s="19">
        <v>28518.23604847</v>
      </c>
      <c r="H24" s="9"/>
      <c r="I24" s="126">
        <f>(VLOOKUP($A24,'Base de dados'!$A$2:$F$726,6,0))/1000000</f>
        <v>15663.43320297</v>
      </c>
      <c r="J24" s="19">
        <v>9306.181737930001</v>
      </c>
      <c r="K24" s="9"/>
      <c r="L24" s="126">
        <f t="shared" si="1"/>
        <v>84784.283863410004</v>
      </c>
      <c r="M24" s="19">
        <v>119813.87030672</v>
      </c>
      <c r="N24" s="57"/>
    </row>
    <row r="25" spans="1:16" ht="15.75" thickBot="1">
      <c r="A25" s="123" t="s">
        <v>1580</v>
      </c>
      <c r="B25" s="14" t="s">
        <v>32</v>
      </c>
      <c r="C25" s="127">
        <f>VLOOKUP($A25,'Base de dados'!$A$1490:$F$2226,6,0)/1000000</f>
        <v>2.2799992499999999</v>
      </c>
      <c r="D25" s="33">
        <v>336.61792558999997</v>
      </c>
      <c r="E25" s="9"/>
      <c r="F25" s="204">
        <f>VLOOKUP($A25,'Base de dados'!$A$746:$F$1482,6,0)/1000000</f>
        <v>10814.66731999</v>
      </c>
      <c r="G25" s="33">
        <v>11145.687675339999</v>
      </c>
      <c r="H25" s="9"/>
      <c r="I25" s="127">
        <f>(VLOOKUP($A25,'Base de dados'!$A$2:$F$726,6,0))/1000000</f>
        <v>2028.5641874600001</v>
      </c>
      <c r="J25" s="33">
        <v>1539.3809225299999</v>
      </c>
      <c r="K25" s="9"/>
      <c r="L25" s="127">
        <f t="shared" si="1"/>
        <v>12845.511506700001</v>
      </c>
      <c r="M25" s="33">
        <v>13021.686523459999</v>
      </c>
      <c r="N25" s="57"/>
    </row>
    <row r="26" spans="1:16">
      <c r="A26" s="4"/>
      <c r="B26" s="25" t="s">
        <v>34</v>
      </c>
      <c r="C26" s="133">
        <f>SUM(C19:C25)</f>
        <v>6129939.5524023799</v>
      </c>
      <c r="D26" s="44">
        <v>5628325.0898909401</v>
      </c>
      <c r="E26" s="50"/>
      <c r="F26" s="205">
        <f>SUM(F19:F25)</f>
        <v>1579433.1720931099</v>
      </c>
      <c r="G26" s="44">
        <v>1507061.8480635099</v>
      </c>
      <c r="H26" s="50"/>
      <c r="I26" s="133">
        <f>SUM(I19:I25)</f>
        <v>479664.27638780995</v>
      </c>
      <c r="J26" s="44">
        <v>345531.401487</v>
      </c>
      <c r="K26" s="50"/>
      <c r="L26" s="133">
        <f>SUM(L19:L25)</f>
        <v>8189037.0008833008</v>
      </c>
      <c r="M26" s="44">
        <v>7480918.3394414512</v>
      </c>
      <c r="N26" s="57"/>
      <c r="P26" s="180"/>
    </row>
    <row r="27" spans="1:16">
      <c r="A27" s="4"/>
      <c r="B27" s="9"/>
      <c r="C27" s="139"/>
      <c r="D27" s="12"/>
      <c r="E27" s="9"/>
      <c r="F27" s="206"/>
      <c r="G27" s="55"/>
      <c r="H27" s="9"/>
      <c r="I27" s="139"/>
      <c r="J27" s="55"/>
      <c r="K27" s="9"/>
      <c r="L27" s="139"/>
      <c r="M27" s="55"/>
      <c r="N27" s="57"/>
    </row>
    <row r="28" spans="1:16">
      <c r="A28" s="4"/>
      <c r="B28" s="13" t="s">
        <v>37</v>
      </c>
      <c r="C28" s="133"/>
      <c r="D28" s="12"/>
      <c r="E28" s="9"/>
      <c r="F28" s="206"/>
      <c r="G28" s="55"/>
      <c r="H28" s="9"/>
      <c r="I28" s="139"/>
      <c r="J28" s="55"/>
      <c r="K28" s="9"/>
      <c r="L28" s="139"/>
      <c r="M28" s="55"/>
      <c r="N28" s="57"/>
    </row>
    <row r="29" spans="1:16">
      <c r="A29" s="268" t="s">
        <v>1586</v>
      </c>
      <c r="B29" s="14" t="s">
        <v>38</v>
      </c>
      <c r="C29" s="126">
        <f>VLOOKUP($A29,'Base de dados'!$A$1490:$F$2226,6,0)/1000000</f>
        <v>17838.935999950001</v>
      </c>
      <c r="D29" s="19">
        <v>10236.84112589</v>
      </c>
      <c r="E29" s="9"/>
      <c r="F29" s="203">
        <f>VLOOKUP($A29,'Base de dados'!$A$746:$F$1482,6,0)/1000000</f>
        <v>16040.695348929999</v>
      </c>
      <c r="G29" s="19">
        <v>78570.179349760001</v>
      </c>
      <c r="H29" s="9"/>
      <c r="I29" s="126">
        <f>(VLOOKUP($A29,'Base de dados'!$A$2:$F$726,6,0))/1000000</f>
        <v>51961.201493850007</v>
      </c>
      <c r="J29" s="19">
        <v>50443.532893720003</v>
      </c>
      <c r="K29" s="9"/>
      <c r="L29" s="126">
        <f>C29+F29+I29</f>
        <v>85840.832842730015</v>
      </c>
      <c r="M29" s="19">
        <v>139250.55336937</v>
      </c>
      <c r="N29" s="5"/>
    </row>
    <row r="30" spans="1:16">
      <c r="A30" s="269" t="s">
        <v>1595</v>
      </c>
      <c r="B30" s="14" t="s">
        <v>59</v>
      </c>
      <c r="C30" s="126">
        <f>VLOOKUP($A30,'Base de dados'!$A$1490:$F$2226,6,0)/1000000</f>
        <v>0</v>
      </c>
      <c r="D30" s="19">
        <v>0</v>
      </c>
      <c r="E30" s="9"/>
      <c r="F30" s="203">
        <f>VLOOKUP($A30,'Base de dados'!$A$746:$F$1482,6,0)/1000000</f>
        <v>1497.07051843</v>
      </c>
      <c r="G30" s="19">
        <v>2850.3510107299999</v>
      </c>
      <c r="H30" s="9"/>
      <c r="I30" s="126">
        <f>(VLOOKUP($A30,'Base de dados'!$A$2:$F$726,6,0))/1000000</f>
        <v>162.58546337000001</v>
      </c>
      <c r="J30" s="19">
        <v>161.90749530000002</v>
      </c>
      <c r="K30" s="9"/>
      <c r="L30" s="126">
        <f t="shared" ref="L30:L36" si="2">C30+F30+I30</f>
        <v>1659.6559818000001</v>
      </c>
      <c r="M30" s="19">
        <v>3012.2585060299998</v>
      </c>
      <c r="N30" s="5"/>
    </row>
    <row r="31" spans="1:16">
      <c r="A31" s="269" t="s">
        <v>1601</v>
      </c>
      <c r="B31" s="14" t="s">
        <v>40</v>
      </c>
      <c r="C31" s="126">
        <f>VLOOKUP($A31,'Base de dados'!$A$1490:$F$2226,6,0)/1000000</f>
        <v>290.66898337999999</v>
      </c>
      <c r="D31" s="19">
        <v>290.66898337999999</v>
      </c>
      <c r="E31" s="9"/>
      <c r="F31" s="203">
        <f>VLOOKUP($A31,'Base de dados'!$A$746:$F$1482,6,0)/1000000</f>
        <v>699.26788148000003</v>
      </c>
      <c r="G31" s="19">
        <v>219.01369714</v>
      </c>
      <c r="H31" s="9"/>
      <c r="I31" s="126">
        <f>(VLOOKUP($A31,'Base de dados'!$A$2:$F$726,6,0))/1000000</f>
        <v>155.48764920999997</v>
      </c>
      <c r="J31" s="19">
        <v>181.86970803</v>
      </c>
      <c r="K31" s="9"/>
      <c r="L31" s="126">
        <f t="shared" si="2"/>
        <v>1145.42451407</v>
      </c>
      <c r="M31" s="19">
        <v>691.55238854999993</v>
      </c>
      <c r="N31" s="5"/>
    </row>
    <row r="32" spans="1:16">
      <c r="A32" s="269" t="s">
        <v>1632</v>
      </c>
      <c r="B32" s="14" t="s">
        <v>41</v>
      </c>
      <c r="C32" s="126">
        <f>VLOOKUP($A32,'Base de dados'!$A$1490:$F$2226,6,0)/1000000</f>
        <v>253.70042449000002</v>
      </c>
      <c r="D32" s="19">
        <v>344.51980680000003</v>
      </c>
      <c r="E32" s="9"/>
      <c r="F32" s="203">
        <f>VLOOKUP($A32,'Base de dados'!$A$746:$F$1482,6,0)/1000000</f>
        <v>6755.3896145199997</v>
      </c>
      <c r="G32" s="19">
        <v>3634.0700791099998</v>
      </c>
      <c r="H32" s="9"/>
      <c r="I32" s="126">
        <f>(VLOOKUP($A32,'Base de dados'!$A$2:$F$726,6,0))/1000000</f>
        <v>3331.9327111200005</v>
      </c>
      <c r="J32" s="19">
        <v>1890.6986060100003</v>
      </c>
      <c r="K32" s="9"/>
      <c r="L32" s="126">
        <f t="shared" si="2"/>
        <v>10341.02275013</v>
      </c>
      <c r="M32" s="19">
        <v>5869.2884919200005</v>
      </c>
      <c r="N32" s="5"/>
    </row>
    <row r="33" spans="1:14">
      <c r="A33" s="269" t="s">
        <v>1637</v>
      </c>
      <c r="B33" s="14" t="s">
        <v>42</v>
      </c>
      <c r="C33" s="126">
        <f>VLOOKUP($A33,'Base de dados'!$A$1490:$F$2226,6,0)/1000000</f>
        <v>76.088197449999981</v>
      </c>
      <c r="D33" s="19">
        <v>96.02239286999999</v>
      </c>
      <c r="E33" s="9"/>
      <c r="F33" s="203">
        <f>VLOOKUP($A33,'Base de dados'!$A$746:$F$1482,6,0)/1000000</f>
        <v>523.09194348000005</v>
      </c>
      <c r="G33" s="19">
        <v>2028.3252053900001</v>
      </c>
      <c r="H33" s="9"/>
      <c r="I33" s="126">
        <f>(VLOOKUP($A33,'Base de dados'!$A$2:$F$726,6,0))/1000000</f>
        <v>-1.9479372000000021</v>
      </c>
      <c r="J33" s="19">
        <v>37.53611574</v>
      </c>
      <c r="K33" s="9"/>
      <c r="L33" s="126">
        <f t="shared" si="2"/>
        <v>597.23220373000004</v>
      </c>
      <c r="M33" s="19">
        <v>2161.8837140000001</v>
      </c>
      <c r="N33" s="5"/>
    </row>
    <row r="34" spans="1:14">
      <c r="A34" s="268" t="s">
        <v>1692</v>
      </c>
      <c r="B34" s="14" t="s">
        <v>43</v>
      </c>
      <c r="C34" s="126">
        <f>VLOOKUP($A34,'Base de dados'!$A$1490:$F$2226,6,0)/1000000</f>
        <v>272.53709633</v>
      </c>
      <c r="D34" s="19">
        <v>7356.7562600700003</v>
      </c>
      <c r="E34" s="9"/>
      <c r="F34" s="203">
        <f>VLOOKUP($A34,'Base de dados'!$A$746:$F$1482,6,0)/1000000</f>
        <v>1119.81230463</v>
      </c>
      <c r="G34" s="19">
        <v>951.58786758000008</v>
      </c>
      <c r="H34" s="9"/>
      <c r="I34" s="126">
        <f>(VLOOKUP($A34,'Base de dados'!$A$2:$F$726,6,0))/1000000</f>
        <v>1088.8375924499999</v>
      </c>
      <c r="J34" s="301">
        <v>507.74267300000002</v>
      </c>
      <c r="K34" s="9"/>
      <c r="L34" s="126">
        <f t="shared" si="2"/>
        <v>2481.1869934099996</v>
      </c>
      <c r="M34" s="19">
        <v>8816.0868006500004</v>
      </c>
      <c r="N34" s="5"/>
    </row>
    <row r="35" spans="1:14">
      <c r="A35" s="268" t="s">
        <v>1705</v>
      </c>
      <c r="B35" s="14" t="s">
        <v>44</v>
      </c>
      <c r="C35" s="126">
        <f>VLOOKUP($A35,'Base de dados'!$A$1490:$F$2226,6,0)/1000000</f>
        <v>-2390088.9914270504</v>
      </c>
      <c r="D35" s="49">
        <v>-1980912.0181451598</v>
      </c>
      <c r="E35" s="9"/>
      <c r="F35" s="203">
        <f>VLOOKUP($A35,'Base de dados'!$A$746:$F$1482,6,0)/1000000</f>
        <v>-675169.06657606002</v>
      </c>
      <c r="G35" s="49">
        <v>-808358.48132466001</v>
      </c>
      <c r="H35" s="9"/>
      <c r="I35" s="126">
        <f>(VLOOKUP($A35,'Base de dados'!$A$2:$F$726,6,0))/1000000</f>
        <v>-177972.47452006</v>
      </c>
      <c r="J35" s="19">
        <v>10330.870369490001</v>
      </c>
      <c r="K35" s="9"/>
      <c r="L35" s="126">
        <f t="shared" si="2"/>
        <v>-3243230.5325231701</v>
      </c>
      <c r="M35" s="49">
        <v>-2778939.6291003302</v>
      </c>
      <c r="N35" s="5"/>
    </row>
    <row r="36" spans="1:14" ht="15.75" thickBot="1">
      <c r="A36" s="268" t="s">
        <v>1768</v>
      </c>
      <c r="B36" s="14" t="s">
        <v>45</v>
      </c>
      <c r="C36" s="127">
        <f>VLOOKUP($A36,'Base de dados'!$A$1490:$F$2226,6,0)/1000000*-1</f>
        <v>-776.88456119000011</v>
      </c>
      <c r="D36" s="300">
        <v>-776.88456119000011</v>
      </c>
      <c r="E36" s="9"/>
      <c r="F36" s="204">
        <f>VLOOKUP($A36,'Base de dados'!$A$746:$F$1482,6,0)/1000000*-1</f>
        <v>-1.3276E-4</v>
      </c>
      <c r="G36" s="33">
        <v>0</v>
      </c>
      <c r="H36" s="9"/>
      <c r="I36" s="127">
        <f>(VLOOKUP($A36,'Base de dados'!$A$2:$F$726,6,0))/1000000*-1</f>
        <v>-88.876735899999986</v>
      </c>
      <c r="J36" s="300">
        <v>-1.7121043800000002</v>
      </c>
      <c r="K36" s="9"/>
      <c r="L36" s="127">
        <f t="shared" si="2"/>
        <v>-865.76142985000013</v>
      </c>
      <c r="M36" s="300">
        <v>-778.59666557000014</v>
      </c>
      <c r="N36" s="5"/>
    </row>
    <row r="37" spans="1:14">
      <c r="A37" s="4"/>
      <c r="B37" s="25" t="s">
        <v>46</v>
      </c>
      <c r="C37" s="142">
        <f>SUM(C29:C36)</f>
        <v>-2372133.9452866404</v>
      </c>
      <c r="D37" s="48">
        <v>-1963364.0941373399</v>
      </c>
      <c r="E37" s="26"/>
      <c r="F37" s="207">
        <f>SUM(F29:F36)</f>
        <v>-648533.73909735004</v>
      </c>
      <c r="G37" s="48">
        <v>-720104.95411495003</v>
      </c>
      <c r="H37" s="26"/>
      <c r="I37" s="133">
        <f>SUM(I29:I36)</f>
        <v>-121363.25428316</v>
      </c>
      <c r="J37" s="44">
        <v>63552.445756910005</v>
      </c>
      <c r="K37" s="26"/>
      <c r="L37" s="142">
        <f>SUM(L29:L36)</f>
        <v>-3142030.9386671502</v>
      </c>
      <c r="M37" s="48">
        <v>-2619916.6024953802</v>
      </c>
      <c r="N37" s="5"/>
    </row>
    <row r="38" spans="1:14" ht="15.75" thickBot="1">
      <c r="A38" s="4"/>
      <c r="B38" s="9"/>
      <c r="C38" s="138"/>
      <c r="D38" s="81"/>
      <c r="E38" s="9"/>
      <c r="F38" s="208"/>
      <c r="G38" s="81"/>
      <c r="H38" s="9"/>
      <c r="I38" s="138"/>
      <c r="J38" s="81"/>
      <c r="K38" s="9"/>
      <c r="L38" s="140"/>
      <c r="M38" s="33"/>
      <c r="N38" s="5"/>
    </row>
    <row r="39" spans="1:14">
      <c r="A39" s="4"/>
      <c r="B39" s="6" t="s">
        <v>48</v>
      </c>
      <c r="C39" s="133">
        <f>C15+C26+C37</f>
        <v>4882170.8313090093</v>
      </c>
      <c r="D39" s="44">
        <v>4723658.9717980502</v>
      </c>
      <c r="E39" s="18"/>
      <c r="F39" s="205">
        <f>F15+F26+F37</f>
        <v>1114226.43845393</v>
      </c>
      <c r="G39" s="44">
        <v>935981.03283997974</v>
      </c>
      <c r="H39" s="18"/>
      <c r="I39" s="133">
        <f>I15+I26+I37</f>
        <v>417293.21301353001</v>
      </c>
      <c r="J39" s="44">
        <v>462891.31523683999</v>
      </c>
      <c r="K39" s="18"/>
      <c r="L39" s="133">
        <f>L15+L26+L37</f>
        <v>6413690.4827764705</v>
      </c>
      <c r="M39" s="44">
        <v>6122531.3198748715</v>
      </c>
      <c r="N39" s="5"/>
    </row>
    <row r="40" spans="1:14" ht="15.75" thickBot="1">
      <c r="A40" s="38"/>
      <c r="B40" s="37"/>
      <c r="C40" s="32"/>
      <c r="D40" s="37"/>
      <c r="E40" s="37"/>
      <c r="F40" s="209"/>
      <c r="G40" s="32"/>
      <c r="H40" s="37"/>
      <c r="I40" s="32"/>
      <c r="J40" s="32"/>
      <c r="K40" s="37"/>
      <c r="L40" s="32"/>
      <c r="M40" s="32"/>
      <c r="N40" s="39"/>
    </row>
  </sheetData>
  <mergeCells count="4">
    <mergeCell ref="C2:D2"/>
    <mergeCell ref="F2:G2"/>
    <mergeCell ref="I2:J2"/>
    <mergeCell ref="L2:M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K9"/>
  <sheetViews>
    <sheetView workbookViewId="0">
      <selection activeCell="B5" sqref="B5"/>
    </sheetView>
  </sheetViews>
  <sheetFormatPr defaultColWidth="10.7109375" defaultRowHeight="15"/>
  <cols>
    <col min="1" max="1" width="50.42578125" customWidth="1"/>
    <col min="2" max="2" width="60.7109375" customWidth="1"/>
    <col min="3" max="3" width="14.42578125" bestFit="1" customWidth="1"/>
    <col min="5" max="5" width="13.5703125" bestFit="1" customWidth="1"/>
    <col min="7" max="7" width="14.42578125" bestFit="1" customWidth="1"/>
    <col min="9" max="9" width="14.425781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88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79</v>
      </c>
      <c r="C3" s="88">
        <v>2017</v>
      </c>
      <c r="D3" s="88"/>
      <c r="E3" s="88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91"/>
      <c r="F4" s="91"/>
      <c r="G4" s="91"/>
      <c r="H4" s="91"/>
      <c r="I4" s="91"/>
      <c r="J4" s="92"/>
      <c r="K4" s="93"/>
    </row>
    <row r="5" spans="1:11">
      <c r="A5" s="86" t="s">
        <v>2530</v>
      </c>
      <c r="B5" s="35" t="s">
        <v>4096</v>
      </c>
      <c r="C5" s="177">
        <f>VLOOKUP($A5,'Base de dados'!$A$3692:$F$4414,6,0)/1000000</f>
        <v>506.13692660000004</v>
      </c>
      <c r="D5" s="171"/>
      <c r="E5" s="177">
        <f>VLOOKUP($A5,'Base de dados'!$A$2961:$F$3683,6,0)/1000000</f>
        <v>3434.5475093699997</v>
      </c>
      <c r="F5" s="172"/>
      <c r="G5" s="177">
        <f>VLOOKUP($A5,'Base de dados'!$A$2231:$F$2954,6,0)/1000000</f>
        <v>321.41723323000002</v>
      </c>
      <c r="H5" s="171"/>
      <c r="I5" s="177">
        <f>C5+E5+G5</f>
        <v>4262.1016692000003</v>
      </c>
      <c r="J5" s="316">
        <v>5229.060370520001</v>
      </c>
      <c r="K5" s="93"/>
    </row>
    <row r="6" spans="1:11">
      <c r="A6" s="86" t="s">
        <v>2531</v>
      </c>
      <c r="B6" s="35" t="s">
        <v>4097</v>
      </c>
      <c r="C6" s="177">
        <f>VLOOKUP($A6,'Base de dados'!$A$3692:$F$4414,6,0)/1000000</f>
        <v>1019.9370199</v>
      </c>
      <c r="D6" s="171"/>
      <c r="E6" s="177">
        <f>VLOOKUP($A6,'Base de dados'!$A$2961:$F$3683,6,0)/1000000</f>
        <v>357.14528254999999</v>
      </c>
      <c r="F6" s="172"/>
      <c r="G6" s="177">
        <f>VLOOKUP($A6,'Base de dados'!$A$2231:$F$2954,6,0)/1000000</f>
        <v>7.4736362299999994</v>
      </c>
      <c r="H6" s="171"/>
      <c r="I6" s="177">
        <f t="shared" ref="I6:I7" si="0">C6+E6+G6</f>
        <v>1384.5559386800001</v>
      </c>
      <c r="J6" s="316">
        <v>1734.69528756</v>
      </c>
      <c r="K6" s="93"/>
    </row>
    <row r="7" spans="1:11" ht="24.75" thickBot="1">
      <c r="A7" s="86" t="s">
        <v>2532</v>
      </c>
      <c r="B7" s="35" t="s">
        <v>339</v>
      </c>
      <c r="C7" s="178">
        <f>VLOOKUP($A7,'Base de dados'!$A$3692:$F$4414,6,0)/1000000</f>
        <v>79475.970942309999</v>
      </c>
      <c r="D7" s="171"/>
      <c r="E7" s="178">
        <f>VLOOKUP($A7,'Base de dados'!$A$2961:$F$3683,6,0)/1000000</f>
        <v>20002.179056090001</v>
      </c>
      <c r="F7" s="172"/>
      <c r="G7" s="178">
        <f>VLOOKUP($A7,'Base de dados'!$A$2231:$F$2954,6,0)/1000000</f>
        <v>13634.863024139999</v>
      </c>
      <c r="H7" s="171"/>
      <c r="I7" s="178">
        <f t="shared" si="0"/>
        <v>113113.01302253999</v>
      </c>
      <c r="J7" s="317">
        <v>89042.105505390005</v>
      </c>
      <c r="K7" s="93"/>
    </row>
    <row r="8" spans="1:11">
      <c r="A8" s="86"/>
      <c r="B8" s="96" t="s">
        <v>340</v>
      </c>
      <c r="C8" s="169">
        <f>SUM(C5:C7)</f>
        <v>81002.044888809993</v>
      </c>
      <c r="D8" s="170"/>
      <c r="E8" s="169">
        <f>SUM(E5:E7)</f>
        <v>23793.87184801</v>
      </c>
      <c r="F8" s="170"/>
      <c r="G8" s="169">
        <f>SUM(G5:G7)</f>
        <v>13963.753893599998</v>
      </c>
      <c r="H8" s="170"/>
      <c r="I8" s="169">
        <f>SUM(I5:I7)</f>
        <v>118759.67063041999</v>
      </c>
      <c r="J8" s="311">
        <v>96005.861163470006</v>
      </c>
      <c r="K8" s="93"/>
    </row>
    <row r="9" spans="1:11" ht="15.75" thickBot="1">
      <c r="A9" s="98"/>
      <c r="B9" s="99"/>
      <c r="C9" s="179"/>
      <c r="D9" s="179"/>
      <c r="E9" s="179"/>
      <c r="F9" s="179"/>
      <c r="G9" s="179"/>
      <c r="H9" s="179"/>
      <c r="I9" s="179"/>
      <c r="J9" s="100"/>
      <c r="K9" s="101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K13"/>
  <sheetViews>
    <sheetView topLeftCell="B1" workbookViewId="0">
      <selection activeCell="J16" sqref="J16"/>
    </sheetView>
  </sheetViews>
  <sheetFormatPr defaultColWidth="10.7109375" defaultRowHeight="15"/>
  <cols>
    <col min="1" max="1" width="63.28515625" customWidth="1"/>
    <col min="2" max="2" width="60.7109375" customWidth="1"/>
    <col min="3" max="3" width="14.42578125" bestFit="1" customWidth="1"/>
    <col min="5" max="5" width="14.42578125" bestFit="1" customWidth="1"/>
    <col min="7" max="7" width="14.42578125" bestFit="1" customWidth="1"/>
    <col min="9" max="9" width="15.285156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88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80</v>
      </c>
      <c r="C3" s="88">
        <v>2017</v>
      </c>
      <c r="D3" s="88"/>
      <c r="E3" s="88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91"/>
      <c r="F4" s="91"/>
      <c r="G4" s="91"/>
      <c r="H4" s="91"/>
      <c r="I4" s="91"/>
      <c r="J4" s="92"/>
      <c r="K4" s="93"/>
    </row>
    <row r="5" spans="1:11" ht="24">
      <c r="A5" s="86" t="s">
        <v>2533</v>
      </c>
      <c r="B5" s="35" t="s">
        <v>341</v>
      </c>
      <c r="C5" s="177">
        <f>VLOOKUP($A5,'Base de dados'!$A$3692:$F$4414,6,0)/1000000</f>
        <v>64483.807419570003</v>
      </c>
      <c r="D5" s="171"/>
      <c r="E5" s="177">
        <f>VLOOKUP($A5,'Base de dados'!$A$2961:$F$3683,6,0)/1000000</f>
        <v>1045.8950321100001</v>
      </c>
      <c r="F5" s="172"/>
      <c r="G5" s="177">
        <f>VLOOKUP($A5,'Base de dados'!$A$2231:$F$2954,6,0)/1000000</f>
        <v>225.74090148000002</v>
      </c>
      <c r="H5" s="171"/>
      <c r="I5" s="177">
        <f>C5+E5+G5</f>
        <v>65755.443353160008</v>
      </c>
      <c r="J5" s="316">
        <v>59647.817329210004</v>
      </c>
      <c r="K5" s="93"/>
    </row>
    <row r="6" spans="1:11">
      <c r="A6" s="86" t="s">
        <v>2534</v>
      </c>
      <c r="B6" s="35" t="s">
        <v>342</v>
      </c>
      <c r="C6" s="177">
        <f>VLOOKUP($A6,'Base de dados'!$A$3692:$F$4414,6,0)/1000000</f>
        <v>112439.87805092</v>
      </c>
      <c r="D6" s="171"/>
      <c r="E6" s="177">
        <f>VLOOKUP($A6,'Base de dados'!$A$2961:$F$3683,6,0)/1000000</f>
        <v>14008.575604669999</v>
      </c>
      <c r="F6" s="172"/>
      <c r="G6" s="177">
        <f>VLOOKUP($A6,'Base de dados'!$A$2231:$F$2954,6,0)/1000000</f>
        <v>25342.088849239994</v>
      </c>
      <c r="H6" s="171"/>
      <c r="I6" s="177">
        <f t="shared" ref="I6:I11" si="0">C6+E6+G6</f>
        <v>151790.54250482999</v>
      </c>
      <c r="J6" s="316">
        <v>123175.92780218001</v>
      </c>
      <c r="K6" s="93"/>
    </row>
    <row r="7" spans="1:11">
      <c r="A7" s="86" t="s">
        <v>2535</v>
      </c>
      <c r="B7" s="35" t="s">
        <v>343</v>
      </c>
      <c r="C7" s="177">
        <f>VLOOKUP($A7,'Base de dados'!$A$3692:$F$4414,6,0)/1000000</f>
        <v>236415.41888817999</v>
      </c>
      <c r="D7" s="171"/>
      <c r="E7" s="177">
        <f>VLOOKUP($A7,'Base de dados'!$A$2961:$F$3683,6,0)/1000000</f>
        <v>43447.840856350005</v>
      </c>
      <c r="F7" s="172"/>
      <c r="G7" s="177">
        <f>VLOOKUP($A7,'Base de dados'!$A$2231:$F$2954,6,0)/1000000</f>
        <v>12180.400667530001</v>
      </c>
      <c r="H7" s="171"/>
      <c r="I7" s="177">
        <f t="shared" si="0"/>
        <v>292043.66041206004</v>
      </c>
      <c r="J7" s="316">
        <v>275149.32676157996</v>
      </c>
      <c r="K7" s="93"/>
    </row>
    <row r="8" spans="1:11">
      <c r="A8" s="86" t="s">
        <v>2536</v>
      </c>
      <c r="B8" s="35" t="s">
        <v>344</v>
      </c>
      <c r="C8" s="177">
        <f>VLOOKUP($A8,'Base de dados'!$A$3692:$F$4414,6,0)/1000000</f>
        <v>1.9021200000000002E-2</v>
      </c>
      <c r="D8" s="171"/>
      <c r="E8" s="177">
        <f>VLOOKUP($A8,'Base de dados'!$A$2961:$F$3683,6,0)/1000000</f>
        <v>5.6710851600000005</v>
      </c>
      <c r="F8" s="172"/>
      <c r="G8" s="177">
        <f>VLOOKUP($A8,'Base de dados'!$A$2231:$F$2954,6,0)/1000000</f>
        <v>64.535142450000009</v>
      </c>
      <c r="H8" s="171"/>
      <c r="I8" s="177">
        <f t="shared" si="0"/>
        <v>70.225248810000011</v>
      </c>
      <c r="J8" s="316">
        <v>62.577369499999996</v>
      </c>
      <c r="K8" s="93"/>
    </row>
    <row r="9" spans="1:11" ht="24">
      <c r="A9" s="86" t="s">
        <v>2537</v>
      </c>
      <c r="B9" s="35" t="s">
        <v>345</v>
      </c>
      <c r="C9" s="177">
        <f>VLOOKUP($A9,'Base de dados'!$A$3692:$F$4414,6,0)/1000000</f>
        <v>104579.15373834</v>
      </c>
      <c r="D9" s="171"/>
      <c r="E9" s="177">
        <f>VLOOKUP($A9,'Base de dados'!$A$2961:$F$3683,6,0)/1000000</f>
        <v>10445.967333930001</v>
      </c>
      <c r="F9" s="172"/>
      <c r="G9" s="177">
        <f>VLOOKUP($A9,'Base de dados'!$A$2231:$F$2954,6,0)/1000000</f>
        <v>13534.32497659</v>
      </c>
      <c r="H9" s="171"/>
      <c r="I9" s="177">
        <f t="shared" si="0"/>
        <v>128559.44604886</v>
      </c>
      <c r="J9" s="308">
        <v>146993.44638908998</v>
      </c>
      <c r="K9" s="93"/>
    </row>
    <row r="10" spans="1:11">
      <c r="A10" s="86" t="s">
        <v>2538</v>
      </c>
      <c r="B10" s="35" t="s">
        <v>2540</v>
      </c>
      <c r="C10" s="177">
        <f>VLOOKUP($A10,'Base de dados'!$A$3692:$F$4414,6,0)/1000000</f>
        <v>33773.296751330003</v>
      </c>
      <c r="D10" s="171"/>
      <c r="E10" s="177">
        <f>VLOOKUP($A10,'Base de dados'!$A$2961:$F$3683,6,0)/1000000</f>
        <v>0</v>
      </c>
      <c r="F10" s="172"/>
      <c r="G10" s="177">
        <f>VLOOKUP($A10,'Base de dados'!$A$2231:$F$2954,6,0)/1000000</f>
        <v>4.4262759200000001</v>
      </c>
      <c r="H10" s="171"/>
      <c r="I10" s="177">
        <f t="shared" si="0"/>
        <v>33777.723027250002</v>
      </c>
      <c r="J10" s="308">
        <v>41526.539785089997</v>
      </c>
      <c r="K10" s="93"/>
    </row>
    <row r="11" spans="1:11" ht="24.75" thickBot="1">
      <c r="A11" s="86" t="s">
        <v>2539</v>
      </c>
      <c r="B11" s="35" t="s">
        <v>346</v>
      </c>
      <c r="C11" s="178">
        <f>VLOOKUP($A11,'Base de dados'!$A$3692:$F$4414,6,0)/1000000</f>
        <v>15605.29907592</v>
      </c>
      <c r="D11" s="171"/>
      <c r="E11" s="178">
        <f>VLOOKUP($A11,'Base de dados'!$A$2961:$F$3683,6,0)/1000000</f>
        <v>3269.4645809200001</v>
      </c>
      <c r="F11" s="172"/>
      <c r="G11" s="178">
        <f>VLOOKUP($A11,'Base de dados'!$A$2231:$F$2954,6,0)/1000000</f>
        <v>8851.7426925899999</v>
      </c>
      <c r="H11" s="171"/>
      <c r="I11" s="178">
        <f t="shared" si="0"/>
        <v>27726.506349430001</v>
      </c>
      <c r="J11" s="312">
        <v>20561.601782170001</v>
      </c>
      <c r="K11" s="93"/>
    </row>
    <row r="12" spans="1:11">
      <c r="A12" s="86"/>
      <c r="B12" s="96" t="s">
        <v>347</v>
      </c>
      <c r="C12" s="169">
        <f>SUM(C5:C11)</f>
        <v>567296.87294546003</v>
      </c>
      <c r="D12" s="170"/>
      <c r="E12" s="169">
        <f>SUM(E5:E11)</f>
        <v>72223.414493140008</v>
      </c>
      <c r="F12" s="170"/>
      <c r="G12" s="169">
        <f>SUM(G5:G11)</f>
        <v>60203.259505799986</v>
      </c>
      <c r="H12" s="170"/>
      <c r="I12" s="169">
        <f>SUM(I5:I11)</f>
        <v>699723.54694440006</v>
      </c>
      <c r="J12" s="311">
        <v>667117.23721882002</v>
      </c>
      <c r="K12" s="93"/>
    </row>
    <row r="13" spans="1:11" ht="15.75" thickBot="1">
      <c r="A13" s="98"/>
      <c r="B13" s="99"/>
      <c r="C13" s="100"/>
      <c r="D13" s="100"/>
      <c r="E13" s="100"/>
      <c r="F13" s="100"/>
      <c r="G13" s="100"/>
      <c r="H13" s="100"/>
      <c r="I13" s="100"/>
      <c r="J13" s="100"/>
      <c r="K13" s="101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K14"/>
  <sheetViews>
    <sheetView topLeftCell="B1" workbookViewId="0">
      <selection activeCell="J19" sqref="J19"/>
    </sheetView>
  </sheetViews>
  <sheetFormatPr defaultColWidth="10.7109375" defaultRowHeight="15"/>
  <cols>
    <col min="1" max="1" width="54.85546875" customWidth="1"/>
    <col min="2" max="2" width="60.7109375" customWidth="1"/>
    <col min="3" max="3" width="14.42578125" bestFit="1" customWidth="1"/>
    <col min="5" max="5" width="13.5703125" bestFit="1" customWidth="1"/>
    <col min="7" max="7" width="14.42578125" bestFit="1" customWidth="1"/>
    <col min="9" max="9" width="15.285156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88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81</v>
      </c>
      <c r="C3" s="88">
        <v>2017</v>
      </c>
      <c r="D3" s="88"/>
      <c r="E3" s="88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91"/>
      <c r="F4" s="91"/>
      <c r="G4" s="91"/>
      <c r="H4" s="91"/>
      <c r="I4" s="91"/>
      <c r="J4" s="92"/>
      <c r="K4" s="93"/>
    </row>
    <row r="5" spans="1:11">
      <c r="A5" s="86" t="s">
        <v>2541</v>
      </c>
      <c r="B5" s="35" t="s">
        <v>348</v>
      </c>
      <c r="C5" s="177">
        <f>VLOOKUP($A5,'Base de dados'!$A$3692:$F$4414,6,0)/1000000</f>
        <v>1359.8030978600002</v>
      </c>
      <c r="D5" s="171"/>
      <c r="E5" s="177">
        <f>VLOOKUP($A5,'Base de dados'!$A$2961:$F$3683,6,0)/1000000</f>
        <v>125.48455619000001</v>
      </c>
      <c r="F5" s="172"/>
      <c r="G5" s="177">
        <f>VLOOKUP($A5,'Base de dados'!$A$2231:$F$2954,6,0)/1000000</f>
        <v>41227.111690639998</v>
      </c>
      <c r="H5" s="171"/>
      <c r="I5" s="177">
        <f>C5+E5+G5</f>
        <v>42712.399344689999</v>
      </c>
      <c r="J5" s="316">
        <v>48737.794012439997</v>
      </c>
      <c r="K5" s="93"/>
    </row>
    <row r="6" spans="1:11">
      <c r="A6" s="86" t="s">
        <v>2542</v>
      </c>
      <c r="B6" s="35" t="s">
        <v>349</v>
      </c>
      <c r="C6" s="177">
        <f>VLOOKUP($A6,'Base de dados'!$A$3692:$F$4414,6,0)/1000000</f>
        <v>365.08906327</v>
      </c>
      <c r="D6" s="171"/>
      <c r="E6" s="177">
        <f>VLOOKUP($A6,'Base de dados'!$A$2961:$F$3683,6,0)/1000000</f>
        <v>2410.7057003800001</v>
      </c>
      <c r="F6" s="172"/>
      <c r="G6" s="177">
        <f>VLOOKUP($A6,'Base de dados'!$A$2231:$F$2954,6,0)/1000000</f>
        <v>618.28918855999996</v>
      </c>
      <c r="H6" s="171"/>
      <c r="I6" s="177">
        <f t="shared" ref="I6:I7" si="0">C6+E6+G6</f>
        <v>3394.0839522100005</v>
      </c>
      <c r="J6" s="316">
        <v>4544.79135116</v>
      </c>
      <c r="K6" s="93"/>
    </row>
    <row r="7" spans="1:11" ht="24">
      <c r="A7" s="86" t="s">
        <v>2543</v>
      </c>
      <c r="B7" s="35" t="s">
        <v>350</v>
      </c>
      <c r="C7" s="177">
        <f>VLOOKUP($A7,'Base de dados'!$A$3692:$F$4414,6,0)/1000000</f>
        <v>0</v>
      </c>
      <c r="D7" s="171"/>
      <c r="E7" s="177">
        <f>VLOOKUP($A7,'Base de dados'!$A$2961:$F$3683,6,0)/1000000</f>
        <v>13413.49469087</v>
      </c>
      <c r="F7" s="172"/>
      <c r="G7" s="177">
        <f>VLOOKUP($A7,'Base de dados'!$A$2231:$F$2954,6,0)/1000000</f>
        <v>20812.674012859999</v>
      </c>
      <c r="H7" s="171"/>
      <c r="I7" s="177">
        <f t="shared" si="0"/>
        <v>34226.16870373</v>
      </c>
      <c r="J7" s="316">
        <v>31288.479307759997</v>
      </c>
      <c r="K7" s="93"/>
    </row>
    <row r="8" spans="1:11">
      <c r="A8" s="86" t="s">
        <v>2544</v>
      </c>
      <c r="B8" s="35" t="s">
        <v>351</v>
      </c>
      <c r="C8" s="177">
        <f>VLOOKUP($A8,'Base de dados'!$A$3692:$F$4414,6,0)/1000000</f>
        <v>0</v>
      </c>
      <c r="D8" s="171"/>
      <c r="E8" s="177">
        <f>VLOOKUP($A8,'Base de dados'!$A$2961:$F$3683,6,0)/1000000</f>
        <v>0</v>
      </c>
      <c r="F8" s="172"/>
      <c r="G8" s="177">
        <f>VLOOKUP($A8,'Base de dados'!$A$2231:$F$2954,6,0)/1000000</f>
        <v>105.4624901</v>
      </c>
      <c r="H8" s="171"/>
      <c r="I8" s="177">
        <f t="shared" ref="I8:I12" si="1">C8+E8+G8</f>
        <v>105.4624901</v>
      </c>
      <c r="J8" s="316">
        <v>30.979860690000002</v>
      </c>
      <c r="K8" s="93"/>
    </row>
    <row r="9" spans="1:11">
      <c r="A9" s="86" t="s">
        <v>2545</v>
      </c>
      <c r="B9" s="35" t="s">
        <v>352</v>
      </c>
      <c r="C9" s="177">
        <f>VLOOKUP($A9,'Base de dados'!$A$3692:$F$4414,6,0)/1000000</f>
        <v>29.350686449999998</v>
      </c>
      <c r="D9" s="171"/>
      <c r="E9" s="177">
        <f>VLOOKUP($A9,'Base de dados'!$A$2961:$F$3683,6,0)/1000000</f>
        <v>6.3893855000000004</v>
      </c>
      <c r="F9" s="172"/>
      <c r="G9" s="177">
        <f>VLOOKUP($A9,'Base de dados'!$A$2231:$F$2954,6,0)/1000000</f>
        <v>5.4077686299999996</v>
      </c>
      <c r="H9" s="171"/>
      <c r="I9" s="177">
        <f t="shared" si="1"/>
        <v>41.14784058</v>
      </c>
      <c r="J9" s="316">
        <v>14.25448256</v>
      </c>
      <c r="K9" s="93"/>
    </row>
    <row r="10" spans="1:11">
      <c r="A10" s="86" t="s">
        <v>2546</v>
      </c>
      <c r="B10" s="35" t="s">
        <v>353</v>
      </c>
      <c r="C10" s="177">
        <f>VLOOKUP($A10,'Base de dados'!$A$3692:$F$4414,6,0)/1000000</f>
        <v>0</v>
      </c>
      <c r="D10" s="171"/>
      <c r="E10" s="177">
        <f>VLOOKUP($A10,'Base de dados'!$A$2961:$F$3683,6,0)/1000000</f>
        <v>0</v>
      </c>
      <c r="F10" s="172"/>
      <c r="G10" s="177">
        <f>VLOOKUP($A10,'Base de dados'!$A$2231:$F$2954,6,0)/1000000</f>
        <v>15.858724949999999</v>
      </c>
      <c r="H10" s="171"/>
      <c r="I10" s="177">
        <f t="shared" si="1"/>
        <v>15.858724949999999</v>
      </c>
      <c r="J10" s="316">
        <v>78.966938549999995</v>
      </c>
      <c r="K10" s="93"/>
    </row>
    <row r="11" spans="1:11">
      <c r="A11" s="86" t="s">
        <v>2547</v>
      </c>
      <c r="B11" s="35" t="s">
        <v>354</v>
      </c>
      <c r="C11" s="177">
        <f>VLOOKUP($A11,'Base de dados'!$A$3692:$F$4414,6,0)/1000000</f>
        <v>1.73347534</v>
      </c>
      <c r="D11" s="171"/>
      <c r="E11" s="177">
        <f>VLOOKUP($A11,'Base de dados'!$A$2961:$F$3683,6,0)/1000000</f>
        <v>17.465755850000001</v>
      </c>
      <c r="F11" s="172"/>
      <c r="G11" s="177">
        <f>VLOOKUP($A11,'Base de dados'!$A$2231:$F$2954,6,0)/1000000</f>
        <v>133.87007479000002</v>
      </c>
      <c r="H11" s="171"/>
      <c r="I11" s="177">
        <f t="shared" si="1"/>
        <v>153.06930598000002</v>
      </c>
      <c r="J11" s="316">
        <v>125.67250633</v>
      </c>
      <c r="K11" s="93"/>
    </row>
    <row r="12" spans="1:11" ht="15.75" thickBot="1">
      <c r="A12" s="86" t="s">
        <v>2548</v>
      </c>
      <c r="B12" s="35" t="s">
        <v>355</v>
      </c>
      <c r="C12" s="178">
        <f>VLOOKUP($A12,'Base de dados'!$A$3692:$F$4414,6,0)/1000000</f>
        <v>63168.767280929998</v>
      </c>
      <c r="D12" s="171"/>
      <c r="E12" s="178">
        <f>VLOOKUP($A12,'Base de dados'!$A$2961:$F$3683,6,0)/1000000</f>
        <v>987.88373247000004</v>
      </c>
      <c r="F12" s="172"/>
      <c r="G12" s="178">
        <f>VLOOKUP($A12,'Base de dados'!$A$2231:$F$2954,6,0)/1000000</f>
        <v>7798.4638265000003</v>
      </c>
      <c r="H12" s="171"/>
      <c r="I12" s="178">
        <f t="shared" si="1"/>
        <v>71955.114839899994</v>
      </c>
      <c r="J12" s="317">
        <v>102790.33999714001</v>
      </c>
      <c r="K12" s="93"/>
    </row>
    <row r="13" spans="1:11">
      <c r="B13" s="96" t="s">
        <v>356</v>
      </c>
      <c r="C13" s="169">
        <f>SUM(C5:C12)</f>
        <v>64924.743603850002</v>
      </c>
      <c r="D13" s="170"/>
      <c r="E13" s="169">
        <f>SUM(E5:E12)</f>
        <v>16961.423821260003</v>
      </c>
      <c r="F13" s="170"/>
      <c r="G13" s="169">
        <f>SUM(G5:G12)</f>
        <v>70717.137777029988</v>
      </c>
      <c r="H13" s="170"/>
      <c r="I13" s="169">
        <f>SUM(I5:I12)</f>
        <v>152603.30520214001</v>
      </c>
      <c r="J13" s="311">
        <v>187611.27845663001</v>
      </c>
      <c r="K13" s="93"/>
    </row>
    <row r="14" spans="1:11" ht="15.75" thickBot="1">
      <c r="A14" s="98"/>
      <c r="B14" s="99"/>
      <c r="C14" s="100"/>
      <c r="D14" s="100"/>
      <c r="E14" s="100"/>
      <c r="F14" s="100"/>
      <c r="G14" s="100"/>
      <c r="H14" s="100"/>
      <c r="I14" s="100"/>
      <c r="J14" s="100"/>
      <c r="K14" s="101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K12"/>
  <sheetViews>
    <sheetView workbookViewId="0">
      <selection activeCell="B17" sqref="B17"/>
    </sheetView>
  </sheetViews>
  <sheetFormatPr defaultColWidth="10.7109375" defaultRowHeight="15"/>
  <cols>
    <col min="1" max="1" width="56.42578125" customWidth="1"/>
    <col min="2" max="2" width="60.7109375" customWidth="1"/>
    <col min="3" max="3" width="14.42578125" bestFit="1" customWidth="1"/>
    <col min="5" max="5" width="13.5703125" bestFit="1" customWidth="1"/>
    <col min="7" max="7" width="14.42578125" bestFit="1" customWidth="1"/>
    <col min="9" max="9" width="15.285156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88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82</v>
      </c>
      <c r="C3" s="88">
        <v>2017</v>
      </c>
      <c r="D3" s="88"/>
      <c r="E3" s="88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91"/>
      <c r="F4" s="91"/>
      <c r="G4" s="91"/>
      <c r="H4" s="91"/>
      <c r="I4" s="91"/>
      <c r="J4" s="92"/>
      <c r="K4" s="93"/>
    </row>
    <row r="5" spans="1:11">
      <c r="A5" s="86" t="s">
        <v>2549</v>
      </c>
      <c r="B5" s="35" t="s">
        <v>357</v>
      </c>
      <c r="C5" s="177">
        <f>VLOOKUP($A5,'Base de dados'!$A$3692:$F$4414,6,0)/1000000</f>
        <v>70759.636310360002</v>
      </c>
      <c r="D5" s="171"/>
      <c r="E5" s="177">
        <f>VLOOKUP($A5,'Base de dados'!$A$2961:$F$3683,6,0)/1000000</f>
        <v>31376.530220689994</v>
      </c>
      <c r="F5" s="172"/>
      <c r="G5" s="177">
        <f>VLOOKUP($A5,'Base de dados'!$A$2231:$F$2954,6,0)/1000000</f>
        <v>5111.2543308300001</v>
      </c>
      <c r="H5" s="171"/>
      <c r="I5" s="177">
        <f t="shared" ref="I5:I9" si="0">C5+E5+G5</f>
        <v>107247.42086187999</v>
      </c>
      <c r="J5" s="316">
        <v>184544.96460711001</v>
      </c>
      <c r="K5" s="93"/>
    </row>
    <row r="6" spans="1:11">
      <c r="A6" s="86" t="s">
        <v>2550</v>
      </c>
      <c r="B6" s="35" t="s">
        <v>358</v>
      </c>
      <c r="C6" s="177">
        <f>VLOOKUP($A6,'Base de dados'!$A$3692:$F$4414,6,0)/1000000</f>
        <v>179.50203465999999</v>
      </c>
      <c r="D6" s="171"/>
      <c r="E6" s="177">
        <f>VLOOKUP($A6,'Base de dados'!$A$2961:$F$3683,6,0)/1000000</f>
        <v>239.99877065000001</v>
      </c>
      <c r="F6" s="172"/>
      <c r="G6" s="177">
        <f>VLOOKUP($A6,'Base de dados'!$A$2231:$F$2954,6,0)/1000000</f>
        <v>255.93353351999997</v>
      </c>
      <c r="H6" s="171"/>
      <c r="I6" s="177">
        <f t="shared" si="0"/>
        <v>675.43433883</v>
      </c>
      <c r="J6" s="316">
        <v>549.96108468</v>
      </c>
      <c r="K6" s="93"/>
    </row>
    <row r="7" spans="1:11">
      <c r="A7" s="86" t="s">
        <v>2551</v>
      </c>
      <c r="B7" s="35" t="s">
        <v>359</v>
      </c>
      <c r="C7" s="177">
        <f>VLOOKUP($A7,'Base de dados'!$A$3692:$F$4414,6,0)/1000000</f>
        <v>43797.956334130002</v>
      </c>
      <c r="D7" s="171"/>
      <c r="E7" s="177">
        <f>VLOOKUP($A7,'Base de dados'!$A$2961:$F$3683,6,0)/1000000</f>
        <v>21772.134686980004</v>
      </c>
      <c r="F7" s="172"/>
      <c r="G7" s="177">
        <f>VLOOKUP($A7,'Base de dados'!$A$2231:$F$2954,6,0)/1000000</f>
        <v>10351.775452639997</v>
      </c>
      <c r="H7" s="171"/>
      <c r="I7" s="177">
        <f t="shared" si="0"/>
        <v>75921.866473750008</v>
      </c>
      <c r="J7" s="316">
        <v>119351.63609689</v>
      </c>
      <c r="K7" s="93"/>
    </row>
    <row r="8" spans="1:11">
      <c r="A8" s="86" t="s">
        <v>2552</v>
      </c>
      <c r="B8" s="35" t="s">
        <v>4099</v>
      </c>
      <c r="C8" s="177">
        <f>VLOOKUP($A8,'Base de dados'!$A$3692:$F$4414,6,0)/1000000</f>
        <v>63704.757935129994</v>
      </c>
      <c r="D8" s="171"/>
      <c r="E8" s="177">
        <f>VLOOKUP($A8,'Base de dados'!$A$2961:$F$3683,6,0)/1000000</f>
        <v>68825.465908490005</v>
      </c>
      <c r="F8" s="172"/>
      <c r="G8" s="177">
        <f>VLOOKUP($A8,'Base de dados'!$A$2231:$F$2954,6,0)/1000000</f>
        <v>10506.755244239999</v>
      </c>
      <c r="H8" s="171"/>
      <c r="I8" s="177">
        <f t="shared" si="0"/>
        <v>143036.97908785997</v>
      </c>
      <c r="J8" s="316">
        <v>216229.86274719</v>
      </c>
      <c r="K8" s="93"/>
    </row>
    <row r="9" spans="1:11" ht="15.75" thickBot="1">
      <c r="A9" s="86" t="s">
        <v>2553</v>
      </c>
      <c r="B9" s="35" t="s">
        <v>360</v>
      </c>
      <c r="C9" s="178">
        <f>VLOOKUP($A9,'Base de dados'!$A$3692:$F$4414,6,0)/1000000</f>
        <v>1E-8</v>
      </c>
      <c r="D9" s="171"/>
      <c r="E9" s="178">
        <f>VLOOKUP($A9,'Base de dados'!$A$2961:$F$3683,6,0)/1000000</f>
        <v>20.651307370000001</v>
      </c>
      <c r="F9" s="172"/>
      <c r="G9" s="178">
        <f>VLOOKUP($A9,'Base de dados'!$A$2231:$F$2954,6,0)/1000000</f>
        <v>146.69600680000002</v>
      </c>
      <c r="H9" s="171"/>
      <c r="I9" s="178">
        <f t="shared" si="0"/>
        <v>167.34731418000001</v>
      </c>
      <c r="J9" s="312">
        <v>341.75658664999997</v>
      </c>
      <c r="K9" s="93"/>
    </row>
    <row r="10" spans="1:11">
      <c r="A10" s="86"/>
      <c r="B10" s="96" t="s">
        <v>361</v>
      </c>
      <c r="C10" s="169">
        <f>SUM(C5:C9)</f>
        <v>178441.85261429002</v>
      </c>
      <c r="D10" s="170"/>
      <c r="E10" s="169">
        <f>SUM(E5:E9)</f>
        <v>122234.78089418</v>
      </c>
      <c r="F10" s="170"/>
      <c r="G10" s="169">
        <f>SUM(G5:G9)</f>
        <v>26372.414568029995</v>
      </c>
      <c r="H10" s="170"/>
      <c r="I10" s="169">
        <f>SUM(I5:I9)</f>
        <v>327049.04807649995</v>
      </c>
      <c r="J10" s="311">
        <v>521018.18112252001</v>
      </c>
      <c r="K10" s="93"/>
    </row>
    <row r="11" spans="1:11" ht="15.75" thickBot="1">
      <c r="A11" s="98"/>
      <c r="B11" s="99"/>
      <c r="C11" s="179"/>
      <c r="D11" s="179"/>
      <c r="E11" s="179"/>
      <c r="F11" s="179"/>
      <c r="G11" s="179"/>
      <c r="H11" s="179"/>
      <c r="I11" s="179"/>
      <c r="J11" s="100"/>
      <c r="K11" s="101"/>
    </row>
    <row r="12" spans="1:11">
      <c r="C12" s="180"/>
      <c r="D12" s="180"/>
      <c r="E12" s="180"/>
      <c r="F12" s="180"/>
      <c r="G12" s="180"/>
      <c r="H12" s="180"/>
      <c r="I12" s="180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K12"/>
  <sheetViews>
    <sheetView workbookViewId="0">
      <selection activeCell="B5" sqref="B5"/>
    </sheetView>
  </sheetViews>
  <sheetFormatPr defaultColWidth="10.7109375" defaultRowHeight="15"/>
  <cols>
    <col min="1" max="1" width="54.42578125" customWidth="1"/>
    <col min="2" max="2" width="60.7109375" customWidth="1"/>
    <col min="3" max="3" width="15.28515625" bestFit="1" customWidth="1"/>
    <col min="5" max="5" width="14.42578125" bestFit="1" customWidth="1"/>
    <col min="7" max="7" width="15.28515625" bestFit="1" customWidth="1"/>
    <col min="9" max="9" width="15.285156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88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83</v>
      </c>
      <c r="C3" s="88">
        <v>2017</v>
      </c>
      <c r="D3" s="88"/>
      <c r="E3" s="88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91"/>
      <c r="F4" s="91"/>
      <c r="G4" s="91"/>
      <c r="H4" s="91"/>
      <c r="I4" s="91"/>
      <c r="J4" s="92"/>
      <c r="K4" s="93"/>
    </row>
    <row r="5" spans="1:11">
      <c r="A5" s="86" t="s">
        <v>2554</v>
      </c>
      <c r="B5" s="35" t="s">
        <v>362</v>
      </c>
      <c r="C5" s="177">
        <f>VLOOKUP($A5,'Base de dados'!$A$3692:$F$4414,6,0)/1000000</f>
        <v>273.47655595999998</v>
      </c>
      <c r="D5" s="171"/>
      <c r="E5" s="177">
        <f>VLOOKUP($A5,'Base de dados'!$A$2961:$F$3683,6,0)/1000000</f>
        <v>337.52733976000002</v>
      </c>
      <c r="F5" s="172"/>
      <c r="G5" s="177">
        <f>VLOOKUP($A5,'Base de dados'!$A$2231:$F$2954,6,0)/1000000</f>
        <v>1412.9917438</v>
      </c>
      <c r="H5" s="171"/>
      <c r="I5" s="177">
        <f t="shared" ref="I5:I9" si="0">C5+E5+G5</f>
        <v>2023.9956395199999</v>
      </c>
      <c r="J5" s="316">
        <v>2961.5188974500006</v>
      </c>
      <c r="K5" s="93"/>
    </row>
    <row r="6" spans="1:11">
      <c r="A6" s="86" t="s">
        <v>2555</v>
      </c>
      <c r="B6" s="35" t="s">
        <v>363</v>
      </c>
      <c r="C6" s="177">
        <f>VLOOKUP($A6,'Base de dados'!$A$3692:$F$4414,6,0)/1000000</f>
        <v>27826.906548989999</v>
      </c>
      <c r="D6" s="171"/>
      <c r="E6" s="177">
        <f>VLOOKUP($A6,'Base de dados'!$A$2961:$F$3683,6,0)/1000000</f>
        <v>11881.616670899999</v>
      </c>
      <c r="F6" s="172"/>
      <c r="G6" s="177">
        <f>VLOOKUP($A6,'Base de dados'!$A$2231:$F$2954,6,0)/1000000</f>
        <v>545.94567559000006</v>
      </c>
      <c r="H6" s="171"/>
      <c r="I6" s="177">
        <f t="shared" si="0"/>
        <v>40254.46889548</v>
      </c>
      <c r="J6" s="316">
        <v>46516.147910739994</v>
      </c>
      <c r="K6" s="93"/>
    </row>
    <row r="7" spans="1:11">
      <c r="A7" s="86" t="s">
        <v>2556</v>
      </c>
      <c r="B7" s="35" t="s">
        <v>2559</v>
      </c>
      <c r="C7" s="177">
        <f>VLOOKUP($A7,'Base de dados'!$A$3692:$F$4414,6,0)/1000000</f>
        <v>0</v>
      </c>
      <c r="D7" s="171"/>
      <c r="E7" s="177">
        <f>VLOOKUP($A7,'Base de dados'!$A$2961:$F$3683,6,0)/1000000</f>
        <v>138.73416616999998</v>
      </c>
      <c r="F7" s="172"/>
      <c r="G7" s="177">
        <f>VLOOKUP($A7,'Base de dados'!$A$2231:$F$2954,6,0)/1000000</f>
        <v>10.321117109999999</v>
      </c>
      <c r="H7" s="171"/>
      <c r="I7" s="177">
        <f t="shared" si="0"/>
        <v>149.05528327999997</v>
      </c>
      <c r="J7" s="316">
        <v>1113.6513823</v>
      </c>
      <c r="K7" s="93"/>
    </row>
    <row r="8" spans="1:11">
      <c r="A8" s="86" t="s">
        <v>2557</v>
      </c>
      <c r="B8" s="35" t="s">
        <v>364</v>
      </c>
      <c r="C8" s="177">
        <f>VLOOKUP($A8,'Base de dados'!$A$3692:$F$4414,6,0)/1000000</f>
        <v>326000.48907503003</v>
      </c>
      <c r="D8" s="171"/>
      <c r="E8" s="177">
        <f>VLOOKUP($A8,'Base de dados'!$A$2961:$F$3683,6,0)/1000000</f>
        <v>752599.51462836994</v>
      </c>
      <c r="F8" s="172"/>
      <c r="G8" s="177">
        <f>VLOOKUP($A8,'Base de dados'!$A$2231:$F$2954,6,0)/1000000</f>
        <v>114457.24889655999</v>
      </c>
      <c r="H8" s="171"/>
      <c r="I8" s="177">
        <f t="shared" si="0"/>
        <v>1193057.25259996</v>
      </c>
      <c r="J8" s="316">
        <v>683069.01777796005</v>
      </c>
      <c r="K8" s="93"/>
    </row>
    <row r="9" spans="1:11" ht="15.75" thickBot="1">
      <c r="A9" s="86" t="s">
        <v>2558</v>
      </c>
      <c r="B9" s="35" t="s">
        <v>365</v>
      </c>
      <c r="C9" s="178">
        <f>VLOOKUP($A9,'Base de dados'!$A$3692:$F$4414,6,0)/1000000</f>
        <v>214200.00028440001</v>
      </c>
      <c r="D9" s="171"/>
      <c r="E9" s="178">
        <f>VLOOKUP($A9,'Base de dados'!$A$2961:$F$3683,6,0)/1000000</f>
        <v>177381.35578849999</v>
      </c>
      <c r="F9" s="172"/>
      <c r="G9" s="178">
        <f>VLOOKUP($A9,'Base de dados'!$A$2231:$F$2954,6,0)/1000000</f>
        <v>125804.02695336001</v>
      </c>
      <c r="H9" s="171"/>
      <c r="I9" s="178">
        <f t="shared" si="0"/>
        <v>517385.38302626001</v>
      </c>
      <c r="J9" s="317">
        <v>471760.59695541998</v>
      </c>
      <c r="K9" s="93"/>
    </row>
    <row r="10" spans="1:11" ht="15.75" thickBot="1">
      <c r="A10" s="86"/>
      <c r="B10" s="96" t="s">
        <v>366</v>
      </c>
      <c r="C10" s="169">
        <f>SUM(C5:C9)</f>
        <v>568300.87246437999</v>
      </c>
      <c r="D10" s="170"/>
      <c r="E10" s="169">
        <f>SUM(E5:E9)</f>
        <v>942338.74859369989</v>
      </c>
      <c r="F10" s="170"/>
      <c r="G10" s="169">
        <f>SUM(G5:G9)</f>
        <v>242230.53438641998</v>
      </c>
      <c r="H10" s="170"/>
      <c r="I10" s="169">
        <f>SUM(I5:I9)</f>
        <v>1752870.1554444998</v>
      </c>
      <c r="J10" s="311">
        <v>1205420.9329238702</v>
      </c>
      <c r="K10" s="101"/>
    </row>
    <row r="11" spans="1:11" ht="15.75" thickBot="1">
      <c r="A11" s="98"/>
      <c r="B11" s="99"/>
      <c r="C11" s="179"/>
      <c r="D11" s="179"/>
      <c r="E11" s="179"/>
      <c r="F11" s="179"/>
      <c r="G11" s="179"/>
      <c r="H11" s="179"/>
      <c r="I11" s="179"/>
      <c r="J11" s="100"/>
    </row>
    <row r="12" spans="1:11">
      <c r="C12" s="180"/>
      <c r="D12" s="180"/>
      <c r="E12" s="180"/>
      <c r="F12" s="180"/>
      <c r="G12" s="180"/>
      <c r="H12" s="180"/>
      <c r="I12" s="180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K12"/>
  <sheetViews>
    <sheetView workbookViewId="0">
      <selection activeCell="B5" sqref="B5"/>
    </sheetView>
  </sheetViews>
  <sheetFormatPr defaultColWidth="10.7109375" defaultRowHeight="15"/>
  <cols>
    <col min="1" max="1" width="54.28515625" customWidth="1"/>
    <col min="2" max="2" width="60.7109375" customWidth="1"/>
    <col min="3" max="3" width="15.28515625" bestFit="1" customWidth="1"/>
    <col min="5" max="5" width="14.42578125" bestFit="1" customWidth="1"/>
    <col min="7" max="7" width="15.28515625" bestFit="1" customWidth="1"/>
    <col min="9" max="9" width="15.28515625" bestFit="1" customWidth="1"/>
  </cols>
  <sheetData>
    <row r="1" spans="1:11">
      <c r="A1" s="83"/>
      <c r="B1" s="84"/>
      <c r="C1" s="84"/>
      <c r="D1" s="84"/>
      <c r="E1" s="288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239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85</v>
      </c>
      <c r="C3" s="88">
        <v>2017</v>
      </c>
      <c r="D3" s="88"/>
      <c r="E3" s="239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240"/>
      <c r="F4" s="91"/>
      <c r="G4" s="91"/>
      <c r="H4" s="91"/>
      <c r="I4" s="91"/>
      <c r="J4" s="92"/>
      <c r="K4" s="93"/>
    </row>
    <row r="5" spans="1:11">
      <c r="A5" s="86" t="s">
        <v>2560</v>
      </c>
      <c r="B5" s="35" t="s">
        <v>367</v>
      </c>
      <c r="C5" s="177">
        <f>VLOOKUP($A5,'Base de dados'!$A$3692:$F$4414,6,0)/1000000</f>
        <v>153065.32288892998</v>
      </c>
      <c r="D5" s="171"/>
      <c r="E5" s="242">
        <f>VLOOKUP($A5,'Base de dados'!$A$2961:$F$3683,6,0)/1000000</f>
        <v>229048.11830946</v>
      </c>
      <c r="F5" s="172"/>
      <c r="G5" s="177">
        <f>VLOOKUP($A5,'Base de dados'!$A$2231:$F$2954,6,0)/1000000</f>
        <v>209719.33376487004</v>
      </c>
      <c r="H5" s="171"/>
      <c r="I5" s="177">
        <f t="shared" ref="I5:I8" si="0">C5+E5+G5</f>
        <v>591832.77496326005</v>
      </c>
      <c r="J5" s="316">
        <v>541127.39760192996</v>
      </c>
      <c r="K5" s="93"/>
    </row>
    <row r="6" spans="1:11">
      <c r="A6" s="86" t="s">
        <v>2561</v>
      </c>
      <c r="B6" s="35" t="s">
        <v>368</v>
      </c>
      <c r="C6" s="177">
        <f>VLOOKUP($A6,'Base de dados'!$A$3692:$F$4414,6,0)/1000000</f>
        <v>1281.8214857400001</v>
      </c>
      <c r="D6" s="171"/>
      <c r="E6" s="242">
        <f>VLOOKUP($A6,'Base de dados'!$A$2961:$F$3683,6,0)/1000000</f>
        <v>33692.440536119997</v>
      </c>
      <c r="F6" s="172"/>
      <c r="G6" s="177">
        <f>VLOOKUP($A6,'Base de dados'!$A$2231:$F$2954,6,0)/1000000</f>
        <v>11850.479779609999</v>
      </c>
      <c r="H6" s="171"/>
      <c r="I6" s="177">
        <f t="shared" si="0"/>
        <v>46824.741801469994</v>
      </c>
      <c r="J6" s="316">
        <v>18598.754386319997</v>
      </c>
      <c r="K6" s="93"/>
    </row>
    <row r="7" spans="1:11">
      <c r="A7" s="86" t="s">
        <v>2562</v>
      </c>
      <c r="B7" s="35" t="s">
        <v>369</v>
      </c>
      <c r="C7" s="177">
        <f>VLOOKUP($A7,'Base de dados'!$A$3692:$F$4414,6,0)/1000000</f>
        <v>15336.07317904</v>
      </c>
      <c r="D7" s="171"/>
      <c r="E7" s="242">
        <f>VLOOKUP($A7,'Base de dados'!$A$2961:$F$3683,6,0)/1000000</f>
        <v>8609.8430499200003</v>
      </c>
      <c r="F7" s="172"/>
      <c r="G7" s="177">
        <f>VLOOKUP($A7,'Base de dados'!$A$2231:$F$2954,6,0)/1000000</f>
        <v>4802.8761525</v>
      </c>
      <c r="H7" s="171"/>
      <c r="I7" s="177">
        <f t="shared" si="0"/>
        <v>28748.79238146</v>
      </c>
      <c r="J7" s="316">
        <v>29692.628663720003</v>
      </c>
      <c r="K7" s="93"/>
    </row>
    <row r="8" spans="1:11" ht="36.75" thickBot="1">
      <c r="A8" s="86" t="s">
        <v>2563</v>
      </c>
      <c r="B8" s="35" t="s">
        <v>370</v>
      </c>
      <c r="C8" s="178">
        <f>VLOOKUP($A8,'Base de dados'!$A$3692:$F$4414,6,0)/1000000</f>
        <v>1342.9555775599999</v>
      </c>
      <c r="D8" s="171"/>
      <c r="E8" s="243">
        <f>VLOOKUP($A8,'Base de dados'!$A$2961:$F$3683,6,0)/1000000</f>
        <v>11078.339663659999</v>
      </c>
      <c r="F8" s="172"/>
      <c r="G8" s="178">
        <f>VLOOKUP($A8,'Base de dados'!$A$2231:$F$2954,6,0)/1000000</f>
        <v>4438.7830578599996</v>
      </c>
      <c r="H8" s="171"/>
      <c r="I8" s="178">
        <f t="shared" si="0"/>
        <v>16860.07829908</v>
      </c>
      <c r="J8" s="317">
        <v>15856.796880170001</v>
      </c>
      <c r="K8" s="93"/>
    </row>
    <row r="9" spans="1:11">
      <c r="A9" s="86"/>
      <c r="B9" s="96" t="s">
        <v>371</v>
      </c>
      <c r="C9" s="169">
        <f>SUM(C5:C8)</f>
        <v>171026.17313126996</v>
      </c>
      <c r="D9" s="170"/>
      <c r="E9" s="241">
        <f>SUM(E5:E8)</f>
        <v>282428.74155915994</v>
      </c>
      <c r="F9" s="170"/>
      <c r="G9" s="169">
        <f>SUM(G5:G8)</f>
        <v>230811.47275484004</v>
      </c>
      <c r="H9" s="170"/>
      <c r="I9" s="169">
        <f>SUM(I5:I8)</f>
        <v>684266.38744526997</v>
      </c>
      <c r="J9" s="311">
        <v>605275.57753213996</v>
      </c>
      <c r="K9" s="93"/>
    </row>
    <row r="10" spans="1:11" ht="15.75" thickBot="1">
      <c r="A10" s="98"/>
      <c r="B10" s="99"/>
      <c r="C10" s="179"/>
      <c r="D10" s="179"/>
      <c r="E10" s="289"/>
      <c r="F10" s="179"/>
      <c r="G10" s="179"/>
      <c r="H10" s="179"/>
      <c r="I10" s="179"/>
      <c r="J10" s="100"/>
      <c r="K10" s="101"/>
    </row>
    <row r="11" spans="1:11">
      <c r="C11" s="180"/>
      <c r="D11" s="180"/>
      <c r="E11" s="180"/>
      <c r="F11" s="180"/>
      <c r="G11" s="180"/>
      <c r="H11" s="180"/>
      <c r="I11" s="180"/>
    </row>
    <row r="12" spans="1:11">
      <c r="C12" s="180"/>
      <c r="D12" s="180"/>
      <c r="E12" s="180"/>
      <c r="F12" s="180"/>
      <c r="G12" s="180"/>
      <c r="H12" s="180"/>
      <c r="I12" s="180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K12"/>
  <sheetViews>
    <sheetView workbookViewId="0">
      <selection activeCell="A10" sqref="A10"/>
    </sheetView>
  </sheetViews>
  <sheetFormatPr defaultColWidth="10.7109375" defaultRowHeight="15"/>
  <cols>
    <col min="1" max="1" width="53.5703125" customWidth="1"/>
    <col min="2" max="2" width="60.7109375" customWidth="1"/>
    <col min="3" max="3" width="14.42578125" bestFit="1" customWidth="1"/>
    <col min="5" max="5" width="14.42578125" bestFit="1" customWidth="1"/>
    <col min="7" max="7" width="14.42578125" bestFit="1" customWidth="1"/>
    <col min="9" max="9" width="14.425781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88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86</v>
      </c>
      <c r="C3" s="88">
        <v>2017</v>
      </c>
      <c r="D3" s="88"/>
      <c r="E3" s="88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91"/>
      <c r="F4" s="91"/>
      <c r="G4" s="91"/>
      <c r="H4" s="91"/>
      <c r="I4" s="91"/>
      <c r="J4" s="92"/>
      <c r="K4" s="93"/>
    </row>
    <row r="5" spans="1:11">
      <c r="A5" s="86" t="s">
        <v>2564</v>
      </c>
      <c r="B5" s="35" t="s">
        <v>372</v>
      </c>
      <c r="C5" s="177">
        <f>VLOOKUP($A5,'Base de dados'!$A$3692:$F$4414,6,0)/1000000</f>
        <v>461964.05389207997</v>
      </c>
      <c r="D5" s="171"/>
      <c r="E5" s="177">
        <f>VLOOKUP($A5,'Base de dados'!$A$2961:$F$3683,6,0)/1000000</f>
        <v>119578.07860616002</v>
      </c>
      <c r="F5" s="172"/>
      <c r="G5" s="177">
        <f>VLOOKUP($A5,'Base de dados'!$A$2231:$F$2954,6,0)/1000000</f>
        <v>32546.591467319999</v>
      </c>
      <c r="H5" s="171"/>
      <c r="I5" s="177">
        <f t="shared" ref="I5:I10" si="0">C5+E5+G5</f>
        <v>614088.72396555997</v>
      </c>
      <c r="J5" s="316">
        <v>551512.90490909002</v>
      </c>
      <c r="K5" s="93"/>
    </row>
    <row r="6" spans="1:11">
      <c r="A6" s="86" t="s">
        <v>2565</v>
      </c>
      <c r="B6" s="35" t="s">
        <v>373</v>
      </c>
      <c r="C6" s="177">
        <f>VLOOKUP($A6,'Base de dados'!$A$3692:$F$4414,6,0)/1000000</f>
        <v>175116.60922909001</v>
      </c>
      <c r="D6" s="171"/>
      <c r="E6" s="177">
        <f>VLOOKUP($A6,'Base de dados'!$A$2961:$F$3683,6,0)/1000000</f>
        <v>30123.221779710002</v>
      </c>
      <c r="F6" s="172"/>
      <c r="G6" s="177">
        <f>VLOOKUP($A6,'Base de dados'!$A$2231:$F$2954,6,0)/1000000</f>
        <v>5196.6317967700006</v>
      </c>
      <c r="H6" s="171"/>
      <c r="I6" s="177">
        <f t="shared" si="0"/>
        <v>210436.46280557002</v>
      </c>
      <c r="J6" s="316">
        <v>197547.53870296999</v>
      </c>
      <c r="K6" s="93"/>
    </row>
    <row r="7" spans="1:11">
      <c r="A7" s="86" t="s">
        <v>2566</v>
      </c>
      <c r="B7" s="35" t="s">
        <v>374</v>
      </c>
      <c r="C7" s="177">
        <f>VLOOKUP($A7,'Base de dados'!$A$3692:$F$4414,6,0)/1000000</f>
        <v>52856.999286179998</v>
      </c>
      <c r="D7" s="171"/>
      <c r="E7" s="177">
        <f>VLOOKUP($A7,'Base de dados'!$A$2961:$F$3683,6,0)/1000000</f>
        <v>404.70085204000003</v>
      </c>
      <c r="F7" s="172"/>
      <c r="G7" s="177">
        <f>VLOOKUP($A7,'Base de dados'!$A$2231:$F$2954,6,0)/1000000</f>
        <v>92.381375939999998</v>
      </c>
      <c r="H7" s="171"/>
      <c r="I7" s="177">
        <f t="shared" si="0"/>
        <v>53354.081514159996</v>
      </c>
      <c r="J7" s="316">
        <v>48776.625224050003</v>
      </c>
      <c r="K7" s="93"/>
    </row>
    <row r="8" spans="1:11">
      <c r="A8" s="86" t="s">
        <v>2567</v>
      </c>
      <c r="B8" s="35" t="s">
        <v>375</v>
      </c>
      <c r="C8" s="177">
        <f>VLOOKUP($A8,'Base de dados'!$A$3692:$F$4414,6,0)/1000000</f>
        <v>0.12098191</v>
      </c>
      <c r="D8" s="171"/>
      <c r="E8" s="177">
        <f>VLOOKUP($A8,'Base de dados'!$A$2961:$F$3683,6,0)/1000000</f>
        <v>68.861627999999996</v>
      </c>
      <c r="F8" s="172"/>
      <c r="G8" s="177">
        <f>VLOOKUP($A8,'Base de dados'!$A$2231:$F$2954,6,0)/1000000</f>
        <v>580.28457972000001</v>
      </c>
      <c r="H8" s="171"/>
      <c r="I8" s="177">
        <f t="shared" si="0"/>
        <v>649.26718962999996</v>
      </c>
      <c r="J8" s="316">
        <v>674.42130221999992</v>
      </c>
      <c r="K8" s="93"/>
    </row>
    <row r="9" spans="1:11">
      <c r="A9" s="86" t="s">
        <v>2568</v>
      </c>
      <c r="B9" s="35" t="s">
        <v>376</v>
      </c>
      <c r="C9" s="177">
        <f>VLOOKUP($A9,'Base de dados'!$A$3692:$F$4414,6,0)/1000000</f>
        <v>0</v>
      </c>
      <c r="D9" s="171"/>
      <c r="E9" s="177">
        <f>VLOOKUP($A9,'Base de dados'!$A$2961:$F$3683,6,0)/1000000</f>
        <v>817.02201279999997</v>
      </c>
      <c r="F9" s="172"/>
      <c r="G9" s="177">
        <f>VLOOKUP($A9,'Base de dados'!$A$2231:$F$2954,6,0)/1000000</f>
        <v>326.32978039</v>
      </c>
      <c r="H9" s="171"/>
      <c r="I9" s="177">
        <f t="shared" si="0"/>
        <v>1143.3517931900001</v>
      </c>
      <c r="J9" s="316">
        <v>1290.41252207</v>
      </c>
      <c r="K9" s="93"/>
    </row>
    <row r="10" spans="1:11" ht="15.75" thickBot="1">
      <c r="A10" s="86" t="s">
        <v>2569</v>
      </c>
      <c r="B10" s="35" t="s">
        <v>377</v>
      </c>
      <c r="C10" s="178">
        <f>VLOOKUP($A10,'Base de dados'!$A$3692:$F$4414,6,0)/1000000</f>
        <v>100714.90541175999</v>
      </c>
      <c r="D10" s="171"/>
      <c r="E10" s="178">
        <f>VLOOKUP($A10,'Base de dados'!$A$2961:$F$3683,6,0)/1000000</f>
        <v>1230.07105032</v>
      </c>
      <c r="F10" s="172"/>
      <c r="G10" s="178">
        <f>VLOOKUP($A10,'Base de dados'!$A$2231:$F$2954,6,0)/1000000</f>
        <v>1764.4249950899998</v>
      </c>
      <c r="H10" s="171"/>
      <c r="I10" s="178">
        <f t="shared" si="0"/>
        <v>103709.40145716998</v>
      </c>
      <c r="J10" s="317">
        <v>109063.42862203003</v>
      </c>
      <c r="K10" s="93"/>
    </row>
    <row r="11" spans="1:11">
      <c r="A11" s="86"/>
      <c r="B11" s="96" t="s">
        <v>378</v>
      </c>
      <c r="C11" s="169">
        <f>SUM(C5:C10)</f>
        <v>790652.68880102003</v>
      </c>
      <c r="D11" s="170"/>
      <c r="E11" s="169">
        <f>SUM(E5:E10)</f>
        <v>152221.95592903005</v>
      </c>
      <c r="F11" s="170"/>
      <c r="G11" s="169">
        <f>SUM(G5:G10)</f>
        <v>40506.643995229992</v>
      </c>
      <c r="H11" s="170"/>
      <c r="I11" s="169">
        <f>SUM(I5:I10)</f>
        <v>983381.28872527997</v>
      </c>
      <c r="J11" s="311">
        <v>908865.3312824301</v>
      </c>
      <c r="K11" s="93"/>
    </row>
    <row r="12" spans="1:11" ht="15.75" thickBot="1">
      <c r="A12" s="98"/>
      <c r="B12" s="99"/>
      <c r="C12" s="179"/>
      <c r="D12" s="179"/>
      <c r="E12" s="179"/>
      <c r="F12" s="179"/>
      <c r="G12" s="179"/>
      <c r="H12" s="179"/>
      <c r="I12" s="179"/>
      <c r="J12" s="100"/>
      <c r="K12" s="101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K12"/>
  <sheetViews>
    <sheetView topLeftCell="B1" workbookViewId="0">
      <selection activeCell="B8" sqref="B8"/>
    </sheetView>
  </sheetViews>
  <sheetFormatPr defaultColWidth="10.7109375" defaultRowHeight="15"/>
  <cols>
    <col min="1" max="1" width="50.28515625" customWidth="1"/>
    <col min="2" max="2" width="60.7109375" customWidth="1"/>
    <col min="3" max="3" width="15.28515625" bestFit="1" customWidth="1"/>
    <col min="5" max="5" width="14.42578125" bestFit="1" customWidth="1"/>
    <col min="7" max="7" width="15.28515625" bestFit="1" customWidth="1"/>
    <col min="9" max="9" width="15.285156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88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87</v>
      </c>
      <c r="C3" s="88">
        <v>2017</v>
      </c>
      <c r="D3" s="88"/>
      <c r="E3" s="88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91"/>
      <c r="F4" s="91"/>
      <c r="G4" s="91"/>
      <c r="H4" s="91"/>
      <c r="I4" s="91"/>
      <c r="J4" s="92"/>
      <c r="K4" s="93"/>
    </row>
    <row r="5" spans="1:11">
      <c r="A5" s="86" t="s">
        <v>2570</v>
      </c>
      <c r="B5" s="35" t="s">
        <v>379</v>
      </c>
      <c r="C5" s="177">
        <f>VLOOKUP($A5,'Base de dados'!$A$3692:$F$4414,6,0)/1000000</f>
        <v>16230.5910035</v>
      </c>
      <c r="D5" s="171"/>
      <c r="E5" s="177">
        <f>VLOOKUP($A5,'Base de dados'!$A$2961:$F$3683,6,0)/1000000</f>
        <v>25532.427596289999</v>
      </c>
      <c r="F5" s="172"/>
      <c r="G5" s="177">
        <f>VLOOKUP($A5,'Base de dados'!$A$2231:$F$2954,6,0)/1000000</f>
        <v>32699.364587869997</v>
      </c>
      <c r="H5" s="171"/>
      <c r="I5" s="177">
        <f t="shared" ref="I5:I7" si="0">C5+E5+G5</f>
        <v>74462.383187659987</v>
      </c>
      <c r="J5" s="316">
        <v>69713.459712319993</v>
      </c>
      <c r="K5" s="93"/>
    </row>
    <row r="6" spans="1:11">
      <c r="A6" s="86" t="s">
        <v>2571</v>
      </c>
      <c r="B6" s="35" t="s">
        <v>380</v>
      </c>
      <c r="C6" s="177">
        <f>VLOOKUP($A6,'Base de dados'!$A$3692:$F$4414,6,0)/1000000</f>
        <v>90829.847591700003</v>
      </c>
      <c r="D6" s="171"/>
      <c r="E6" s="177">
        <f>VLOOKUP($A6,'Base de dados'!$A$2961:$F$3683,6,0)/1000000</f>
        <v>95305.68526822998</v>
      </c>
      <c r="F6" s="172"/>
      <c r="G6" s="177">
        <f>VLOOKUP($A6,'Base de dados'!$A$2231:$F$2954,6,0)/1000000</f>
        <v>130458.28485823001</v>
      </c>
      <c r="H6" s="171"/>
      <c r="I6" s="177">
        <f t="shared" si="0"/>
        <v>316593.81771815999</v>
      </c>
      <c r="J6" s="316">
        <v>304653.49482393998</v>
      </c>
      <c r="K6" s="93"/>
    </row>
    <row r="7" spans="1:11" ht="15.75" thickBot="1">
      <c r="A7" s="86" t="s">
        <v>2572</v>
      </c>
      <c r="B7" s="35" t="s">
        <v>381</v>
      </c>
      <c r="C7" s="178">
        <f>VLOOKUP($A7,'Base de dados'!$A$3692:$F$4414,6,0)/1000000</f>
        <v>5188.3633468399994</v>
      </c>
      <c r="D7" s="171"/>
      <c r="E7" s="178">
        <f>VLOOKUP($A7,'Base de dados'!$A$2961:$F$3683,6,0)/1000000</f>
        <v>3064.2371546200002</v>
      </c>
      <c r="F7" s="172"/>
      <c r="G7" s="178">
        <f>VLOOKUP($A7,'Base de dados'!$A$2231:$F$2954,6,0)/1000000</f>
        <v>2355.1987232500001</v>
      </c>
      <c r="H7" s="171"/>
      <c r="I7" s="178">
        <f t="shared" si="0"/>
        <v>10607.799224709999</v>
      </c>
      <c r="J7" s="317">
        <v>8416.9788849700017</v>
      </c>
      <c r="K7" s="93"/>
    </row>
    <row r="8" spans="1:11">
      <c r="A8" s="86"/>
      <c r="B8" s="96" t="s">
        <v>382</v>
      </c>
      <c r="C8" s="169">
        <f>SUM(C5:C7)</f>
        <v>112248.80194203999</v>
      </c>
      <c r="D8" s="170"/>
      <c r="E8" s="169">
        <f>SUM(E5:E7)</f>
        <v>123902.35001913998</v>
      </c>
      <c r="F8" s="170"/>
      <c r="G8" s="169">
        <f>SUM(G5:G7)</f>
        <v>165512.84816935001</v>
      </c>
      <c r="H8" s="170"/>
      <c r="I8" s="169">
        <f>SUM(I5:I7)</f>
        <v>401664.00013052998</v>
      </c>
      <c r="J8" s="311">
        <v>382783.93342123</v>
      </c>
      <c r="K8" s="93"/>
    </row>
    <row r="9" spans="1:11" ht="15.75" thickBot="1">
      <c r="A9" s="98"/>
      <c r="B9" s="99"/>
      <c r="C9" s="179"/>
      <c r="D9" s="179"/>
      <c r="E9" s="179"/>
      <c r="F9" s="179"/>
      <c r="G9" s="179"/>
      <c r="H9" s="179"/>
      <c r="I9" s="179"/>
      <c r="J9" s="100"/>
      <c r="K9" s="101"/>
    </row>
    <row r="10" spans="1:11">
      <c r="C10" s="180"/>
      <c r="D10" s="180"/>
      <c r="E10" s="180"/>
      <c r="F10" s="180"/>
      <c r="G10" s="180"/>
      <c r="H10" s="180"/>
      <c r="I10" s="180"/>
    </row>
    <row r="11" spans="1:11">
      <c r="C11" s="180"/>
      <c r="D11" s="180"/>
      <c r="E11" s="180"/>
      <c r="F11" s="180"/>
      <c r="G11" s="180"/>
      <c r="H11" s="180"/>
      <c r="I11" s="180"/>
    </row>
    <row r="12" spans="1:11">
      <c r="C12" s="180"/>
      <c r="D12" s="180"/>
      <c r="E12" s="180"/>
      <c r="F12" s="180"/>
      <c r="G12" s="180"/>
      <c r="H12" s="180"/>
      <c r="I12" s="180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K12"/>
  <sheetViews>
    <sheetView topLeftCell="B1" workbookViewId="0">
      <selection activeCell="B11" sqref="B11"/>
    </sheetView>
  </sheetViews>
  <sheetFormatPr defaultColWidth="10.7109375" defaultRowHeight="15"/>
  <cols>
    <col min="1" max="1" width="48.5703125" customWidth="1"/>
    <col min="2" max="2" width="60.7109375" customWidth="1"/>
    <col min="3" max="3" width="14.42578125" bestFit="1" customWidth="1"/>
    <col min="5" max="5" width="13.5703125" bestFit="1" customWidth="1"/>
    <col min="7" max="7" width="14.42578125" bestFit="1" customWidth="1"/>
    <col min="9" max="9" width="14.425781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88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88</v>
      </c>
      <c r="C3" s="88">
        <v>2017</v>
      </c>
      <c r="D3" s="88"/>
      <c r="E3" s="88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91"/>
      <c r="F4" s="91"/>
      <c r="G4" s="91"/>
      <c r="H4" s="91"/>
      <c r="I4" s="91"/>
      <c r="J4" s="92"/>
      <c r="K4" s="93"/>
    </row>
    <row r="5" spans="1:11" ht="36">
      <c r="A5" s="86" t="s">
        <v>2573</v>
      </c>
      <c r="B5" s="35" t="s">
        <v>383</v>
      </c>
      <c r="C5" s="177">
        <f>VLOOKUP($A5,'Base de dados'!$A$3692:$F$4414,6,0)/1000000</f>
        <v>547071.41629632004</v>
      </c>
      <c r="D5" s="171"/>
      <c r="E5" s="177">
        <f>VLOOKUP($A5,'Base de dados'!$A$2961:$F$3683,6,0)/1000000</f>
        <v>9921.4461433600009</v>
      </c>
      <c r="F5" s="172"/>
      <c r="G5" s="177">
        <f>VLOOKUP($A5,'Base de dados'!$A$2231:$F$2954,6,0)/1000000</f>
        <v>3506.5494175500003</v>
      </c>
      <c r="H5" s="171"/>
      <c r="I5" s="177">
        <f t="shared" ref="I5:I7" si="0">C5+E5+G5</f>
        <v>560499.41185723001</v>
      </c>
      <c r="J5" s="316">
        <v>363746.50402740989</v>
      </c>
      <c r="K5" s="93"/>
    </row>
    <row r="6" spans="1:11">
      <c r="A6" s="86" t="s">
        <v>2574</v>
      </c>
      <c r="B6" s="35" t="s">
        <v>342</v>
      </c>
      <c r="C6" s="177">
        <f>VLOOKUP($A6,'Base de dados'!$A$3692:$F$4414,6,0)/1000000</f>
        <v>81.144785420000005</v>
      </c>
      <c r="D6" s="171"/>
      <c r="E6" s="177">
        <f>VLOOKUP($A6,'Base de dados'!$A$2961:$F$3683,6,0)/1000000</f>
        <v>287.01188073000003</v>
      </c>
      <c r="F6" s="172"/>
      <c r="G6" s="177">
        <f>VLOOKUP($A6,'Base de dados'!$A$2231:$F$2954,6,0)/1000000</f>
        <v>621.2597238300001</v>
      </c>
      <c r="H6" s="171"/>
      <c r="I6" s="177">
        <f t="shared" si="0"/>
        <v>989.41638998000008</v>
      </c>
      <c r="J6" s="316">
        <v>873.52203651000002</v>
      </c>
      <c r="K6" s="93"/>
    </row>
    <row r="7" spans="1:11">
      <c r="A7" s="86" t="s">
        <v>2575</v>
      </c>
      <c r="B7" s="35" t="s">
        <v>343</v>
      </c>
      <c r="C7" s="177">
        <f>VLOOKUP($A7,'Base de dados'!$A$3692:$F$4414,6,0)/1000000</f>
        <v>178161.80813324</v>
      </c>
      <c r="D7" s="171"/>
      <c r="E7" s="177">
        <f>VLOOKUP($A7,'Base de dados'!$A$2961:$F$3683,6,0)/1000000</f>
        <v>29186.183551099999</v>
      </c>
      <c r="F7" s="172"/>
      <c r="G7" s="177">
        <f>VLOOKUP($A7,'Base de dados'!$A$2231:$F$2954,6,0)/1000000</f>
        <v>4798.9318996599995</v>
      </c>
      <c r="H7" s="171"/>
      <c r="I7" s="177">
        <f t="shared" si="0"/>
        <v>212146.923584</v>
      </c>
      <c r="J7" s="316">
        <v>437127.12539778999</v>
      </c>
      <c r="K7" s="93"/>
    </row>
    <row r="8" spans="1:11">
      <c r="A8" s="86" t="s">
        <v>2576</v>
      </c>
      <c r="B8" s="35" t="s">
        <v>384</v>
      </c>
      <c r="C8" s="177">
        <f>VLOOKUP($A8,'Base de dados'!$A$3692:$F$4414,6,0)/1000000</f>
        <v>572.92191058000003</v>
      </c>
      <c r="D8" s="171"/>
      <c r="E8" s="177">
        <f>VLOOKUP($A8,'Base de dados'!$A$2961:$F$3683,6,0)/1000000</f>
        <v>25.804345100000003</v>
      </c>
      <c r="F8" s="172"/>
      <c r="G8" s="177">
        <f>VLOOKUP($A8,'Base de dados'!$A$2231:$F$2954,6,0)/1000000</f>
        <v>26.663198010000002</v>
      </c>
      <c r="H8" s="171"/>
      <c r="I8" s="177">
        <f t="shared" ref="I8:I10" si="1">C8+E8+G8</f>
        <v>625.38945368999998</v>
      </c>
      <c r="J8" s="316">
        <v>845.5253710400001</v>
      </c>
      <c r="K8" s="93"/>
    </row>
    <row r="9" spans="1:11">
      <c r="A9" s="86" t="s">
        <v>2577</v>
      </c>
      <c r="B9" s="35" t="s">
        <v>2579</v>
      </c>
      <c r="C9" s="177">
        <f>VLOOKUP($A9,'Base de dados'!$A$3692:$F$4414,6,0)/1000000</f>
        <v>46422.163086209999</v>
      </c>
      <c r="D9" s="171"/>
      <c r="E9" s="177">
        <f>VLOOKUP($A9,'Base de dados'!$A$2961:$F$3683,6,0)/1000000</f>
        <v>0</v>
      </c>
      <c r="F9" s="172"/>
      <c r="G9" s="177">
        <f>VLOOKUP($A9,'Base de dados'!$A$2231:$F$2954,6,0)/1000000</f>
        <v>3.5823000000000001E-2</v>
      </c>
      <c r="H9" s="171"/>
      <c r="I9" s="177">
        <f t="shared" si="1"/>
        <v>46422.198909209998</v>
      </c>
      <c r="J9" s="316">
        <v>297627.78275811003</v>
      </c>
      <c r="K9" s="93"/>
    </row>
    <row r="10" spans="1:11" ht="24.75" thickBot="1">
      <c r="A10" s="86" t="s">
        <v>2578</v>
      </c>
      <c r="B10" s="35" t="s">
        <v>385</v>
      </c>
      <c r="C10" s="178">
        <f>VLOOKUP($A10,'Base de dados'!$A$3692:$F$4414,6,0)/1000000</f>
        <v>40521.222915569997</v>
      </c>
      <c r="D10" s="171"/>
      <c r="E10" s="178">
        <f>VLOOKUP($A10,'Base de dados'!$A$2961:$F$3683,6,0)/1000000</f>
        <v>66035.900495060007</v>
      </c>
      <c r="F10" s="172"/>
      <c r="G10" s="178">
        <f>VLOOKUP($A10,'Base de dados'!$A$2231:$F$2954,6,0)/1000000</f>
        <v>9521.6819151700001</v>
      </c>
      <c r="H10" s="171"/>
      <c r="I10" s="178">
        <f t="shared" si="1"/>
        <v>116078.80532580001</v>
      </c>
      <c r="J10" s="317">
        <v>35201.880075380002</v>
      </c>
      <c r="K10" s="93"/>
    </row>
    <row r="11" spans="1:11">
      <c r="A11" s="86"/>
      <c r="B11" s="96" t="s">
        <v>386</v>
      </c>
      <c r="C11" s="169">
        <f>SUM(C5:C10)</f>
        <v>812830.67712734011</v>
      </c>
      <c r="D11" s="170"/>
      <c r="E11" s="169">
        <f>SUM(E5:E10)</f>
        <v>105456.34641535001</v>
      </c>
      <c r="F11" s="170"/>
      <c r="G11" s="169">
        <f>SUM(G5:G10)</f>
        <v>18475.121977219998</v>
      </c>
      <c r="H11" s="170"/>
      <c r="I11" s="169">
        <f>SUM(I5:I10)</f>
        <v>936762.14551991003</v>
      </c>
      <c r="J11" s="311">
        <v>1135422.3396662399</v>
      </c>
      <c r="K11" s="93"/>
    </row>
    <row r="12" spans="1:11" ht="15.75" thickBot="1">
      <c r="A12" s="98"/>
      <c r="B12" s="99"/>
      <c r="C12" s="179"/>
      <c r="D12" s="179"/>
      <c r="E12" s="179"/>
      <c r="F12" s="179"/>
      <c r="G12" s="179"/>
      <c r="H12" s="179"/>
      <c r="I12" s="179"/>
      <c r="J12" s="100"/>
      <c r="K12" s="101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K14"/>
  <sheetViews>
    <sheetView workbookViewId="0">
      <selection activeCell="B19" sqref="B19"/>
    </sheetView>
  </sheetViews>
  <sheetFormatPr defaultColWidth="10.7109375" defaultRowHeight="15"/>
  <cols>
    <col min="1" max="1" width="58.28515625" customWidth="1"/>
    <col min="2" max="2" width="60.7109375" customWidth="1"/>
    <col min="3" max="3" width="14.42578125" bestFit="1" customWidth="1"/>
    <col min="5" max="5" width="13.5703125" bestFit="1" customWidth="1"/>
    <col min="7" max="7" width="14.42578125" bestFit="1" customWidth="1"/>
    <col min="9" max="9" width="14.425781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88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89</v>
      </c>
      <c r="C3" s="88">
        <v>2017</v>
      </c>
      <c r="D3" s="88"/>
      <c r="E3" s="88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 s="298" customFormat="1">
      <c r="A4" s="86"/>
      <c r="B4" s="87"/>
      <c r="C4" s="299"/>
      <c r="D4" s="299"/>
      <c r="E4" s="299"/>
      <c r="F4" s="299"/>
      <c r="G4" s="299"/>
      <c r="H4" s="299"/>
      <c r="I4" s="299"/>
      <c r="J4" s="90"/>
      <c r="K4" s="89"/>
    </row>
    <row r="5" spans="1:11">
      <c r="A5" s="86" t="s">
        <v>4094</v>
      </c>
      <c r="B5" s="314" t="s">
        <v>4095</v>
      </c>
      <c r="C5" s="177">
        <f>VLOOKUP($A5,'Base de dados'!$A$3692:$F$4414,6,0)/1000000</f>
        <v>0</v>
      </c>
      <c r="D5" s="91"/>
      <c r="E5" s="177">
        <f>VLOOKUP($A5,'Base de dados'!$A$2961:$F$3683,6,0)/1000000</f>
        <v>0</v>
      </c>
      <c r="F5" s="91"/>
      <c r="G5" s="177">
        <f>VLOOKUP($A5,'Base de dados'!$A$2231:$F$2954,6,0)/1000000</f>
        <v>0</v>
      </c>
      <c r="H5" s="91"/>
      <c r="I5" s="177">
        <f t="shared" ref="I5:I12" si="0">C5+E5+G5</f>
        <v>0</v>
      </c>
      <c r="J5" s="92"/>
      <c r="K5" s="93"/>
    </row>
    <row r="6" spans="1:11">
      <c r="A6" s="86" t="s">
        <v>2580</v>
      </c>
      <c r="B6" s="35" t="s">
        <v>348</v>
      </c>
      <c r="C6" s="177">
        <f>VLOOKUP($A6,'Base de dados'!$A$3692:$F$4414,6,0)/1000000</f>
        <v>11643.97567278</v>
      </c>
      <c r="D6" s="171"/>
      <c r="E6" s="177">
        <f>VLOOKUP($A6,'Base de dados'!$A$2961:$F$3683,6,0)/1000000</f>
        <v>272.44063051999996</v>
      </c>
      <c r="F6" s="172"/>
      <c r="G6" s="177">
        <f>VLOOKUP($A6,'Base de dados'!$A$2231:$F$2954,6,0)/1000000</f>
        <v>5346.4922196900006</v>
      </c>
      <c r="H6" s="171"/>
      <c r="I6" s="177">
        <f t="shared" si="0"/>
        <v>17262.908522990001</v>
      </c>
      <c r="J6" s="316">
        <v>10697.362597299998</v>
      </c>
      <c r="K6" s="93"/>
    </row>
    <row r="7" spans="1:11">
      <c r="A7" s="86" t="s">
        <v>2581</v>
      </c>
      <c r="B7" s="35" t="s">
        <v>387</v>
      </c>
      <c r="C7" s="177">
        <f>VLOOKUP($A7,'Base de dados'!$A$3692:$F$4414,6,0)/1000000</f>
        <v>3162.7573496300001</v>
      </c>
      <c r="D7" s="171"/>
      <c r="E7" s="177">
        <f>VLOOKUP($A7,'Base de dados'!$A$2961:$F$3683,6,0)/1000000</f>
        <v>14476.72269891</v>
      </c>
      <c r="F7" s="172"/>
      <c r="G7" s="177">
        <f>VLOOKUP($A7,'Base de dados'!$A$2231:$F$2954,6,0)/1000000</f>
        <v>15459.801514470002</v>
      </c>
      <c r="H7" s="171"/>
      <c r="I7" s="177">
        <f t="shared" si="0"/>
        <v>33099.281563010001</v>
      </c>
      <c r="J7" s="316">
        <v>32475.973727489996</v>
      </c>
      <c r="K7" s="93"/>
    </row>
    <row r="8" spans="1:11">
      <c r="A8" s="86" t="s">
        <v>2582</v>
      </c>
      <c r="B8" s="35" t="s">
        <v>388</v>
      </c>
      <c r="C8" s="177">
        <f>VLOOKUP($A8,'Base de dados'!$A$3692:$F$4414,6,0)/1000000</f>
        <v>0</v>
      </c>
      <c r="D8" s="171"/>
      <c r="E8" s="177">
        <f>VLOOKUP($A8,'Base de dados'!$A$2961:$F$3683,6,0)/1000000</f>
        <v>271.82704912000003</v>
      </c>
      <c r="F8" s="172"/>
      <c r="G8" s="177">
        <f>VLOOKUP($A8,'Base de dados'!$A$2231:$F$2954,6,0)/1000000</f>
        <v>287.83806913999996</v>
      </c>
      <c r="H8" s="171"/>
      <c r="I8" s="177">
        <f t="shared" si="0"/>
        <v>559.66511825999999</v>
      </c>
      <c r="J8" s="316">
        <v>1922.15558184</v>
      </c>
      <c r="K8" s="93"/>
    </row>
    <row r="9" spans="1:11">
      <c r="A9" s="86" t="s">
        <v>2583</v>
      </c>
      <c r="B9" s="35" t="s">
        <v>389</v>
      </c>
      <c r="C9" s="177">
        <f>VLOOKUP($A9,'Base de dados'!$A$3692:$F$4414,6,0)/1000000</f>
        <v>0</v>
      </c>
      <c r="D9" s="171"/>
      <c r="E9" s="177">
        <f>VLOOKUP($A9,'Base de dados'!$A$2961:$F$3683,6,0)/1000000</f>
        <v>112.58125481</v>
      </c>
      <c r="F9" s="172"/>
      <c r="G9" s="177">
        <f>VLOOKUP($A9,'Base de dados'!$A$2231:$F$2954,6,0)/1000000</f>
        <v>819.44843135999997</v>
      </c>
      <c r="H9" s="171"/>
      <c r="I9" s="177">
        <f t="shared" si="0"/>
        <v>932.02968616999999</v>
      </c>
      <c r="J9" s="316">
        <v>778.74688483</v>
      </c>
      <c r="K9" s="93"/>
    </row>
    <row r="10" spans="1:11">
      <c r="A10" s="86" t="s">
        <v>2584</v>
      </c>
      <c r="B10" s="35" t="s">
        <v>390</v>
      </c>
      <c r="C10" s="177">
        <f>VLOOKUP($A10,'Base de dados'!$A$3692:$F$4414,6,0)/1000000</f>
        <v>1119.8034660599999</v>
      </c>
      <c r="D10" s="171"/>
      <c r="E10" s="177">
        <f>VLOOKUP($A10,'Base de dados'!$A$2961:$F$3683,6,0)/1000000</f>
        <v>7.5927056399999993</v>
      </c>
      <c r="F10" s="172"/>
      <c r="G10" s="177">
        <f>VLOOKUP($A10,'Base de dados'!$A$2231:$F$2954,6,0)/1000000</f>
        <v>2.2389622999999998</v>
      </c>
      <c r="H10" s="171"/>
      <c r="I10" s="177">
        <f t="shared" si="0"/>
        <v>1129.6351339999999</v>
      </c>
      <c r="J10" s="316">
        <v>2089.4466625499999</v>
      </c>
      <c r="K10" s="93"/>
    </row>
    <row r="11" spans="1:11">
      <c r="A11" s="86" t="s">
        <v>2585</v>
      </c>
      <c r="B11" s="35" t="s">
        <v>4100</v>
      </c>
      <c r="C11" s="177">
        <f>VLOOKUP($A11,'Base de dados'!$A$3692:$F$4414,6,0)/1000000</f>
        <v>0</v>
      </c>
      <c r="D11" s="171"/>
      <c r="E11" s="177">
        <f>VLOOKUP($A11,'Base de dados'!$A$2961:$F$3683,6,0)/1000000</f>
        <v>0.80143255000000002</v>
      </c>
      <c r="F11" s="172"/>
      <c r="G11" s="177">
        <f>VLOOKUP($A11,'Base de dados'!$A$2231:$F$2954,6,0)/1000000</f>
        <v>305.21198112000002</v>
      </c>
      <c r="H11" s="171"/>
      <c r="I11" s="177">
        <f t="shared" si="0"/>
        <v>306.01341367000003</v>
      </c>
      <c r="J11" s="316">
        <v>197.59055791999998</v>
      </c>
      <c r="K11" s="93"/>
    </row>
    <row r="12" spans="1:11" ht="15.75" thickBot="1">
      <c r="A12" s="86" t="s">
        <v>2586</v>
      </c>
      <c r="B12" s="35" t="s">
        <v>391</v>
      </c>
      <c r="C12" s="178">
        <f>VLOOKUP($A12,'Base de dados'!$A$3692:$F$4414,6,0)/1000000</f>
        <v>63510.754574070001</v>
      </c>
      <c r="D12" s="171"/>
      <c r="E12" s="178">
        <f>VLOOKUP($A12,'Base de dados'!$A$2961:$F$3683,6,0)/1000000</f>
        <v>224.44505613999999</v>
      </c>
      <c r="F12" s="172"/>
      <c r="G12" s="178">
        <f>VLOOKUP($A12,'Base de dados'!$A$2231:$F$2954,6,0)/1000000</f>
        <v>6283.3159912600004</v>
      </c>
      <c r="H12" s="171"/>
      <c r="I12" s="178">
        <f t="shared" si="0"/>
        <v>70018.515621469996</v>
      </c>
      <c r="J12" s="317">
        <v>102323.94608647999</v>
      </c>
      <c r="K12" s="93"/>
    </row>
    <row r="13" spans="1:11">
      <c r="B13" s="96" t="s">
        <v>392</v>
      </c>
      <c r="C13" s="169">
        <f>SUM(C6:C12)</f>
        <v>79437.291062539996</v>
      </c>
      <c r="D13" s="170"/>
      <c r="E13" s="169">
        <f>SUM(E6:E12)</f>
        <v>15366.410827690001</v>
      </c>
      <c r="F13" s="170"/>
      <c r="G13" s="169">
        <f>SUM(G6:G12)</f>
        <v>28504.347169340006</v>
      </c>
      <c r="H13" s="170"/>
      <c r="I13" s="169">
        <f>SUM(I6:I12)</f>
        <v>123308.04905957</v>
      </c>
      <c r="J13" s="311">
        <v>150485.22209840998</v>
      </c>
      <c r="K13" s="93"/>
    </row>
    <row r="14" spans="1:11" ht="15.75" thickBot="1">
      <c r="A14" s="98"/>
      <c r="B14" s="99"/>
      <c r="C14" s="100"/>
      <c r="D14" s="100"/>
      <c r="E14" s="100"/>
      <c r="F14" s="100"/>
      <c r="G14" s="100"/>
      <c r="H14" s="100"/>
      <c r="I14" s="100"/>
      <c r="J14" s="100"/>
      <c r="K14" s="101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9"/>
  <sheetViews>
    <sheetView zoomScale="120" zoomScaleNormal="120" workbookViewId="0">
      <selection activeCell="C11" sqref="C11"/>
    </sheetView>
  </sheetViews>
  <sheetFormatPr defaultRowHeight="15"/>
  <cols>
    <col min="2" max="2" width="22.28515625" bestFit="1" customWidth="1"/>
    <col min="3" max="3" width="9.7109375" bestFit="1" customWidth="1"/>
    <col min="4" max="4" width="7.85546875" bestFit="1" customWidth="1"/>
    <col min="6" max="6" width="9.7109375" bestFit="1" customWidth="1"/>
    <col min="7" max="7" width="7.85546875" bestFit="1" customWidth="1"/>
    <col min="9" max="9" width="9.140625" bestFit="1" customWidth="1"/>
    <col min="10" max="10" width="6.5703125" bestFit="1" customWidth="1"/>
    <col min="12" max="12" width="9.140625" bestFit="1" customWidth="1"/>
    <col min="13" max="13" width="7.85546875" bestFit="1" customWidth="1"/>
  </cols>
  <sheetData>
    <row r="1" spans="1:1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spans="1:14">
      <c r="A2" s="4"/>
      <c r="B2" s="328" t="s">
        <v>4077</v>
      </c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5"/>
    </row>
    <row r="3" spans="1:14">
      <c r="A3" s="4"/>
      <c r="B3" s="329" t="s">
        <v>60</v>
      </c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5"/>
    </row>
    <row r="4" spans="1:14">
      <c r="A4" s="4"/>
      <c r="B4" s="6"/>
      <c r="C4" s="329"/>
      <c r="D4" s="329"/>
      <c r="E4" s="7"/>
      <c r="F4" s="329"/>
      <c r="G4" s="329"/>
      <c r="H4" s="7"/>
      <c r="I4" s="329"/>
      <c r="J4" s="329"/>
      <c r="K4" s="7"/>
      <c r="L4" s="329" t="s">
        <v>0</v>
      </c>
      <c r="M4" s="329"/>
      <c r="N4" s="5"/>
    </row>
    <row r="5" spans="1:14">
      <c r="A5" s="4"/>
      <c r="B5" s="6"/>
      <c r="C5" s="329"/>
      <c r="D5" s="329"/>
      <c r="E5" s="7"/>
      <c r="F5" s="329"/>
      <c r="G5" s="329"/>
      <c r="H5" s="7"/>
      <c r="I5" s="329"/>
      <c r="J5" s="329"/>
      <c r="K5" s="7"/>
      <c r="L5" s="329"/>
      <c r="M5" s="329"/>
      <c r="N5" s="5"/>
    </row>
    <row r="6" spans="1:14">
      <c r="A6" s="4"/>
      <c r="B6" s="6"/>
      <c r="C6" s="329" t="s">
        <v>49</v>
      </c>
      <c r="D6" s="329"/>
      <c r="E6" s="7"/>
      <c r="F6" s="329" t="s">
        <v>50</v>
      </c>
      <c r="G6" s="329"/>
      <c r="H6" s="7"/>
      <c r="I6" s="329" t="s">
        <v>51</v>
      </c>
      <c r="J6" s="329"/>
      <c r="K6" s="7"/>
      <c r="L6" s="329" t="s">
        <v>52</v>
      </c>
      <c r="M6" s="329"/>
      <c r="N6" s="5"/>
    </row>
    <row r="7" spans="1:14">
      <c r="A7" s="4"/>
      <c r="B7" s="9"/>
      <c r="C7" s="7">
        <v>2017</v>
      </c>
      <c r="D7" s="8">
        <v>2016</v>
      </c>
      <c r="E7" s="7"/>
      <c r="F7" s="200">
        <v>2017</v>
      </c>
      <c r="G7" s="8">
        <v>2016</v>
      </c>
      <c r="H7" s="7"/>
      <c r="I7" s="7">
        <v>2017</v>
      </c>
      <c r="J7" s="8">
        <v>2016</v>
      </c>
      <c r="K7" s="7"/>
      <c r="L7" s="7">
        <v>2017</v>
      </c>
      <c r="M7" s="8">
        <v>2016</v>
      </c>
      <c r="N7" s="5"/>
    </row>
    <row r="8" spans="1:14">
      <c r="A8" s="4"/>
      <c r="B8" s="6" t="s">
        <v>61</v>
      </c>
      <c r="C8" s="7"/>
      <c r="D8" s="8"/>
      <c r="E8" s="7"/>
      <c r="F8" s="200"/>
      <c r="G8" s="8"/>
      <c r="H8" s="7"/>
      <c r="I8" s="7"/>
      <c r="J8" s="8"/>
      <c r="K8" s="7"/>
      <c r="L8" s="7"/>
      <c r="M8" s="8"/>
      <c r="N8" s="5"/>
    </row>
    <row r="9" spans="1:14">
      <c r="A9" s="4" t="s">
        <v>62</v>
      </c>
      <c r="B9" s="14" t="s">
        <v>62</v>
      </c>
      <c r="C9" s="126">
        <f>VLOOKUP($A9,'Base de dados'!$A$1490:$F$2226,3,0)/1000000</f>
        <v>1340926.7772417199</v>
      </c>
      <c r="D9" s="19">
        <v>1483914.13928572</v>
      </c>
      <c r="E9" s="11"/>
      <c r="F9" s="203">
        <f>VLOOKUP($A9,'Base de dados'!$A$746:$F$1482,3,0)/1000000</f>
        <v>183990.64387526998</v>
      </c>
      <c r="G9" s="19">
        <v>147124.06301262</v>
      </c>
      <c r="H9" s="11"/>
      <c r="I9" s="126">
        <f>(VLOOKUP($A9,'Base de dados'!$A$2:$F$726,3,0))/1000000</f>
        <v>155717.29314095998</v>
      </c>
      <c r="J9" s="16">
        <v>121871.05684158999</v>
      </c>
      <c r="K9" s="11"/>
      <c r="L9" s="126">
        <f>C9+F9+I9</f>
        <v>1680634.7142579497</v>
      </c>
      <c r="M9" s="16">
        <v>1752909.2591399299</v>
      </c>
      <c r="N9" s="5"/>
    </row>
    <row r="10" spans="1:14" ht="15.75" thickBot="1">
      <c r="A10" s="4" t="s">
        <v>63</v>
      </c>
      <c r="B10" s="14" t="s">
        <v>63</v>
      </c>
      <c r="C10" s="127">
        <f>VLOOKUP($A10,'Base de dados'!$A$1490:$F$2226,3,0)/1000000</f>
        <v>3628775.6886466299</v>
      </c>
      <c r="D10" s="33">
        <v>3309676.8545437302</v>
      </c>
      <c r="E10" s="18"/>
      <c r="F10" s="204">
        <f>VLOOKUP($A10,'Base de dados'!$A$746:$F$1482,3,0)/1000000</f>
        <v>1145383.0723731299</v>
      </c>
      <c r="G10" s="33">
        <v>933447.70674405003</v>
      </c>
      <c r="H10" s="18"/>
      <c r="I10" s="127">
        <f>(VLOOKUP($A10,'Base de dados'!$A$2:$F$726,3,0))/1000000</f>
        <v>623326.53602306999</v>
      </c>
      <c r="J10" s="21">
        <v>499620.94432229997</v>
      </c>
      <c r="K10" s="18"/>
      <c r="L10" s="127">
        <f>C10+F10+I10</f>
        <v>5397485.2970428299</v>
      </c>
      <c r="M10" s="21">
        <v>4742745.5056100804</v>
      </c>
      <c r="N10" s="5"/>
    </row>
    <row r="11" spans="1:14">
      <c r="A11" s="4"/>
      <c r="B11" s="25" t="s">
        <v>64</v>
      </c>
      <c r="C11" s="126">
        <f>SUM(C9:C10)</f>
        <v>4969702.4658883493</v>
      </c>
      <c r="D11" s="44">
        <v>4793590.9938294496</v>
      </c>
      <c r="E11" s="18"/>
      <c r="F11" s="203">
        <f>SUM(F9:F10)</f>
        <v>1329373.7162483998</v>
      </c>
      <c r="G11" s="44">
        <v>1080571.7697566701</v>
      </c>
      <c r="H11" s="18"/>
      <c r="I11" s="126">
        <f>SUM(I9:I10)</f>
        <v>779043.82916403003</v>
      </c>
      <c r="J11" s="30">
        <v>621492.00116389</v>
      </c>
      <c r="K11" s="18"/>
      <c r="L11" s="126">
        <f>C11+F11+I11</f>
        <v>7078120.0113007789</v>
      </c>
      <c r="M11" s="30">
        <v>6495654.7647500094</v>
      </c>
      <c r="N11" s="5"/>
    </row>
    <row r="12" spans="1:14">
      <c r="A12" s="4"/>
      <c r="B12" s="14"/>
      <c r="C12" s="126"/>
      <c r="D12" s="20"/>
      <c r="E12" s="18"/>
      <c r="F12" s="203"/>
      <c r="G12" s="20"/>
      <c r="H12" s="18"/>
      <c r="I12" s="126"/>
      <c r="J12" s="20"/>
      <c r="K12" s="18"/>
      <c r="L12" s="126"/>
      <c r="M12" s="20"/>
      <c r="N12" s="5"/>
    </row>
    <row r="13" spans="1:14">
      <c r="A13" s="4"/>
      <c r="B13" s="6" t="s">
        <v>65</v>
      </c>
      <c r="C13" s="126"/>
      <c r="D13" s="20"/>
      <c r="E13" s="18"/>
      <c r="F13" s="203"/>
      <c r="G13" s="20"/>
      <c r="H13" s="18"/>
      <c r="I13" s="126"/>
      <c r="J13" s="20"/>
      <c r="K13" s="18"/>
      <c r="L13" s="126"/>
      <c r="M13" s="20"/>
      <c r="N13" s="5"/>
    </row>
    <row r="14" spans="1:14">
      <c r="A14" s="4" t="s">
        <v>66</v>
      </c>
      <c r="B14" s="14" t="s">
        <v>66</v>
      </c>
      <c r="C14" s="126">
        <f>VLOOKUP($A14,'Base de dados'!$A$1490:$F$2226,3,0)/1000000</f>
        <v>7508257.68344416</v>
      </c>
      <c r="D14" s="19">
        <v>1113557.62408417</v>
      </c>
      <c r="E14" s="18"/>
      <c r="F14" s="203">
        <f>VLOOKUP($A14,'Base de dados'!$A$746:$F$1482,3,0)/1000000</f>
        <v>188157.60592751001</v>
      </c>
      <c r="G14" s="19">
        <v>188393.50003860999</v>
      </c>
      <c r="H14" s="18"/>
      <c r="I14" s="126">
        <f>(VLOOKUP($A14,'Base de dados'!$A$2:$F$726,3,0))/1000000</f>
        <v>100921.59004948</v>
      </c>
      <c r="J14" s="16">
        <v>41217.904970160002</v>
      </c>
      <c r="K14" s="18"/>
      <c r="L14" s="126">
        <f>C14+F14+I14</f>
        <v>7797336.8794211503</v>
      </c>
      <c r="M14" s="16">
        <v>1343169.02909294</v>
      </c>
      <c r="N14" s="5"/>
    </row>
    <row r="15" spans="1:14" ht="15.75" thickBot="1">
      <c r="A15" s="4" t="s">
        <v>67</v>
      </c>
      <c r="B15" s="14" t="s">
        <v>67</v>
      </c>
      <c r="C15" s="127">
        <f>VLOOKUP($A15,'Base de dados'!$A$1490:$F$2226,3,0)/1000000</f>
        <v>3789263.57162057</v>
      </c>
      <c r="D15" s="33">
        <v>3680033.3697452797</v>
      </c>
      <c r="E15" s="18"/>
      <c r="F15" s="204">
        <f>VLOOKUP($A15,'Base de dados'!$A$746:$F$1482,3,0)/1000000</f>
        <v>2030888.8146963301</v>
      </c>
      <c r="G15" s="33">
        <v>1802580.7988121002</v>
      </c>
      <c r="H15" s="18"/>
      <c r="I15" s="127">
        <f>(VLOOKUP($A15,'Base de dados'!$A$2:$F$726,3,0))/1000000</f>
        <v>506454.56975758</v>
      </c>
      <c r="J15" s="21">
        <v>363148.62617879</v>
      </c>
      <c r="K15" s="18"/>
      <c r="L15" s="127">
        <f>C15+F15+I15</f>
        <v>6326606.95607448</v>
      </c>
      <c r="M15" s="21">
        <v>5845762.7947361693</v>
      </c>
      <c r="N15" s="5"/>
    </row>
    <row r="16" spans="1:14">
      <c r="A16" s="4"/>
      <c r="B16" s="25" t="s">
        <v>68</v>
      </c>
      <c r="C16" s="131">
        <f>SUM(C14:C15)</f>
        <v>11297521.25506473</v>
      </c>
      <c r="D16" s="44">
        <v>4793590.9938294496</v>
      </c>
      <c r="E16" s="50"/>
      <c r="F16" s="210">
        <f>SUM(F14:F15)</f>
        <v>2219046.4206238403</v>
      </c>
      <c r="G16" s="44">
        <v>1990974.2988507103</v>
      </c>
      <c r="H16" s="50"/>
      <c r="I16" s="131">
        <f>SUM(I14:I15)</f>
        <v>607376.15980706003</v>
      </c>
      <c r="J16" s="44">
        <v>404366.53114894999</v>
      </c>
      <c r="K16" s="50"/>
      <c r="L16" s="131">
        <f>SUM(L14:L15)</f>
        <v>14123943.83549563</v>
      </c>
      <c r="M16" s="44">
        <v>7188931.8238291088</v>
      </c>
      <c r="N16" s="5"/>
    </row>
    <row r="17" spans="1:14" ht="15.75" thickBot="1">
      <c r="A17" s="4"/>
      <c r="B17" s="35"/>
      <c r="C17" s="143"/>
      <c r="D17" s="61"/>
      <c r="E17" s="50"/>
      <c r="F17" s="211"/>
      <c r="G17" s="63"/>
      <c r="H17" s="50"/>
      <c r="I17" s="144"/>
      <c r="J17" s="63"/>
      <c r="K17" s="50"/>
      <c r="L17" s="144"/>
      <c r="M17" s="63"/>
      <c r="N17" s="5"/>
    </row>
    <row r="18" spans="1:14">
      <c r="A18" s="4"/>
      <c r="B18" s="6" t="s">
        <v>69</v>
      </c>
      <c r="C18" s="133">
        <f>C11-C16</f>
        <v>-6327818.7891763803</v>
      </c>
      <c r="D18" s="27">
        <v>0</v>
      </c>
      <c r="E18" s="50"/>
      <c r="F18" s="205">
        <f>F11-F16</f>
        <v>-889672.70437544049</v>
      </c>
      <c r="G18" s="48">
        <v>-910402.52909404016</v>
      </c>
      <c r="H18" s="50"/>
      <c r="I18" s="133">
        <f>I11-I16</f>
        <v>171667.66935697</v>
      </c>
      <c r="J18" s="44">
        <v>217125.47001494002</v>
      </c>
      <c r="K18" s="50"/>
      <c r="L18" s="205">
        <f>L11-L16</f>
        <v>-7045823.8241948513</v>
      </c>
      <c r="M18" s="48">
        <v>-693277.05907909945</v>
      </c>
      <c r="N18" s="5"/>
    </row>
    <row r="19" spans="1:14" ht="15.75" thickBot="1">
      <c r="A19" s="38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9"/>
    </row>
  </sheetData>
  <mergeCells count="14">
    <mergeCell ref="B2:M2"/>
    <mergeCell ref="B3:M3"/>
    <mergeCell ref="C4:D4"/>
    <mergeCell ref="F4:G4"/>
    <mergeCell ref="I4:J4"/>
    <mergeCell ref="L4:M4"/>
    <mergeCell ref="C5:D5"/>
    <mergeCell ref="F5:G5"/>
    <mergeCell ref="I5:J5"/>
    <mergeCell ref="L5:M5"/>
    <mergeCell ref="C6:D6"/>
    <mergeCell ref="F6:G6"/>
    <mergeCell ref="I6:J6"/>
    <mergeCell ref="L6:M6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K12"/>
  <sheetViews>
    <sheetView workbookViewId="0">
      <selection activeCell="L19" sqref="L19"/>
    </sheetView>
  </sheetViews>
  <sheetFormatPr defaultColWidth="10.7109375" defaultRowHeight="15"/>
  <cols>
    <col min="1" max="1" width="60.5703125" customWidth="1"/>
    <col min="2" max="2" width="60.7109375" customWidth="1"/>
    <col min="3" max="3" width="14.42578125" bestFit="1" customWidth="1"/>
    <col min="5" max="5" width="14.42578125" bestFit="1" customWidth="1"/>
    <col min="7" max="7" width="14.42578125" bestFit="1" customWidth="1"/>
    <col min="9" max="9" width="15.285156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88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90</v>
      </c>
      <c r="C3" s="88">
        <v>2017</v>
      </c>
      <c r="D3" s="88"/>
      <c r="E3" s="88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91"/>
      <c r="F4" s="91"/>
      <c r="G4" s="91"/>
      <c r="H4" s="91"/>
      <c r="I4" s="91"/>
      <c r="J4" s="92"/>
      <c r="K4" s="93"/>
    </row>
    <row r="5" spans="1:11" ht="24">
      <c r="A5" s="86" t="s">
        <v>2587</v>
      </c>
      <c r="B5" s="35" t="s">
        <v>393</v>
      </c>
      <c r="C5" s="177">
        <f>VLOOKUP($A5,'Base de dados'!$A$3692:$F$4414,6,0)/1000000</f>
        <v>294096.64155232999</v>
      </c>
      <c r="D5" s="171"/>
      <c r="E5" s="177">
        <f>VLOOKUP($A5,'Base de dados'!$A$2961:$F$3683,6,0)/1000000</f>
        <v>114439.38628783001</v>
      </c>
      <c r="F5" s="172"/>
      <c r="G5" s="177">
        <f>VLOOKUP($A5,'Base de dados'!$A$2231:$F$2954,6,0)/1000000</f>
        <v>35102.917303759998</v>
      </c>
      <c r="H5" s="171"/>
      <c r="I5" s="177">
        <f t="shared" ref="I5:I9" si="0">C5+E5+G5</f>
        <v>443638.94514392002</v>
      </c>
      <c r="J5" s="316">
        <v>526310.36445434007</v>
      </c>
      <c r="K5" s="93"/>
    </row>
    <row r="6" spans="1:11">
      <c r="A6" s="86" t="s">
        <v>2588</v>
      </c>
      <c r="B6" s="35" t="s">
        <v>394</v>
      </c>
      <c r="C6" s="177">
        <f>VLOOKUP($A6,'Base de dados'!$A$3692:$F$4414,6,0)/1000000</f>
        <v>229.27238688</v>
      </c>
      <c r="D6" s="171"/>
      <c r="E6" s="177">
        <f>VLOOKUP($A6,'Base de dados'!$A$2961:$F$3683,6,0)/1000000</f>
        <v>174.71476901</v>
      </c>
      <c r="F6" s="172"/>
      <c r="G6" s="177">
        <f>VLOOKUP($A6,'Base de dados'!$A$2231:$F$2954,6,0)/1000000</f>
        <v>617.96894930999997</v>
      </c>
      <c r="H6" s="171"/>
      <c r="I6" s="177">
        <f t="shared" si="0"/>
        <v>1021.9561051999999</v>
      </c>
      <c r="J6" s="308">
        <v>1738.4393921500005</v>
      </c>
      <c r="K6" s="93"/>
    </row>
    <row r="7" spans="1:11">
      <c r="A7" s="86" t="s">
        <v>2589</v>
      </c>
      <c r="B7" s="35" t="s">
        <v>395</v>
      </c>
      <c r="C7" s="177">
        <f>VLOOKUP($A7,'Base de dados'!$A$3692:$F$4414,6,0)/1000000</f>
        <v>978.66341647000002</v>
      </c>
      <c r="D7" s="171"/>
      <c r="E7" s="177">
        <f>VLOOKUP($A7,'Base de dados'!$A$2961:$F$3683,6,0)/1000000</f>
        <v>6012.3563091099995</v>
      </c>
      <c r="F7" s="172"/>
      <c r="G7" s="177">
        <f>VLOOKUP($A7,'Base de dados'!$A$2231:$F$2954,6,0)/1000000</f>
        <v>954.85051733</v>
      </c>
      <c r="H7" s="171"/>
      <c r="I7" s="177">
        <f t="shared" si="0"/>
        <v>7945.8702429099994</v>
      </c>
      <c r="J7" s="316">
        <v>5723.8581429899996</v>
      </c>
      <c r="K7" s="93"/>
    </row>
    <row r="8" spans="1:11">
      <c r="A8" s="86" t="s">
        <v>2590</v>
      </c>
      <c r="B8" s="35" t="s">
        <v>396</v>
      </c>
      <c r="C8" s="177">
        <f>VLOOKUP($A8,'Base de dados'!$A$3692:$F$4414,6,0)/1000000</f>
        <v>55527.729737449998</v>
      </c>
      <c r="D8" s="171"/>
      <c r="E8" s="177">
        <f>VLOOKUP($A8,'Base de dados'!$A$2961:$F$3683,6,0)/1000000</f>
        <v>3595.9300716900002</v>
      </c>
      <c r="F8" s="172"/>
      <c r="G8" s="177">
        <f>VLOOKUP($A8,'Base de dados'!$A$2231:$F$2954,6,0)/1000000</f>
        <v>6685.2493296499997</v>
      </c>
      <c r="H8" s="171"/>
      <c r="I8" s="177">
        <f t="shared" si="0"/>
        <v>65808.909138789997</v>
      </c>
      <c r="J8" s="316">
        <v>116830.49613929</v>
      </c>
      <c r="K8" s="93"/>
    </row>
    <row r="9" spans="1:11" ht="15.75" thickBot="1">
      <c r="A9" s="86" t="s">
        <v>2591</v>
      </c>
      <c r="B9" s="35" t="s">
        <v>397</v>
      </c>
      <c r="C9" s="178">
        <f>VLOOKUP($A9,'Base de dados'!$A$3692:$F$4414,6,0)/1000000</f>
        <v>38350.339703379999</v>
      </c>
      <c r="D9" s="171"/>
      <c r="E9" s="178">
        <f>VLOOKUP($A9,'Base de dados'!$A$2961:$F$3683,6,0)/1000000</f>
        <v>16630.714306469999</v>
      </c>
      <c r="F9" s="172"/>
      <c r="G9" s="178">
        <f>VLOOKUP($A9,'Base de dados'!$A$2231:$F$2954,6,0)/1000000</f>
        <v>23140.213354979998</v>
      </c>
      <c r="H9" s="171"/>
      <c r="I9" s="178">
        <f t="shared" si="0"/>
        <v>78121.267364829997</v>
      </c>
      <c r="J9" s="317">
        <v>98138.821606519996</v>
      </c>
      <c r="K9" s="93"/>
    </row>
    <row r="10" spans="1:11">
      <c r="A10" s="86"/>
      <c r="B10" s="96" t="s">
        <v>398</v>
      </c>
      <c r="C10" s="169">
        <f>SUM(C5:C9)</f>
        <v>389182.64679651003</v>
      </c>
      <c r="D10" s="170"/>
      <c r="E10" s="169">
        <f>SUM(E5:E9)</f>
        <v>140853.10174411</v>
      </c>
      <c r="F10" s="170"/>
      <c r="G10" s="169">
        <f>SUM(G5:G9)</f>
        <v>66501.199455030001</v>
      </c>
      <c r="H10" s="170"/>
      <c r="I10" s="169">
        <f>SUM(I5:I9)</f>
        <v>596536.94799565</v>
      </c>
      <c r="J10" s="311">
        <v>748741.97973529017</v>
      </c>
      <c r="K10" s="93"/>
    </row>
    <row r="11" spans="1:11" ht="15.75" thickBot="1">
      <c r="A11" s="98"/>
      <c r="B11" s="99"/>
      <c r="C11" s="179"/>
      <c r="D11" s="179"/>
      <c r="E11" s="179"/>
      <c r="F11" s="179"/>
      <c r="G11" s="179"/>
      <c r="H11" s="179"/>
      <c r="I11" s="179"/>
      <c r="J11" s="100"/>
      <c r="K11" s="101"/>
    </row>
    <row r="12" spans="1:11">
      <c r="C12" s="180"/>
      <c r="D12" s="180"/>
      <c r="E12" s="180"/>
      <c r="F12" s="180"/>
      <c r="G12" s="180"/>
      <c r="H12" s="180"/>
      <c r="I12" s="180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K12"/>
  <sheetViews>
    <sheetView topLeftCell="B1" workbookViewId="0">
      <selection activeCell="C7" sqref="C7"/>
    </sheetView>
  </sheetViews>
  <sheetFormatPr defaultColWidth="10.7109375" defaultRowHeight="15"/>
  <cols>
    <col min="1" max="1" width="63.140625" customWidth="1"/>
    <col min="2" max="2" width="60.7109375" customWidth="1"/>
    <col min="3" max="3" width="13.5703125" bestFit="1" customWidth="1"/>
    <col min="5" max="5" width="12.140625" bestFit="1" customWidth="1"/>
    <col min="7" max="7" width="13.5703125" bestFit="1" customWidth="1"/>
    <col min="9" max="9" width="13.57031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88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91</v>
      </c>
      <c r="C3" s="88">
        <v>2017</v>
      </c>
      <c r="D3" s="88"/>
      <c r="E3" s="88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91"/>
      <c r="F4" s="91"/>
      <c r="G4" s="91"/>
      <c r="H4" s="91"/>
      <c r="I4" s="91"/>
      <c r="J4" s="92"/>
      <c r="K4" s="93"/>
    </row>
    <row r="5" spans="1:11">
      <c r="A5" s="86" t="s">
        <v>2592</v>
      </c>
      <c r="B5" s="35" t="s">
        <v>77</v>
      </c>
      <c r="C5" s="177">
        <f>VLOOKUP($A5,'Base de dados'!$A$3692:$F$4414,6,0)/1000000</f>
        <v>306.52479092000004</v>
      </c>
      <c r="D5" s="171"/>
      <c r="E5" s="177">
        <f>VLOOKUP($A5,'Base de dados'!$A$2961:$F$3683,6,0)/1000000</f>
        <v>1695.0732764200002</v>
      </c>
      <c r="F5" s="172"/>
      <c r="G5" s="177">
        <f>VLOOKUP($A5,'Base de dados'!$A$2231:$F$2954,6,0)/1000000</f>
        <v>2314.35656475</v>
      </c>
      <c r="H5" s="171"/>
      <c r="I5" s="177">
        <f t="shared" ref="I5:I6" si="0">C5+E5+G5</f>
        <v>4315.9546320899999</v>
      </c>
      <c r="J5" s="316">
        <v>1893.8858808800001</v>
      </c>
      <c r="K5" s="93"/>
    </row>
    <row r="6" spans="1:11" ht="15.75" thickBot="1">
      <c r="A6" s="86" t="s">
        <v>2593</v>
      </c>
      <c r="B6" s="35" t="s">
        <v>78</v>
      </c>
      <c r="C6" s="178">
        <f>VLOOKUP($A6,'Base de dados'!$A$3692:$F$4414,6,0)/1000000</f>
        <v>34.589523460000002</v>
      </c>
      <c r="D6" s="171"/>
      <c r="E6" s="178">
        <f>VLOOKUP($A6,'Base de dados'!$A$2961:$F$3683,6,0)/1000000</f>
        <v>2236.79443851</v>
      </c>
      <c r="F6" s="172"/>
      <c r="G6" s="178">
        <f>VLOOKUP($A6,'Base de dados'!$A$2231:$F$2954,6,0)/1000000</f>
        <v>3291.7120685600003</v>
      </c>
      <c r="H6" s="171"/>
      <c r="I6" s="178">
        <f t="shared" si="0"/>
        <v>5563.0960305299996</v>
      </c>
      <c r="J6" s="317">
        <v>4538.0412755800007</v>
      </c>
      <c r="K6" s="93"/>
    </row>
    <row r="7" spans="1:11">
      <c r="A7" s="86"/>
      <c r="B7" s="96" t="s">
        <v>399</v>
      </c>
      <c r="C7" s="169">
        <f>SUM(C5:C6)</f>
        <v>341.11431438000005</v>
      </c>
      <c r="D7" s="170"/>
      <c r="E7" s="169">
        <f>SUM(E5:E6)</f>
        <v>3931.8677149300001</v>
      </c>
      <c r="F7" s="170"/>
      <c r="G7" s="169">
        <f>SUM(G5:G6)</f>
        <v>5606.0686333100002</v>
      </c>
      <c r="H7" s="170"/>
      <c r="I7" s="169">
        <f>SUM(I5:I6)</f>
        <v>9879.0506626200004</v>
      </c>
      <c r="J7" s="311">
        <v>6431.9271564600003</v>
      </c>
      <c r="K7" s="93"/>
    </row>
    <row r="8" spans="1:11" ht="15.75" thickBot="1">
      <c r="A8" s="98"/>
      <c r="B8" s="99"/>
      <c r="C8" s="179"/>
      <c r="D8" s="179"/>
      <c r="E8" s="179"/>
      <c r="F8" s="179"/>
      <c r="G8" s="179"/>
      <c r="H8" s="179"/>
      <c r="I8" s="179"/>
      <c r="J8" s="100"/>
      <c r="K8" s="101"/>
    </row>
    <row r="9" spans="1:11">
      <c r="C9" s="180"/>
      <c r="D9" s="180"/>
      <c r="E9" s="180"/>
      <c r="F9" s="180"/>
      <c r="G9" s="180"/>
      <c r="H9" s="180"/>
      <c r="I9" s="180"/>
    </row>
    <row r="10" spans="1:11">
      <c r="C10" s="180"/>
      <c r="D10" s="180"/>
      <c r="E10" s="180"/>
      <c r="F10" s="180"/>
      <c r="G10" s="180"/>
      <c r="H10" s="180"/>
      <c r="I10" s="180"/>
    </row>
    <row r="11" spans="1:11">
      <c r="C11" s="180"/>
      <c r="D11" s="180"/>
      <c r="E11" s="180"/>
      <c r="F11" s="180"/>
      <c r="G11" s="180"/>
      <c r="H11" s="180"/>
      <c r="I11" s="180"/>
    </row>
    <row r="12" spans="1:11">
      <c r="C12" s="180"/>
      <c r="D12" s="180"/>
      <c r="E12" s="180"/>
      <c r="F12" s="180"/>
      <c r="G12" s="180"/>
      <c r="H12" s="180"/>
      <c r="I12" s="180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K12"/>
  <sheetViews>
    <sheetView topLeftCell="B1" workbookViewId="0">
      <selection activeCell="B8" sqref="B8"/>
    </sheetView>
  </sheetViews>
  <sheetFormatPr defaultColWidth="10.7109375" defaultRowHeight="15"/>
  <cols>
    <col min="1" max="1" width="62.85546875" customWidth="1"/>
    <col min="2" max="2" width="60.7109375" customWidth="1"/>
    <col min="3" max="3" width="13.5703125" bestFit="1" customWidth="1"/>
    <col min="7" max="7" width="13.5703125" bestFit="1" customWidth="1"/>
    <col min="9" max="9" width="13.57031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88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97</v>
      </c>
      <c r="C3" s="88">
        <v>2017</v>
      </c>
      <c r="D3" s="88"/>
      <c r="E3" s="88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91"/>
      <c r="F4" s="91"/>
      <c r="G4" s="91"/>
      <c r="H4" s="91"/>
      <c r="I4" s="91"/>
      <c r="J4" s="92"/>
      <c r="K4" s="93"/>
    </row>
    <row r="5" spans="1:11">
      <c r="A5" s="86" t="s">
        <v>2594</v>
      </c>
      <c r="B5" s="35" t="s">
        <v>400</v>
      </c>
      <c r="C5" s="177">
        <f>VLOOKUP($A5,'Base de dados'!$A$3692:$F$4414,6,0)/1000000</f>
        <v>949.6300152</v>
      </c>
      <c r="D5" s="171"/>
      <c r="E5" s="177">
        <f>VLOOKUP($A5,'Base de dados'!$A$2961:$F$3683,6,0)/1000000</f>
        <v>1.2200022099999999</v>
      </c>
      <c r="F5" s="172"/>
      <c r="G5" s="177">
        <f>VLOOKUP($A5,'Base de dados'!$A$2231:$F$2954,6,0)/1000000</f>
        <v>107.10739934999999</v>
      </c>
      <c r="H5" s="171"/>
      <c r="I5" s="177">
        <f t="shared" ref="I5:I7" si="0">C5+E5+G5</f>
        <v>1057.9574167599999</v>
      </c>
      <c r="J5" s="316">
        <v>1041.4526951400001</v>
      </c>
      <c r="K5" s="93"/>
    </row>
    <row r="6" spans="1:11">
      <c r="A6" s="86" t="s">
        <v>2595</v>
      </c>
      <c r="B6" s="35" t="s">
        <v>401</v>
      </c>
      <c r="C6" s="177">
        <f>VLOOKUP($A6,'Base de dados'!$A$3692:$F$4414,6,0)/1000000</f>
        <v>1678.25208976</v>
      </c>
      <c r="D6" s="171"/>
      <c r="E6" s="177">
        <f>VLOOKUP($A6,'Base de dados'!$A$2961:$F$3683,6,0)/1000000</f>
        <v>1.6755171000000002</v>
      </c>
      <c r="F6" s="172"/>
      <c r="G6" s="177">
        <f>VLOOKUP($A6,'Base de dados'!$A$2231:$F$2954,6,0)/1000000</f>
        <v>3.2819976099999999</v>
      </c>
      <c r="H6" s="171"/>
      <c r="I6" s="177">
        <f t="shared" si="0"/>
        <v>1683.2096044699999</v>
      </c>
      <c r="J6" s="316">
        <v>1113.3907559699999</v>
      </c>
      <c r="K6" s="93"/>
    </row>
    <row r="7" spans="1:11" ht="15.75" thickBot="1">
      <c r="A7" s="86" t="s">
        <v>2596</v>
      </c>
      <c r="B7" s="35" t="s">
        <v>402</v>
      </c>
      <c r="C7" s="178">
        <f>VLOOKUP($A7,'Base de dados'!$A$3692:$F$4414,6,0)/1000000</f>
        <v>1.9157441200000001</v>
      </c>
      <c r="D7" s="171"/>
      <c r="E7" s="178">
        <f>VLOOKUP($A7,'Base de dados'!$A$2961:$F$3683,6,0)/1000000</f>
        <v>0</v>
      </c>
      <c r="F7" s="172"/>
      <c r="G7" s="178">
        <f>VLOOKUP($A7,'Base de dados'!$A$2231:$F$2954,6,0)/1000000</f>
        <v>1698.89401393</v>
      </c>
      <c r="H7" s="171"/>
      <c r="I7" s="178">
        <f t="shared" si="0"/>
        <v>1700.80975805</v>
      </c>
      <c r="J7" s="317">
        <v>1733.9103037700002</v>
      </c>
      <c r="K7" s="93"/>
    </row>
    <row r="8" spans="1:11" ht="24">
      <c r="A8" s="86"/>
      <c r="B8" s="96" t="s">
        <v>403</v>
      </c>
      <c r="C8" s="169">
        <f>SUM(C5:C7)</f>
        <v>2629.7978490800001</v>
      </c>
      <c r="D8" s="170"/>
      <c r="E8" s="169">
        <f>SUM(E5:E7)</f>
        <v>2.8955193100000001</v>
      </c>
      <c r="F8" s="170"/>
      <c r="G8" s="169">
        <f>SUM(G5:G7)</f>
        <v>1809.2834108900001</v>
      </c>
      <c r="H8" s="170"/>
      <c r="I8" s="169">
        <f>SUM(I5:I7)</f>
        <v>4441.9767792799994</v>
      </c>
      <c r="J8" s="311">
        <v>3888.7537548800001</v>
      </c>
      <c r="K8" s="93"/>
    </row>
    <row r="9" spans="1:11" ht="15.75" thickBot="1">
      <c r="A9" s="98"/>
      <c r="B9" s="99"/>
      <c r="C9" s="179"/>
      <c r="D9" s="179"/>
      <c r="E9" s="179"/>
      <c r="F9" s="179"/>
      <c r="G9" s="179"/>
      <c r="H9" s="179"/>
      <c r="I9" s="179"/>
      <c r="J9" s="100"/>
      <c r="K9" s="101"/>
    </row>
    <row r="10" spans="1:11">
      <c r="C10" s="180"/>
      <c r="D10" s="180"/>
      <c r="E10" s="180"/>
      <c r="F10" s="180"/>
      <c r="G10" s="180"/>
      <c r="H10" s="180"/>
      <c r="I10" s="180"/>
    </row>
    <row r="11" spans="1:11">
      <c r="C11" s="180"/>
      <c r="D11" s="180"/>
      <c r="E11" s="180"/>
      <c r="F11" s="180"/>
      <c r="G11" s="180"/>
      <c r="H11" s="180"/>
      <c r="I11" s="180"/>
    </row>
    <row r="12" spans="1:11">
      <c r="C12" s="180"/>
      <c r="D12" s="180"/>
      <c r="E12" s="180"/>
      <c r="F12" s="180"/>
      <c r="G12" s="180"/>
      <c r="H12" s="180"/>
      <c r="I12" s="180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K14"/>
  <sheetViews>
    <sheetView topLeftCell="B1" workbookViewId="0">
      <selection activeCell="B13" sqref="B13"/>
    </sheetView>
  </sheetViews>
  <sheetFormatPr defaultColWidth="10.7109375" defaultRowHeight="15"/>
  <cols>
    <col min="1" max="1" width="49.7109375" customWidth="1"/>
    <col min="2" max="2" width="60.7109375" customWidth="1"/>
    <col min="3" max="3" width="15.28515625" bestFit="1" customWidth="1"/>
    <col min="5" max="5" width="15.28515625" bestFit="1" customWidth="1"/>
    <col min="7" max="7" width="15.28515625" bestFit="1" customWidth="1"/>
    <col min="9" max="9" width="15.28515625" bestFit="1" customWidth="1"/>
  </cols>
  <sheetData>
    <row r="1" spans="1:11">
      <c r="A1" s="83"/>
      <c r="B1" s="84"/>
      <c r="C1" s="84"/>
      <c r="D1" s="84"/>
      <c r="E1" s="288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239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92</v>
      </c>
      <c r="C3" s="88">
        <v>2017</v>
      </c>
      <c r="D3" s="88"/>
      <c r="E3" s="239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240"/>
      <c r="F4" s="91"/>
      <c r="G4" s="91"/>
      <c r="H4" s="91"/>
      <c r="I4" s="91"/>
      <c r="J4" s="92"/>
      <c r="K4" s="93"/>
    </row>
    <row r="5" spans="1:11">
      <c r="A5" s="86" t="s">
        <v>2597</v>
      </c>
      <c r="B5" s="35" t="s">
        <v>404</v>
      </c>
      <c r="C5" s="177">
        <f>VLOOKUP($A5,'Base de dados'!$A$3692:$F$4414,6,0)/1000000</f>
        <v>4.0253433800000007</v>
      </c>
      <c r="D5" s="171"/>
      <c r="E5" s="242">
        <f>VLOOKUP($A5,'Base de dados'!$A$2961:$F$3683,6,0)/1000000</f>
        <v>216.47128294000001</v>
      </c>
      <c r="F5" s="172"/>
      <c r="G5" s="177">
        <f>VLOOKUP($A5,'Base de dados'!$A$2231:$F$2954,6,0)/1000000</f>
        <v>772.91001740000002</v>
      </c>
      <c r="H5" s="171"/>
      <c r="I5" s="177">
        <f t="shared" ref="I5:I9" si="0">C5+E5+G5</f>
        <v>993.40664372000003</v>
      </c>
      <c r="J5" s="308">
        <v>344.43620329999999</v>
      </c>
      <c r="K5" s="93"/>
    </row>
    <row r="6" spans="1:11">
      <c r="A6" s="86" t="s">
        <v>2598</v>
      </c>
      <c r="B6" s="35" t="s">
        <v>405</v>
      </c>
      <c r="C6" s="177">
        <f>VLOOKUP($A6,'Base de dados'!$A$3692:$F$4414,6,0)/1000000</f>
        <v>14929.977153790001</v>
      </c>
      <c r="D6" s="171"/>
      <c r="E6" s="242">
        <f>VLOOKUP($A6,'Base de dados'!$A$2961:$F$3683,6,0)/1000000</f>
        <v>1869.63112983</v>
      </c>
      <c r="F6" s="172"/>
      <c r="G6" s="177">
        <f>VLOOKUP($A6,'Base de dados'!$A$2231:$F$2954,6,0)/1000000</f>
        <v>241.18797339</v>
      </c>
      <c r="H6" s="171"/>
      <c r="I6" s="177">
        <f t="shared" si="0"/>
        <v>17040.796257009999</v>
      </c>
      <c r="J6" s="316">
        <v>34376.390315469995</v>
      </c>
      <c r="K6" s="93"/>
    </row>
    <row r="7" spans="1:11">
      <c r="A7" s="86" t="s">
        <v>2599</v>
      </c>
      <c r="B7" s="35" t="s">
        <v>2559</v>
      </c>
      <c r="C7" s="177">
        <f>VLOOKUP($A7,'Base de dados'!$A$3692:$F$4414,6,0)/1000000</f>
        <v>0</v>
      </c>
      <c r="D7" s="171"/>
      <c r="E7" s="242">
        <f>VLOOKUP($A7,'Base de dados'!$A$2961:$F$3683,6,0)/1000000</f>
        <v>0</v>
      </c>
      <c r="F7" s="172"/>
      <c r="G7" s="177">
        <f>VLOOKUP($A7,'Base de dados'!$A$2231:$F$2954,6,0)/1000000</f>
        <v>51.228947980000001</v>
      </c>
      <c r="H7" s="171"/>
      <c r="I7" s="177">
        <f t="shared" si="0"/>
        <v>51.228947980000001</v>
      </c>
      <c r="J7" s="316">
        <v>195.59801043000002</v>
      </c>
      <c r="K7" s="93"/>
    </row>
    <row r="8" spans="1:11">
      <c r="A8" s="86" t="s">
        <v>2600</v>
      </c>
      <c r="B8" s="35" t="s">
        <v>406</v>
      </c>
      <c r="C8" s="177">
        <f>VLOOKUP($A8,'Base de dados'!$A$3692:$F$4414,6,0)/1000000</f>
        <v>9807.1780834499987</v>
      </c>
      <c r="D8" s="171"/>
      <c r="E8" s="242">
        <f>VLOOKUP($A8,'Base de dados'!$A$2961:$F$3683,6,0)/1000000</f>
        <v>2248.9635298500002</v>
      </c>
      <c r="F8" s="172"/>
      <c r="G8" s="177">
        <f>VLOOKUP($A8,'Base de dados'!$A$2231:$F$2954,6,0)/1000000</f>
        <v>558.57508188999998</v>
      </c>
      <c r="H8" s="171"/>
      <c r="I8" s="177">
        <f t="shared" si="0"/>
        <v>12614.716695189998</v>
      </c>
      <c r="J8" s="316">
        <v>13213.348890810001</v>
      </c>
      <c r="K8" s="93"/>
    </row>
    <row r="9" spans="1:11">
      <c r="A9" s="86" t="s">
        <v>2601</v>
      </c>
      <c r="B9" s="35" t="s">
        <v>407</v>
      </c>
      <c r="C9" s="177">
        <f>VLOOKUP($A9,'Base de dados'!$A$3692:$F$4414,6,0)/1000000</f>
        <v>27787.7636767</v>
      </c>
      <c r="D9" s="171"/>
      <c r="E9" s="242">
        <f>VLOOKUP($A9,'Base de dados'!$A$2961:$F$3683,6,0)/1000000</f>
        <v>538.66377530999989</v>
      </c>
      <c r="F9" s="172"/>
      <c r="G9" s="177">
        <f>VLOOKUP($A9,'Base de dados'!$A$2231:$F$2954,6,0)/1000000</f>
        <v>422.94293845999999</v>
      </c>
      <c r="H9" s="171"/>
      <c r="I9" s="177">
        <f t="shared" si="0"/>
        <v>28749.370390470001</v>
      </c>
      <c r="J9" s="316">
        <v>59019.634563829997</v>
      </c>
      <c r="K9" s="93"/>
    </row>
    <row r="10" spans="1:11">
      <c r="A10" s="86" t="s">
        <v>2602</v>
      </c>
      <c r="B10" s="35" t="s">
        <v>408</v>
      </c>
      <c r="C10" s="177">
        <f>VLOOKUP($A10,'Base de dados'!$A$3692:$F$4414,6,0)/1000000</f>
        <v>0</v>
      </c>
      <c r="D10" s="171"/>
      <c r="E10" s="242">
        <f>VLOOKUP($A10,'Base de dados'!$A$2961:$F$3683,6,0)/1000000</f>
        <v>0</v>
      </c>
      <c r="F10" s="172"/>
      <c r="G10" s="177">
        <f>VLOOKUP($A10,'Base de dados'!$A$2231:$F$2954,6,0)/1000000</f>
        <v>34.770934969999999</v>
      </c>
      <c r="H10" s="171"/>
      <c r="I10" s="177">
        <f t="shared" ref="I10:I12" si="1">C10+E10+G10</f>
        <v>34.770934969999999</v>
      </c>
      <c r="J10" s="316">
        <v>4.0265296299999997</v>
      </c>
      <c r="K10" s="93"/>
    </row>
    <row r="11" spans="1:11">
      <c r="A11" s="86" t="s">
        <v>2603</v>
      </c>
      <c r="B11" s="35" t="s">
        <v>409</v>
      </c>
      <c r="C11" s="177">
        <f>VLOOKUP($A11,'Base de dados'!$A$3692:$F$4414,6,0)/1000000</f>
        <v>135405.06973203001</v>
      </c>
      <c r="D11" s="171"/>
      <c r="E11" s="242">
        <f>VLOOKUP($A11,'Base de dados'!$A$2961:$F$3683,6,0)/1000000</f>
        <v>667245.80281386001</v>
      </c>
      <c r="F11" s="172"/>
      <c r="G11" s="177">
        <f>VLOOKUP($A11,'Base de dados'!$A$2231:$F$2954,6,0)/1000000</f>
        <v>179117.20625342999</v>
      </c>
      <c r="H11" s="171"/>
      <c r="I11" s="177">
        <f t="shared" si="1"/>
        <v>981768.07879932004</v>
      </c>
      <c r="J11" s="316">
        <v>473230.68015343003</v>
      </c>
      <c r="K11" s="93"/>
    </row>
    <row r="12" spans="1:11" ht="15.75" thickBot="1">
      <c r="A12" s="86" t="s">
        <v>2604</v>
      </c>
      <c r="B12" s="35" t="s">
        <v>410</v>
      </c>
      <c r="C12" s="178">
        <f>VLOOKUP($A12,'Base de dados'!$A$3692:$F$4414,6,0)/1000000</f>
        <v>69147.155189140001</v>
      </c>
      <c r="D12" s="171"/>
      <c r="E12" s="243">
        <f>VLOOKUP($A12,'Base de dados'!$A$2961:$F$3683,6,0)/1000000</f>
        <v>355441.74865830003</v>
      </c>
      <c r="F12" s="172"/>
      <c r="G12" s="178">
        <f>VLOOKUP($A12,'Base de dados'!$A$2231:$F$2954,6,0)/1000000</f>
        <v>140746.92267696996</v>
      </c>
      <c r="H12" s="171"/>
      <c r="I12" s="178">
        <f t="shared" si="1"/>
        <v>565335.82652440993</v>
      </c>
      <c r="J12" s="317">
        <v>369151.32185320999</v>
      </c>
      <c r="K12" s="93"/>
    </row>
    <row r="13" spans="1:11">
      <c r="A13" s="86"/>
      <c r="B13" s="96" t="s">
        <v>411</v>
      </c>
      <c r="C13" s="169">
        <f>SUM(C5:C12)</f>
        <v>257081.16917849</v>
      </c>
      <c r="D13" s="170"/>
      <c r="E13" s="241">
        <f>SUM(E5:E12)</f>
        <v>1027561.28119009</v>
      </c>
      <c r="F13" s="170"/>
      <c r="G13" s="169">
        <f>SUM(G5:G12)</f>
        <v>321945.74482448993</v>
      </c>
      <c r="H13" s="170"/>
      <c r="I13" s="169">
        <f>SUM(I5:I12)</f>
        <v>1606588.19519307</v>
      </c>
      <c r="J13" s="311">
        <v>949535.43652011</v>
      </c>
      <c r="K13" s="93"/>
    </row>
    <row r="14" spans="1:11" ht="15.75" thickBot="1">
      <c r="A14" s="98"/>
      <c r="B14" s="99"/>
      <c r="C14" s="100"/>
      <c r="D14" s="100"/>
      <c r="E14" s="290"/>
      <c r="F14" s="100"/>
      <c r="G14" s="100"/>
      <c r="H14" s="100"/>
      <c r="I14" s="100"/>
      <c r="J14" s="100"/>
      <c r="K14" s="101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5"/>
  <sheetViews>
    <sheetView zoomScale="120" zoomScaleNormal="120" workbookViewId="0">
      <selection activeCell="D10" sqref="D10"/>
    </sheetView>
  </sheetViews>
  <sheetFormatPr defaultRowHeight="15"/>
  <cols>
    <col min="2" max="2" width="28.85546875" bestFit="1" customWidth="1"/>
    <col min="3" max="3" width="14.85546875" bestFit="1" customWidth="1"/>
    <col min="4" max="4" width="7.85546875" bestFit="1" customWidth="1"/>
    <col min="6" max="6" width="14.85546875" bestFit="1" customWidth="1"/>
    <col min="7" max="7" width="6.5703125" bestFit="1" customWidth="1"/>
    <col min="9" max="9" width="14.85546875" bestFit="1" customWidth="1"/>
    <col min="10" max="10" width="6.5703125" bestFit="1" customWidth="1"/>
    <col min="12" max="12" width="8.7109375" customWidth="1"/>
    <col min="13" max="13" width="7.85546875" bestFit="1" customWidth="1"/>
  </cols>
  <sheetData>
    <row r="1" spans="1:1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spans="1:14">
      <c r="A2" s="4"/>
      <c r="B2" s="328" t="s">
        <v>4077</v>
      </c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5"/>
    </row>
    <row r="3" spans="1:14">
      <c r="A3" s="4"/>
      <c r="B3" s="329" t="s">
        <v>70</v>
      </c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5"/>
    </row>
    <row r="4" spans="1:14">
      <c r="A4" s="4"/>
      <c r="B4" s="6"/>
      <c r="C4" s="329"/>
      <c r="D4" s="329"/>
      <c r="E4" s="7"/>
      <c r="F4" s="329"/>
      <c r="G4" s="329"/>
      <c r="H4" s="7"/>
      <c r="I4" s="329"/>
      <c r="J4" s="329"/>
      <c r="K4" s="7"/>
      <c r="L4" s="329" t="s">
        <v>0</v>
      </c>
      <c r="M4" s="329"/>
      <c r="N4" s="5"/>
    </row>
    <row r="5" spans="1:14">
      <c r="A5" s="4"/>
      <c r="B5" s="6"/>
      <c r="C5" s="329"/>
      <c r="D5" s="329"/>
      <c r="E5" s="7"/>
      <c r="F5" s="329"/>
      <c r="G5" s="329"/>
      <c r="H5" s="7"/>
      <c r="I5" s="329"/>
      <c r="J5" s="329"/>
      <c r="K5" s="7"/>
      <c r="L5" s="329"/>
      <c r="M5" s="329"/>
      <c r="N5" s="5"/>
    </row>
    <row r="6" spans="1:14">
      <c r="A6" s="4"/>
      <c r="B6" s="6"/>
      <c r="C6" s="329" t="s">
        <v>49</v>
      </c>
      <c r="D6" s="329"/>
      <c r="E6" s="7"/>
      <c r="F6" s="329" t="s">
        <v>50</v>
      </c>
      <c r="G6" s="329"/>
      <c r="H6" s="7"/>
      <c r="I6" s="329" t="s">
        <v>51</v>
      </c>
      <c r="J6" s="329"/>
      <c r="K6" s="7"/>
      <c r="L6" s="329" t="s">
        <v>52</v>
      </c>
      <c r="M6" s="329"/>
      <c r="N6" s="5"/>
    </row>
    <row r="7" spans="1:14">
      <c r="A7" s="4"/>
      <c r="B7" s="9"/>
      <c r="C7" s="7">
        <v>2017</v>
      </c>
      <c r="D7" s="8">
        <v>2016</v>
      </c>
      <c r="E7" s="7"/>
      <c r="F7" s="200">
        <v>2017</v>
      </c>
      <c r="G7" s="8">
        <v>2016</v>
      </c>
      <c r="H7" s="7"/>
      <c r="I7" s="7">
        <v>2017</v>
      </c>
      <c r="J7" s="8">
        <v>2016</v>
      </c>
      <c r="K7" s="7"/>
      <c r="L7" s="7">
        <v>2017</v>
      </c>
      <c r="M7" s="8">
        <v>2016</v>
      </c>
      <c r="N7" s="5"/>
    </row>
    <row r="8" spans="1:14">
      <c r="A8" s="4"/>
      <c r="B8" s="6" t="s">
        <v>71</v>
      </c>
      <c r="C8" s="7"/>
      <c r="D8" s="8"/>
      <c r="E8" s="7"/>
      <c r="F8" s="200"/>
      <c r="G8" s="8"/>
      <c r="H8" s="7"/>
      <c r="I8" s="7"/>
      <c r="J8" s="8"/>
      <c r="K8" s="7"/>
      <c r="L8" s="7"/>
      <c r="M8" s="8"/>
      <c r="N8" s="5"/>
    </row>
    <row r="9" spans="1:14">
      <c r="A9" s="4"/>
      <c r="B9" s="14"/>
      <c r="C9" s="6"/>
      <c r="D9" s="27"/>
      <c r="E9" s="11"/>
      <c r="F9" s="212"/>
      <c r="G9" s="46"/>
      <c r="H9" s="11"/>
      <c r="I9" s="11"/>
      <c r="J9" s="46"/>
      <c r="K9" s="11"/>
      <c r="L9" s="11"/>
      <c r="M9" s="46"/>
      <c r="N9" s="5"/>
    </row>
    <row r="10" spans="1:14">
      <c r="A10" s="4"/>
      <c r="B10" s="14" t="s">
        <v>72</v>
      </c>
      <c r="C10" s="145">
        <f>'Base de dados'!C2217/1000000</f>
        <v>684165.85272559</v>
      </c>
      <c r="D10" s="19">
        <v>634265.63473171997</v>
      </c>
      <c r="E10" s="18"/>
      <c r="F10" s="213">
        <f>'Base de dados'!C1473/1000000</f>
        <v>109230.40660686999</v>
      </c>
      <c r="G10" s="19">
        <v>64295.094670710001</v>
      </c>
      <c r="H10" s="18"/>
      <c r="I10" s="145">
        <f>'Base de dados'!C729/1000000</f>
        <v>48043.526317470001</v>
      </c>
      <c r="J10" s="19">
        <v>54396.14197515</v>
      </c>
      <c r="K10" s="18"/>
      <c r="L10" s="145">
        <f>C10+F10+I10</f>
        <v>841439.78564993001</v>
      </c>
      <c r="M10" s="19">
        <v>752956.87137757998</v>
      </c>
      <c r="N10" s="5"/>
    </row>
    <row r="11" spans="1:14">
      <c r="A11" s="4"/>
      <c r="B11" s="25"/>
      <c r="C11" s="145"/>
      <c r="D11" s="20"/>
      <c r="E11" s="18"/>
      <c r="F11" s="213"/>
      <c r="G11" s="20"/>
      <c r="H11" s="18"/>
      <c r="I11" s="145"/>
      <c r="J11" s="20"/>
      <c r="K11" s="18"/>
      <c r="L11" s="145"/>
      <c r="M11" s="20"/>
      <c r="N11" s="5"/>
    </row>
    <row r="12" spans="1:14">
      <c r="A12" s="4"/>
      <c r="B12" s="6" t="s">
        <v>73</v>
      </c>
      <c r="C12" s="145"/>
      <c r="D12" s="20"/>
      <c r="E12" s="18"/>
      <c r="F12" s="213"/>
      <c r="G12" s="20"/>
      <c r="H12" s="18"/>
      <c r="I12" s="145"/>
      <c r="J12" s="20"/>
      <c r="K12" s="18"/>
      <c r="L12" s="145"/>
      <c r="M12" s="20"/>
      <c r="N12" s="5"/>
    </row>
    <row r="13" spans="1:14">
      <c r="A13" s="4"/>
      <c r="B13" s="6"/>
      <c r="C13" s="145"/>
      <c r="D13" s="20"/>
      <c r="E13" s="18"/>
      <c r="F13" s="213"/>
      <c r="G13" s="20"/>
      <c r="H13" s="18"/>
      <c r="I13" s="145"/>
      <c r="J13" s="20"/>
      <c r="K13" s="18"/>
      <c r="L13" s="145"/>
      <c r="M13" s="20"/>
      <c r="N13" s="5"/>
    </row>
    <row r="14" spans="1:14">
      <c r="A14" s="4"/>
      <c r="B14" s="14" t="s">
        <v>74</v>
      </c>
      <c r="C14" s="145">
        <f>'Base de dados'!C2222/1000000</f>
        <v>1026778.5582390301</v>
      </c>
      <c r="D14" s="19">
        <v>1008193.3192985699</v>
      </c>
      <c r="E14" s="18"/>
      <c r="F14" s="213">
        <f>'Base de dados'!C1478/1000000</f>
        <v>801787.00787797</v>
      </c>
      <c r="G14" s="19">
        <v>796102.53773166006</v>
      </c>
      <c r="H14" s="18"/>
      <c r="I14" s="145">
        <f>'Base de dados'!C734/1000000</f>
        <v>289093.78634264</v>
      </c>
      <c r="J14" s="19">
        <v>213751.09666417001</v>
      </c>
      <c r="K14" s="18"/>
      <c r="L14" s="145">
        <f>C14+F14+I14</f>
        <v>2117659.3524596402</v>
      </c>
      <c r="M14" s="19">
        <v>2018046.9536944001</v>
      </c>
      <c r="N14" s="5"/>
    </row>
    <row r="15" spans="1:14" ht="15.75" thickBot="1">
      <c r="A15" s="38"/>
      <c r="B15" s="37"/>
      <c r="C15" s="37"/>
      <c r="D15" s="37"/>
      <c r="E15" s="37"/>
      <c r="F15" s="37"/>
      <c r="G15" s="37"/>
      <c r="H15" s="37"/>
      <c r="I15" s="146"/>
      <c r="J15" s="37"/>
      <c r="K15" s="37"/>
      <c r="L15" s="37"/>
      <c r="M15" s="37"/>
      <c r="N15" s="39"/>
    </row>
  </sheetData>
  <mergeCells count="14">
    <mergeCell ref="B2:M2"/>
    <mergeCell ref="B3:M3"/>
    <mergeCell ref="C4:D4"/>
    <mergeCell ref="F4:G4"/>
    <mergeCell ref="I4:J4"/>
    <mergeCell ref="L4:M4"/>
    <mergeCell ref="C5:D5"/>
    <mergeCell ref="F5:G5"/>
    <mergeCell ref="I5:J5"/>
    <mergeCell ref="L5:M5"/>
    <mergeCell ref="C6:D6"/>
    <mergeCell ref="F6:G6"/>
    <mergeCell ref="I6:J6"/>
    <mergeCell ref="L6:M6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4"/>
  <sheetViews>
    <sheetView topLeftCell="A16" zoomScale="130" zoomScaleNormal="130" workbookViewId="0">
      <selection activeCell="D22" sqref="D22"/>
    </sheetView>
  </sheetViews>
  <sheetFormatPr defaultRowHeight="15"/>
  <cols>
    <col min="2" max="2" width="52.7109375" bestFit="1" customWidth="1"/>
    <col min="3" max="3" width="4.42578125" bestFit="1" customWidth="1"/>
    <col min="4" max="4" width="10.42578125" bestFit="1" customWidth="1"/>
    <col min="5" max="5" width="8.85546875" bestFit="1" customWidth="1"/>
  </cols>
  <sheetData>
    <row r="1" spans="1:6">
      <c r="A1" s="64"/>
      <c r="B1" s="65"/>
      <c r="C1" s="65"/>
      <c r="D1" s="65"/>
      <c r="E1" s="65"/>
      <c r="F1" s="66"/>
    </row>
    <row r="2" spans="1:6">
      <c r="A2" s="67"/>
      <c r="B2" s="331" t="s">
        <v>4077</v>
      </c>
      <c r="C2" s="331"/>
      <c r="D2" s="331"/>
      <c r="E2" s="331"/>
      <c r="F2" s="68"/>
    </row>
    <row r="3" spans="1:6" ht="24" customHeight="1">
      <c r="A3" s="67"/>
      <c r="B3" s="332" t="s">
        <v>75</v>
      </c>
      <c r="C3" s="332"/>
      <c r="D3" s="332"/>
      <c r="E3" s="332"/>
      <c r="F3" s="68"/>
    </row>
    <row r="4" spans="1:6">
      <c r="A4" s="67"/>
      <c r="B4" s="69"/>
      <c r="C4" s="40"/>
      <c r="D4" s="40"/>
      <c r="E4" s="7" t="s">
        <v>0</v>
      </c>
      <c r="F4" s="68"/>
    </row>
    <row r="5" spans="1:6">
      <c r="A5" s="67"/>
      <c r="B5" s="69"/>
      <c r="C5" s="40"/>
      <c r="D5" s="40"/>
      <c r="E5" s="40"/>
      <c r="F5" s="68"/>
    </row>
    <row r="6" spans="1:6">
      <c r="A6" s="67"/>
      <c r="B6" s="9"/>
      <c r="C6" s="40" t="s">
        <v>2</v>
      </c>
      <c r="D6" s="40">
        <v>2017</v>
      </c>
      <c r="E6" s="70">
        <v>2016</v>
      </c>
      <c r="F6" s="68"/>
    </row>
    <row r="7" spans="1:6">
      <c r="A7" s="67"/>
      <c r="B7" s="69" t="s">
        <v>76</v>
      </c>
      <c r="C7" s="40"/>
      <c r="D7" s="40"/>
      <c r="E7" s="70"/>
      <c r="F7" s="68"/>
    </row>
    <row r="8" spans="1:6">
      <c r="A8" s="67"/>
      <c r="B8" s="9"/>
      <c r="C8" s="10"/>
      <c r="D8" s="9"/>
      <c r="E8" s="12"/>
      <c r="F8" s="68"/>
    </row>
    <row r="9" spans="1:6">
      <c r="A9" s="67" t="s">
        <v>2609</v>
      </c>
      <c r="B9" s="71" t="s">
        <v>77</v>
      </c>
      <c r="C9" s="15">
        <v>31</v>
      </c>
      <c r="D9" s="126">
        <f>(VLOOKUP($A9,'Base de dados'!$A$2232:$F$2954,6,0)+VLOOKUP($A9,'Base de dados'!$A$2961:$F$3683,6,0)+VLOOKUP($A9,'Base de dados'!$A$3692:$F$4414,6,0))/1000000</f>
        <v>1205744.8127947401</v>
      </c>
      <c r="E9" s="16">
        <v>1145170.0786621699</v>
      </c>
      <c r="F9" s="68"/>
    </row>
    <row r="10" spans="1:6">
      <c r="A10" s="67" t="s">
        <v>2610</v>
      </c>
      <c r="B10" s="71" t="s">
        <v>78</v>
      </c>
      <c r="C10" s="15">
        <v>32</v>
      </c>
      <c r="D10" s="126">
        <f>(VLOOKUP($A10,'Base de dados'!$A$2232:$F$2954,6,0)+VLOOKUP($A10,'Base de dados'!$A$2961:$F$3683,6,0)+VLOOKUP($A10,'Base de dados'!$A$3692:$F$4414,6,0))/1000000</f>
        <v>876176.06672806002</v>
      </c>
      <c r="E10" s="16">
        <v>744213.03825211001</v>
      </c>
      <c r="F10" s="68"/>
    </row>
    <row r="11" spans="1:6">
      <c r="A11" s="67" t="s">
        <v>2611</v>
      </c>
      <c r="B11" s="71" t="s">
        <v>79</v>
      </c>
      <c r="C11" s="15">
        <v>33</v>
      </c>
      <c r="D11" s="126">
        <f>(VLOOKUP($A11,'Base de dados'!$A$2232:$F$2954,6,0)+VLOOKUP($A11,'Base de dados'!$A$2961:$F$3683,6,0)+VLOOKUP($A11,'Base de dados'!$A$3692:$F$4414,6,0))/1000000</f>
        <v>118759.67063042001</v>
      </c>
      <c r="E11" s="16">
        <v>96005.861163470006</v>
      </c>
      <c r="F11" s="68"/>
    </row>
    <row r="12" spans="1:6">
      <c r="A12" s="67" t="s">
        <v>2612</v>
      </c>
      <c r="B12" s="71" t="s">
        <v>80</v>
      </c>
      <c r="C12" s="15">
        <v>34</v>
      </c>
      <c r="D12" s="126">
        <f>(VLOOKUP($A12,'Base de dados'!$A$2232:$F$2954,6,0)+VLOOKUP($A12,'Base de dados'!$A$2961:$F$3683,6,0)+VLOOKUP($A12,'Base de dados'!$A$3692:$F$4414,6,0))/1000000</f>
        <v>699723.54694439995</v>
      </c>
      <c r="E12" s="16">
        <v>667117.23721881991</v>
      </c>
      <c r="F12" s="68"/>
    </row>
    <row r="13" spans="1:6">
      <c r="A13" s="67" t="s">
        <v>2613</v>
      </c>
      <c r="B13" s="71" t="s">
        <v>81</v>
      </c>
      <c r="C13" s="15">
        <v>35</v>
      </c>
      <c r="D13" s="126">
        <f>(VLOOKUP($A13,'Base de dados'!$A$2232:$F$2954,6,0)+VLOOKUP($A13,'Base de dados'!$A$2961:$F$3683,6,0)+VLOOKUP($A13,'Base de dados'!$A$3692:$F$4414,6,0))/1000000</f>
        <v>152603.30520213998</v>
      </c>
      <c r="E13" s="16">
        <v>187611.27845663001</v>
      </c>
      <c r="F13" s="68"/>
    </row>
    <row r="14" spans="1:6">
      <c r="A14" s="67" t="s">
        <v>2614</v>
      </c>
      <c r="B14" s="71" t="s">
        <v>82</v>
      </c>
      <c r="C14" s="15">
        <v>36</v>
      </c>
      <c r="D14" s="126">
        <f>(VLOOKUP($A14,'Base de dados'!$A$2232:$F$2954,6,0)+VLOOKUP($A14,'Base de dados'!$A$2961:$F$3683,6,0)+VLOOKUP($A14,'Base de dados'!$A$3692:$F$4414,6,0))/1000000</f>
        <v>327049.04807650001</v>
      </c>
      <c r="E14" s="16">
        <v>521018.18112251995</v>
      </c>
      <c r="F14" s="68"/>
    </row>
    <row r="15" spans="1:6">
      <c r="A15" s="67" t="s">
        <v>2615</v>
      </c>
      <c r="B15" s="71" t="s">
        <v>83</v>
      </c>
      <c r="C15" s="15">
        <v>37</v>
      </c>
      <c r="D15" s="126">
        <f>(VLOOKUP($A15,'Base de dados'!$A$2232:$F$2954,6,0)+VLOOKUP($A15,'Base de dados'!$A$2961:$F$3683,6,0)+VLOOKUP($A15,'Base de dados'!$A$3692:$F$4414,6,0))/1000000</f>
        <v>1752870.1554445003</v>
      </c>
      <c r="E15" s="16">
        <v>1205420.9329238702</v>
      </c>
      <c r="F15" s="68"/>
    </row>
    <row r="16" spans="1:6" ht="15.75" thickBot="1">
      <c r="A16" s="67"/>
      <c r="B16" s="9"/>
      <c r="C16" s="15"/>
      <c r="D16" s="147"/>
      <c r="E16" s="72"/>
      <c r="F16" s="68"/>
    </row>
    <row r="17" spans="1:10">
      <c r="A17" s="67"/>
      <c r="B17" s="69" t="s">
        <v>84</v>
      </c>
      <c r="C17" s="15"/>
      <c r="D17" s="128">
        <f>SUM(D9:D16)</f>
        <v>5132926.6058207601</v>
      </c>
      <c r="E17" s="41">
        <v>4566556.6077995896</v>
      </c>
      <c r="F17" s="68"/>
    </row>
    <row r="18" spans="1:10">
      <c r="A18" s="67"/>
      <c r="B18" s="69"/>
      <c r="C18" s="15"/>
      <c r="D18" s="276"/>
      <c r="E18" s="277"/>
      <c r="F18" s="68"/>
    </row>
    <row r="19" spans="1:10">
      <c r="A19" s="67"/>
      <c r="B19" s="69" t="s">
        <v>4079</v>
      </c>
      <c r="C19" s="15"/>
      <c r="D19" s="276"/>
      <c r="E19" s="277"/>
      <c r="F19" s="68"/>
    </row>
    <row r="20" spans="1:10">
      <c r="A20" s="67"/>
      <c r="B20" s="9"/>
      <c r="C20" s="15"/>
      <c r="D20" s="59"/>
      <c r="E20" s="12"/>
      <c r="F20" s="68"/>
    </row>
    <row r="21" spans="1:10">
      <c r="A21" s="67" t="s">
        <v>2616</v>
      </c>
      <c r="B21" s="71" t="s">
        <v>85</v>
      </c>
      <c r="C21" s="15">
        <v>38</v>
      </c>
      <c r="D21" s="126">
        <f>(VLOOKUP($A21,'Base de dados'!$A$2232:$F$2954,6,0)+VLOOKUP($A21,'Base de dados'!$A$2961:$F$3683,6,0)+VLOOKUP($A21,'Base de dados'!$A$3692:$F$4414,6,0))/1000000</f>
        <v>684266.38744526997</v>
      </c>
      <c r="E21" s="16">
        <v>605275.57753214007</v>
      </c>
      <c r="F21" s="68"/>
    </row>
    <row r="22" spans="1:10">
      <c r="A22" s="67" t="s">
        <v>2617</v>
      </c>
      <c r="B22" s="71" t="s">
        <v>86</v>
      </c>
      <c r="C22" s="15">
        <v>39</v>
      </c>
      <c r="D22" s="126">
        <f>(VLOOKUP($A22,'Base de dados'!$A$2232:$F$2954,6,0)+VLOOKUP($A22,'Base de dados'!$A$2961:$F$3683,6,0)+VLOOKUP($A22,'Base de dados'!$A$3692:$F$4414,6,0))/1000000</f>
        <v>983381.28872528009</v>
      </c>
      <c r="E22" s="16">
        <v>908865.33128243021</v>
      </c>
      <c r="F22" s="68"/>
    </row>
    <row r="23" spans="1:10">
      <c r="A23" s="67" t="s">
        <v>2618</v>
      </c>
      <c r="B23" s="71" t="s">
        <v>87</v>
      </c>
      <c r="C23" s="15">
        <v>40</v>
      </c>
      <c r="D23" s="126">
        <f>(VLOOKUP($A23,'Base de dados'!$A$2232:$F$2954,6,0)+VLOOKUP($A23,'Base de dados'!$A$2961:$F$3683,6,0)+VLOOKUP($A23,'Base de dados'!$A$3692:$F$4414,6,0))/1000000</f>
        <v>401664.00013052998</v>
      </c>
      <c r="E23" s="16">
        <v>382783.93342123006</v>
      </c>
      <c r="F23" s="68"/>
    </row>
    <row r="24" spans="1:10">
      <c r="A24" s="67" t="s">
        <v>2619</v>
      </c>
      <c r="B24" s="71" t="s">
        <v>88</v>
      </c>
      <c r="C24" s="15">
        <v>41</v>
      </c>
      <c r="D24" s="126">
        <f>(VLOOKUP($A24,'Base de dados'!$A$2232:$F$2954,6,0)+VLOOKUP($A24,'Base de dados'!$A$2961:$F$3683,6,0)+VLOOKUP($A24,'Base de dados'!$A$3692:$F$4414,6,0))/1000000</f>
        <v>936762.14551990991</v>
      </c>
      <c r="E24" s="16">
        <v>1135422.3396662399</v>
      </c>
      <c r="F24" s="68"/>
    </row>
    <row r="25" spans="1:10">
      <c r="A25" s="67" t="s">
        <v>2620</v>
      </c>
      <c r="B25" s="71" t="s">
        <v>89</v>
      </c>
      <c r="C25" s="15">
        <v>42</v>
      </c>
      <c r="D25" s="126">
        <f>(VLOOKUP($A25,'Base de dados'!$A$2232:$F$2954,6,0)+VLOOKUP($A25,'Base de dados'!$A$2961:$F$3683,6,0)+VLOOKUP($A25,'Base de dados'!$A$3692:$F$4414,6,0))/1000000</f>
        <v>123308.04905957</v>
      </c>
      <c r="E25" s="16">
        <v>150485.22209841001</v>
      </c>
      <c r="F25" s="68"/>
    </row>
    <row r="26" spans="1:10">
      <c r="A26" s="67" t="s">
        <v>2621</v>
      </c>
      <c r="B26" s="71" t="s">
        <v>90</v>
      </c>
      <c r="C26" s="15">
        <v>43</v>
      </c>
      <c r="D26" s="126">
        <f>(VLOOKUP($A26,'Base de dados'!$A$2232:$F$2954,6,0)+VLOOKUP($A26,'Base de dados'!$A$2961:$F$3683,6,0)+VLOOKUP($A26,'Base de dados'!$A$3692:$F$4414,6,0))/1000000</f>
        <v>596536.94799565</v>
      </c>
      <c r="E26" s="16">
        <v>748741.97973529005</v>
      </c>
      <c r="F26" s="68"/>
    </row>
    <row r="27" spans="1:10">
      <c r="A27" s="67" t="s">
        <v>2622</v>
      </c>
      <c r="B27" s="71" t="s">
        <v>91</v>
      </c>
      <c r="C27" s="15">
        <v>44</v>
      </c>
      <c r="D27" s="126">
        <f>(VLOOKUP($A27,'Base de dados'!$A$2232:$F$2954,6,0)+VLOOKUP($A27,'Base de dados'!$A$2961:$F$3683,6,0)+VLOOKUP($A27,'Base de dados'!$A$3692:$F$4414,6,0))/1000000</f>
        <v>9879.0506626199985</v>
      </c>
      <c r="E27" s="16">
        <v>6431.9271564600003</v>
      </c>
      <c r="F27" s="68"/>
    </row>
    <row r="28" spans="1:10" ht="24">
      <c r="A28" s="67" t="s">
        <v>2623</v>
      </c>
      <c r="B28" s="77" t="s">
        <v>95</v>
      </c>
      <c r="C28" s="15">
        <v>45</v>
      </c>
      <c r="D28" s="126">
        <f>(VLOOKUP($A28,'Base de dados'!$A$2232:$F$2954,6,0)+VLOOKUP($A28,'Base de dados'!$A$2961:$F$3683,6,0)+VLOOKUP($A28,'Base de dados'!$A$3692:$F$4414,6,0))/1000000</f>
        <v>4441.9767792799994</v>
      </c>
      <c r="E28" s="16">
        <v>3888.7537548800001</v>
      </c>
      <c r="F28" s="68"/>
    </row>
    <row r="29" spans="1:10">
      <c r="A29" s="67" t="s">
        <v>2624</v>
      </c>
      <c r="B29" s="71" t="s">
        <v>92</v>
      </c>
      <c r="C29" s="15">
        <v>46</v>
      </c>
      <c r="D29" s="126">
        <f>(VLOOKUP($A29,'Base de dados'!$A$2232:$F$2954,6,0)+VLOOKUP($A29,'Base de dados'!$A$2961:$F$3683,6,0)+VLOOKUP($A29,'Base de dados'!$A$3692:$F$4414,6,0))/1000000</f>
        <v>1606588.19519307</v>
      </c>
      <c r="E29" s="16">
        <v>949535.43652011</v>
      </c>
      <c r="F29" s="68"/>
    </row>
    <row r="30" spans="1:10" ht="15.75" thickBot="1">
      <c r="A30" s="67"/>
      <c r="B30" s="73"/>
      <c r="C30" s="15"/>
      <c r="D30" s="60"/>
      <c r="E30" s="63"/>
      <c r="F30" s="68"/>
    </row>
    <row r="31" spans="1:10">
      <c r="A31" s="67"/>
      <c r="B31" s="69" t="s">
        <v>93</v>
      </c>
      <c r="C31" s="15"/>
      <c r="D31" s="128">
        <f>SUM(D21:D30)</f>
        <v>5346828.0415111799</v>
      </c>
      <c r="E31" s="30">
        <v>4891430.5011671903</v>
      </c>
      <c r="F31" s="68"/>
    </row>
    <row r="32" spans="1:10" ht="15.75" thickBot="1">
      <c r="A32" s="67"/>
      <c r="B32" s="73"/>
      <c r="C32" s="15"/>
      <c r="D32" s="60"/>
      <c r="E32" s="74"/>
      <c r="F32" s="68"/>
      <c r="G32" s="280"/>
      <c r="J32" s="198"/>
    </row>
    <row r="33" spans="1:9">
      <c r="A33" s="67"/>
      <c r="B33" s="69" t="s">
        <v>94</v>
      </c>
      <c r="C33" s="15"/>
      <c r="D33" s="128">
        <f>D17-D31</f>
        <v>-213901.43569041975</v>
      </c>
      <c r="E33" s="48">
        <v>-324873.89336760063</v>
      </c>
      <c r="F33" s="279"/>
    </row>
    <row r="34" spans="1:9" ht="15.75" thickBot="1">
      <c r="A34" s="75"/>
      <c r="B34" s="76"/>
      <c r="C34" s="76"/>
      <c r="D34" s="76"/>
      <c r="E34" s="76"/>
      <c r="F34" s="278"/>
      <c r="I34" s="198"/>
    </row>
  </sheetData>
  <mergeCells count="2">
    <mergeCell ref="B2:E2"/>
    <mergeCell ref="B3:E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9"/>
  <sheetViews>
    <sheetView topLeftCell="A16" zoomScale="120" zoomScaleNormal="120" workbookViewId="0">
      <selection activeCell="B10" sqref="B10"/>
    </sheetView>
  </sheetViews>
  <sheetFormatPr defaultRowHeight="15"/>
  <cols>
    <col min="2" max="2" width="52.7109375" bestFit="1" customWidth="1"/>
    <col min="3" max="3" width="9.140625" bestFit="1" customWidth="1"/>
    <col min="4" max="4" width="7.85546875" bestFit="1" customWidth="1"/>
    <col min="6" max="6" width="8.7109375" customWidth="1"/>
    <col min="7" max="7" width="8" customWidth="1"/>
    <col min="9" max="9" width="8.7109375" customWidth="1"/>
    <col min="10" max="10" width="7.140625" bestFit="1" customWidth="1"/>
    <col min="12" max="12" width="9.140625" bestFit="1" customWidth="1"/>
    <col min="13" max="13" width="7.85546875" bestFit="1" customWidth="1"/>
    <col min="16" max="16" width="10.5703125" bestFit="1" customWidth="1"/>
  </cols>
  <sheetData>
    <row r="1" spans="1:1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spans="1:14">
      <c r="A2" s="4"/>
      <c r="B2" s="328" t="s">
        <v>4077</v>
      </c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5"/>
    </row>
    <row r="3" spans="1:14">
      <c r="A3" s="4"/>
      <c r="B3" s="329" t="s">
        <v>96</v>
      </c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5"/>
    </row>
    <row r="4" spans="1:14">
      <c r="A4" s="4"/>
      <c r="B4" s="6"/>
      <c r="C4" s="329"/>
      <c r="D4" s="329"/>
      <c r="E4" s="7"/>
      <c r="F4" s="329"/>
      <c r="G4" s="329"/>
      <c r="H4" s="7"/>
      <c r="I4" s="329"/>
      <c r="J4" s="329"/>
      <c r="K4" s="7"/>
      <c r="L4" s="329" t="s">
        <v>0</v>
      </c>
      <c r="M4" s="329"/>
      <c r="N4" s="5"/>
    </row>
    <row r="5" spans="1:14">
      <c r="A5" s="4"/>
      <c r="B5" s="6"/>
      <c r="C5" s="329"/>
      <c r="D5" s="329"/>
      <c r="E5" s="7"/>
      <c r="F5" s="329"/>
      <c r="G5" s="329"/>
      <c r="H5" s="7"/>
      <c r="I5" s="329"/>
      <c r="J5" s="329"/>
      <c r="K5" s="7"/>
      <c r="L5" s="329"/>
      <c r="M5" s="329"/>
      <c r="N5" s="5"/>
    </row>
    <row r="6" spans="1:14">
      <c r="A6" s="4"/>
      <c r="B6" s="6"/>
      <c r="C6" s="329" t="s">
        <v>49</v>
      </c>
      <c r="D6" s="329"/>
      <c r="E6" s="7"/>
      <c r="F6" s="329" t="s">
        <v>50</v>
      </c>
      <c r="G6" s="329"/>
      <c r="H6" s="7"/>
      <c r="I6" s="329" t="s">
        <v>51</v>
      </c>
      <c r="J6" s="329"/>
      <c r="K6" s="7"/>
      <c r="L6" s="329" t="s">
        <v>52</v>
      </c>
      <c r="M6" s="329"/>
      <c r="N6" s="5"/>
    </row>
    <row r="7" spans="1:14">
      <c r="A7" s="4"/>
      <c r="B7" s="9"/>
      <c r="C7" s="7">
        <v>2017</v>
      </c>
      <c r="D7" s="8">
        <v>2016</v>
      </c>
      <c r="E7" s="7"/>
      <c r="F7" s="200">
        <v>2017</v>
      </c>
      <c r="G7" s="8">
        <v>2016</v>
      </c>
      <c r="H7" s="7"/>
      <c r="I7" s="7">
        <v>2017</v>
      </c>
      <c r="J7" s="8">
        <v>2016</v>
      </c>
      <c r="K7" s="7"/>
      <c r="L7" s="7">
        <v>2017</v>
      </c>
      <c r="M7" s="8">
        <v>2016</v>
      </c>
      <c r="N7" s="5"/>
    </row>
    <row r="8" spans="1:14">
      <c r="A8" s="4"/>
      <c r="B8" s="69" t="s">
        <v>76</v>
      </c>
      <c r="C8" s="7"/>
      <c r="D8" s="8"/>
      <c r="E8" s="7"/>
      <c r="F8" s="200"/>
      <c r="G8" s="8"/>
      <c r="H8" s="7"/>
      <c r="I8" s="7"/>
      <c r="J8" s="8"/>
      <c r="K8" s="7"/>
      <c r="L8" s="7"/>
      <c r="M8" s="8"/>
      <c r="N8" s="5"/>
    </row>
    <row r="9" spans="1:14">
      <c r="A9" s="4"/>
      <c r="B9" s="6"/>
      <c r="C9" s="7"/>
      <c r="D9" s="8"/>
      <c r="E9" s="7"/>
      <c r="F9" s="200"/>
      <c r="G9" s="8"/>
      <c r="H9" s="7"/>
      <c r="I9" s="7"/>
      <c r="J9" s="8"/>
      <c r="K9" s="7"/>
      <c r="L9" s="7"/>
      <c r="M9" s="8"/>
      <c r="N9" s="5"/>
    </row>
    <row r="10" spans="1:14">
      <c r="A10" s="4" t="s">
        <v>2609</v>
      </c>
      <c r="B10" s="71" t="s">
        <v>77</v>
      </c>
      <c r="C10" s="126">
        <f>VLOOKUP($A10,'Base de dados'!$A$3692:$F$4414,6,0)/1000000</f>
        <v>472046.31482306001</v>
      </c>
      <c r="D10" s="19">
        <v>432251.42065514997</v>
      </c>
      <c r="E10" s="18"/>
      <c r="F10" s="203">
        <f>VLOOKUP($A10,'Base de dados'!$A$2961:$F$3683,6,0)/1000000</f>
        <v>592286.97997289989</v>
      </c>
      <c r="G10" s="19">
        <v>582145.83985682006</v>
      </c>
      <c r="H10" s="18"/>
      <c r="I10" s="126">
        <f>(VLOOKUP($A10,'Base de dados'!$A$2232:$F$2954,6,0))/1000000</f>
        <v>141411.51799878001</v>
      </c>
      <c r="J10" s="19">
        <v>130772.81815020001</v>
      </c>
      <c r="K10" s="26"/>
      <c r="L10" s="126">
        <f>C10+F10+I10</f>
        <v>1205744.8127947398</v>
      </c>
      <c r="M10" s="16">
        <v>1145170.0786621701</v>
      </c>
      <c r="N10" s="5"/>
    </row>
    <row r="11" spans="1:14">
      <c r="A11" s="4" t="s">
        <v>2610</v>
      </c>
      <c r="B11" s="71" t="s">
        <v>78</v>
      </c>
      <c r="C11" s="126">
        <f>VLOOKUP($A11,'Base de dados'!$A$3692:$F$4414,6,0)/1000000</f>
        <v>815848.58605288004</v>
      </c>
      <c r="D11" s="19">
        <v>689224.31743733992</v>
      </c>
      <c r="E11" s="18"/>
      <c r="F11" s="203">
        <f>VLOOKUP($A11,'Base de dados'!$A$2961:$F$3683,6,0)/1000000</f>
        <v>37523.507110730003</v>
      </c>
      <c r="G11" s="19">
        <v>34232.576834599997</v>
      </c>
      <c r="H11" s="18"/>
      <c r="I11" s="126">
        <f>(VLOOKUP($A11,'Base de dados'!$A$2232:$F$2954,6,0))/1000000</f>
        <v>22803.97356445</v>
      </c>
      <c r="J11" s="19">
        <v>20756.14398017</v>
      </c>
      <c r="K11" s="26"/>
      <c r="L11" s="126">
        <f>C11+F11+I11</f>
        <v>876176.06672806013</v>
      </c>
      <c r="M11" s="16">
        <v>744213.03825210989</v>
      </c>
      <c r="N11" s="5"/>
    </row>
    <row r="12" spans="1:14">
      <c r="A12" s="4" t="s">
        <v>2611</v>
      </c>
      <c r="B12" s="71" t="s">
        <v>79</v>
      </c>
      <c r="C12" s="126">
        <f>VLOOKUP($A12,'Base de dados'!$A$3692:$F$4414,6,0)/1000000</f>
        <v>81002.044888809993</v>
      </c>
      <c r="D12" s="19">
        <v>60069.872284880003</v>
      </c>
      <c r="E12" s="18"/>
      <c r="F12" s="203">
        <f>VLOOKUP($A12,'Base de dados'!$A$2961:$F$3683,6,0)/1000000</f>
        <v>23793.871848010003</v>
      </c>
      <c r="G12" s="19">
        <v>23162.937883459999</v>
      </c>
      <c r="H12" s="18"/>
      <c r="I12" s="126">
        <f>(VLOOKUP($A12,'Base de dados'!$A$2232:$F$2954,6,0))/1000000</f>
        <v>13963.753893599998</v>
      </c>
      <c r="J12" s="19">
        <v>12773.050995130001</v>
      </c>
      <c r="K12" s="26"/>
      <c r="L12" s="126">
        <f>C12+F12+I12</f>
        <v>118759.67063042001</v>
      </c>
      <c r="M12" s="16">
        <v>96005.861163470006</v>
      </c>
      <c r="N12" s="5"/>
    </row>
    <row r="13" spans="1:14">
      <c r="A13" s="4" t="s">
        <v>2612</v>
      </c>
      <c r="B13" s="71" t="s">
        <v>80</v>
      </c>
      <c r="C13" s="126">
        <f>VLOOKUP($A13,'Base de dados'!$A$3692:$F$4414,6,0)/1000000</f>
        <v>567296.87294545991</v>
      </c>
      <c r="D13" s="19">
        <v>521116.64497577999</v>
      </c>
      <c r="E13" s="18"/>
      <c r="F13" s="203">
        <f>VLOOKUP($A13,'Base de dados'!$A$2961:$F$3683,6,0)/1000000</f>
        <v>72223.414493140008</v>
      </c>
      <c r="G13" s="19">
        <v>96714.710682180012</v>
      </c>
      <c r="H13" s="18"/>
      <c r="I13" s="126">
        <f>(VLOOKUP($A13,'Base de dados'!$A$2232:$F$2954,6,0))/1000000</f>
        <v>60203.259505799986</v>
      </c>
      <c r="J13" s="19">
        <v>49285.881560859998</v>
      </c>
      <c r="K13" s="26"/>
      <c r="L13" s="126">
        <f t="shared" ref="L13:L16" si="0">C13+F13+I13</f>
        <v>699723.54694439983</v>
      </c>
      <c r="M13" s="16">
        <v>667117.23721882002</v>
      </c>
      <c r="N13" s="5"/>
    </row>
    <row r="14" spans="1:14">
      <c r="A14" s="4" t="s">
        <v>2613</v>
      </c>
      <c r="B14" s="71" t="s">
        <v>81</v>
      </c>
      <c r="C14" s="126">
        <f>VLOOKUP($A14,'Base de dados'!$A$3692:$F$4414,6,0)/1000000</f>
        <v>64924.743603850002</v>
      </c>
      <c r="D14" s="19">
        <v>101889.37727424</v>
      </c>
      <c r="E14" s="18"/>
      <c r="F14" s="203">
        <f>VLOOKUP($A14,'Base de dados'!$A$2961:$F$3683,6,0)/1000000</f>
        <v>16961.423821259999</v>
      </c>
      <c r="G14" s="19">
        <v>21344.602759010002</v>
      </c>
      <c r="H14" s="18"/>
      <c r="I14" s="126">
        <f>(VLOOKUP($A14,'Base de dados'!$A$2232:$F$2954,6,0))/1000000</f>
        <v>70717.137777030002</v>
      </c>
      <c r="J14" s="19">
        <v>64377.298423380002</v>
      </c>
      <c r="K14" s="26"/>
      <c r="L14" s="126">
        <f t="shared" si="0"/>
        <v>152603.30520214001</v>
      </c>
      <c r="M14" s="16">
        <v>187611.27845663001</v>
      </c>
      <c r="N14" s="5"/>
    </row>
    <row r="15" spans="1:14">
      <c r="A15" s="4" t="s">
        <v>2614</v>
      </c>
      <c r="B15" s="71" t="s">
        <v>82</v>
      </c>
      <c r="C15" s="126">
        <f>VLOOKUP($A15,'Base de dados'!$A$3692:$F$4414,6,0)/1000000</f>
        <v>178441.85261429002</v>
      </c>
      <c r="D15" s="19">
        <v>306867.89049068</v>
      </c>
      <c r="E15" s="18"/>
      <c r="F15" s="203">
        <f>VLOOKUP($A15,'Base de dados'!$A$2961:$F$3683,6,0)/1000000</f>
        <v>122234.78089417999</v>
      </c>
      <c r="G15" s="19">
        <v>135647.13352125997</v>
      </c>
      <c r="H15" s="18"/>
      <c r="I15" s="126">
        <f>(VLOOKUP($A15,'Base de dados'!$A$2232:$F$2954,6,0))/1000000</f>
        <v>26372.414568029995</v>
      </c>
      <c r="J15" s="19">
        <v>78503.157110579996</v>
      </c>
      <c r="K15" s="26"/>
      <c r="L15" s="126">
        <f t="shared" si="0"/>
        <v>327049.04807650001</v>
      </c>
      <c r="M15" s="16">
        <v>521018.18112252001</v>
      </c>
      <c r="N15" s="5"/>
    </row>
    <row r="16" spans="1:14">
      <c r="A16" s="4" t="s">
        <v>2615</v>
      </c>
      <c r="B16" s="71" t="s">
        <v>83</v>
      </c>
      <c r="C16" s="126">
        <f>VLOOKUP($A16,'Base de dados'!$A$3692:$F$4414,6,0)/1000000</f>
        <v>568300.87246438011</v>
      </c>
      <c r="D16" s="19">
        <v>673154.71584342001</v>
      </c>
      <c r="E16" s="18"/>
      <c r="F16" s="203">
        <f>VLOOKUP($A16,'Base de dados'!$A$2961:$F$3683,6,0)/1000000</f>
        <v>942338.74859370012</v>
      </c>
      <c r="G16" s="19">
        <v>353673.36019517999</v>
      </c>
      <c r="H16" s="18"/>
      <c r="I16" s="126">
        <f>(VLOOKUP($A16,'Base de dados'!$A$2232:$F$2954,6,0))/1000000</f>
        <v>242230.53438641998</v>
      </c>
      <c r="J16" s="19">
        <v>178592.85688526998</v>
      </c>
      <c r="K16" s="26"/>
      <c r="L16" s="126">
        <f t="shared" si="0"/>
        <v>1752870.1554445003</v>
      </c>
      <c r="M16" s="16">
        <v>1205420.9329238699</v>
      </c>
      <c r="N16" s="5"/>
    </row>
    <row r="17" spans="1:16" ht="15.75" thickBot="1">
      <c r="A17" s="4"/>
      <c r="B17" s="6"/>
      <c r="C17" s="51"/>
      <c r="D17" s="53"/>
      <c r="E17" s="18"/>
      <c r="F17" s="209"/>
      <c r="G17" s="53"/>
      <c r="H17" s="18"/>
      <c r="I17" s="32"/>
      <c r="J17" s="53"/>
      <c r="K17" s="26"/>
      <c r="L17" s="51"/>
      <c r="M17" s="52"/>
      <c r="N17" s="5"/>
    </row>
    <row r="18" spans="1:16">
      <c r="A18" s="4"/>
      <c r="B18" s="69" t="s">
        <v>84</v>
      </c>
      <c r="C18" s="133">
        <f>SUM(C10:C17)</f>
        <v>2747861.2873927299</v>
      </c>
      <c r="D18" s="44">
        <v>2784574.2389614899</v>
      </c>
      <c r="E18" s="26"/>
      <c r="F18" s="205">
        <f>SUM(F10:F17)</f>
        <v>1807362.7267339202</v>
      </c>
      <c r="G18" s="44">
        <v>1246921.16173251</v>
      </c>
      <c r="H18" s="26"/>
      <c r="I18" s="133">
        <f>SUM(I10:I17)</f>
        <v>577702.59169410996</v>
      </c>
      <c r="J18" s="44">
        <v>535061.20710559003</v>
      </c>
      <c r="K18" s="26"/>
      <c r="L18" s="133">
        <f>SUM(L10:L17)</f>
        <v>5132926.6058207601</v>
      </c>
      <c r="M18" s="30">
        <v>4566556.6077995906</v>
      </c>
      <c r="N18" s="5"/>
      <c r="P18" s="180"/>
    </row>
    <row r="19" spans="1:16" s="291" customFormat="1">
      <c r="A19" s="123"/>
      <c r="B19" s="69"/>
      <c r="C19" s="133"/>
      <c r="D19" s="44"/>
      <c r="E19" s="124"/>
      <c r="F19" s="205"/>
      <c r="G19" s="44"/>
      <c r="H19" s="124"/>
      <c r="I19" s="133"/>
      <c r="J19" s="44"/>
      <c r="K19" s="124"/>
      <c r="L19" s="133"/>
      <c r="M19" s="30"/>
      <c r="N19" s="292"/>
      <c r="P19" s="180"/>
    </row>
    <row r="20" spans="1:16" s="291" customFormat="1">
      <c r="A20" s="123"/>
      <c r="B20" s="69" t="s">
        <v>4079</v>
      </c>
      <c r="C20" s="133"/>
      <c r="D20" s="44"/>
      <c r="E20" s="124"/>
      <c r="F20" s="205"/>
      <c r="G20" s="44"/>
      <c r="H20" s="124"/>
      <c r="I20" s="133"/>
      <c r="J20" s="44"/>
      <c r="K20" s="124"/>
      <c r="L20" s="133"/>
      <c r="M20" s="30"/>
      <c r="N20" s="292"/>
      <c r="P20" s="180"/>
    </row>
    <row r="21" spans="1:16">
      <c r="A21" s="4"/>
      <c r="B21" s="6"/>
      <c r="C21" s="26"/>
      <c r="D21" s="27"/>
      <c r="E21" s="26"/>
      <c r="F21" s="201"/>
      <c r="G21" s="27"/>
      <c r="H21" s="26"/>
      <c r="I21" s="26"/>
      <c r="J21" s="27"/>
      <c r="K21" s="26"/>
      <c r="L21" s="26"/>
      <c r="M21" s="27"/>
      <c r="N21" s="5"/>
    </row>
    <row r="22" spans="1:16">
      <c r="A22" s="4" t="s">
        <v>2616</v>
      </c>
      <c r="B22" s="71" t="s">
        <v>85</v>
      </c>
      <c r="C22" s="126">
        <f>VLOOKUP($A22,'Base de dados'!$A$3692:$F$4414,6,0)/1000000</f>
        <v>171026.17313126998</v>
      </c>
      <c r="D22" s="19">
        <v>155437.23149388001</v>
      </c>
      <c r="E22" s="18"/>
      <c r="F22" s="203">
        <f>VLOOKUP($A22,'Base de dados'!$A$2961:$F$3683,6,0)/1000000</f>
        <v>282428.74155916</v>
      </c>
      <c r="G22" s="19">
        <v>252251.49658910997</v>
      </c>
      <c r="H22" s="18"/>
      <c r="I22" s="126">
        <f>(VLOOKUP($A22,'Base de dados'!$A$2232:$F$2954,6,0))/1000000</f>
        <v>230811.47275483998</v>
      </c>
      <c r="J22" s="19">
        <v>197586.84944915</v>
      </c>
      <c r="K22" s="26"/>
      <c r="L22" s="126">
        <f>C22+F22+I22</f>
        <v>684266.38744526997</v>
      </c>
      <c r="M22" s="16">
        <v>605275.57753213996</v>
      </c>
      <c r="N22" s="5"/>
    </row>
    <row r="23" spans="1:16">
      <c r="A23" s="4" t="s">
        <v>2617</v>
      </c>
      <c r="B23" s="71" t="s">
        <v>86</v>
      </c>
      <c r="C23" s="126">
        <f>VLOOKUP($A23,'Base de dados'!$A$3692:$F$4414,6,0)/1000000</f>
        <v>790652.68880102003</v>
      </c>
      <c r="D23" s="19">
        <v>727764.79668136011</v>
      </c>
      <c r="E23" s="18"/>
      <c r="F23" s="203">
        <f>VLOOKUP($A23,'Base de dados'!$A$2961:$F$3683,6,0)/1000000</f>
        <v>152221.95592902999</v>
      </c>
      <c r="G23" s="19">
        <v>145781.90036552999</v>
      </c>
      <c r="H23" s="18"/>
      <c r="I23" s="126">
        <f>(VLOOKUP($A23,'Base de dados'!$A$2232:$F$2954,6,0))/1000000</f>
        <v>40506.643995229999</v>
      </c>
      <c r="J23" s="19">
        <v>35318.634235539997</v>
      </c>
      <c r="K23" s="26"/>
      <c r="L23" s="126">
        <f t="shared" ref="L23:L30" si="1">C23+F23+I23</f>
        <v>983381.28872527997</v>
      </c>
      <c r="M23" s="16">
        <v>908865.3312824301</v>
      </c>
      <c r="N23" s="5"/>
    </row>
    <row r="24" spans="1:16">
      <c r="A24" s="4" t="s">
        <v>2618</v>
      </c>
      <c r="B24" s="71" t="s">
        <v>87</v>
      </c>
      <c r="C24" s="126">
        <f>VLOOKUP($A24,'Base de dados'!$A$3692:$F$4414,6,0)/1000000</f>
        <v>112248.80194203999</v>
      </c>
      <c r="D24" s="19">
        <v>110029.45898451001</v>
      </c>
      <c r="E24" s="18"/>
      <c r="F24" s="203">
        <f>VLOOKUP($A24,'Base de dados'!$A$2961:$F$3683,6,0)/1000000</f>
        <v>123902.35001913998</v>
      </c>
      <c r="G24" s="19">
        <v>116097.72191176</v>
      </c>
      <c r="H24" s="18"/>
      <c r="I24" s="126">
        <f>(VLOOKUP($A24,'Base de dados'!$A$2232:$F$2954,6,0))/1000000</f>
        <v>165512.84816935001</v>
      </c>
      <c r="J24" s="19">
        <v>156656.75252496003</v>
      </c>
      <c r="K24" s="26"/>
      <c r="L24" s="126">
        <f t="shared" si="1"/>
        <v>401664.00013052998</v>
      </c>
      <c r="M24" s="16">
        <v>382783.93342123006</v>
      </c>
      <c r="N24" s="5"/>
    </row>
    <row r="25" spans="1:16">
      <c r="A25" s="4" t="s">
        <v>2619</v>
      </c>
      <c r="B25" s="71" t="s">
        <v>88</v>
      </c>
      <c r="C25" s="126">
        <f>VLOOKUP($A25,'Base de dados'!$A$3692:$F$4414,6,0)/1000000</f>
        <v>812830.67712733999</v>
      </c>
      <c r="D25" s="19">
        <v>1004870.3304074199</v>
      </c>
      <c r="E25" s="18"/>
      <c r="F25" s="203">
        <f>VLOOKUP($A25,'Base de dados'!$A$2961:$F$3683,6,0)/1000000</f>
        <v>105456.34641535001</v>
      </c>
      <c r="G25" s="19">
        <v>116558.27847872999</v>
      </c>
      <c r="H25" s="18"/>
      <c r="I25" s="126">
        <f>(VLOOKUP($A25,'Base de dados'!$A$2232:$F$2954,6,0))/1000000</f>
        <v>18475.121977220002</v>
      </c>
      <c r="J25" s="19">
        <v>13993.73078009</v>
      </c>
      <c r="K25" s="26"/>
      <c r="L25" s="126">
        <f t="shared" si="1"/>
        <v>936762.14551991003</v>
      </c>
      <c r="M25" s="16">
        <v>1135422.3396662399</v>
      </c>
      <c r="N25" s="5"/>
    </row>
    <row r="26" spans="1:16">
      <c r="A26" s="4" t="s">
        <v>2620</v>
      </c>
      <c r="B26" s="71" t="s">
        <v>89</v>
      </c>
      <c r="C26" s="126">
        <f>VLOOKUP($A26,'Base de dados'!$A$3692:$F$4414,6,0)/1000000</f>
        <v>79437.291062539996</v>
      </c>
      <c r="D26" s="19">
        <v>112141.29978983001</v>
      </c>
      <c r="E26" s="18"/>
      <c r="F26" s="203">
        <f>VLOOKUP($A26,'Base de dados'!$A$2961:$F$3683,6,0)/1000000</f>
        <v>15366.410827689999</v>
      </c>
      <c r="G26" s="19">
        <v>16776.527549679999</v>
      </c>
      <c r="H26" s="18"/>
      <c r="I26" s="126">
        <f>(VLOOKUP($A26,'Base de dados'!$A$2232:$F$2954,6,0))/1000000</f>
        <v>28504.347169340002</v>
      </c>
      <c r="J26" s="19">
        <v>21567.394758900002</v>
      </c>
      <c r="K26" s="26"/>
      <c r="L26" s="126">
        <f t="shared" si="1"/>
        <v>123308.04905957</v>
      </c>
      <c r="M26" s="16">
        <v>150485.22209841001</v>
      </c>
      <c r="N26" s="5"/>
    </row>
    <row r="27" spans="1:16">
      <c r="A27" s="4" t="s">
        <v>2621</v>
      </c>
      <c r="B27" s="71" t="s">
        <v>90</v>
      </c>
      <c r="C27" s="126">
        <f>VLOOKUP($A27,'Base de dados'!$A$3692:$F$4414,6,0)/1000000</f>
        <v>389182.64679651003</v>
      </c>
      <c r="D27" s="19">
        <v>567943.65965932992</v>
      </c>
      <c r="E27" s="18"/>
      <c r="F27" s="203">
        <f>VLOOKUP($A27,'Base de dados'!$A$2961:$F$3683,6,0)/1000000</f>
        <v>140853.10174411003</v>
      </c>
      <c r="G27" s="19">
        <v>106739.70783954</v>
      </c>
      <c r="H27" s="18"/>
      <c r="I27" s="126">
        <f>(VLOOKUP($A27,'Base de dados'!$A$2232:$F$2954,6,0))/1000000</f>
        <v>66501.199455030001</v>
      </c>
      <c r="J27" s="19">
        <v>74058.612236419998</v>
      </c>
      <c r="K27" s="26"/>
      <c r="L27" s="126">
        <f t="shared" si="1"/>
        <v>596536.94799565012</v>
      </c>
      <c r="M27" s="16">
        <v>748741.97973528993</v>
      </c>
      <c r="N27" s="5"/>
    </row>
    <row r="28" spans="1:16">
      <c r="A28" s="4" t="s">
        <v>2622</v>
      </c>
      <c r="B28" s="71" t="s">
        <v>91</v>
      </c>
      <c r="C28" s="126">
        <f>VLOOKUP($A28,'Base de dados'!$A$3692:$F$4414,6,0)/1000000</f>
        <v>341.11431438</v>
      </c>
      <c r="D28" s="20">
        <v>258.74100379999999</v>
      </c>
      <c r="E28" s="18"/>
      <c r="F28" s="203">
        <f>VLOOKUP($A28,'Base de dados'!$A$2961:$F$3683,6,0)/1000000</f>
        <v>3931.8677149299997</v>
      </c>
      <c r="G28" s="19">
        <v>3038.2751443500006</v>
      </c>
      <c r="H28" s="18"/>
      <c r="I28" s="126">
        <f>(VLOOKUP($A28,'Base de dados'!$A$2232:$F$2954,6,0))/1000000</f>
        <v>5606.0686333100002</v>
      </c>
      <c r="J28" s="19">
        <v>3134.9110083099999</v>
      </c>
      <c r="K28" s="26"/>
      <c r="L28" s="126">
        <f t="shared" si="1"/>
        <v>9879.0506626200004</v>
      </c>
      <c r="M28" s="16">
        <v>6431.9271564600003</v>
      </c>
      <c r="N28" s="5"/>
    </row>
    <row r="29" spans="1:16" ht="24">
      <c r="A29" s="4" t="s">
        <v>2623</v>
      </c>
      <c r="B29" s="77" t="s">
        <v>97</v>
      </c>
      <c r="C29" s="126">
        <f>VLOOKUP($A29,'Base de dados'!$A$3692:$F$4414,6,0)/1000000</f>
        <v>2629.7978490800001</v>
      </c>
      <c r="D29" s="19">
        <v>2085.1506862699998</v>
      </c>
      <c r="E29" s="18"/>
      <c r="F29" s="203">
        <f>VLOOKUP($A29,'Base de dados'!$A$2961:$F$3683,6,0)/1000000</f>
        <v>2.8955193100000001</v>
      </c>
      <c r="G29" s="19">
        <v>6.39726149</v>
      </c>
      <c r="H29" s="18"/>
      <c r="I29" s="126">
        <f>(VLOOKUP($A29,'Base de dados'!$A$2232:$F$2954,6,0))/1000000</f>
        <v>1809.2834108900001</v>
      </c>
      <c r="J29" s="19">
        <v>1797.2058071200001</v>
      </c>
      <c r="K29" s="26"/>
      <c r="L29" s="126">
        <f t="shared" si="1"/>
        <v>4441.9767792800003</v>
      </c>
      <c r="M29" s="16">
        <v>3888.7537548800001</v>
      </c>
      <c r="N29" s="5"/>
    </row>
    <row r="30" spans="1:16">
      <c r="A30" s="4" t="s">
        <v>2624</v>
      </c>
      <c r="B30" s="71" t="s">
        <v>92</v>
      </c>
      <c r="C30" s="126">
        <f>VLOOKUP($A30,'Base de dados'!$A$3692:$F$4414,6,0)/1000000</f>
        <v>257081.16917849006</v>
      </c>
      <c r="D30" s="19">
        <v>367814.89110265003</v>
      </c>
      <c r="E30" s="18"/>
      <c r="F30" s="203">
        <f>VLOOKUP($A30,'Base de dados'!$A$2961:$F$3683,6,0)/1000000</f>
        <v>1027561.28119009</v>
      </c>
      <c r="G30" s="19">
        <v>391065.98657582997</v>
      </c>
      <c r="H30" s="18"/>
      <c r="I30" s="126">
        <f>(VLOOKUP($A30,'Base de dados'!$A$2232:$F$2954,6,0))/1000000</f>
        <v>321945.74482448999</v>
      </c>
      <c r="J30" s="19">
        <v>190654.55884163</v>
      </c>
      <c r="K30" s="26"/>
      <c r="L30" s="126">
        <f t="shared" si="1"/>
        <v>1606588.19519307</v>
      </c>
      <c r="M30" s="16">
        <v>949535.43652011</v>
      </c>
      <c r="N30" s="5"/>
    </row>
    <row r="31" spans="1:16" ht="15.75" thickBot="1">
      <c r="A31" s="4"/>
      <c r="B31" s="6"/>
      <c r="C31" s="51"/>
      <c r="D31" s="52"/>
      <c r="E31" s="26"/>
      <c r="F31" s="214"/>
      <c r="G31" s="81"/>
      <c r="H31" s="26"/>
      <c r="I31" s="51"/>
      <c r="J31" s="52"/>
      <c r="K31" s="26"/>
      <c r="L31" s="51"/>
      <c r="M31" s="52"/>
      <c r="N31" s="5"/>
    </row>
    <row r="32" spans="1:16">
      <c r="A32" s="4"/>
      <c r="B32" s="69" t="s">
        <v>93</v>
      </c>
      <c r="C32" s="133">
        <f>SUM(C22:C31)</f>
        <v>2615430.3602026701</v>
      </c>
      <c r="D32" s="44">
        <v>3048345.5598090505</v>
      </c>
      <c r="E32" s="26"/>
      <c r="F32" s="205">
        <f>SUM(F22:F31)</f>
        <v>1851724.95091881</v>
      </c>
      <c r="G32" s="44">
        <v>1148316.2917160199</v>
      </c>
      <c r="H32" s="26"/>
      <c r="I32" s="133">
        <f>SUM(I22:I31)</f>
        <v>879672.73038970004</v>
      </c>
      <c r="J32" s="44">
        <v>694768.64964212</v>
      </c>
      <c r="K32" s="26"/>
      <c r="L32" s="133">
        <f>SUM(L22:L31)</f>
        <v>5346828.0415111799</v>
      </c>
      <c r="M32" s="30">
        <v>4891430.5011671893</v>
      </c>
      <c r="N32" s="5"/>
    </row>
    <row r="33" spans="1:16" ht="15.75" thickBot="1">
      <c r="A33" s="4"/>
      <c r="B33" s="6"/>
      <c r="C33" s="51"/>
      <c r="D33" s="52"/>
      <c r="E33" s="26"/>
      <c r="F33" s="214"/>
      <c r="G33" s="81"/>
      <c r="H33" s="26"/>
      <c r="I33" s="51"/>
      <c r="J33" s="52"/>
      <c r="K33" s="26"/>
      <c r="L33" s="51"/>
      <c r="M33" s="52"/>
      <c r="N33" s="5"/>
    </row>
    <row r="34" spans="1:16">
      <c r="A34" s="4"/>
      <c r="B34" s="69" t="s">
        <v>94</v>
      </c>
      <c r="C34" s="133">
        <f>C18-C32</f>
        <v>132430.9271900598</v>
      </c>
      <c r="D34" s="48">
        <v>-263771.32084756065</v>
      </c>
      <c r="E34" s="50"/>
      <c r="F34" s="205">
        <f>F18-F32</f>
        <v>-44362.224184889812</v>
      </c>
      <c r="G34" s="302">
        <v>98604.870016490109</v>
      </c>
      <c r="H34" s="50"/>
      <c r="I34" s="133">
        <f>I18-I32</f>
        <v>-301970.13869559008</v>
      </c>
      <c r="J34" s="48">
        <v>-159707.44253652997</v>
      </c>
      <c r="K34" s="50"/>
      <c r="L34" s="133">
        <f>L18-L32</f>
        <v>-213901.43569041975</v>
      </c>
      <c r="M34" s="48">
        <v>-324873.89336759876</v>
      </c>
      <c r="N34" s="5"/>
      <c r="P34" s="180"/>
    </row>
    <row r="35" spans="1:16" ht="15.75" thickBot="1">
      <c r="A35" s="38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9"/>
    </row>
    <row r="39" spans="1:16">
      <c r="I39" s="180"/>
    </row>
  </sheetData>
  <mergeCells count="14">
    <mergeCell ref="B2:M2"/>
    <mergeCell ref="B3:M3"/>
    <mergeCell ref="C4:D4"/>
    <mergeCell ref="F4:G4"/>
    <mergeCell ref="I4:J4"/>
    <mergeCell ref="L4:M4"/>
    <mergeCell ref="C5:D5"/>
    <mergeCell ref="F5:G5"/>
    <mergeCell ref="I5:J5"/>
    <mergeCell ref="L5:M5"/>
    <mergeCell ref="C6:D6"/>
    <mergeCell ref="F6:G6"/>
    <mergeCell ref="I6:J6"/>
    <mergeCell ref="L6:M6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7"/>
  <sheetViews>
    <sheetView topLeftCell="A25" zoomScale="120" zoomScaleNormal="120" workbookViewId="0">
      <selection activeCell="C15" sqref="C15"/>
    </sheetView>
  </sheetViews>
  <sheetFormatPr defaultRowHeight="15"/>
  <cols>
    <col min="1" max="1" width="12.140625" customWidth="1"/>
    <col min="2" max="2" width="34.42578125" bestFit="1" customWidth="1"/>
    <col min="3" max="3" width="8.7109375" customWidth="1"/>
    <col min="4" max="4" width="7.85546875" bestFit="1" customWidth="1"/>
    <col min="6" max="6" width="34.140625" bestFit="1" customWidth="1"/>
    <col min="7" max="7" width="8.7109375" customWidth="1"/>
    <col min="8" max="8" width="8.85546875" bestFit="1" customWidth="1"/>
  </cols>
  <sheetData>
    <row r="1" spans="1:9">
      <c r="A1" s="1"/>
      <c r="B1" s="2"/>
      <c r="C1" s="2"/>
      <c r="D1" s="2"/>
      <c r="E1" s="2"/>
      <c r="F1" s="2"/>
      <c r="G1" s="2"/>
      <c r="H1" s="2"/>
      <c r="I1" s="3"/>
    </row>
    <row r="2" spans="1:9">
      <c r="A2" s="4"/>
      <c r="B2" s="328" t="s">
        <v>4077</v>
      </c>
      <c r="C2" s="328"/>
      <c r="D2" s="328"/>
      <c r="E2" s="328"/>
      <c r="F2" s="328"/>
      <c r="G2" s="328"/>
      <c r="H2" s="328"/>
      <c r="I2" s="5"/>
    </row>
    <row r="3" spans="1:9">
      <c r="A3" s="4"/>
      <c r="B3" s="329" t="s">
        <v>98</v>
      </c>
      <c r="C3" s="329"/>
      <c r="D3" s="329"/>
      <c r="E3" s="329"/>
      <c r="F3" s="329"/>
      <c r="G3" s="329"/>
      <c r="H3" s="329"/>
      <c r="I3" s="5"/>
    </row>
    <row r="4" spans="1:9">
      <c r="A4" s="4"/>
      <c r="B4" s="6"/>
      <c r="C4" s="7"/>
      <c r="D4" s="7"/>
      <c r="E4" s="7"/>
      <c r="F4" s="6"/>
      <c r="G4" s="7"/>
      <c r="H4" s="7" t="s">
        <v>0</v>
      </c>
      <c r="I4" s="5"/>
    </row>
    <row r="5" spans="1:9">
      <c r="A5" s="4"/>
      <c r="B5" s="6"/>
      <c r="C5" s="7"/>
      <c r="D5" s="7"/>
      <c r="E5" s="7"/>
      <c r="F5" s="6"/>
      <c r="G5" s="7"/>
      <c r="H5" s="7"/>
      <c r="I5" s="5"/>
    </row>
    <row r="6" spans="1:9">
      <c r="A6" s="4"/>
      <c r="B6" s="9"/>
      <c r="C6" s="200">
        <v>2017</v>
      </c>
      <c r="D6" s="8">
        <v>2016</v>
      </c>
      <c r="E6" s="9"/>
      <c r="F6" s="9"/>
      <c r="G6" s="200">
        <v>2017</v>
      </c>
      <c r="H6" s="8">
        <v>2016</v>
      </c>
      <c r="I6" s="5"/>
    </row>
    <row r="7" spans="1:9">
      <c r="A7" s="4"/>
      <c r="B7" s="6" t="s">
        <v>99</v>
      </c>
      <c r="C7" s="212"/>
      <c r="D7" s="36"/>
      <c r="E7" s="11"/>
      <c r="F7" s="6" t="s">
        <v>100</v>
      </c>
      <c r="G7" s="212"/>
      <c r="H7" s="36"/>
      <c r="I7" s="5"/>
    </row>
    <row r="8" spans="1:9">
      <c r="A8" s="4"/>
      <c r="B8" s="35"/>
      <c r="C8" s="212"/>
      <c r="D8" s="36"/>
      <c r="E8" s="11"/>
      <c r="F8" s="11"/>
      <c r="G8" s="212"/>
      <c r="H8" s="36"/>
      <c r="I8" s="5"/>
    </row>
    <row r="9" spans="1:9">
      <c r="A9" s="4"/>
      <c r="B9" s="13" t="s">
        <v>101</v>
      </c>
      <c r="C9" s="201"/>
      <c r="D9" s="27"/>
      <c r="E9" s="11"/>
      <c r="F9" s="13" t="s">
        <v>102</v>
      </c>
      <c r="G9" s="223"/>
      <c r="H9" s="28"/>
      <c r="I9" s="5"/>
    </row>
    <row r="10" spans="1:9">
      <c r="A10" s="4"/>
      <c r="B10" s="29" t="s">
        <v>3911</v>
      </c>
      <c r="C10" s="215">
        <f>'Q9'!L11</f>
        <v>1021529.33468523</v>
      </c>
      <c r="D10" s="30">
        <v>982914.04423561983</v>
      </c>
      <c r="E10" s="18"/>
      <c r="F10" s="14" t="s">
        <v>103</v>
      </c>
      <c r="G10" s="224">
        <f>'Q10'!L11</f>
        <v>1042532.7549524701</v>
      </c>
      <c r="H10" s="16">
        <v>957347.90005386993</v>
      </c>
      <c r="I10" s="5"/>
    </row>
    <row r="11" spans="1:9">
      <c r="A11" s="4"/>
      <c r="B11" s="14" t="s">
        <v>104</v>
      </c>
      <c r="C11" s="216">
        <f>'Q9'!L12</f>
        <v>982813.27658326004</v>
      </c>
      <c r="D11" s="16">
        <v>946910.23118861998</v>
      </c>
      <c r="E11" s="18"/>
      <c r="F11" s="14" t="s">
        <v>105</v>
      </c>
      <c r="G11" s="224">
        <f>'Q10'!L12</f>
        <v>227534.79439732002</v>
      </c>
      <c r="H11" s="16">
        <v>226402.48856411997</v>
      </c>
      <c r="I11" s="5"/>
    </row>
    <row r="12" spans="1:9" ht="15.75" thickBot="1">
      <c r="A12" s="4"/>
      <c r="B12" s="14" t="s">
        <v>106</v>
      </c>
      <c r="C12" s="216">
        <f>'Q9'!L13</f>
        <v>38482.69142422</v>
      </c>
      <c r="D12" s="16">
        <v>35817.668017609998</v>
      </c>
      <c r="E12" s="18"/>
      <c r="F12" s="14" t="s">
        <v>107</v>
      </c>
      <c r="G12" s="225">
        <f>'Q10'!L13</f>
        <v>1696327.2160044301</v>
      </c>
      <c r="H12" s="21">
        <v>1628280.8458752399</v>
      </c>
      <c r="I12" s="5"/>
    </row>
    <row r="13" spans="1:9">
      <c r="A13" s="4"/>
      <c r="B13" s="14" t="s">
        <v>108</v>
      </c>
      <c r="C13" s="216">
        <f>'Q9'!L14</f>
        <v>233.36667774999998</v>
      </c>
      <c r="D13" s="16">
        <v>186.14502939000005</v>
      </c>
      <c r="E13" s="18"/>
      <c r="F13" s="25" t="s">
        <v>109</v>
      </c>
      <c r="G13" s="226">
        <f>SUM(G10:G12)</f>
        <v>2966394.7653542198</v>
      </c>
      <c r="H13" s="30">
        <v>2812031.2344932295</v>
      </c>
      <c r="I13" s="5"/>
    </row>
    <row r="14" spans="1:9">
      <c r="A14" s="4"/>
      <c r="B14" s="29" t="s">
        <v>110</v>
      </c>
      <c r="C14" s="215">
        <f>'Q9'!L15</f>
        <v>812181.85283613997</v>
      </c>
      <c r="D14" s="30">
        <v>780123.91270334995</v>
      </c>
      <c r="E14" s="18"/>
      <c r="F14" s="14"/>
      <c r="G14" s="227"/>
      <c r="H14" s="20"/>
      <c r="I14" s="5"/>
    </row>
    <row r="15" spans="1:9">
      <c r="A15" s="4"/>
      <c r="B15" s="14" t="s">
        <v>111</v>
      </c>
      <c r="C15" s="216">
        <f>'Q9'!L16</f>
        <v>787199.91677246999</v>
      </c>
      <c r="D15" s="16">
        <v>756737.07037191989</v>
      </c>
      <c r="E15" s="18"/>
      <c r="F15" s="14"/>
      <c r="G15" s="227"/>
      <c r="H15" s="20"/>
      <c r="I15" s="5"/>
    </row>
    <row r="16" spans="1:9" ht="24">
      <c r="A16" s="4"/>
      <c r="B16" s="80" t="s">
        <v>137</v>
      </c>
      <c r="C16" s="216">
        <f>'Q9'!L17</f>
        <v>17993.417250250001</v>
      </c>
      <c r="D16" s="16">
        <v>17436.596076280002</v>
      </c>
      <c r="E16" s="26"/>
      <c r="F16" s="18"/>
      <c r="G16" s="227"/>
      <c r="H16" s="20"/>
      <c r="I16" s="5"/>
    </row>
    <row r="17" spans="1:9" ht="24">
      <c r="A17" s="123"/>
      <c r="B17" s="80" t="s">
        <v>3910</v>
      </c>
      <c r="C17" s="216">
        <f>'Q9'!L18</f>
        <v>0</v>
      </c>
      <c r="D17" s="16">
        <v>0</v>
      </c>
      <c r="E17" s="50"/>
      <c r="F17" s="79"/>
      <c r="G17" s="201"/>
      <c r="H17" s="27"/>
      <c r="I17" s="5"/>
    </row>
    <row r="18" spans="1:9" ht="24">
      <c r="A18" s="4"/>
      <c r="B18" s="80" t="s">
        <v>138</v>
      </c>
      <c r="C18" s="216">
        <f>'Q9'!L19</f>
        <v>6988.5188134199989</v>
      </c>
      <c r="D18" s="16">
        <v>5950.2462551499993</v>
      </c>
      <c r="E18" s="26"/>
      <c r="F18" s="14"/>
      <c r="G18" s="227"/>
      <c r="H18" s="20"/>
      <c r="I18" s="5"/>
    </row>
    <row r="19" spans="1:9">
      <c r="A19" s="4"/>
      <c r="B19" s="29" t="s">
        <v>112</v>
      </c>
      <c r="C19" s="215">
        <f>'Q9'!L20</f>
        <v>144546.47534859</v>
      </c>
      <c r="D19" s="30">
        <v>118779.46570950001</v>
      </c>
      <c r="E19" s="18"/>
      <c r="F19" s="14"/>
      <c r="G19" s="227"/>
      <c r="H19" s="20"/>
      <c r="I19" s="5"/>
    </row>
    <row r="20" spans="1:9">
      <c r="A20" s="4"/>
      <c r="B20" s="29" t="s">
        <v>113</v>
      </c>
      <c r="C20" s="215">
        <f>'Q9'!L21</f>
        <v>63.105833390000001</v>
      </c>
      <c r="D20" s="30">
        <v>72.575431049999992</v>
      </c>
      <c r="E20" s="18"/>
      <c r="F20" s="14"/>
      <c r="G20" s="227"/>
      <c r="H20" s="20"/>
      <c r="I20" s="5"/>
    </row>
    <row r="21" spans="1:9">
      <c r="A21" s="4"/>
      <c r="B21" s="29" t="s">
        <v>114</v>
      </c>
      <c r="C21" s="215">
        <f>'Q9'!L22</f>
        <v>1789.6051587900001</v>
      </c>
      <c r="D21" s="30">
        <v>1949.3419153699999</v>
      </c>
      <c r="E21" s="18"/>
      <c r="F21" s="14"/>
      <c r="G21" s="227"/>
      <c r="H21" s="20"/>
      <c r="I21" s="5"/>
    </row>
    <row r="22" spans="1:9">
      <c r="A22" s="4"/>
      <c r="B22" s="29" t="s">
        <v>115</v>
      </c>
      <c r="C22" s="215">
        <f>'Q9'!L23</f>
        <v>59990.504981679995</v>
      </c>
      <c r="D22" s="30">
        <v>60366.465399400004</v>
      </c>
      <c r="E22" s="18"/>
      <c r="F22" s="14"/>
      <c r="G22" s="227"/>
      <c r="H22" s="20"/>
      <c r="I22" s="5"/>
    </row>
    <row r="23" spans="1:9">
      <c r="A23" s="4"/>
      <c r="B23" s="29" t="s">
        <v>116</v>
      </c>
      <c r="C23" s="215">
        <f>'Q9'!L24</f>
        <v>485603.46650452004</v>
      </c>
      <c r="D23" s="30">
        <v>464829.91209249001</v>
      </c>
      <c r="E23" s="18"/>
      <c r="F23" s="14"/>
      <c r="G23" s="227"/>
      <c r="H23" s="20"/>
      <c r="I23" s="5"/>
    </row>
    <row r="24" spans="1:9" ht="15.75" thickBot="1">
      <c r="A24" s="4"/>
      <c r="B24" s="29" t="s">
        <v>117</v>
      </c>
      <c r="C24" s="217">
        <f>'Q9'!L25</f>
        <v>96183.799465070013</v>
      </c>
      <c r="D24" s="78">
        <v>103841.10495929001</v>
      </c>
      <c r="E24" s="26"/>
      <c r="F24" s="6"/>
      <c r="G24" s="227"/>
      <c r="H24" s="20"/>
      <c r="I24" s="5"/>
    </row>
    <row r="25" spans="1:9">
      <c r="A25" s="4"/>
      <c r="B25" s="25" t="s">
        <v>118</v>
      </c>
      <c r="C25" s="218">
        <f>C10+C14+C19+C20+C21+C22+C23+C24</f>
        <v>2621888.1448134105</v>
      </c>
      <c r="D25" s="30">
        <v>2512876.8224460701</v>
      </c>
      <c r="E25" s="26"/>
      <c r="F25" s="14"/>
      <c r="G25" s="227"/>
      <c r="H25" s="20"/>
      <c r="I25" s="5"/>
    </row>
    <row r="26" spans="1:9">
      <c r="A26" s="4"/>
      <c r="B26" s="14"/>
      <c r="C26" s="219"/>
      <c r="D26" s="27"/>
      <c r="E26" s="26"/>
      <c r="F26" s="13" t="s">
        <v>120</v>
      </c>
      <c r="G26" s="201"/>
      <c r="H26" s="20"/>
      <c r="I26" s="5"/>
    </row>
    <row r="27" spans="1:9">
      <c r="A27" s="4"/>
      <c r="B27" s="13" t="s">
        <v>119</v>
      </c>
      <c r="C27" s="219"/>
      <c r="D27" s="27"/>
      <c r="E27" s="26"/>
      <c r="F27" s="14" t="s">
        <v>29</v>
      </c>
      <c r="G27" s="224">
        <f>'Q10'!L17</f>
        <v>110926.45816727</v>
      </c>
      <c r="H27" s="16">
        <v>110858.04424352001</v>
      </c>
      <c r="I27" s="45"/>
    </row>
    <row r="28" spans="1:9">
      <c r="A28" s="4"/>
      <c r="B28" s="29" t="s">
        <v>121</v>
      </c>
      <c r="C28" s="218">
        <f>'Q9'!L29</f>
        <v>962031.85794058011</v>
      </c>
      <c r="D28" s="30">
        <v>1063687.12068224</v>
      </c>
      <c r="E28" s="26"/>
      <c r="F28" s="14" t="s">
        <v>123</v>
      </c>
      <c r="G28" s="224">
        <f>'Q10'!L18</f>
        <v>80363.481313420009</v>
      </c>
      <c r="H28" s="16">
        <v>87855.097669369992</v>
      </c>
      <c r="I28" s="5"/>
    </row>
    <row r="29" spans="1:9" ht="15.75" thickBot="1">
      <c r="A29" s="4"/>
      <c r="B29" s="14" t="s">
        <v>122</v>
      </c>
      <c r="C29" s="213">
        <f>'Q9'!L30</f>
        <v>943434.95424540993</v>
      </c>
      <c r="D29" s="16">
        <v>1041717.0919956301</v>
      </c>
      <c r="E29" s="11"/>
      <c r="F29" s="14" t="s">
        <v>125</v>
      </c>
      <c r="G29" s="225">
        <f>'Q10'!L19</f>
        <v>809205.38151257997</v>
      </c>
      <c r="H29" s="21">
        <v>952871.89387222996</v>
      </c>
      <c r="I29" s="5"/>
    </row>
    <row r="30" spans="1:9">
      <c r="A30" s="4"/>
      <c r="B30" s="14" t="s">
        <v>124</v>
      </c>
      <c r="C30" s="213">
        <f>'Q9'!L31</f>
        <v>18596.90369517</v>
      </c>
      <c r="D30" s="16">
        <v>21970.02868661</v>
      </c>
      <c r="E30" s="11"/>
      <c r="F30" s="25" t="s">
        <v>127</v>
      </c>
      <c r="G30" s="226">
        <f>SUM(G27:G29)</f>
        <v>1000495.32099327</v>
      </c>
      <c r="H30" s="30">
        <v>1151585.03578512</v>
      </c>
      <c r="I30" s="5"/>
    </row>
    <row r="31" spans="1:9">
      <c r="A31" s="4"/>
      <c r="B31" s="29" t="s">
        <v>126</v>
      </c>
      <c r="C31" s="218">
        <f>'Q9'!L32</f>
        <v>2711.55217004</v>
      </c>
      <c r="D31" s="30">
        <v>3378.9802547399995</v>
      </c>
      <c r="E31" s="11"/>
      <c r="F31" s="14"/>
      <c r="G31" s="227"/>
      <c r="H31" s="20"/>
      <c r="I31" s="5"/>
    </row>
    <row r="32" spans="1:9">
      <c r="A32" s="4"/>
      <c r="B32" s="29" t="s">
        <v>128</v>
      </c>
      <c r="C32" s="218">
        <f>'Q9'!L33</f>
        <v>76080.838805259991</v>
      </c>
      <c r="D32" s="30">
        <v>144044.00098119001</v>
      </c>
      <c r="E32" s="11"/>
      <c r="F32" s="14"/>
      <c r="G32" s="227"/>
      <c r="H32" s="20"/>
      <c r="I32" s="5"/>
    </row>
    <row r="33" spans="1:9">
      <c r="A33" s="4"/>
      <c r="B33" s="29" t="s">
        <v>129</v>
      </c>
      <c r="C33" s="218">
        <f>'Q9'!L34</f>
        <v>11795.037143109999</v>
      </c>
      <c r="D33" s="30">
        <v>15401.21147694</v>
      </c>
      <c r="E33" s="11"/>
      <c r="F33" s="14"/>
      <c r="G33" s="227"/>
      <c r="H33" s="20"/>
      <c r="I33" s="5"/>
    </row>
    <row r="34" spans="1:9">
      <c r="A34" s="4"/>
      <c r="B34" s="29" t="s">
        <v>130</v>
      </c>
      <c r="C34" s="218">
        <f>'Q9'!L35</f>
        <v>106248.99146253</v>
      </c>
      <c r="D34" s="30">
        <v>254941.17685938001</v>
      </c>
      <c r="E34" s="11"/>
      <c r="F34" s="14"/>
      <c r="G34" s="227"/>
      <c r="H34" s="20"/>
      <c r="I34" s="5"/>
    </row>
    <row r="35" spans="1:9" ht="15.75" thickBot="1">
      <c r="A35" s="4"/>
      <c r="B35" s="14" t="s">
        <v>131</v>
      </c>
      <c r="C35" s="220">
        <f>'Q9'!L36</f>
        <v>19426.76921722</v>
      </c>
      <c r="D35" s="21">
        <v>156285.93418802999</v>
      </c>
      <c r="E35" s="11"/>
      <c r="F35" s="14"/>
      <c r="G35" s="227"/>
      <c r="H35" s="20"/>
      <c r="I35" s="5"/>
    </row>
    <row r="36" spans="1:9">
      <c r="A36" s="4"/>
      <c r="B36" s="25" t="s">
        <v>132</v>
      </c>
      <c r="C36" s="218">
        <f>C28+C31+C32+C33+C34</f>
        <v>1158868.2775215202</v>
      </c>
      <c r="D36" s="30">
        <v>1481452.4902544899</v>
      </c>
      <c r="E36" s="11"/>
      <c r="F36" s="14"/>
      <c r="G36" s="227"/>
      <c r="H36" s="20"/>
      <c r="I36" s="5"/>
    </row>
    <row r="37" spans="1:9">
      <c r="A37" s="4"/>
      <c r="B37" s="35"/>
      <c r="C37" s="202"/>
      <c r="D37" s="46"/>
      <c r="E37" s="11"/>
      <c r="F37" s="14"/>
      <c r="G37" s="227"/>
      <c r="H37" s="20"/>
      <c r="I37" s="122"/>
    </row>
    <row r="38" spans="1:9">
      <c r="A38" s="4"/>
      <c r="B38" s="13" t="s">
        <v>133</v>
      </c>
      <c r="C38" s="218">
        <f>'Q9'!L39</f>
        <v>144201.72662743999</v>
      </c>
      <c r="D38" s="30">
        <v>138622.28389442002</v>
      </c>
      <c r="E38" s="11"/>
      <c r="F38" s="25"/>
      <c r="G38" s="227"/>
      <c r="H38" s="20"/>
      <c r="I38" s="5"/>
    </row>
    <row r="39" spans="1:9">
      <c r="A39" s="4"/>
      <c r="B39" s="13" t="s">
        <v>134</v>
      </c>
      <c r="C39" s="218">
        <f>'Q9'!L40</f>
        <v>9309.7982275100003</v>
      </c>
      <c r="D39" s="30">
        <v>7836.7888356200001</v>
      </c>
      <c r="E39" s="35"/>
      <c r="F39" s="11"/>
      <c r="G39" s="227"/>
      <c r="H39" s="20"/>
      <c r="I39" s="5"/>
    </row>
    <row r="40" spans="1:9" ht="15.75" thickBot="1">
      <c r="A40" s="4"/>
      <c r="B40" s="6"/>
      <c r="C40" s="221"/>
      <c r="D40" s="52"/>
      <c r="E40" s="26"/>
      <c r="F40" s="6"/>
      <c r="G40" s="214"/>
      <c r="H40" s="52"/>
      <c r="I40" s="5"/>
    </row>
    <row r="41" spans="1:9" ht="24">
      <c r="A41" s="123"/>
      <c r="B41" s="87" t="s">
        <v>3947</v>
      </c>
      <c r="C41" s="218">
        <f>C39+C38+C36+C25</f>
        <v>3934267.9471898805</v>
      </c>
      <c r="D41" s="160">
        <v>4140788.3854306</v>
      </c>
      <c r="E41" s="124"/>
      <c r="F41" s="87" t="s">
        <v>3946</v>
      </c>
      <c r="G41" s="228">
        <f>G30+G13</f>
        <v>3966890.0863474896</v>
      </c>
      <c r="H41" s="160">
        <v>3963616.2702783495</v>
      </c>
      <c r="I41" s="122"/>
    </row>
    <row r="42" spans="1:9">
      <c r="A42" s="4"/>
      <c r="B42" s="6" t="s">
        <v>135</v>
      </c>
      <c r="C42" s="218">
        <f>IF(C41-G41&lt;0,-C41+G41,"-")</f>
        <v>32622.139157609083</v>
      </c>
      <c r="D42" s="27"/>
      <c r="E42" s="26"/>
      <c r="F42" s="6" t="s">
        <v>136</v>
      </c>
      <c r="G42" s="229" t="str">
        <f>IF(C41-G41&gt;0,C41-G41,"-")</f>
        <v>-</v>
      </c>
      <c r="H42" s="30">
        <v>177172.11515225051</v>
      </c>
      <c r="I42" s="5"/>
    </row>
    <row r="43" spans="1:9" ht="15.75" thickBot="1">
      <c r="A43" s="38"/>
      <c r="B43" s="37"/>
      <c r="C43" s="222"/>
      <c r="D43" s="37"/>
      <c r="E43" s="37"/>
      <c r="F43" s="37"/>
      <c r="G43" s="222"/>
      <c r="H43" s="37"/>
      <c r="I43" s="39"/>
    </row>
    <row r="47" spans="1:9">
      <c r="F47" s="152"/>
    </row>
  </sheetData>
  <mergeCells count="2">
    <mergeCell ref="B2:H2"/>
    <mergeCell ref="B3:H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53</vt:i4>
      </vt:variant>
    </vt:vector>
  </HeadingPairs>
  <TitlesOfParts>
    <vt:vector size="53" baseType="lpstr">
      <vt:lpstr>Base de dados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  <vt:lpstr>Q14</vt:lpstr>
      <vt:lpstr>Q15</vt:lpstr>
      <vt:lpstr>Q16</vt:lpstr>
      <vt:lpstr>Q17 N</vt:lpstr>
      <vt:lpstr>Q18</vt:lpstr>
      <vt:lpstr>Q19</vt:lpstr>
      <vt:lpstr>Q20</vt:lpstr>
      <vt:lpstr>Q21</vt:lpstr>
      <vt:lpstr>Q22</vt:lpstr>
      <vt:lpstr>Q23</vt:lpstr>
      <vt:lpstr>Q24</vt:lpstr>
      <vt:lpstr>Q25</vt:lpstr>
      <vt:lpstr>Q26</vt:lpstr>
      <vt:lpstr>Q27</vt:lpstr>
      <vt:lpstr>Q28</vt:lpstr>
      <vt:lpstr>Q29</vt:lpstr>
      <vt:lpstr>Q30</vt:lpstr>
      <vt:lpstr>Q31</vt:lpstr>
      <vt:lpstr>Q32</vt:lpstr>
      <vt:lpstr>Q33</vt:lpstr>
      <vt:lpstr>Q34</vt:lpstr>
      <vt:lpstr>Q35</vt:lpstr>
      <vt:lpstr>Q36</vt:lpstr>
      <vt:lpstr>Q37</vt:lpstr>
      <vt:lpstr>Q38</vt:lpstr>
      <vt:lpstr>Q39</vt:lpstr>
      <vt:lpstr>Q40</vt:lpstr>
      <vt:lpstr>Q41</vt:lpstr>
      <vt:lpstr>Q42</vt:lpstr>
      <vt:lpstr>Q43</vt:lpstr>
      <vt:lpstr>Q44</vt:lpstr>
      <vt:lpstr>Q45</vt:lpstr>
      <vt:lpstr>Q46</vt:lpstr>
      <vt:lpstr>Q47</vt:lpstr>
      <vt:lpstr>Q48</vt:lpstr>
      <vt:lpstr>Q49</vt:lpstr>
      <vt:lpstr>Q50</vt:lpstr>
      <vt:lpstr>Q51</vt:lpstr>
      <vt:lpstr>Q52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STN</dc:creator>
  <cp:lastModifiedBy>STN</cp:lastModifiedBy>
  <dcterms:created xsi:type="dcterms:W3CDTF">2017-04-17T13:21:33Z</dcterms:created>
  <dcterms:modified xsi:type="dcterms:W3CDTF">2018-08-01T17:22:40Z</dcterms:modified>
</cp:coreProperties>
</file>