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188F051C-302B-4BA4-9075-77B10A0EF2CA}" xr6:coauthVersionLast="47" xr6:coauthVersionMax="47" xr10:uidLastSave="{00000000-0000-0000-0000-000000000000}"/>
  <bookViews>
    <workbookView xWindow="30612" yWindow="-108" windowWidth="23256" windowHeight="12456" xr2:uid="{8464052C-9BF7-4455-BC38-BC6CB3F0EE04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1" l="1"/>
  <c r="Q62" i="1" s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Q60" i="1" s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55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6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19" i="1" l="1"/>
  <c r="Q37" i="1"/>
  <c r="Q7" i="1"/>
  <c r="Q13" i="1"/>
  <c r="Q25" i="1"/>
  <c r="Q61" i="1"/>
  <c r="Q31" i="1"/>
  <c r="Q43" i="1"/>
  <c r="Q49" i="1"/>
  <c r="Q6" i="1"/>
  <c r="Q2" i="1"/>
  <c r="Q20" i="1"/>
  <c r="Q26" i="1"/>
  <c r="Q32" i="1"/>
  <c r="Q38" i="1"/>
  <c r="Q44" i="1"/>
  <c r="Q50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<sst xmlns="http://schemas.openxmlformats.org/spreadsheetml/2006/main" count="17" uniqueCount="17">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</sst>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0.2168459308501107</v>
          </cell>
          <cell r="C5">
            <v>4.405009849049895E-2</v>
          </cell>
          <cell r="D5">
            <v>2.0562807200999893E-2</v>
          </cell>
          <cell r="E5">
            <v>1.8236930309293669E-2</v>
          </cell>
          <cell r="F5">
            <v>2.2176221840272081E-2</v>
          </cell>
          <cell r="G5">
            <v>2.1148173731624052E-2</v>
          </cell>
          <cell r="H5">
            <v>1.8224908923671478E-2</v>
          </cell>
          <cell r="I5">
            <v>2.2243538830534398E-2</v>
          </cell>
          <cell r="J5">
            <v>2.1135126282170454E-2</v>
          </cell>
          <cell r="K5">
            <v>0.1299876458723736</v>
          </cell>
          <cell r="L5">
            <v>0.11136534859392995</v>
          </cell>
          <cell r="M5">
            <v>0.10360240111451999</v>
          </cell>
          <cell r="N5">
            <v>8.4491993531511517E-3</v>
          </cell>
          <cell r="O5">
            <v>0.24197166860684977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11E70-11D1-45AD-AD86-EB1927C53027}" name="ExportTb" displayName="ExportTb" ref="A1:Q62" totalsRowShown="0" headerRowDxfId="18" dataDxfId="17">
  <autoFilter ref="A1:Q62" xr:uid="{84D63845-7F88-4483-9D80-23BA279026D9}"/>
  <tableColumns count="17">
    <tableColumn id="1" xr3:uid="{A51E5801-88CB-4A00-8DB5-79985382B54B}" name="Ticker" dataDxfId="16">
      <calculatedColumnFormula>[1]!RawData[[#This Row],[Ticker]]</calculatedColumnFormula>
    </tableColumn>
    <tableColumn id="2" xr3:uid="{493319B6-1582-412E-BC43-68E0FB229CE1}" name="Liquidez Diária" dataDxfId="15">
      <calculatedColumnFormula>[1]!RawData[[#This Row],[Liquidez Diária]]</calculatedColumnFormula>
    </tableColumn>
    <tableColumn id="3" xr3:uid="{B1CA8973-8DC4-42F9-993E-87252DFB5D4B}" name="Dividendo" dataDxfId="14">
      <calculatedColumnFormula>[1]!RawData[[#This Row],[Dividendo]]</calculatedColumnFormula>
    </tableColumn>
    <tableColumn id="4" xr3:uid="{1B80FE05-B52B-48A3-80DC-C2A327258B51}" name="Dividend Yield" dataDxfId="13">
      <calculatedColumnFormula>[1]!RawData[[#This Row],[Dividend Yield]]</calculatedColumnFormula>
    </tableColumn>
    <tableColumn id="5" xr3:uid="{CF9C86A6-CFD9-4B1E-81C1-3E61D2B563F1}" name="DY (3M) Acumulado" dataDxfId="12">
      <calculatedColumnFormula>[1]!RawData[[#This Row],[DY (3M) Acumulado]]</calculatedColumnFormula>
    </tableColumn>
    <tableColumn id="6" xr3:uid="{ECDB8986-0708-49FB-8AA5-9E4D1584F843}" name="DY (6M) Acumulado" dataDxfId="11">
      <calculatedColumnFormula>[1]!RawData[[#This Row],[DY (6M) Acumulado]]</calculatedColumnFormula>
    </tableColumn>
    <tableColumn id="7" xr3:uid="{A3EA5851-5AA7-48D5-8432-1148F82696B3}" name="DY (12M) Acumulado" dataDxfId="10">
      <calculatedColumnFormula>[1]!RawData[[#This Row],[DY (12M) Acumulado]]</calculatedColumnFormula>
    </tableColumn>
    <tableColumn id="8" xr3:uid="{80327A9A-E5EF-4461-8374-6E6C4BEA893D}" name="DY (3M) Média" dataDxfId="9">
      <calculatedColumnFormula>[1]!RawData[[#This Row],[DY (3M) Média]]</calculatedColumnFormula>
    </tableColumn>
    <tableColumn id="9" xr3:uid="{3722D41C-B457-412D-BB02-F7540596B822}" name="DY (6M) Média" dataDxfId="8">
      <calculatedColumnFormula>[1]!RawData[[#This Row],[DY (6M) Média]]</calculatedColumnFormula>
    </tableColumn>
    <tableColumn id="10" xr3:uid="{361D0A02-9291-4D4D-A147-388480C4C0EA}" name="DY (12M) Média" dataDxfId="7">
      <calculatedColumnFormula>[1]!RawData[[#This Row],[DY (12M) Média]]</calculatedColumnFormula>
    </tableColumn>
    <tableColumn id="11" xr3:uid="{4EBFE3DF-323C-41E1-8CBF-C8E9221A1899}" name="DY Ano" dataDxfId="6">
      <calculatedColumnFormula>[1]!RawData[[#This Row],[DY Ano]]</calculatedColumnFormula>
    </tableColumn>
    <tableColumn id="12" xr3:uid="{01A53F59-425F-4ACC-9203-E655DAA26BB9}" name="Rentab. Acumulada" dataDxfId="5">
      <calculatedColumnFormula>[1]!RawData[[#This Row],[Rentab. Acumulada]]</calculatedColumnFormula>
    </tableColumn>
    <tableColumn id="13" xr3:uid="{84EC05DF-0A4A-4FE2-9D56-8911C06658FC}" name="Patrimônio Líq." dataDxfId="4">
      <calculatedColumnFormula>[1]!RawData[[#This Row],[Patrimônio Líq.]]</calculatedColumnFormula>
    </tableColumn>
    <tableColumn id="14" xr3:uid="{2E70D6BF-6C3C-4AA9-9C56-59AE8F9EB841}" name="P/VPA" dataDxfId="3">
      <calculatedColumnFormula>[1]!RawData[[#This Row],[P/VPA]]</calculatedColumnFormula>
    </tableColumn>
    <tableColumn id="15" xr3:uid="{3BB963B1-31F0-4B86-A8A7-6EEE1B9FB1D0}" name="Quantidade Ativos" dataDxfId="2">
      <calculatedColumnFormula>[1]!RawData[[#This Row],[Quantidade Ativos]]</calculatedColumnFormula>
    </tableColumn>
    <tableColumn id="20" xr3:uid="{37D35F31-A7D8-4BF7-AB4E-302E8CE62655}" name="AHP-G" dataDxfId="1">
      <calculatedColumnFormula>SUMPRODUCT([1]!NormalData[[#This Row],[Liquidez Diária]:[Quantidade Ativos]],[1]AHPG_Table!$B$5:$O$5)</calculatedColumnFormula>
    </tableColumn>
    <tableColumn id="21" xr3:uid="{9AAB8B63-DE37-4F8D-A7C4-3A96AF51DAF9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F5F-EB79-4A5F-93BC-9BFE5948B126}">
  <sheetPr codeName="Sheet3"/>
  <dimension ref="A1:Q62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6716</v>
      </c>
      <c r="C2" s="6">
        <f>[1]!RawData[[#This Row],[Dividendo]]</f>
        <v>1.05</v>
      </c>
      <c r="D2" s="6">
        <f>[1]!RawData[[#This Row],[Dividend Yield]]</f>
        <v>1.12E-2</v>
      </c>
      <c r="E2" s="6">
        <f>[1]!RawData[[#This Row],[DY (3M) Acumulado]]</f>
        <v>3.1600000000000003E-2</v>
      </c>
      <c r="F2" s="6">
        <f>[1]!RawData[[#This Row],[DY (6M) Acumulado]]</f>
        <v>6.3700000000000007E-2</v>
      </c>
      <c r="G2" s="6">
        <f>[1]!RawData[[#This Row],[DY (12M) Acumulado]]</f>
        <v>0.1439</v>
      </c>
      <c r="H2" s="6">
        <f>[1]!RawData[[#This Row],[DY (3M) Média]]</f>
        <v>1.0500000000000001E-2</v>
      </c>
      <c r="I2" s="6">
        <f>[1]!RawData[[#This Row],[DY (6M) Média]]</f>
        <v>1.06E-2</v>
      </c>
      <c r="J2" s="6">
        <f>[1]!RawData[[#This Row],[DY (12M) Média]]</f>
        <v>1.2E-2</v>
      </c>
      <c r="K2" s="6">
        <f>[1]!RawData[[#This Row],[DY Ano]]</f>
        <v>1.12E-2</v>
      </c>
      <c r="L2" s="6">
        <f>[1]!RawData[[#This Row],[Rentab. Acumulada]]</f>
        <v>1.12E-2</v>
      </c>
      <c r="M2" s="6">
        <f>[1]!RawData[[#This Row],[Patrimônio Líq.]]</f>
        <v>286309475.81999999</v>
      </c>
      <c r="N2" s="6">
        <f>[1]!RawData[[#This Row],[P/VPA]]</f>
        <v>0.99</v>
      </c>
      <c r="O2" s="6">
        <f>[1]!RawData[[#This Row],[Quantidade Ativos]]</f>
        <v>0</v>
      </c>
      <c r="P2" s="6">
        <f>SUMPRODUCT([1]!NormalData[[#This Row],[Liquidez Diária]:[Quantidade Ativos]],[1]AHPG_Table!$B$5:$O$5)</f>
        <v>8.2783992386380907E-3</v>
      </c>
      <c r="Q2" s="7">
        <f>RANK(ExportTb[[#This Row],[AHP-G]],ExportTb[AHP-G])</f>
        <v>55</v>
      </c>
    </row>
    <row r="3" spans="1:17" x14ac:dyDescent="0.3">
      <c r="A3" t="str">
        <f>[1]!RawData[[#This Row],[Ticker]]</f>
        <v>ALZR11</v>
      </c>
      <c r="B3" s="6">
        <f>[1]!RawData[[#This Row],[Liquidez Diária]]</f>
        <v>10057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1.6370533372153682E-2</v>
      </c>
      <c r="Q3" s="7">
        <f>RANK(ExportTb[[#This Row],[AHP-G]],ExportTb[AHP-G])</f>
        <v>21</v>
      </c>
    </row>
    <row r="4" spans="1:17" x14ac:dyDescent="0.3">
      <c r="A4" t="str">
        <f>[1]!RawData[[#This Row],[Ticker]]</f>
        <v>BARI11</v>
      </c>
      <c r="B4" s="6">
        <f>[1]!RawData[[#This Row],[Liquidez Diária]]</f>
        <v>10194</v>
      </c>
      <c r="C4" s="6">
        <f>[1]!RawData[[#This Row],[Dividendo]]</f>
        <v>0.9</v>
      </c>
      <c r="D4" s="6">
        <f>[1]!RawData[[#This Row],[Dividend Yield]]</f>
        <v>9.9000000000000008E-3</v>
      </c>
      <c r="E4" s="6">
        <f>[1]!RawData[[#This Row],[DY (3M) Acumulado]]</f>
        <v>2.9700000000000001E-2</v>
      </c>
      <c r="F4" s="6">
        <f>[1]!RawData[[#This Row],[DY (6M) Acumulado]]</f>
        <v>6.13E-2</v>
      </c>
      <c r="G4" s="6">
        <f>[1]!RawData[[#This Row],[DY (12M) Acumulado]]</f>
        <v>0.1386</v>
      </c>
      <c r="H4" s="6">
        <f>[1]!RawData[[#This Row],[DY (3M) Média]]</f>
        <v>9.9000000000000008E-3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9.9000000000000008E-3</v>
      </c>
      <c r="L4" s="6">
        <f>[1]!RawData[[#This Row],[Rentab. Acumulada]]</f>
        <v>9.9000000000000008E-3</v>
      </c>
      <c r="M4" s="6">
        <f>[1]!RawData[[#This Row],[Patrimônio Líq.]]</f>
        <v>441182476.83999997</v>
      </c>
      <c r="N4" s="6">
        <f>[1]!RawData[[#This Row],[P/VPA]]</f>
        <v>0.89</v>
      </c>
      <c r="O4" s="6">
        <f>[1]!RawData[[#This Row],[Quantidade Ativos]]</f>
        <v>0</v>
      </c>
      <c r="P4" s="6">
        <f>SUMPRODUCT([1]!NormalData[[#This Row],[Liquidez Diária]:[Quantidade Ativos]],[1]AHPG_Table!$B$5:$O$5)</f>
        <v>8.0148203961373267E-3</v>
      </c>
      <c r="Q4" s="7">
        <f>RANK(ExportTb[[#This Row],[AHP-G]],ExportTb[AHP-G])</f>
        <v>57</v>
      </c>
    </row>
    <row r="5" spans="1:17" x14ac:dyDescent="0.3">
      <c r="A5" t="str">
        <f>[1]!RawData[[#This Row],[Ticker]]</f>
        <v>BBPO11</v>
      </c>
      <c r="B5" s="6">
        <f>[1]!RawData[[#This Row],[Liquidez Diária]]</f>
        <v>19787</v>
      </c>
      <c r="C5" s="6">
        <f>[1]!RawData[[#This Row],[Dividendo]]</f>
        <v>0.9</v>
      </c>
      <c r="D5" s="6">
        <f>[1]!RawData[[#This Row],[Dividend Yield]]</f>
        <v>1.04E-2</v>
      </c>
      <c r="E5" s="6">
        <f>[1]!RawData[[#This Row],[DY (3M) Acumulado]]</f>
        <v>3.15E-2</v>
      </c>
      <c r="F5" s="6">
        <f>[1]!RawData[[#This Row],[DY (6M) Acumulado]]</f>
        <v>6.1600000000000002E-2</v>
      </c>
      <c r="G5" s="6">
        <f>[1]!RawData[[#This Row],[DY (12M) Acumulado]]</f>
        <v>0.12509999999999999</v>
      </c>
      <c r="H5" s="6">
        <f>[1]!RawData[[#This Row],[DY (3M) Média]]</f>
        <v>1.0500000000000001E-2</v>
      </c>
      <c r="I5" s="6">
        <f>[1]!RawData[[#This Row],[DY (6M) Média]]</f>
        <v>1.03E-2</v>
      </c>
      <c r="J5" s="6">
        <f>[1]!RawData[[#This Row],[DY (12M) Média]]</f>
        <v>1.04E-2</v>
      </c>
      <c r="K5" s="6">
        <f>[1]!RawData[[#This Row],[DY Ano]]</f>
        <v>1.04E-2</v>
      </c>
      <c r="L5" s="6">
        <f>[1]!RawData[[#This Row],[Rentab. Acumulada]]</f>
        <v>1.04E-2</v>
      </c>
      <c r="M5" s="6">
        <f>[1]!RawData[[#This Row],[Patrimônio Líq.]]</f>
        <v>1603971546.0799999</v>
      </c>
      <c r="N5" s="6">
        <f>[1]!RawData[[#This Row],[P/VPA]]</f>
        <v>0.83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4.8789307431343396E-2</v>
      </c>
      <c r="Q5" s="7">
        <f>RANK(ExportTb[[#This Row],[AHP-G]],ExportTb[AHP-G])</f>
        <v>3</v>
      </c>
    </row>
    <row r="6" spans="1:17" x14ac:dyDescent="0.3">
      <c r="A6" t="str">
        <f>[1]!RawData[[#This Row],[Ticker]]</f>
        <v>BCFF11</v>
      </c>
      <c r="B6" s="6">
        <f>[1]!RawData[[#This Row],[Liquidez Diária]]</f>
        <v>29611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2.58E-2</v>
      </c>
      <c r="F6" s="6">
        <f>[1]!RawData[[#This Row],[DY (6M) Acumulado]]</f>
        <v>4.9599999999999998E-2</v>
      </c>
      <c r="G6" s="6">
        <f>[1]!RawData[[#This Row],[DY (12M) Acumulado]]</f>
        <v>9.9599999999999994E-2</v>
      </c>
      <c r="H6" s="6">
        <f>[1]!RawData[[#This Row],[DY (3M) Média]]</f>
        <v>8.6E-3</v>
      </c>
      <c r="I6" s="6">
        <f>[1]!RawData[[#This Row],[DY (6M) Média]]</f>
        <v>8.3000000000000001E-3</v>
      </c>
      <c r="J6" s="6">
        <f>[1]!RawData[[#This Row],[DY (12M) Média]]</f>
        <v>8.3000000000000001E-3</v>
      </c>
      <c r="K6" s="6">
        <f>[1]!RawData[[#This Row],[DY Ano]]</f>
        <v>8.8999999999999999E-3</v>
      </c>
      <c r="L6" s="6">
        <f>[1]!RawData[[#This Row],[Rentab. Acumulada]]</f>
        <v>8.8999999999999999E-3</v>
      </c>
      <c r="M6" s="6">
        <f>[1]!RawData[[#This Row],[Patrimônio Líq.]]</f>
        <v>1903260829.6700001</v>
      </c>
      <c r="N6" s="6">
        <f>[1]!RawData[[#This Row],[P/VPA]]</f>
        <v>0.82</v>
      </c>
      <c r="O6" s="6">
        <f>[1]!RawData[[#This Row],[Quantidade Ativos]]</f>
        <v>0</v>
      </c>
      <c r="P6" s="6">
        <f>SUMPRODUCT([1]!NormalData[[#This Row],[Liquidez Diária]:[Quantidade Ativos]],[1]AHPG_Table!$B$5:$O$5)</f>
        <v>1.0133579942847578E-2</v>
      </c>
      <c r="Q6" s="7">
        <f>RANK(ExportTb[[#This Row],[AHP-G]],ExportTb[AHP-G])</f>
        <v>46</v>
      </c>
    </row>
    <row r="7" spans="1:17" x14ac:dyDescent="0.3">
      <c r="A7" t="str">
        <f>[1]!RawData[[#This Row],[Ticker]]</f>
        <v>BCIA11</v>
      </c>
      <c r="B7" s="6">
        <f>[1]!RawData[[#This Row],[Liquidez Diária]]</f>
        <v>4160</v>
      </c>
      <c r="C7" s="6">
        <f>[1]!RawData[[#This Row],[Dividendo]]</f>
        <v>0.76</v>
      </c>
      <c r="D7" s="6">
        <f>[1]!RawData[[#This Row],[Dividend Yield]]</f>
        <v>9.1000000000000004E-3</v>
      </c>
      <c r="E7" s="6">
        <f>[1]!RawData[[#This Row],[DY (3M) Acumulado]]</f>
        <v>2.7E-2</v>
      </c>
      <c r="F7" s="6">
        <f>[1]!RawData[[#This Row],[DY (6M) Acumulado]]</f>
        <v>5.1700000000000003E-2</v>
      </c>
      <c r="G7" s="6">
        <f>[1]!RawData[[#This Row],[DY (12M) Acumulado]]</f>
        <v>0.10299999999999999</v>
      </c>
      <c r="H7" s="6">
        <f>[1]!RawData[[#This Row],[DY (3M) Média]]</f>
        <v>8.9999999999999993E-3</v>
      </c>
      <c r="I7" s="6">
        <f>[1]!RawData[[#This Row],[DY (6M) Média]]</f>
        <v>8.6E-3</v>
      </c>
      <c r="J7" s="6">
        <f>[1]!RawData[[#This Row],[DY (12M) Média]]</f>
        <v>8.6E-3</v>
      </c>
      <c r="K7" s="6">
        <f>[1]!RawData[[#This Row],[DY Ano]]</f>
        <v>9.1000000000000004E-3</v>
      </c>
      <c r="L7" s="6">
        <f>[1]!RawData[[#This Row],[Rentab. Acumulada]]</f>
        <v>9.1000000000000004E-3</v>
      </c>
      <c r="M7" s="6">
        <f>[1]!RawData[[#This Row],[Patrimônio Líq.]]</f>
        <v>362632534.13</v>
      </c>
      <c r="N7" s="6">
        <f>[1]!RawData[[#This Row],[P/VPA]]</f>
        <v>0.85</v>
      </c>
      <c r="O7" s="6">
        <f>[1]!RawData[[#This Row],[Quantidade Ativos]]</f>
        <v>0</v>
      </c>
      <c r="P7" s="6">
        <f>SUMPRODUCT([1]!NormalData[[#This Row],[Liquidez Diária]:[Quantidade Ativos]],[1]AHPG_Table!$B$5:$O$5)</f>
        <v>6.6536928138975259E-3</v>
      </c>
      <c r="Q7" s="7">
        <f>RANK(ExportTb[[#This Row],[AHP-G]],ExportTb[AHP-G])</f>
        <v>60</v>
      </c>
    </row>
    <row r="8" spans="1:17" x14ac:dyDescent="0.3">
      <c r="A8" t="str">
        <f>[1]!RawData[[#This Row],[Ticker]]</f>
        <v>BCRI11</v>
      </c>
      <c r="B8" s="6">
        <f>[1]!RawData[[#This Row],[Liquidez Diária]]</f>
        <v>9580</v>
      </c>
      <c r="C8" s="6">
        <f>[1]!RawData[[#This Row],[Dividendo]]</f>
        <v>1</v>
      </c>
      <c r="D8" s="6">
        <f>[1]!RawData[[#This Row],[Dividend Yield]]</f>
        <v>1.01E-2</v>
      </c>
      <c r="E8" s="6">
        <f>[1]!RawData[[#This Row],[DY (3M) Acumulado]]</f>
        <v>3.1300000000000001E-2</v>
      </c>
      <c r="F8" s="6">
        <f>[1]!RawData[[#This Row],[DY (6M) Acumulado]]</f>
        <v>6.4000000000000001E-2</v>
      </c>
      <c r="G8" s="6">
        <f>[1]!RawData[[#This Row],[DY (12M) Acumulado]]</f>
        <v>0.13819999999999999</v>
      </c>
      <c r="H8" s="6">
        <f>[1]!RawData[[#This Row],[DY (3M) Média]]</f>
        <v>1.04E-2</v>
      </c>
      <c r="I8" s="6">
        <f>[1]!RawData[[#This Row],[DY (6M) Média]]</f>
        <v>1.0699999999999999E-2</v>
      </c>
      <c r="J8" s="6">
        <f>[1]!RawData[[#This Row],[DY (12M) Média]]</f>
        <v>1.15E-2</v>
      </c>
      <c r="K8" s="6">
        <f>[1]!RawData[[#This Row],[DY Ano]]</f>
        <v>1.01E-2</v>
      </c>
      <c r="L8" s="6">
        <f>[1]!RawData[[#This Row],[Rentab. Acumulada]]</f>
        <v>1.01E-2</v>
      </c>
      <c r="M8" s="6">
        <f>[1]!RawData[[#This Row],[Patrimônio Líq.]]</f>
        <v>628182442.20000005</v>
      </c>
      <c r="N8" s="6">
        <f>[1]!RawData[[#This Row],[P/VPA]]</f>
        <v>0.95</v>
      </c>
      <c r="O8" s="6">
        <f>[1]!RawData[[#This Row],[Quantidade Ativos]]</f>
        <v>0</v>
      </c>
      <c r="P8" s="6">
        <f>SUMPRODUCT([1]!NormalData[[#This Row],[Liquidez Diária]:[Quantidade Ativos]],[1]AHPG_Table!$B$5:$O$5)</f>
        <v>8.4161214967014494E-3</v>
      </c>
      <c r="Q8" s="7">
        <f>RANK(ExportTb[[#This Row],[AHP-G]],ExportTb[AHP-G])</f>
        <v>53</v>
      </c>
    </row>
    <row r="9" spans="1:17" x14ac:dyDescent="0.3">
      <c r="A9" t="str">
        <f>[1]!RawData[[#This Row],[Ticker]]</f>
        <v>BPFF11</v>
      </c>
      <c r="B9" s="6">
        <f>[1]!RawData[[#This Row],[Liquidez Diária]]</f>
        <v>5493</v>
      </c>
      <c r="C9" s="6">
        <f>[1]!RawData[[#This Row],[Dividendo]]</f>
        <v>0.62</v>
      </c>
      <c r="D9" s="6">
        <f>[1]!RawData[[#This Row],[Dividend Yield]]</f>
        <v>9.5999999999999992E-3</v>
      </c>
      <c r="E9" s="6">
        <f>[1]!RawData[[#This Row],[DY (3M) Acumulado]]</f>
        <v>2.8799999999999999E-2</v>
      </c>
      <c r="F9" s="6">
        <f>[1]!RawData[[#This Row],[DY (6M) Acumulado]]</f>
        <v>5.7799999999999997E-2</v>
      </c>
      <c r="G9" s="6">
        <f>[1]!RawData[[#This Row],[DY (12M) Acumulado]]</f>
        <v>0.12180000000000001</v>
      </c>
      <c r="H9" s="6">
        <f>[1]!RawData[[#This Row],[DY (3M) Média]]</f>
        <v>9.5999999999999992E-3</v>
      </c>
      <c r="I9" s="6">
        <f>[1]!RawData[[#This Row],[DY (6M) Média]]</f>
        <v>9.5999999999999992E-3</v>
      </c>
      <c r="J9" s="6">
        <f>[1]!RawData[[#This Row],[DY (12M) Média]]</f>
        <v>1.0200000000000001E-2</v>
      </c>
      <c r="K9" s="6">
        <f>[1]!RawData[[#This Row],[DY Ano]]</f>
        <v>9.5999999999999992E-3</v>
      </c>
      <c r="L9" s="6">
        <f>[1]!RawData[[#This Row],[Rentab. Acumulada]]</f>
        <v>9.5999999999999992E-3</v>
      </c>
      <c r="M9" s="6">
        <f>[1]!RawData[[#This Row],[Patrimônio Líq.]]</f>
        <v>322269846.68000001</v>
      </c>
      <c r="N9" s="6">
        <f>[1]!RawData[[#This Row],[P/VPA]]</f>
        <v>0.86</v>
      </c>
      <c r="O9" s="6">
        <f>[1]!RawData[[#This Row],[Quantidade Ativos]]</f>
        <v>0</v>
      </c>
      <c r="P9" s="6">
        <f>SUMPRODUCT([1]!NormalData[[#This Row],[Liquidez Diária]:[Quantidade Ativos]],[1]AHPG_Table!$B$5:$O$5)</f>
        <v>6.9982961885597999E-3</v>
      </c>
      <c r="Q9" s="7">
        <f>RANK(ExportTb[[#This Row],[AHP-G]],ExportTb[AHP-G])</f>
        <v>58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9427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0.82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1.175088417543798E-2</v>
      </c>
      <c r="Q10" s="7">
        <f>RANK(ExportTb[[#This Row],[AHP-G]],ExportTb[AHP-G])</f>
        <v>36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4.0582858929707123E-2</v>
      </c>
      <c r="Q11" s="7">
        <f>RANK(ExportTb[[#This Row],[AHP-G]],ExportTb[AHP-G])</f>
        <v>4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42661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2.3400000000000001E-2</v>
      </c>
      <c r="F12" s="6">
        <f>[1]!RawData[[#This Row],[DY (6M) Acumulado]]</f>
        <v>4.53E-2</v>
      </c>
      <c r="G12" s="6">
        <f>[1]!RawData[[#This Row],[DY (12M) Acumulado]]</f>
        <v>8.8999999999999996E-2</v>
      </c>
      <c r="H12" s="6">
        <f>[1]!RawData[[#This Row],[DY (3M) Média]]</f>
        <v>7.7999999999999996E-3</v>
      </c>
      <c r="I12" s="6">
        <f>[1]!RawData[[#This Row],[DY (6M) Média]]</f>
        <v>7.4999999999999997E-3</v>
      </c>
      <c r="J12" s="6">
        <f>[1]!RawData[[#This Row],[DY (12M) Média]]</f>
        <v>7.4000000000000003E-3</v>
      </c>
      <c r="K12" s="6">
        <f>[1]!RawData[[#This Row],[DY Ano]]</f>
        <v>7.9000000000000008E-3</v>
      </c>
      <c r="L12" s="6">
        <f>[1]!RawData[[#This Row],[Rentab. Acumulada]]</f>
        <v>7.9000000000000008E-3</v>
      </c>
      <c r="M12" s="6">
        <f>[1]!RawData[[#This Row],[Patrimônio Líq.]]</f>
        <v>2089628167.96</v>
      </c>
      <c r="N12" s="6">
        <f>[1]!RawData[[#This Row],[P/VPA]]</f>
        <v>0.93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2.0635960576847932E-2</v>
      </c>
      <c r="Q12" s="7">
        <f>RANK(ExportTb[[#This Row],[AHP-G]],ExportTb[AHP-G])</f>
        <v>11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55231</v>
      </c>
      <c r="C13" s="6">
        <f>[1]!RawData[[#This Row],[Dividendo]]</f>
        <v>0.75</v>
      </c>
      <c r="D13" s="6">
        <f>[1]!RawData[[#This Row],[Dividend Yield]]</f>
        <v>9.7999999999999997E-3</v>
      </c>
      <c r="E13" s="6">
        <f>[1]!RawData[[#This Row],[DY (3M) Acumulado]]</f>
        <v>2.18E-2</v>
      </c>
      <c r="F13" s="6">
        <f>[1]!RawData[[#This Row],[DY (6M) Acumulado]]</f>
        <v>5.4699999999999999E-2</v>
      </c>
      <c r="G13" s="6">
        <f>[1]!RawData[[#This Row],[DY (12M) Acumulado]]</f>
        <v>0.12540000000000001</v>
      </c>
      <c r="H13" s="6">
        <f>[1]!RawData[[#This Row],[DY (3M) Média]]</f>
        <v>7.3000000000000001E-3</v>
      </c>
      <c r="I13" s="6">
        <f>[1]!RawData[[#This Row],[DY (6M) Média]]</f>
        <v>9.1000000000000004E-3</v>
      </c>
      <c r="J13" s="6">
        <f>[1]!RawData[[#This Row],[DY (12M) Média]]</f>
        <v>1.04E-2</v>
      </c>
      <c r="K13" s="6">
        <f>[1]!RawData[[#This Row],[DY Ano]]</f>
        <v>9.7999999999999997E-3</v>
      </c>
      <c r="L13" s="6">
        <f>[1]!RawData[[#This Row],[Rentab. Acumulada]]</f>
        <v>9.7999999999999997E-3</v>
      </c>
      <c r="M13" s="6">
        <f>[1]!RawData[[#This Row],[Patrimônio Líq.]]</f>
        <v>2858127870.96</v>
      </c>
      <c r="N13" s="6">
        <f>[1]!RawData[[#This Row],[P/VPA]]</f>
        <v>0.87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1.3882303002265017E-2</v>
      </c>
      <c r="Q13" s="7">
        <f>RANK(ExportTb[[#This Row],[AHP-G]],ExportTb[AHP-G])</f>
        <v>25</v>
      </c>
    </row>
    <row r="14" spans="1:17" x14ac:dyDescent="0.3">
      <c r="A14" t="str">
        <f>[1]!RawData[[#This Row],[Ticker]]</f>
        <v>CVBI11</v>
      </c>
      <c r="B14" s="6">
        <f>[1]!RawData[[#This Row],[Liquidez Diária]]</f>
        <v>21223</v>
      </c>
      <c r="C14" s="6">
        <f>[1]!RawData[[#This Row],[Dividendo]]</f>
        <v>1.1000000000000001</v>
      </c>
      <c r="D14" s="6">
        <f>[1]!RawData[[#This Row],[Dividend Yield]]</f>
        <v>1.24E-2</v>
      </c>
      <c r="E14" s="6">
        <f>[1]!RawData[[#This Row],[DY (3M) Acumulado]]</f>
        <v>3.2800000000000003E-2</v>
      </c>
      <c r="F14" s="6">
        <f>[1]!RawData[[#This Row],[DY (6M) Acumulado]]</f>
        <v>5.5399999999999998E-2</v>
      </c>
      <c r="G14" s="6">
        <f>[1]!RawData[[#This Row],[DY (12M) Acumulado]]</f>
        <v>0.13</v>
      </c>
      <c r="H14" s="6">
        <f>[1]!RawData[[#This Row],[DY (3M) Média]]</f>
        <v>1.09E-2</v>
      </c>
      <c r="I14" s="6">
        <f>[1]!RawData[[#This Row],[DY (6M) Média]]</f>
        <v>9.1999999999999998E-3</v>
      </c>
      <c r="J14" s="6">
        <f>[1]!RawData[[#This Row],[DY (12M) Média]]</f>
        <v>1.0800000000000001E-2</v>
      </c>
      <c r="K14" s="6">
        <f>[1]!RawData[[#This Row],[DY Ano]]</f>
        <v>1.24E-2</v>
      </c>
      <c r="L14" s="6">
        <f>[1]!RawData[[#This Row],[Rentab. Acumulada]]</f>
        <v>1.24E-2</v>
      </c>
      <c r="M14" s="6">
        <f>[1]!RawData[[#This Row],[Patrimônio Líq.]]</f>
        <v>1033955309.88</v>
      </c>
      <c r="N14" s="6">
        <f>[1]!RawData[[#This Row],[P/VPA]]</f>
        <v>0.96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1.0607185430594983E-2</v>
      </c>
      <c r="Q14" s="7">
        <f>RANK(ExportTb[[#This Row],[AHP-G]],ExportTb[AHP-G])</f>
        <v>43</v>
      </c>
    </row>
    <row r="15" spans="1:17" x14ac:dyDescent="0.3">
      <c r="A15" t="str">
        <f>[1]!RawData[[#This Row],[Ticker]]</f>
        <v>DEVA11</v>
      </c>
      <c r="B15" s="6">
        <f>[1]!RawData[[#This Row],[Liquidez Diária]]</f>
        <v>23857</v>
      </c>
      <c r="C15" s="6">
        <f>[1]!RawData[[#This Row],[Dividendo]]</f>
        <v>1.1000000000000001</v>
      </c>
      <c r="D15" s="6">
        <f>[1]!RawData[[#This Row],[Dividend Yield]]</f>
        <v>1.26E-2</v>
      </c>
      <c r="E15" s="6">
        <f>[1]!RawData[[#This Row],[DY (3M) Acumulado]]</f>
        <v>3.4700000000000002E-2</v>
      </c>
      <c r="F15" s="6">
        <f>[1]!RawData[[#This Row],[DY (6M) Acumulado]]</f>
        <v>5.7200000000000001E-2</v>
      </c>
      <c r="G15" s="6">
        <f>[1]!RawData[[#This Row],[DY (12M) Acumulado]]</f>
        <v>0.13900000000000001</v>
      </c>
      <c r="H15" s="6">
        <f>[1]!RawData[[#This Row],[DY (3M) Média]]</f>
        <v>1.1599999999999999E-2</v>
      </c>
      <c r="I15" s="6">
        <f>[1]!RawData[[#This Row],[DY (6M) Média]]</f>
        <v>9.4999999999999998E-3</v>
      </c>
      <c r="J15" s="6">
        <f>[1]!RawData[[#This Row],[DY (12M) Média]]</f>
        <v>1.1599999999999999E-2</v>
      </c>
      <c r="K15" s="6">
        <f>[1]!RawData[[#This Row],[DY Ano]]</f>
        <v>1.26E-2</v>
      </c>
      <c r="L15" s="6">
        <f>[1]!RawData[[#This Row],[Rentab. Acumulada]]</f>
        <v>1.26E-2</v>
      </c>
      <c r="M15" s="6">
        <f>[1]!RawData[[#This Row],[Patrimônio Líq.]]</f>
        <v>1420869973.77</v>
      </c>
      <c r="N15" s="6">
        <f>[1]!RawData[[#This Row],[P/VPA]]</f>
        <v>0.86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1.1441312047719841E-2</v>
      </c>
      <c r="Q15" s="7">
        <f>RANK(ExportTb[[#This Row],[AHP-G]],ExportTb[AHP-G])</f>
        <v>40</v>
      </c>
    </row>
    <row r="16" spans="1:17" x14ac:dyDescent="0.3">
      <c r="A16" t="str">
        <f>[1]!RawData[[#This Row],[Ticker]]</f>
        <v>GALG11</v>
      </c>
      <c r="B16" s="6">
        <f>[1]!RawData[[#This Row],[Liquidez Diária]]</f>
        <v>51676</v>
      </c>
      <c r="C16" s="6">
        <f>[1]!RawData[[#This Row],[Dividendo]]</f>
        <v>0.08</v>
      </c>
      <c r="D16" s="6">
        <f>[1]!RawData[[#This Row],[Dividend Yield]]</f>
        <v>8.8999999999999999E-3</v>
      </c>
      <c r="E16" s="6">
        <f>[1]!RawData[[#This Row],[DY (3M) Acumulado]]</f>
        <v>2.64E-2</v>
      </c>
      <c r="F16" s="6">
        <f>[1]!RawData[[#This Row],[DY (6M) Acumulado]]</f>
        <v>5.1799999999999999E-2</v>
      </c>
      <c r="G16" s="6">
        <f>[1]!RawData[[#This Row],[DY (12M) Acumulado]]</f>
        <v>0.10349999999999999</v>
      </c>
      <c r="H16" s="6">
        <f>[1]!RawData[[#This Row],[DY (3M) Média]]</f>
        <v>8.8000000000000005E-3</v>
      </c>
      <c r="I16" s="6">
        <f>[1]!RawData[[#This Row],[DY (6M) Média]]</f>
        <v>8.6E-3</v>
      </c>
      <c r="J16" s="6">
        <f>[1]!RawData[[#This Row],[DY (12M) Média]]</f>
        <v>8.6E-3</v>
      </c>
      <c r="K16" s="6">
        <f>[1]!RawData[[#This Row],[DY Ano]]</f>
        <v>8.8999999999999999E-3</v>
      </c>
      <c r="L16" s="6">
        <f>[1]!RawData[[#This Row],[Rentab. Acumulada]]</f>
        <v>8.8999999999999999E-3</v>
      </c>
      <c r="M16" s="6">
        <f>[1]!RawData[[#This Row],[Patrimônio Líq.]]</f>
        <v>535708118.61000001</v>
      </c>
      <c r="N16" s="6">
        <f>[1]!RawData[[#This Row],[P/VPA]]</f>
        <v>0.92</v>
      </c>
      <c r="O16" s="6">
        <f>[1]!RawData[[#This Row],[Quantidade Ativos]]</f>
        <v>6</v>
      </c>
      <c r="P16" s="6">
        <f>SUMPRODUCT([1]!NormalData[[#This Row],[Liquidez Diária]:[Quantidade Ativos]],[1]AHPG_Table!$B$5:$O$5)</f>
        <v>1.3531797655980326E-2</v>
      </c>
      <c r="Q16" s="7">
        <f>RANK(ExportTb[[#This Row],[AHP-G]],ExportTb[AHP-G])</f>
        <v>27</v>
      </c>
    </row>
    <row r="17" spans="1:17" x14ac:dyDescent="0.3">
      <c r="A17" t="str">
        <f>[1]!RawData[[#This Row],[Ticker]]</f>
        <v>GGRC11</v>
      </c>
      <c r="B17" s="6">
        <f>[1]!RawData[[#This Row],[Liquidez Diária]]</f>
        <v>7831</v>
      </c>
      <c r="C17" s="6">
        <f>[1]!RawData[[#This Row],[Dividendo]]</f>
        <v>0.95</v>
      </c>
      <c r="D17" s="6">
        <f>[1]!RawData[[#This Row],[Dividend Yield]]</f>
        <v>9.1999999999999998E-3</v>
      </c>
      <c r="E17" s="6">
        <f>[1]!RawData[[#This Row],[DY (3M) Acumulado]]</f>
        <v>2.6200000000000001E-2</v>
      </c>
      <c r="F17" s="6">
        <f>[1]!RawData[[#This Row],[DY (6M) Acumulado]]</f>
        <v>5.0799999999999998E-2</v>
      </c>
      <c r="G17" s="6">
        <f>[1]!RawData[[#This Row],[DY (12M) Acumulado]]</f>
        <v>0.1007</v>
      </c>
      <c r="H17" s="6">
        <f>[1]!RawData[[#This Row],[DY (3M) Média]]</f>
        <v>8.6999999999999994E-3</v>
      </c>
      <c r="I17" s="6">
        <f>[1]!RawData[[#This Row],[DY (6M) Média]]</f>
        <v>8.5000000000000006E-3</v>
      </c>
      <c r="J17" s="6">
        <f>[1]!RawData[[#This Row],[DY (12M) Média]]</f>
        <v>8.3999999999999995E-3</v>
      </c>
      <c r="K17" s="6">
        <f>[1]!RawData[[#This Row],[DY Ano]]</f>
        <v>9.1999999999999998E-3</v>
      </c>
      <c r="L17" s="6">
        <f>[1]!RawData[[#This Row],[Rentab. Acumulada]]</f>
        <v>9.1999999999999998E-3</v>
      </c>
      <c r="M17" s="6">
        <f>[1]!RawData[[#This Row],[Patrimônio Líq.]]</f>
        <v>1015193319.92</v>
      </c>
      <c r="N17" s="6">
        <f>[1]!RawData[[#This Row],[P/VPA]]</f>
        <v>0.82</v>
      </c>
      <c r="O17" s="6">
        <f>[1]!RawData[[#This Row],[Quantidade Ativos]]</f>
        <v>20</v>
      </c>
      <c r="P17" s="6">
        <f>SUMPRODUCT([1]!NormalData[[#This Row],[Liquidez Diária]:[Quantidade Ativos]],[1]AHPG_Table!$B$5:$O$5)</f>
        <v>1.9897462632594738E-2</v>
      </c>
      <c r="Q17" s="7">
        <f>RANK(ExportTb[[#This Row],[AHP-G]],ExportTb[AHP-G])</f>
        <v>15</v>
      </c>
    </row>
    <row r="18" spans="1:17" x14ac:dyDescent="0.3">
      <c r="A18" t="str">
        <f>[1]!RawData[[#This Row],[Ticker]]</f>
        <v>HABT11</v>
      </c>
      <c r="B18" s="6">
        <f>[1]!RawData[[#This Row],[Liquidez Diária]]</f>
        <v>13781</v>
      </c>
      <c r="C18" s="6">
        <f>[1]!RawData[[#This Row],[Dividendo]]</f>
        <v>1.18</v>
      </c>
      <c r="D18" s="6">
        <f>[1]!RawData[[#This Row],[Dividend Yield]]</f>
        <v>1.2999999999999999E-2</v>
      </c>
      <c r="E18" s="6">
        <f>[1]!RawData[[#This Row],[DY (3M) Acumulado]]</f>
        <v>3.6700000000000003E-2</v>
      </c>
      <c r="F18" s="6">
        <f>[1]!RawData[[#This Row],[DY (6M) Acumulado]]</f>
        <v>6.7500000000000004E-2</v>
      </c>
      <c r="G18" s="6">
        <f>[1]!RawData[[#This Row],[DY (12M) Acumulado]]</f>
        <v>0.14230000000000001</v>
      </c>
      <c r="H18" s="6">
        <f>[1]!RawData[[#This Row],[DY (3M) Média]]</f>
        <v>1.2200000000000001E-2</v>
      </c>
      <c r="I18" s="6">
        <f>[1]!RawData[[#This Row],[DY (6M) Média]]</f>
        <v>1.1299999999999999E-2</v>
      </c>
      <c r="J18" s="6">
        <f>[1]!RawData[[#This Row],[DY (12M) Média]]</f>
        <v>1.1900000000000001E-2</v>
      </c>
      <c r="K18" s="6">
        <f>[1]!RawData[[#This Row],[DY Ano]]</f>
        <v>1.2999999999999999E-2</v>
      </c>
      <c r="L18" s="6">
        <f>[1]!RawData[[#This Row],[Rentab. Acumulada]]</f>
        <v>1.2999999999999999E-2</v>
      </c>
      <c r="M18" s="6">
        <f>[1]!RawData[[#This Row],[Patrimônio Líq.]]</f>
        <v>810671378.91999996</v>
      </c>
      <c r="N18" s="6">
        <f>[1]!RawData[[#This Row],[P/VPA]]</f>
        <v>0.9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1.0350129910025202E-2</v>
      </c>
      <c r="Q18" s="7">
        <f>RANK(ExportTb[[#This Row],[AHP-G]],ExportTb[AHP-G])</f>
        <v>45</v>
      </c>
    </row>
    <row r="19" spans="1:17" x14ac:dyDescent="0.3">
      <c r="A19" t="str">
        <f>[1]!RawData[[#This Row],[Ticker]]</f>
        <v>HFOF11</v>
      </c>
      <c r="B19" s="6">
        <f>[1]!RawData[[#This Row],[Liquidez Diária]]</f>
        <v>12041</v>
      </c>
      <c r="C19" s="6">
        <f>[1]!RawData[[#This Row],[Dividendo]]</f>
        <v>0.63</v>
      </c>
      <c r="D19" s="6">
        <f>[1]!RawData[[#This Row],[Dividend Yield]]</f>
        <v>9.4999999999999998E-3</v>
      </c>
      <c r="E19" s="6">
        <f>[1]!RawData[[#This Row],[DY (3M) Acumulado]]</f>
        <v>2.7099999999999999E-2</v>
      </c>
      <c r="F19" s="6">
        <f>[1]!RawData[[#This Row],[DY (6M) Acumulado]]</f>
        <v>5.0799999999999998E-2</v>
      </c>
      <c r="G19" s="6">
        <f>[1]!RawData[[#This Row],[DY (12M) Acumulado]]</f>
        <v>0.1002</v>
      </c>
      <c r="H19" s="6">
        <f>[1]!RawData[[#This Row],[DY (3M) Média]]</f>
        <v>8.9999999999999993E-3</v>
      </c>
      <c r="I19" s="6">
        <f>[1]!RawData[[#This Row],[DY (6M) Média]]</f>
        <v>8.5000000000000006E-3</v>
      </c>
      <c r="J19" s="6">
        <f>[1]!RawData[[#This Row],[DY (12M) Média]]</f>
        <v>8.3999999999999995E-3</v>
      </c>
      <c r="K19" s="6">
        <f>[1]!RawData[[#This Row],[DY Ano]]</f>
        <v>9.4999999999999998E-3</v>
      </c>
      <c r="L19" s="6">
        <f>[1]!RawData[[#This Row],[Rentab. Acumulada]]</f>
        <v>9.4999999999999998E-3</v>
      </c>
      <c r="M19" s="6">
        <f>[1]!RawData[[#This Row],[Patrimônio Líq.]]</f>
        <v>1829005677.0899999</v>
      </c>
      <c r="N19" s="6">
        <f>[1]!RawData[[#This Row],[P/VPA]]</f>
        <v>0.81</v>
      </c>
      <c r="O19" s="6">
        <f>[1]!RawData[[#This Row],[Quantidade Ativos]]</f>
        <v>0</v>
      </c>
      <c r="P19" s="6">
        <f>SUMPRODUCT([1]!NormalData[[#This Row],[Liquidez Diária]:[Quantidade Ativos]],[1]AHPG_Table!$B$5:$O$5)</f>
        <v>8.9983107587502456E-3</v>
      </c>
      <c r="Q19" s="7">
        <f>RANK(ExportTb[[#This Row],[AHP-G]],ExportTb[AHP-G])</f>
        <v>52</v>
      </c>
    </row>
    <row r="20" spans="1:17" x14ac:dyDescent="0.3">
      <c r="A20" t="str">
        <f>[1]!RawData[[#This Row],[Ticker]]</f>
        <v>HGBS11</v>
      </c>
      <c r="B20" s="6">
        <f>[1]!RawData[[#This Row],[Liquidez Diária]]</f>
        <v>10892</v>
      </c>
      <c r="C20" s="6">
        <f>[1]!RawData[[#This Row],[Dividendo]]</f>
        <v>1.4</v>
      </c>
      <c r="D20" s="6">
        <f>[1]!RawData[[#This Row],[Dividend Yield]]</f>
        <v>7.6E-3</v>
      </c>
      <c r="E20" s="6">
        <f>[1]!RawData[[#This Row],[DY (3M) Acumulado]]</f>
        <v>2.23E-2</v>
      </c>
      <c r="F20" s="6">
        <f>[1]!RawData[[#This Row],[DY (6M) Acumulado]]</f>
        <v>4.1300000000000003E-2</v>
      </c>
      <c r="G20" s="6">
        <f>[1]!RawData[[#This Row],[DY (12M) Acumulado]]</f>
        <v>8.3599999999999994E-2</v>
      </c>
      <c r="H20" s="6">
        <f>[1]!RawData[[#This Row],[DY (3M) Média]]</f>
        <v>7.4000000000000003E-3</v>
      </c>
      <c r="I20" s="6">
        <f>[1]!RawData[[#This Row],[DY (6M) Média]]</f>
        <v>6.8999999999999999E-3</v>
      </c>
      <c r="J20" s="6">
        <f>[1]!RawData[[#This Row],[DY (12M) Média]]</f>
        <v>7.0000000000000001E-3</v>
      </c>
      <c r="K20" s="6">
        <f>[1]!RawData[[#This Row],[DY Ano]]</f>
        <v>7.6E-3</v>
      </c>
      <c r="L20" s="6">
        <f>[1]!RawData[[#This Row],[Rentab. Acumulada]]</f>
        <v>7.6E-3</v>
      </c>
      <c r="M20" s="6">
        <f>[1]!RawData[[#This Row],[Patrimônio Líq.]]</f>
        <v>2213923649.27</v>
      </c>
      <c r="N20" s="6">
        <f>[1]!RawData[[#This Row],[P/VPA]]</f>
        <v>0.83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1.9234417608050343E-2</v>
      </c>
      <c r="Q20" s="7">
        <f>RANK(ExportTb[[#This Row],[AHP-G]],ExportTb[AHP-G])</f>
        <v>16</v>
      </c>
    </row>
    <row r="21" spans="1:17" x14ac:dyDescent="0.3">
      <c r="A21" t="str">
        <f>[1]!RawData[[#This Row],[Ticker]]</f>
        <v>HGCR11</v>
      </c>
      <c r="B21" s="6">
        <f>[1]!RawData[[#This Row],[Liquidez Diária]]</f>
        <v>27342</v>
      </c>
      <c r="C21" s="6">
        <f>[1]!RawData[[#This Row],[Dividendo]]</f>
        <v>1.2</v>
      </c>
      <c r="D21" s="6">
        <f>[1]!RawData[[#This Row],[Dividend Yield]]</f>
        <v>1.17E-2</v>
      </c>
      <c r="E21" s="6">
        <f>[1]!RawData[[#This Row],[DY (3M) Acumulado]]</f>
        <v>3.5200000000000002E-2</v>
      </c>
      <c r="F21" s="6">
        <f>[1]!RawData[[#This Row],[DY (6M) Acumulado]]</f>
        <v>7.0499999999999993E-2</v>
      </c>
      <c r="G21" s="6">
        <f>[1]!RawData[[#This Row],[DY (12M) Acumulado]]</f>
        <v>0.13650000000000001</v>
      </c>
      <c r="H21" s="6">
        <f>[1]!RawData[[#This Row],[DY (3M) Média]]</f>
        <v>1.17E-2</v>
      </c>
      <c r="I21" s="6">
        <f>[1]!RawData[[#This Row],[DY (6M) Média]]</f>
        <v>1.17E-2</v>
      </c>
      <c r="J21" s="6">
        <f>[1]!RawData[[#This Row],[DY (12M) Média]]</f>
        <v>1.14E-2</v>
      </c>
      <c r="K21" s="6">
        <f>[1]!RawData[[#This Row],[DY Ano]]</f>
        <v>1.17E-2</v>
      </c>
      <c r="L21" s="6">
        <f>[1]!RawData[[#This Row],[Rentab. Acumulada]]</f>
        <v>1.17E-2</v>
      </c>
      <c r="M21" s="6">
        <f>[1]!RawData[[#This Row],[Patrimônio Líq.]]</f>
        <v>1551733628.04</v>
      </c>
      <c r="N21" s="6">
        <f>[1]!RawData[[#This Row],[P/VPA]]</f>
        <v>1.01</v>
      </c>
      <c r="O21" s="6">
        <f>[1]!RawData[[#This Row],[Quantidade Ativos]]</f>
        <v>0</v>
      </c>
      <c r="P21" s="6">
        <f>SUMPRODUCT([1]!NormalData[[#This Row],[Liquidez Diária]:[Quantidade Ativos]],[1]AHPG_Table!$B$5:$O$5)</f>
        <v>1.1803712932109345E-2</v>
      </c>
      <c r="Q21" s="7">
        <f>RANK(ExportTb[[#This Row],[AHP-G]],ExportTb[AHP-G])</f>
        <v>35</v>
      </c>
    </row>
    <row r="22" spans="1:17" x14ac:dyDescent="0.3">
      <c r="A22" t="str">
        <f>[1]!RawData[[#This Row],[Ticker]]</f>
        <v>HGLG11</v>
      </c>
      <c r="B22" s="6">
        <f>[1]!RawData[[#This Row],[Liquidez Diária]]</f>
        <v>25795</v>
      </c>
      <c r="C22" s="6">
        <f>[1]!RawData[[#This Row],[Dividendo]]</f>
        <v>1.1000000000000001</v>
      </c>
      <c r="D22" s="6">
        <f>[1]!RawData[[#This Row],[Dividend Yield]]</f>
        <v>6.7999999999999996E-3</v>
      </c>
      <c r="E22" s="6">
        <f>[1]!RawData[[#This Row],[DY (3M) Acumulado]]</f>
        <v>2.69E-2</v>
      </c>
      <c r="F22" s="6">
        <f>[1]!RawData[[#This Row],[DY (6M) Acumulado]]</f>
        <v>4.65E-2</v>
      </c>
      <c r="G22" s="6">
        <f>[1]!RawData[[#This Row],[DY (12M) Acumulado]]</f>
        <v>9.98E-2</v>
      </c>
      <c r="H22" s="6">
        <f>[1]!RawData[[#This Row],[DY (3M) Média]]</f>
        <v>8.9999999999999993E-3</v>
      </c>
      <c r="I22" s="6">
        <f>[1]!RawData[[#This Row],[DY (6M) Média]]</f>
        <v>7.7999999999999996E-3</v>
      </c>
      <c r="J22" s="6">
        <f>[1]!RawData[[#This Row],[DY (12M) Média]]</f>
        <v>8.3000000000000001E-3</v>
      </c>
      <c r="K22" s="6">
        <f>[1]!RawData[[#This Row],[DY Ano]]</f>
        <v>6.7999999999999996E-3</v>
      </c>
      <c r="L22" s="6">
        <f>[1]!RawData[[#This Row],[Rentab. Acumulada]]</f>
        <v>6.7999999999999996E-3</v>
      </c>
      <c r="M22" s="6">
        <f>[1]!RawData[[#This Row],[Patrimônio Líq.]]</f>
        <v>3593946727.5599999</v>
      </c>
      <c r="N22" s="6">
        <f>[1]!RawData[[#This Row],[P/VPA]]</f>
        <v>1.05</v>
      </c>
      <c r="O22" s="6">
        <f>[1]!RawData[[#This Row],[Quantidade Ativos]]</f>
        <v>17</v>
      </c>
      <c r="P22" s="6">
        <f>SUMPRODUCT([1]!NormalData[[#This Row],[Liquidez Diária]:[Quantidade Ativos]],[1]AHPG_Table!$B$5:$O$5)</f>
        <v>2.1754572798503027E-2</v>
      </c>
      <c r="Q22" s="7">
        <f>RANK(ExportTb[[#This Row],[AHP-G]],ExportTb[AHP-G])</f>
        <v>10</v>
      </c>
    </row>
    <row r="23" spans="1:17" x14ac:dyDescent="0.3">
      <c r="A23" t="str">
        <f>[1]!RawData[[#This Row],[Ticker]]</f>
        <v>HGRU11</v>
      </c>
      <c r="B23" s="6">
        <f>[1]!RawData[[#This Row],[Liquidez Diária]]</f>
        <v>29317</v>
      </c>
      <c r="C23" s="6">
        <f>[1]!RawData[[#This Row],[Dividendo]]</f>
        <v>0.82</v>
      </c>
      <c r="D23" s="6">
        <f>[1]!RawData[[#This Row],[Dividend Yield]]</f>
        <v>6.8999999999999999E-3</v>
      </c>
      <c r="E23" s="6">
        <f>[1]!RawData[[#This Row],[DY (3M) Acumulado]]</f>
        <v>2.9899999999999999E-2</v>
      </c>
      <c r="F23" s="6">
        <f>[1]!RawData[[#This Row],[DY (6M) Acumulado]]</f>
        <v>4.9399999999999999E-2</v>
      </c>
      <c r="G23" s="6">
        <f>[1]!RawData[[#This Row],[DY (12M) Acumulado]]</f>
        <v>9.7299999999999998E-2</v>
      </c>
      <c r="H23" s="6">
        <f>[1]!RawData[[#This Row],[DY (3M) Média]]</f>
        <v>0.01</v>
      </c>
      <c r="I23" s="6">
        <f>[1]!RawData[[#This Row],[DY (6M) Média]]</f>
        <v>8.2000000000000007E-3</v>
      </c>
      <c r="J23" s="6">
        <f>[1]!RawData[[#This Row],[DY (12M) Média]]</f>
        <v>8.0999999999999996E-3</v>
      </c>
      <c r="K23" s="6">
        <f>[1]!RawData[[#This Row],[DY Ano]]</f>
        <v>6.8999999999999999E-3</v>
      </c>
      <c r="L23" s="6">
        <f>[1]!RawData[[#This Row],[Rentab. Acumulada]]</f>
        <v>6.8999999999999999E-3</v>
      </c>
      <c r="M23" s="6">
        <f>[1]!RawData[[#This Row],[Patrimônio Líq.]]</f>
        <v>2260007284.3400002</v>
      </c>
      <c r="N23" s="6">
        <f>[1]!RawData[[#This Row],[P/VPA]]</f>
        <v>0.94</v>
      </c>
      <c r="O23" s="6">
        <f>[1]!RawData[[#This Row],[Quantidade Ativos]]</f>
        <v>17</v>
      </c>
      <c r="P23" s="6">
        <f>SUMPRODUCT([1]!NormalData[[#This Row],[Liquidez Diária]:[Quantidade Ativos]],[1]AHPG_Table!$B$5:$O$5)</f>
        <v>2.0327913636557365E-2</v>
      </c>
      <c r="Q23" s="7">
        <f>RANK(ExportTb[[#This Row],[AHP-G]],ExportTb[AHP-G])</f>
        <v>13</v>
      </c>
    </row>
    <row r="24" spans="1:17" x14ac:dyDescent="0.3">
      <c r="A24" t="str">
        <f>[1]!RawData[[#This Row],[Ticker]]</f>
        <v>HSML11</v>
      </c>
      <c r="B24" s="6">
        <f>[1]!RawData[[#This Row],[Liquidez Diária]]</f>
        <v>23005</v>
      </c>
      <c r="C24" s="6">
        <f>[1]!RawData[[#This Row],[Dividendo]]</f>
        <v>0.7</v>
      </c>
      <c r="D24" s="6">
        <f>[1]!RawData[[#This Row],[Dividend Yield]]</f>
        <v>8.8000000000000005E-3</v>
      </c>
      <c r="E24" s="6">
        <f>[1]!RawData[[#This Row],[DY (3M) Acumulado]]</f>
        <v>2.5600000000000001E-2</v>
      </c>
      <c r="F24" s="6">
        <f>[1]!RawData[[#This Row],[DY (6M) Acumulado]]</f>
        <v>4.82E-2</v>
      </c>
      <c r="G24" s="6">
        <f>[1]!RawData[[#This Row],[DY (12M) Acumulado]]</f>
        <v>9.5299999999999996E-2</v>
      </c>
      <c r="H24" s="6">
        <f>[1]!RawData[[#This Row],[DY (3M) Média]]</f>
        <v>8.5000000000000006E-3</v>
      </c>
      <c r="I24" s="6">
        <f>[1]!RawData[[#This Row],[DY (6M) Média]]</f>
        <v>8.0000000000000002E-3</v>
      </c>
      <c r="J24" s="6">
        <f>[1]!RawData[[#This Row],[DY (12M) Média]]</f>
        <v>7.9000000000000008E-3</v>
      </c>
      <c r="K24" s="6">
        <f>[1]!RawData[[#This Row],[DY Ano]]</f>
        <v>8.8000000000000005E-3</v>
      </c>
      <c r="L24" s="6">
        <f>[1]!RawData[[#This Row],[Rentab. Acumulada]]</f>
        <v>8.8000000000000005E-3</v>
      </c>
      <c r="M24" s="6">
        <f>[1]!RawData[[#This Row],[Patrimônio Líq.]]</f>
        <v>1521256135.1800001</v>
      </c>
      <c r="N24" s="6">
        <f>[1]!RawData[[#This Row],[P/VPA]]</f>
        <v>0.83</v>
      </c>
      <c r="O24" s="6">
        <f>[1]!RawData[[#This Row],[Quantidade Ativos]]</f>
        <v>6</v>
      </c>
      <c r="P24" s="6">
        <f>SUMPRODUCT([1]!NormalData[[#This Row],[Liquidez Diária]:[Quantidade Ativos]],[1]AHPG_Table!$B$5:$O$5)</f>
        <v>1.2812765649977985E-2</v>
      </c>
      <c r="Q24" s="7">
        <f>RANK(ExportTb[[#This Row],[AHP-G]],ExportTb[AHP-G])</f>
        <v>29</v>
      </c>
    </row>
    <row r="25" spans="1:17" x14ac:dyDescent="0.3">
      <c r="A25" t="str">
        <f>[1]!RawData[[#This Row],[Ticker]]</f>
        <v>IRDM11</v>
      </c>
      <c r="B25" s="6">
        <f>[1]!RawData[[#This Row],[Liquidez Diária]]</f>
        <v>57836</v>
      </c>
      <c r="C25" s="6">
        <f>[1]!RawData[[#This Row],[Dividendo]]</f>
        <v>0.95</v>
      </c>
      <c r="D25" s="6">
        <f>[1]!RawData[[#This Row],[Dividend Yield]]</f>
        <v>1.04E-2</v>
      </c>
      <c r="E25" s="6">
        <f>[1]!RawData[[#This Row],[DY (3M) Acumulado]]</f>
        <v>2.7699999999999999E-2</v>
      </c>
      <c r="F25" s="6">
        <f>[1]!RawData[[#This Row],[DY (6M) Acumulado]]</f>
        <v>5.62E-2</v>
      </c>
      <c r="G25" s="6">
        <f>[1]!RawData[[#This Row],[DY (12M) Acumulado]]</f>
        <v>0.12809999999999999</v>
      </c>
      <c r="H25" s="6">
        <f>[1]!RawData[[#This Row],[DY (3M) Média]]</f>
        <v>9.1999999999999998E-3</v>
      </c>
      <c r="I25" s="6">
        <f>[1]!RawData[[#This Row],[DY (6M) Média]]</f>
        <v>9.4000000000000004E-3</v>
      </c>
      <c r="J25" s="6">
        <f>[1]!RawData[[#This Row],[DY (12M) Média]]</f>
        <v>1.0699999999999999E-2</v>
      </c>
      <c r="K25" s="6">
        <f>[1]!RawData[[#This Row],[DY Ano]]</f>
        <v>1.04E-2</v>
      </c>
      <c r="L25" s="6">
        <f>[1]!RawData[[#This Row],[Rentab. Acumulada]]</f>
        <v>1.04E-2</v>
      </c>
      <c r="M25" s="6">
        <f>[1]!RawData[[#This Row],[Patrimônio Líq.]]</f>
        <v>3389714938.9099998</v>
      </c>
      <c r="N25" s="6">
        <f>[1]!RawData[[#This Row],[P/VPA]]</f>
        <v>0.96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1.5268649634963044E-2</v>
      </c>
      <c r="Q25" s="7">
        <f>RANK(ExportTb[[#This Row],[AHP-G]],ExportTb[AHP-G])</f>
        <v>23</v>
      </c>
    </row>
    <row r="26" spans="1:17" x14ac:dyDescent="0.3">
      <c r="A26" t="str">
        <f>[1]!RawData[[#This Row],[Ticker]]</f>
        <v>KFOF11</v>
      </c>
      <c r="B26" s="6">
        <f>[1]!RawData[[#This Row],[Liquidez Diária]]</f>
        <v>5477</v>
      </c>
      <c r="C26" s="6">
        <f>[1]!RawData[[#This Row],[Dividendo]]</f>
        <v>0.72</v>
      </c>
      <c r="D26" s="6">
        <f>[1]!RawData[[#This Row],[Dividend Yield]]</f>
        <v>9.4000000000000004E-3</v>
      </c>
      <c r="E26" s="6">
        <f>[1]!RawData[[#This Row],[DY (3M) Acumulado]]</f>
        <v>2.7400000000000001E-2</v>
      </c>
      <c r="F26" s="6">
        <f>[1]!RawData[[#This Row],[DY (6M) Acumulado]]</f>
        <v>5.1400000000000001E-2</v>
      </c>
      <c r="G26" s="6">
        <f>[1]!RawData[[#This Row],[DY (12M) Acumulado]]</f>
        <v>0.1036</v>
      </c>
      <c r="H26" s="6">
        <f>[1]!RawData[[#This Row],[DY (3M) Média]]</f>
        <v>9.1000000000000004E-3</v>
      </c>
      <c r="I26" s="6">
        <f>[1]!RawData[[#This Row],[DY (6M) Média]]</f>
        <v>8.6E-3</v>
      </c>
      <c r="J26" s="6">
        <f>[1]!RawData[[#This Row],[DY (12M) Média]]</f>
        <v>8.6E-3</v>
      </c>
      <c r="K26" s="6">
        <f>[1]!RawData[[#This Row],[DY Ano]]</f>
        <v>9.4000000000000004E-3</v>
      </c>
      <c r="L26" s="6">
        <f>[1]!RawData[[#This Row],[Rentab. Acumulada]]</f>
        <v>9.4000000000000004E-3</v>
      </c>
      <c r="M26" s="6">
        <f>[1]!RawData[[#This Row],[Patrimônio Líq.]]</f>
        <v>399581482.68000001</v>
      </c>
      <c r="N26" s="6">
        <f>[1]!RawData[[#This Row],[P/VPA]]</f>
        <v>0.89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6.8895588873608381E-3</v>
      </c>
      <c r="Q26" s="7">
        <f>RANK(ExportTb[[#This Row],[AHP-G]],ExportTb[AHP-G])</f>
        <v>59</v>
      </c>
    </row>
    <row r="27" spans="1:17" x14ac:dyDescent="0.3">
      <c r="A27" t="str">
        <f>[1]!RawData[[#This Row],[Ticker]]</f>
        <v>KISU11</v>
      </c>
      <c r="B27" s="6">
        <f>[1]!RawData[[#This Row],[Liquidez Diária]]</f>
        <v>85658</v>
      </c>
      <c r="C27" s="6">
        <f>[1]!RawData[[#This Row],[Dividendo]]</f>
        <v>0.08</v>
      </c>
      <c r="D27" s="6">
        <f>[1]!RawData[[#This Row],[Dividend Yield]]</f>
        <v>9.2999999999999992E-3</v>
      </c>
      <c r="E27" s="6">
        <f>[1]!RawData[[#This Row],[DY (3M) Acumulado]]</f>
        <v>2.9600000000000001E-2</v>
      </c>
      <c r="F27" s="6">
        <f>[1]!RawData[[#This Row],[DY (6M) Acumulado]]</f>
        <v>5.6000000000000001E-2</v>
      </c>
      <c r="G27" s="6">
        <f>[1]!RawData[[#This Row],[DY (12M) Acumulado]]</f>
        <v>0.1135</v>
      </c>
      <c r="H27" s="6">
        <f>[1]!RawData[[#This Row],[DY (3M) Média]]</f>
        <v>9.9000000000000008E-3</v>
      </c>
      <c r="I27" s="6">
        <f>[1]!RawData[[#This Row],[DY (6M) Média]]</f>
        <v>9.2999999999999992E-3</v>
      </c>
      <c r="J27" s="6">
        <f>[1]!RawData[[#This Row],[DY (12M) Média]]</f>
        <v>9.4999999999999998E-3</v>
      </c>
      <c r="K27" s="6">
        <f>[1]!RawData[[#This Row],[DY Ano]]</f>
        <v>9.2999999999999992E-3</v>
      </c>
      <c r="L27" s="6">
        <f>[1]!RawData[[#This Row],[Rentab. Acumulada]]</f>
        <v>9.2999999999999992E-3</v>
      </c>
      <c r="M27" s="6">
        <f>[1]!RawData[[#This Row],[Patrimônio Líq.]]</f>
        <v>375784403.68000001</v>
      </c>
      <c r="N27" s="6">
        <f>[1]!RawData[[#This Row],[P/VPA]]</f>
        <v>0.95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1.2715971153097787E-2</v>
      </c>
      <c r="Q27" s="7">
        <f>RANK(ExportTb[[#This Row],[AHP-G]],ExportTb[AHP-G])</f>
        <v>30</v>
      </c>
    </row>
    <row r="28" spans="1:17" x14ac:dyDescent="0.3">
      <c r="A28" t="str">
        <f>[1]!RawData[[#This Row],[Ticker]]</f>
        <v>KNCR11</v>
      </c>
      <c r="B28" s="6">
        <f>[1]!RawData[[#This Row],[Liquidez Diária]]</f>
        <v>98743</v>
      </c>
      <c r="C28" s="6">
        <f>[1]!RawData[[#This Row],[Dividendo]]</f>
        <v>1.2</v>
      </c>
      <c r="D28" s="6">
        <f>[1]!RawData[[#This Row],[Dividend Yield]]</f>
        <v>1.21E-2</v>
      </c>
      <c r="E28" s="6">
        <f>[1]!RawData[[#This Row],[DY (3M) Acumulado]]</f>
        <v>3.5400000000000001E-2</v>
      </c>
      <c r="F28" s="6">
        <f>[1]!RawData[[#This Row],[DY (6M) Acumulado]]</f>
        <v>7.0300000000000001E-2</v>
      </c>
      <c r="G28" s="6">
        <f>[1]!RawData[[#This Row],[DY (12M) Acumulado]]</f>
        <v>0.13420000000000001</v>
      </c>
      <c r="H28" s="6">
        <f>[1]!RawData[[#This Row],[DY (3M) Média]]</f>
        <v>1.18E-2</v>
      </c>
      <c r="I28" s="6">
        <f>[1]!RawData[[#This Row],[DY (6M) Média]]</f>
        <v>1.17E-2</v>
      </c>
      <c r="J28" s="6">
        <f>[1]!RawData[[#This Row],[DY (12M) Média]]</f>
        <v>1.12E-2</v>
      </c>
      <c r="K28" s="6">
        <f>[1]!RawData[[#This Row],[DY Ano]]</f>
        <v>1.21E-2</v>
      </c>
      <c r="L28" s="6">
        <f>[1]!RawData[[#This Row],[Rentab. Acumulada]]</f>
        <v>1.21E-2</v>
      </c>
      <c r="M28" s="6">
        <f>[1]!RawData[[#This Row],[Patrimônio Líq.]]</f>
        <v>5752156652.1300001</v>
      </c>
      <c r="N28" s="6">
        <f>[1]!RawData[[#This Row],[P/VPA]]</f>
        <v>0.99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2.2444134145122592E-2</v>
      </c>
      <c r="Q28" s="7">
        <f>RANK(ExportTb[[#This Row],[AHP-G]],ExportTb[AHP-G])</f>
        <v>9</v>
      </c>
    </row>
    <row r="29" spans="1:17" x14ac:dyDescent="0.3">
      <c r="A29" t="str">
        <f>[1]!RawData[[#This Row],[Ticker]]</f>
        <v>KNHY11</v>
      </c>
      <c r="B29" s="6">
        <f>[1]!RawData[[#This Row],[Liquidez Diária]]</f>
        <v>24479</v>
      </c>
      <c r="C29" s="6">
        <f>[1]!RawData[[#This Row],[Dividendo]]</f>
        <v>1.32</v>
      </c>
      <c r="D29" s="6">
        <f>[1]!RawData[[#This Row],[Dividend Yield]]</f>
        <v>1.38E-2</v>
      </c>
      <c r="E29" s="6">
        <f>[1]!RawData[[#This Row],[DY (3M) Acumulado]]</f>
        <v>3.2899999999999999E-2</v>
      </c>
      <c r="F29" s="6">
        <f>[1]!RawData[[#This Row],[DY (6M) Acumulado]]</f>
        <v>4.9299999999999997E-2</v>
      </c>
      <c r="G29" s="6">
        <f>[1]!RawData[[#This Row],[DY (12M) Acumulado]]</f>
        <v>0.12740000000000001</v>
      </c>
      <c r="H29" s="6">
        <f>[1]!RawData[[#This Row],[DY (3M) Média]]</f>
        <v>1.0999999999999999E-2</v>
      </c>
      <c r="I29" s="6">
        <f>[1]!RawData[[#This Row],[DY (6M) Média]]</f>
        <v>8.2000000000000007E-3</v>
      </c>
      <c r="J29" s="6">
        <f>[1]!RawData[[#This Row],[DY (12M) Média]]</f>
        <v>1.06E-2</v>
      </c>
      <c r="K29" s="6">
        <f>[1]!RawData[[#This Row],[DY Ano]]</f>
        <v>1.38E-2</v>
      </c>
      <c r="L29" s="6">
        <f>[1]!RawData[[#This Row],[Rentab. Acumulada]]</f>
        <v>1.38E-2</v>
      </c>
      <c r="M29" s="6">
        <f>[1]!RawData[[#This Row],[Patrimônio Líq.]]</f>
        <v>1808892646.21</v>
      </c>
      <c r="N29" s="6">
        <f>[1]!RawData[[#This Row],[P/VPA]]</f>
        <v>0.99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1.2390624730083262E-2</v>
      </c>
      <c r="Q29" s="7">
        <f>RANK(ExportTb[[#This Row],[AHP-G]],ExportTb[AHP-G])</f>
        <v>31</v>
      </c>
    </row>
    <row r="30" spans="1:17" x14ac:dyDescent="0.3">
      <c r="A30" t="str">
        <f>[1]!RawData[[#This Row],[Ticker]]</f>
        <v>KNIP11</v>
      </c>
      <c r="B30" s="6">
        <f>[1]!RawData[[#This Row],[Liquidez Diária]]</f>
        <v>56569</v>
      </c>
      <c r="C30" s="6">
        <f>[1]!RawData[[#This Row],[Dividendo]]</f>
        <v>1</v>
      </c>
      <c r="D30" s="6">
        <f>[1]!RawData[[#This Row],[Dividend Yield]]</f>
        <v>1.11E-2</v>
      </c>
      <c r="E30" s="6">
        <f>[1]!RawData[[#This Row],[DY (3M) Acumulado]]</f>
        <v>2.6800000000000001E-2</v>
      </c>
      <c r="F30" s="6">
        <f>[1]!RawData[[#This Row],[DY (6M) Acumulado]]</f>
        <v>0.04</v>
      </c>
      <c r="G30" s="6">
        <f>[1]!RawData[[#This Row],[DY (12M) Acumulado]]</f>
        <v>0.1225</v>
      </c>
      <c r="H30" s="6">
        <f>[1]!RawData[[#This Row],[DY (3M) Média]]</f>
        <v>8.8999999999999999E-3</v>
      </c>
      <c r="I30" s="6">
        <f>[1]!RawData[[#This Row],[DY (6M) Média]]</f>
        <v>6.7000000000000002E-3</v>
      </c>
      <c r="J30" s="6">
        <f>[1]!RawData[[#This Row],[DY (12M) Média]]</f>
        <v>1.0200000000000001E-2</v>
      </c>
      <c r="K30" s="6">
        <f>[1]!RawData[[#This Row],[DY Ano]]</f>
        <v>1.11E-2</v>
      </c>
      <c r="L30" s="6">
        <f>[1]!RawData[[#This Row],[Rentab. Acumulada]]</f>
        <v>1.11E-2</v>
      </c>
      <c r="M30" s="6">
        <f>[1]!RawData[[#This Row],[Patrimônio Líq.]]</f>
        <v>7509519400.0500002</v>
      </c>
      <c r="N30" s="6">
        <f>[1]!RawData[[#This Row],[P/VPA]]</f>
        <v>0.96</v>
      </c>
      <c r="O30" s="6">
        <f>[1]!RawData[[#This Row],[Quantidade Ativos]]</f>
        <v>0</v>
      </c>
      <c r="P30" s="6">
        <f>SUMPRODUCT([1]!NormalData[[#This Row],[Liquidez Diária]:[Quantidade Ativos]],[1]AHPG_Table!$B$5:$O$5)</f>
        <v>2.0049158773560543E-2</v>
      </c>
      <c r="Q30" s="7">
        <f>RANK(ExportTb[[#This Row],[AHP-G]],ExportTb[AHP-G])</f>
        <v>14</v>
      </c>
    </row>
    <row r="31" spans="1:17" x14ac:dyDescent="0.3">
      <c r="A31" t="str">
        <f>[1]!RawData[[#This Row],[Ticker]]</f>
        <v>KNRI11</v>
      </c>
      <c r="B31" s="6">
        <f>[1]!RawData[[#This Row],[Liquidez Diária]]</f>
        <v>25329</v>
      </c>
      <c r="C31" s="6">
        <f>[1]!RawData[[#This Row],[Dividendo]]</f>
        <v>0.91</v>
      </c>
      <c r="D31" s="6">
        <f>[1]!RawData[[#This Row],[Dividend Yield]]</f>
        <v>6.4999999999999997E-3</v>
      </c>
      <c r="E31" s="6">
        <f>[1]!RawData[[#This Row],[DY (3M) Acumulado]]</f>
        <v>0.02</v>
      </c>
      <c r="F31" s="6">
        <f>[1]!RawData[[#This Row],[DY (6M) Acumulado]]</f>
        <v>3.8199999999999998E-2</v>
      </c>
      <c r="G31" s="6">
        <f>[1]!RawData[[#This Row],[DY (12M) Acumulado]]</f>
        <v>7.5800000000000006E-2</v>
      </c>
      <c r="H31" s="6">
        <f>[1]!RawData[[#This Row],[DY (3M) Média]]</f>
        <v>6.7000000000000002E-3</v>
      </c>
      <c r="I31" s="6">
        <f>[1]!RawData[[#This Row],[DY (6M) Média]]</f>
        <v>6.4000000000000003E-3</v>
      </c>
      <c r="J31" s="6">
        <f>[1]!RawData[[#This Row],[DY (12M) Média]]</f>
        <v>6.3E-3</v>
      </c>
      <c r="K31" s="6">
        <f>[1]!RawData[[#This Row],[DY Ano]]</f>
        <v>6.4999999999999997E-3</v>
      </c>
      <c r="L31" s="6">
        <f>[1]!RawData[[#This Row],[Rentab. Acumulada]]</f>
        <v>6.4999999999999997E-3</v>
      </c>
      <c r="M31" s="6">
        <f>[1]!RawData[[#This Row],[Patrimônio Líq.]]</f>
        <v>3862362439.8200002</v>
      </c>
      <c r="N31" s="6">
        <f>[1]!RawData[[#This Row],[P/VPA]]</f>
        <v>0.86</v>
      </c>
      <c r="O31" s="6">
        <f>[1]!RawData[[#This Row],[Quantidade Ativos]]</f>
        <v>20</v>
      </c>
      <c r="P31" s="6">
        <f>SUMPRODUCT([1]!NormalData[[#This Row],[Liquidez Diária]:[Quantidade Ativos]],[1]AHPG_Table!$B$5:$O$5)</f>
        <v>2.315874856956604E-2</v>
      </c>
      <c r="Q31" s="7">
        <f>RANK(ExportTb[[#This Row],[AHP-G]],ExportTb[AHP-G])</f>
        <v>7</v>
      </c>
    </row>
    <row r="32" spans="1:17" x14ac:dyDescent="0.3">
      <c r="A32" t="str">
        <f>[1]!RawData[[#This Row],[Ticker]]</f>
        <v>KNSC11</v>
      </c>
      <c r="B32" s="6">
        <f>[1]!RawData[[#This Row],[Liquidez Diária]]</f>
        <v>38237</v>
      </c>
      <c r="C32" s="6">
        <f>[1]!RawData[[#This Row],[Dividendo]]</f>
        <v>1.04</v>
      </c>
      <c r="D32" s="6">
        <f>[1]!RawData[[#This Row],[Dividend Yield]]</f>
        <v>1.18E-2</v>
      </c>
      <c r="E32" s="6">
        <f>[1]!RawData[[#This Row],[DY (3M) Acumulado]]</f>
        <v>3.1600000000000003E-2</v>
      </c>
      <c r="F32" s="6">
        <f>[1]!RawData[[#This Row],[DY (6M) Acumulado]]</f>
        <v>5.1299999999999998E-2</v>
      </c>
      <c r="G32" s="6">
        <f>[1]!RawData[[#This Row],[DY (12M) Acumulado]]</f>
        <v>0.12130000000000001</v>
      </c>
      <c r="H32" s="6">
        <f>[1]!RawData[[#This Row],[DY (3M) Média]]</f>
        <v>1.0500000000000001E-2</v>
      </c>
      <c r="I32" s="6">
        <f>[1]!RawData[[#This Row],[DY (6M) Média]]</f>
        <v>8.5000000000000006E-3</v>
      </c>
      <c r="J32" s="6">
        <f>[1]!RawData[[#This Row],[DY (12M) Média]]</f>
        <v>1.01E-2</v>
      </c>
      <c r="K32" s="6">
        <f>[1]!RawData[[#This Row],[DY Ano]]</f>
        <v>1.18E-2</v>
      </c>
      <c r="L32" s="6">
        <f>[1]!RawData[[#This Row],[Rentab. Acumulada]]</f>
        <v>1.18E-2</v>
      </c>
      <c r="M32" s="6">
        <f>[1]!RawData[[#This Row],[Patrimônio Líq.]]</f>
        <v>1169001887.9000001</v>
      </c>
      <c r="N32" s="6">
        <f>[1]!RawData[[#This Row],[P/VPA]]</f>
        <v>0.98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1.1700713297323131E-2</v>
      </c>
      <c r="Q32" s="7">
        <f>RANK(ExportTb[[#This Row],[AHP-G]],ExportTb[AHP-G])</f>
        <v>37</v>
      </c>
    </row>
    <row r="33" spans="1:17" x14ac:dyDescent="0.3">
      <c r="A33" t="str">
        <f>[1]!RawData[[#This Row],[Ticker]]</f>
        <v>LVBI11</v>
      </c>
      <c r="B33" s="6">
        <f>[1]!RawData[[#This Row],[Liquidez Diária]]</f>
        <v>24377</v>
      </c>
      <c r="C33" s="6">
        <f>[1]!RawData[[#This Row],[Dividendo]]</f>
        <v>0.75</v>
      </c>
      <c r="D33" s="6">
        <f>[1]!RawData[[#This Row],[Dividend Yield]]</f>
        <v>7.7000000000000002E-3</v>
      </c>
      <c r="E33" s="6">
        <f>[1]!RawData[[#This Row],[DY (3M) Acumulado]]</f>
        <v>2.2200000000000001E-2</v>
      </c>
      <c r="F33" s="6">
        <f>[1]!RawData[[#This Row],[DY (6M) Acumulado]]</f>
        <v>4.3200000000000002E-2</v>
      </c>
      <c r="G33" s="6">
        <f>[1]!RawData[[#This Row],[DY (12M) Acumulado]]</f>
        <v>8.6800000000000002E-2</v>
      </c>
      <c r="H33" s="6">
        <f>[1]!RawData[[#This Row],[DY (3M) Média]]</f>
        <v>7.4000000000000003E-3</v>
      </c>
      <c r="I33" s="6">
        <f>[1]!RawData[[#This Row],[DY (6M) Média]]</f>
        <v>7.1999999999999998E-3</v>
      </c>
      <c r="J33" s="6">
        <f>[1]!RawData[[#This Row],[DY (12M) Média]]</f>
        <v>7.1999999999999998E-3</v>
      </c>
      <c r="K33" s="6">
        <f>[1]!RawData[[#This Row],[DY Ano]]</f>
        <v>7.7000000000000002E-3</v>
      </c>
      <c r="L33" s="6">
        <f>[1]!RawData[[#This Row],[Rentab. Acumulada]]</f>
        <v>7.7000000000000002E-3</v>
      </c>
      <c r="M33" s="6">
        <f>[1]!RawData[[#This Row],[Patrimônio Líq.]]</f>
        <v>1360113106.6099999</v>
      </c>
      <c r="N33" s="6">
        <f>[1]!RawData[[#This Row],[P/VPA]]</f>
        <v>0.81</v>
      </c>
      <c r="O33" s="6">
        <f>[1]!RawData[[#This Row],[Quantidade Ativos]]</f>
        <v>10</v>
      </c>
      <c r="P33" s="6">
        <f>SUMPRODUCT([1]!NormalData[[#This Row],[Liquidez Diária]:[Quantidade Ativos]],[1]AHPG_Table!$B$5:$O$5)</f>
        <v>1.4595218349952329E-2</v>
      </c>
      <c r="Q33" s="7">
        <f>RANK(ExportTb[[#This Row],[AHP-G]],ExportTb[AHP-G])</f>
        <v>24</v>
      </c>
    </row>
    <row r="34" spans="1:17" x14ac:dyDescent="0.3">
      <c r="A34" t="str">
        <f>[1]!RawData[[#This Row],[Ticker]]</f>
        <v>MALL11</v>
      </c>
      <c r="B34" s="6">
        <f>[1]!RawData[[#This Row],[Liquidez Diária]]</f>
        <v>10727</v>
      </c>
      <c r="C34" s="6">
        <f>[1]!RawData[[#This Row],[Dividendo]]</f>
        <v>0.78</v>
      </c>
      <c r="D34" s="6">
        <f>[1]!RawData[[#This Row],[Dividend Yield]]</f>
        <v>7.6E-3</v>
      </c>
      <c r="E34" s="6">
        <f>[1]!RawData[[#This Row],[DY (3M) Acumulado]]</f>
        <v>2.2499999999999999E-2</v>
      </c>
      <c r="F34" s="6">
        <f>[1]!RawData[[#This Row],[DY (6M) Acumulado]]</f>
        <v>4.3999999999999997E-2</v>
      </c>
      <c r="G34" s="6">
        <f>[1]!RawData[[#This Row],[DY (12M) Acumulado]]</f>
        <v>8.72E-2</v>
      </c>
      <c r="H34" s="6">
        <f>[1]!RawData[[#This Row],[DY (3M) Média]]</f>
        <v>7.4999999999999997E-3</v>
      </c>
      <c r="I34" s="6">
        <f>[1]!RawData[[#This Row],[DY (6M) Média]]</f>
        <v>7.3000000000000001E-3</v>
      </c>
      <c r="J34" s="6">
        <f>[1]!RawData[[#This Row],[DY (12M) Média]]</f>
        <v>7.3000000000000001E-3</v>
      </c>
      <c r="K34" s="6">
        <f>[1]!RawData[[#This Row],[DY Ano]]</f>
        <v>7.6E-3</v>
      </c>
      <c r="L34" s="6">
        <f>[1]!RawData[[#This Row],[Rentab. Acumulada]]</f>
        <v>7.6E-3</v>
      </c>
      <c r="M34" s="6">
        <f>[1]!RawData[[#This Row],[Patrimônio Líq.]]</f>
        <v>1094178737.27</v>
      </c>
      <c r="N34" s="6">
        <f>[1]!RawData[[#This Row],[P/VPA]]</f>
        <v>0.84</v>
      </c>
      <c r="O34" s="6">
        <f>[1]!RawData[[#This Row],[Quantidade Ativos]]</f>
        <v>8</v>
      </c>
      <c r="P34" s="6">
        <f>SUMPRODUCT([1]!NormalData[[#This Row],[Liquidez Diária]:[Quantidade Ativos]],[1]AHPG_Table!$B$5:$O$5)</f>
        <v>1.2025661514411482E-2</v>
      </c>
      <c r="Q34" s="7">
        <f>RANK(ExportTb[[#This Row],[AHP-G]],ExportTb[AHP-G])</f>
        <v>34</v>
      </c>
    </row>
    <row r="35" spans="1:17" x14ac:dyDescent="0.3">
      <c r="A35" t="str">
        <f>[1]!RawData[[#This Row],[Ticker]]</f>
        <v>MCCI11</v>
      </c>
      <c r="B35" s="6">
        <f>[1]!RawData[[#This Row],[Liquidez Diária]]</f>
        <v>43041</v>
      </c>
      <c r="C35" s="6">
        <f>[1]!RawData[[#This Row],[Dividendo]]</f>
        <v>0.95</v>
      </c>
      <c r="D35" s="6">
        <f>[1]!RawData[[#This Row],[Dividend Yield]]</f>
        <v>1.12E-2</v>
      </c>
      <c r="E35" s="6">
        <f>[1]!RawData[[#This Row],[DY (3M) Acumulado]]</f>
        <v>3.5900000000000001E-2</v>
      </c>
      <c r="F35" s="6">
        <f>[1]!RawData[[#This Row],[DY (6M) Acumulado]]</f>
        <v>6.9900000000000004E-2</v>
      </c>
      <c r="G35" s="6">
        <f>[1]!RawData[[#This Row],[DY (12M) Acumulado]]</f>
        <v>0.13350000000000001</v>
      </c>
      <c r="H35" s="6">
        <f>[1]!RawData[[#This Row],[DY (3M) Média]]</f>
        <v>1.2E-2</v>
      </c>
      <c r="I35" s="6">
        <f>[1]!RawData[[#This Row],[DY (6M) Média]]</f>
        <v>1.17E-2</v>
      </c>
      <c r="J35" s="6">
        <f>[1]!RawData[[#This Row],[DY (12M) Média]]</f>
        <v>1.11E-2</v>
      </c>
      <c r="K35" s="6">
        <f>[1]!RawData[[#This Row],[DY Ano]]</f>
        <v>1.12E-2</v>
      </c>
      <c r="L35" s="6">
        <f>[1]!RawData[[#This Row],[Rentab. Acumulada]]</f>
        <v>1.12E-2</v>
      </c>
      <c r="M35" s="6">
        <f>[1]!RawData[[#This Row],[Patrimônio Líq.]]</f>
        <v>1348562788.74</v>
      </c>
      <c r="N35" s="6">
        <f>[1]!RawData[[#This Row],[P/VPA]]</f>
        <v>0.91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1.2374510222257421E-2</v>
      </c>
      <c r="Q35" s="7">
        <f>RANK(ExportTb[[#This Row],[AHP-G]],ExportTb[AHP-G])</f>
        <v>32</v>
      </c>
    </row>
    <row r="36" spans="1:17" x14ac:dyDescent="0.3">
      <c r="A36" t="str">
        <f>[1]!RawData[[#This Row],[Ticker]]</f>
        <v>MCHF11</v>
      </c>
      <c r="B36" s="6">
        <f>[1]!RawData[[#This Row],[Liquidez Diária]]</f>
        <v>133787</v>
      </c>
      <c r="C36" s="6">
        <f>[1]!RawData[[#This Row],[Dividendo]]</f>
        <v>0.1</v>
      </c>
      <c r="D36" s="6">
        <f>[1]!RawData[[#This Row],[Dividend Yield]]</f>
        <v>1.1599999999999999E-2</v>
      </c>
      <c r="E36" s="6">
        <f>[1]!RawData[[#This Row],[DY (3M) Acumulado]]</f>
        <v>3.5000000000000003E-2</v>
      </c>
      <c r="F36" s="6">
        <f>[1]!RawData[[#This Row],[DY (6M) Acumulado]]</f>
        <v>7.0499999999999993E-2</v>
      </c>
      <c r="G36" s="6">
        <f>[1]!RawData[[#This Row],[DY (12M) Acumulado]]</f>
        <v>0.1401</v>
      </c>
      <c r="H36" s="6">
        <f>[1]!RawData[[#This Row],[DY (3M) Média]]</f>
        <v>1.17E-2</v>
      </c>
      <c r="I36" s="6">
        <f>[1]!RawData[[#This Row],[DY (6M) Média]]</f>
        <v>1.18E-2</v>
      </c>
      <c r="J36" s="6">
        <f>[1]!RawData[[#This Row],[DY (12M) Média]]</f>
        <v>1.17E-2</v>
      </c>
      <c r="K36" s="6">
        <f>[1]!RawData[[#This Row],[DY Ano]]</f>
        <v>1.1599999999999999E-2</v>
      </c>
      <c r="L36" s="6">
        <f>[1]!RawData[[#This Row],[Rentab. Acumulada]]</f>
        <v>1.1599999999999999E-2</v>
      </c>
      <c r="M36" s="6">
        <f>[1]!RawData[[#This Row],[Patrimônio Líq.]]</f>
        <v>302861569.80000001</v>
      </c>
      <c r="N36" s="6">
        <f>[1]!RawData[[#This Row],[P/VPA]]</f>
        <v>0.93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1.7695736029428314E-2</v>
      </c>
      <c r="Q36" s="7">
        <f>RANK(ExportTb[[#This Row],[AHP-G]],ExportTb[AHP-G])</f>
        <v>19</v>
      </c>
    </row>
    <row r="37" spans="1:17" x14ac:dyDescent="0.3">
      <c r="A37" t="str">
        <f>[1]!RawData[[#This Row],[Ticker]]</f>
        <v>MFII11</v>
      </c>
      <c r="B37" s="6">
        <f>[1]!RawData[[#This Row],[Liquidez Diária]]</f>
        <v>2585</v>
      </c>
      <c r="C37" s="6">
        <f>[1]!RawData[[#This Row],[Dividendo]]</f>
        <v>1.1000000000000001</v>
      </c>
      <c r="D37" s="6">
        <f>[1]!RawData[[#This Row],[Dividend Yield]]</f>
        <v>1.1299999999999999E-2</v>
      </c>
      <c r="E37" s="6">
        <f>[1]!RawData[[#This Row],[DY (3M) Acumulado]]</f>
        <v>3.4799999999999998E-2</v>
      </c>
      <c r="F37" s="6">
        <f>[1]!RawData[[#This Row],[DY (6M) Acumulado]]</f>
        <v>6.8699999999999997E-2</v>
      </c>
      <c r="G37" s="6">
        <f>[1]!RawData[[#This Row],[DY (12M) Acumulado]]</f>
        <v>0.1361</v>
      </c>
      <c r="H37" s="6">
        <f>[1]!RawData[[#This Row],[DY (3M) Média]]</f>
        <v>1.1599999999999999E-2</v>
      </c>
      <c r="I37" s="6">
        <f>[1]!RawData[[#This Row],[DY (6M) Média]]</f>
        <v>1.14E-2</v>
      </c>
      <c r="J37" s="6">
        <f>[1]!RawData[[#This Row],[DY (12M) Média]]</f>
        <v>1.1299999999999999E-2</v>
      </c>
      <c r="K37" s="6">
        <f>[1]!RawData[[#This Row],[DY Ano]]</f>
        <v>1.1299999999999999E-2</v>
      </c>
      <c r="L37" s="6">
        <f>[1]!RawData[[#This Row],[Rentab. Acumulada]]</f>
        <v>1.1299999999999999E-2</v>
      </c>
      <c r="M37" s="6">
        <f>[1]!RawData[[#This Row],[Patrimônio Líq.]]</f>
        <v>430508232.75</v>
      </c>
      <c r="N37" s="6">
        <f>[1]!RawData[[#This Row],[P/VPA]]</f>
        <v>0.91</v>
      </c>
      <c r="O37" s="6">
        <f>[1]!RawData[[#This Row],[Quantidade Ativos]]</f>
        <v>9</v>
      </c>
      <c r="P37" s="6">
        <f>SUMPRODUCT([1]!NormalData[[#This Row],[Liquidez Diária]:[Quantidade Ativos]],[1]AHPG_Table!$B$5:$O$5)</f>
        <v>1.3690486608164146E-2</v>
      </c>
      <c r="Q37" s="7">
        <f>RANK(ExportTb[[#This Row],[AHP-G]],ExportTb[AHP-G])</f>
        <v>26</v>
      </c>
    </row>
    <row r="38" spans="1:17" x14ac:dyDescent="0.3">
      <c r="A38" t="str">
        <f>[1]!RawData[[#This Row],[Ticker]]</f>
        <v>MXRF11</v>
      </c>
      <c r="B38" s="6">
        <f>[1]!RawData[[#This Row],[Liquidez Diária]]</f>
        <v>547633</v>
      </c>
      <c r="C38" s="6">
        <f>[1]!RawData[[#This Row],[Dividendo]]</f>
        <v>0.11</v>
      </c>
      <c r="D38" s="6">
        <f>[1]!RawData[[#This Row],[Dividend Yield]]</f>
        <v>1.0800000000000001E-2</v>
      </c>
      <c r="E38" s="6">
        <f>[1]!RawData[[#This Row],[DY (3M) Acumulado]]</f>
        <v>2.87E-2</v>
      </c>
      <c r="F38" s="6">
        <f>[1]!RawData[[#This Row],[DY (6M) Acumulado]]</f>
        <v>5.8999999999999997E-2</v>
      </c>
      <c r="G38" s="6">
        <f>[1]!RawData[[#This Row],[DY (12M) Acumulado]]</f>
        <v>0.1244</v>
      </c>
      <c r="H38" s="6">
        <f>[1]!RawData[[#This Row],[DY (3M) Média]]</f>
        <v>9.5999999999999992E-3</v>
      </c>
      <c r="I38" s="6">
        <f>[1]!RawData[[#This Row],[DY (6M) Média]]</f>
        <v>9.7999999999999997E-3</v>
      </c>
      <c r="J38" s="6">
        <f>[1]!RawData[[#This Row],[DY (12M) Média]]</f>
        <v>1.04E-2</v>
      </c>
      <c r="K38" s="6">
        <f>[1]!RawData[[#This Row],[DY Ano]]</f>
        <v>1.0800000000000001E-2</v>
      </c>
      <c r="L38" s="6">
        <f>[1]!RawData[[#This Row],[Rentab. Acumulada]]</f>
        <v>1.0800000000000001E-2</v>
      </c>
      <c r="M38" s="6">
        <f>[1]!RawData[[#This Row],[Patrimônio Líq.]]</f>
        <v>2284497771.46</v>
      </c>
      <c r="N38" s="6">
        <f>[1]!RawData[[#This Row],[P/VPA]]</f>
        <v>1.01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5.1704713715866157E-2</v>
      </c>
      <c r="Q38" s="7">
        <f>RANK(ExportTb[[#This Row],[AHP-G]],ExportTb[AHP-G])</f>
        <v>2</v>
      </c>
    </row>
    <row r="39" spans="1:17" x14ac:dyDescent="0.3">
      <c r="A39" t="str">
        <f>[1]!RawData[[#This Row],[Ticker]]</f>
        <v>OUJP11</v>
      </c>
      <c r="B39" s="6">
        <f>[1]!RawData[[#This Row],[Liquidez Diária]]</f>
        <v>8348</v>
      </c>
      <c r="C39" s="6">
        <f>[1]!RawData[[#This Row],[Dividendo]]</f>
        <v>1.25</v>
      </c>
      <c r="D39" s="6">
        <f>[1]!RawData[[#This Row],[Dividend Yield]]</f>
        <v>1.2699999999999999E-2</v>
      </c>
      <c r="E39" s="6">
        <f>[1]!RawData[[#This Row],[DY (3M) Acumulado]]</f>
        <v>3.7999999999999999E-2</v>
      </c>
      <c r="F39" s="6">
        <f>[1]!RawData[[#This Row],[DY (6M) Acumulado]]</f>
        <v>7.6499999999999999E-2</v>
      </c>
      <c r="G39" s="6">
        <f>[1]!RawData[[#This Row],[DY (12M) Acumulado]]</f>
        <v>0.16239999999999999</v>
      </c>
      <c r="H39" s="6">
        <f>[1]!RawData[[#This Row],[DY (3M) Média]]</f>
        <v>1.2699999999999999E-2</v>
      </c>
      <c r="I39" s="6">
        <f>[1]!RawData[[#This Row],[DY (6M) Média]]</f>
        <v>1.2800000000000001E-2</v>
      </c>
      <c r="J39" s="6">
        <f>[1]!RawData[[#This Row],[DY (12M) Média]]</f>
        <v>1.35E-2</v>
      </c>
      <c r="K39" s="6">
        <f>[1]!RawData[[#This Row],[DY Ano]]</f>
        <v>1.2699999999999999E-2</v>
      </c>
      <c r="L39" s="6">
        <f>[1]!RawData[[#This Row],[Rentab. Acumulada]]</f>
        <v>1.2699999999999999E-2</v>
      </c>
      <c r="M39" s="6">
        <f>[1]!RawData[[#This Row],[Patrimônio Líq.]]</f>
        <v>324547926.63</v>
      </c>
      <c r="N39" s="6">
        <f>[1]!RawData[[#This Row],[P/VPA]]</f>
        <v>0.98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9.5692146221750315E-3</v>
      </c>
      <c r="Q39" s="7">
        <f>RANK(ExportTb[[#This Row],[AHP-G]],ExportTb[AHP-G])</f>
        <v>49</v>
      </c>
    </row>
    <row r="40" spans="1:17" x14ac:dyDescent="0.3">
      <c r="A40" t="str">
        <f>[1]!RawData[[#This Row],[Ticker]]</f>
        <v>PORD11</v>
      </c>
      <c r="B40" s="6">
        <f>[1]!RawData[[#This Row],[Liquidez Diária]]</f>
        <v>10001</v>
      </c>
      <c r="C40" s="6">
        <f>[1]!RawData[[#This Row],[Dividendo]]</f>
        <v>1.1200000000000001</v>
      </c>
      <c r="D40" s="6">
        <f>[1]!RawData[[#This Row],[Dividend Yield]]</f>
        <v>1.23E-2</v>
      </c>
      <c r="E40" s="6">
        <f>[1]!RawData[[#This Row],[DY (3M) Acumulado]]</f>
        <v>3.2099999999999997E-2</v>
      </c>
      <c r="F40" s="6">
        <f>[1]!RawData[[#This Row],[DY (6M) Acumulado]]</f>
        <v>6.5299999999999997E-2</v>
      </c>
      <c r="G40" s="6">
        <f>[1]!RawData[[#This Row],[DY (12M) Acumulado]]</f>
        <v>0.15379999999999999</v>
      </c>
      <c r="H40" s="6">
        <f>[1]!RawData[[#This Row],[DY (3M) Média]]</f>
        <v>1.0699999999999999E-2</v>
      </c>
      <c r="I40" s="6">
        <f>[1]!RawData[[#This Row],[DY (6M) Média]]</f>
        <v>1.09E-2</v>
      </c>
      <c r="J40" s="6">
        <f>[1]!RawData[[#This Row],[DY (12M) Média]]</f>
        <v>1.2800000000000001E-2</v>
      </c>
      <c r="K40" s="6">
        <f>[1]!RawData[[#This Row],[DY Ano]]</f>
        <v>1.23E-2</v>
      </c>
      <c r="L40" s="6">
        <f>[1]!RawData[[#This Row],[Rentab. Acumulada]]</f>
        <v>1.23E-2</v>
      </c>
      <c r="M40" s="6">
        <f>[1]!RawData[[#This Row],[Patrimônio Líq.]]</f>
        <v>363550200.18000001</v>
      </c>
      <c r="N40" s="6">
        <f>[1]!RawData[[#This Row],[P/VPA]]</f>
        <v>0.9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9.1643027381034872E-3</v>
      </c>
      <c r="Q40" s="7">
        <f>RANK(ExportTb[[#This Row],[AHP-G]],ExportTb[AHP-G])</f>
        <v>50</v>
      </c>
    </row>
    <row r="41" spans="1:17" x14ac:dyDescent="0.3">
      <c r="A41" t="str">
        <f>[1]!RawData[[#This Row],[Ticker]]</f>
        <v>RBRR11</v>
      </c>
      <c r="B41" s="6">
        <f>[1]!RawData[[#This Row],[Liquidez Diária]]</f>
        <v>36582</v>
      </c>
      <c r="C41" s="6">
        <f>[1]!RawData[[#This Row],[Dividendo]]</f>
        <v>0.95</v>
      </c>
      <c r="D41" s="6">
        <f>[1]!RawData[[#This Row],[Dividend Yield]]</f>
        <v>1.14E-2</v>
      </c>
      <c r="E41" s="6">
        <f>[1]!RawData[[#This Row],[DY (3M) Acumulado]]</f>
        <v>2.98E-2</v>
      </c>
      <c r="F41" s="6">
        <f>[1]!RawData[[#This Row],[DY (6M) Acumulado]]</f>
        <v>5.5500000000000001E-2</v>
      </c>
      <c r="G41" s="6">
        <f>[1]!RawData[[#This Row],[DY (12M) Acumulado]]</f>
        <v>0.12520000000000001</v>
      </c>
      <c r="H41" s="6">
        <f>[1]!RawData[[#This Row],[DY (3M) Média]]</f>
        <v>9.9000000000000008E-3</v>
      </c>
      <c r="I41" s="6">
        <f>[1]!RawData[[#This Row],[DY (6M) Média]]</f>
        <v>9.1999999999999998E-3</v>
      </c>
      <c r="J41" s="6">
        <f>[1]!RawData[[#This Row],[DY (12M) Média]]</f>
        <v>1.04E-2</v>
      </c>
      <c r="K41" s="6">
        <f>[1]!RawData[[#This Row],[DY Ano]]</f>
        <v>1.14E-2</v>
      </c>
      <c r="L41" s="6">
        <f>[1]!RawData[[#This Row],[Rentab. Acumulada]]</f>
        <v>1.14E-2</v>
      </c>
      <c r="M41" s="6">
        <f>[1]!RawData[[#This Row],[Patrimônio Líq.]]</f>
        <v>1269607818.8900001</v>
      </c>
      <c r="N41" s="6">
        <f>[1]!RawData[[#This Row],[P/VPA]]</f>
        <v>0.9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1.1492022926565662E-2</v>
      </c>
      <c r="Q41" s="7">
        <f>RANK(ExportTb[[#This Row],[AHP-G]],ExportTb[AHP-G])</f>
        <v>39</v>
      </c>
    </row>
    <row r="42" spans="1:17" x14ac:dyDescent="0.3">
      <c r="A42" t="str">
        <f>[1]!RawData[[#This Row],[Ticker]]</f>
        <v>RBRY11</v>
      </c>
      <c r="B42" s="6">
        <f>[1]!RawData[[#This Row],[Liquidez Diária]]</f>
        <v>18011</v>
      </c>
      <c r="C42" s="6">
        <f>[1]!RawData[[#This Row],[Dividendo]]</f>
        <v>1.1499999999999999</v>
      </c>
      <c r="D42" s="6">
        <f>[1]!RawData[[#This Row],[Dividend Yield]]</f>
        <v>1.21E-2</v>
      </c>
      <c r="E42" s="6">
        <f>[1]!RawData[[#This Row],[DY (3M) Acumulado]]</f>
        <v>3.4500000000000003E-2</v>
      </c>
      <c r="F42" s="6">
        <f>[1]!RawData[[#This Row],[DY (6M) Acumulado]]</f>
        <v>6.6299999999999998E-2</v>
      </c>
      <c r="G42" s="6">
        <f>[1]!RawData[[#This Row],[DY (12M) Acumulado]]</f>
        <v>0.1409</v>
      </c>
      <c r="H42" s="6">
        <f>[1]!RawData[[#This Row],[DY (3M) Média]]</f>
        <v>1.15E-2</v>
      </c>
      <c r="I42" s="6">
        <f>[1]!RawData[[#This Row],[DY (6M) Média]]</f>
        <v>1.11E-2</v>
      </c>
      <c r="J42" s="6">
        <f>[1]!RawData[[#This Row],[DY (12M) Média]]</f>
        <v>1.17E-2</v>
      </c>
      <c r="K42" s="6">
        <f>[1]!RawData[[#This Row],[DY Ano]]</f>
        <v>1.21E-2</v>
      </c>
      <c r="L42" s="6">
        <f>[1]!RawData[[#This Row],[Rentab. Acumulada]]</f>
        <v>1.21E-2</v>
      </c>
      <c r="M42" s="6">
        <f>[1]!RawData[[#This Row],[Patrimônio Líq.]]</f>
        <v>553436918.69000006</v>
      </c>
      <c r="N42" s="6">
        <f>[1]!RawData[[#This Row],[P/VPA]]</f>
        <v>0.95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9.9600225626345872E-3</v>
      </c>
      <c r="Q42" s="7">
        <f>RANK(ExportTb[[#This Row],[AHP-G]],ExportTb[AHP-G])</f>
        <v>47</v>
      </c>
    </row>
    <row r="43" spans="1:17" x14ac:dyDescent="0.3">
      <c r="A43" t="str">
        <f>[1]!RawData[[#This Row],[Ticker]]</f>
        <v>RBVA11</v>
      </c>
      <c r="B43" s="6">
        <f>[1]!RawData[[#This Row],[Liquidez Diária]]</f>
        <v>5168</v>
      </c>
      <c r="C43" s="6">
        <f>[1]!RawData[[#This Row],[Dividendo]]</f>
        <v>0.95</v>
      </c>
      <c r="D43" s="6">
        <f>[1]!RawData[[#This Row],[Dividend Yield]]</f>
        <v>1.01E-2</v>
      </c>
      <c r="E43" s="6">
        <f>[1]!RawData[[#This Row],[DY (3M) Acumulado]]</f>
        <v>3.3300000000000003E-2</v>
      </c>
      <c r="F43" s="6">
        <f>[1]!RawData[[#This Row],[DY (6M) Acumulado]]</f>
        <v>6.5799999999999997E-2</v>
      </c>
      <c r="G43" s="6">
        <f>[1]!RawData[[#This Row],[DY (12M) Acumulado]]</f>
        <v>0.12740000000000001</v>
      </c>
      <c r="H43" s="6">
        <f>[1]!RawData[[#This Row],[DY (3M) Média]]</f>
        <v>1.11E-2</v>
      </c>
      <c r="I43" s="6">
        <f>[1]!RawData[[#This Row],[DY (6M) Média]]</f>
        <v>1.0999999999999999E-2</v>
      </c>
      <c r="J43" s="6">
        <f>[1]!RawData[[#This Row],[DY (12M) Média]]</f>
        <v>1.06E-2</v>
      </c>
      <c r="K43" s="6">
        <f>[1]!RawData[[#This Row],[DY Ano]]</f>
        <v>1.01E-2</v>
      </c>
      <c r="L43" s="6">
        <f>[1]!RawData[[#This Row],[Rentab. Acumulada]]</f>
        <v>1.01E-2</v>
      </c>
      <c r="M43" s="6">
        <f>[1]!RawData[[#This Row],[Patrimônio Líq.]]</f>
        <v>1235324531.1900001</v>
      </c>
      <c r="N43" s="6">
        <f>[1]!RawData[[#This Row],[P/VPA]]</f>
        <v>0.87</v>
      </c>
      <c r="O43" s="6">
        <f>[1]!RawData[[#This Row],[Quantidade Ativos]]</f>
        <v>72</v>
      </c>
      <c r="P43" s="6">
        <f>SUMPRODUCT([1]!NormalData[[#This Row],[Liquidez Diária]:[Quantidade Ativos]],[1]AHPG_Table!$B$5:$O$5)</f>
        <v>5.2070574802068934E-2</v>
      </c>
      <c r="Q43" s="7">
        <f>RANK(ExportTb[[#This Row],[AHP-G]],ExportTb[AHP-G])</f>
        <v>1</v>
      </c>
    </row>
    <row r="44" spans="1:17" x14ac:dyDescent="0.3">
      <c r="A44" t="str">
        <f>[1]!RawData[[#This Row],[Ticker]]</f>
        <v>RECR11</v>
      </c>
      <c r="B44" s="6">
        <f>[1]!RawData[[#This Row],[Liquidez Diária]]</f>
        <v>39454</v>
      </c>
      <c r="C44" s="6">
        <f>[1]!RawData[[#This Row],[Dividendo]]</f>
        <v>0.99</v>
      </c>
      <c r="D44" s="6">
        <f>[1]!RawData[[#This Row],[Dividend Yield]]</f>
        <v>1.15E-2</v>
      </c>
      <c r="E44" s="6">
        <f>[1]!RawData[[#This Row],[DY (3M) Acumulado]]</f>
        <v>3.04E-2</v>
      </c>
      <c r="F44" s="6">
        <f>[1]!RawData[[#This Row],[DY (6M) Acumulado]]</f>
        <v>5.0599999999999999E-2</v>
      </c>
      <c r="G44" s="6">
        <f>[1]!RawData[[#This Row],[DY (12M) Acumulado]]</f>
        <v>0.1298</v>
      </c>
      <c r="H44" s="6">
        <f>[1]!RawData[[#This Row],[DY (3M) Média]]</f>
        <v>1.01E-2</v>
      </c>
      <c r="I44" s="6">
        <f>[1]!RawData[[#This Row],[DY (6M) Média]]</f>
        <v>8.3999999999999995E-3</v>
      </c>
      <c r="J44" s="6">
        <f>[1]!RawData[[#This Row],[DY (12M) Média]]</f>
        <v>1.0800000000000001E-2</v>
      </c>
      <c r="K44" s="6">
        <f>[1]!RawData[[#This Row],[DY Ano]]</f>
        <v>1.15E-2</v>
      </c>
      <c r="L44" s="6">
        <f>[1]!RawData[[#This Row],[Rentab. Acumulada]]</f>
        <v>1.15E-2</v>
      </c>
      <c r="M44" s="6">
        <f>[1]!RawData[[#This Row],[Patrimônio Líq.]]</f>
        <v>2520797688.6500001</v>
      </c>
      <c r="N44" s="6">
        <f>[1]!RawData[[#This Row],[P/VPA]]</f>
        <v>0.88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1.3229843808643973E-2</v>
      </c>
      <c r="Q44" s="7">
        <f>RANK(ExportTb[[#This Row],[AHP-G]],ExportTb[AHP-G])</f>
        <v>28</v>
      </c>
    </row>
    <row r="45" spans="1:17" x14ac:dyDescent="0.3">
      <c r="A45" t="str">
        <f>[1]!RawData[[#This Row],[Ticker]]</f>
        <v>RZAK11</v>
      </c>
      <c r="B45" s="6">
        <f>[1]!RawData[[#This Row],[Liquidez Diária]]</f>
        <v>23709</v>
      </c>
      <c r="C45" s="6">
        <f>[1]!RawData[[#This Row],[Dividendo]]</f>
        <v>1.2</v>
      </c>
      <c r="D45" s="6">
        <f>[1]!RawData[[#This Row],[Dividend Yield]]</f>
        <v>1.2200000000000001E-2</v>
      </c>
      <c r="E45" s="6">
        <f>[1]!RawData[[#This Row],[DY (3M) Acumulado]]</f>
        <v>4.1700000000000001E-2</v>
      </c>
      <c r="F45" s="6">
        <f>[1]!RawData[[#This Row],[DY (6M) Acumulado]]</f>
        <v>8.7400000000000005E-2</v>
      </c>
      <c r="G45" s="6">
        <f>[1]!RawData[[#This Row],[DY (12M) Acumulado]]</f>
        <v>0.182</v>
      </c>
      <c r="H45" s="6">
        <f>[1]!RawData[[#This Row],[DY (3M) Média]]</f>
        <v>1.3899999999999999E-2</v>
      </c>
      <c r="I45" s="6">
        <f>[1]!RawData[[#This Row],[DY (6M) Média]]</f>
        <v>1.46E-2</v>
      </c>
      <c r="J45" s="6">
        <f>[1]!RawData[[#This Row],[DY (12M) Média]]</f>
        <v>1.52E-2</v>
      </c>
      <c r="K45" s="6">
        <f>[1]!RawData[[#This Row],[DY Ano]]</f>
        <v>1.2200000000000001E-2</v>
      </c>
      <c r="L45" s="6">
        <f>[1]!RawData[[#This Row],[Rentab. Acumulada]]</f>
        <v>1.2200000000000001E-2</v>
      </c>
      <c r="M45" s="6">
        <f>[1]!RawData[[#This Row],[Patrimônio Líq.]]</f>
        <v>360999586.27999997</v>
      </c>
      <c r="N45" s="6">
        <f>[1]!RawData[[#This Row],[P/VPA]]</f>
        <v>1.05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1.0919619875832082E-2</v>
      </c>
      <c r="Q45" s="7">
        <f>RANK(ExportTb[[#This Row],[AHP-G]],ExportTb[AHP-G])</f>
        <v>41</v>
      </c>
    </row>
    <row r="46" spans="1:17" x14ac:dyDescent="0.3">
      <c r="A46" t="str">
        <f>[1]!RawData[[#This Row],[Ticker]]</f>
        <v>RZTR11</v>
      </c>
      <c r="B46" s="6">
        <f>[1]!RawData[[#This Row],[Liquidez Diária]]</f>
        <v>26149</v>
      </c>
      <c r="C46" s="6">
        <f>[1]!RawData[[#This Row],[Dividendo]]</f>
        <v>0.85</v>
      </c>
      <c r="D46" s="6">
        <f>[1]!RawData[[#This Row],[Dividend Yield]]</f>
        <v>9.4000000000000004E-3</v>
      </c>
      <c r="E46" s="6">
        <f>[1]!RawData[[#This Row],[DY (3M) Acumulado]]</f>
        <v>3.0599999999999999E-2</v>
      </c>
      <c r="F46" s="6">
        <f>[1]!RawData[[#This Row],[DY (6M) Acumulado]]</f>
        <v>6.6799999999999998E-2</v>
      </c>
      <c r="G46" s="6">
        <f>[1]!RawData[[#This Row],[DY (12M) Acumulado]]</f>
        <v>0.13969999999999999</v>
      </c>
      <c r="H46" s="6">
        <f>[1]!RawData[[#This Row],[DY (3M) Média]]</f>
        <v>1.0200000000000001E-2</v>
      </c>
      <c r="I46" s="6">
        <f>[1]!RawData[[#This Row],[DY (6M) Média]]</f>
        <v>1.11E-2</v>
      </c>
      <c r="J46" s="6">
        <f>[1]!RawData[[#This Row],[DY (12M) Média]]</f>
        <v>1.1599999999999999E-2</v>
      </c>
      <c r="K46" s="6">
        <f>[1]!RawData[[#This Row],[DY Ano]]</f>
        <v>9.4000000000000004E-3</v>
      </c>
      <c r="L46" s="6">
        <f>[1]!RawData[[#This Row],[Rentab. Acumulada]]</f>
        <v>9.4000000000000004E-3</v>
      </c>
      <c r="M46" s="6">
        <f>[1]!RawData[[#This Row],[Patrimônio Líq.]]</f>
        <v>1066113876.24</v>
      </c>
      <c r="N46" s="6">
        <f>[1]!RawData[[#This Row],[P/VPA]]</f>
        <v>0.91</v>
      </c>
      <c r="O46" s="6">
        <f>[1]!RawData[[#This Row],[Quantidade Ativos]]</f>
        <v>10</v>
      </c>
      <c r="P46" s="6">
        <f>SUMPRODUCT([1]!NormalData[[#This Row],[Liquidez Diária]:[Quantidade Ativos]],[1]AHPG_Table!$B$5:$O$5)</f>
        <v>1.5879965398077039E-2</v>
      </c>
      <c r="Q46" s="7">
        <f>RANK(ExportTb[[#This Row],[AHP-G]],ExportTb[AHP-G])</f>
        <v>22</v>
      </c>
    </row>
    <row r="47" spans="1:17" x14ac:dyDescent="0.3">
      <c r="A47" t="str">
        <f>[1]!RawData[[#This Row],[Ticker]]</f>
        <v>SADI11</v>
      </c>
      <c r="B47" s="6">
        <f>[1]!RawData[[#This Row],[Liquidez Diária]]</f>
        <v>3675</v>
      </c>
      <c r="C47" s="6">
        <f>[1]!RawData[[#This Row],[Dividendo]]</f>
        <v>1.07</v>
      </c>
      <c r="D47" s="6">
        <f>[1]!RawData[[#This Row],[Dividend Yield]]</f>
        <v>1.1599999999999999E-2</v>
      </c>
      <c r="E47" s="6">
        <f>[1]!RawData[[#This Row],[DY (3M) Acumulado]]</f>
        <v>3.4599999999999999E-2</v>
      </c>
      <c r="F47" s="6">
        <f>[1]!RawData[[#This Row],[DY (6M) Acumulado]]</f>
        <v>6.9500000000000006E-2</v>
      </c>
      <c r="G47" s="6">
        <f>[1]!RawData[[#This Row],[DY (12M) Acumulado]]</f>
        <v>0.1361</v>
      </c>
      <c r="H47" s="6">
        <f>[1]!RawData[[#This Row],[DY (3M) Média]]</f>
        <v>1.15E-2</v>
      </c>
      <c r="I47" s="6">
        <f>[1]!RawData[[#This Row],[DY (6M) Média]]</f>
        <v>1.1599999999999999E-2</v>
      </c>
      <c r="J47" s="6">
        <f>[1]!RawData[[#This Row],[DY (12M) Média]]</f>
        <v>1.1299999999999999E-2</v>
      </c>
      <c r="K47" s="6">
        <f>[1]!RawData[[#This Row],[DY Ano]]</f>
        <v>1.1599999999999999E-2</v>
      </c>
      <c r="L47" s="6">
        <f>[1]!RawData[[#This Row],[Rentab. Acumulada]]</f>
        <v>1.1599999999999999E-2</v>
      </c>
      <c r="M47" s="6">
        <f>[1]!RawData[[#This Row],[Patrimônio Líq.]]</f>
        <v>313671106.73000002</v>
      </c>
      <c r="N47" s="6">
        <f>[1]!RawData[[#This Row],[P/VPA]]</f>
        <v>0.92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8.3155089543838368E-3</v>
      </c>
      <c r="Q47" s="7">
        <f>RANK(ExportTb[[#This Row],[AHP-G]],ExportTb[AHP-G])</f>
        <v>54</v>
      </c>
    </row>
    <row r="48" spans="1:17" x14ac:dyDescent="0.3">
      <c r="A48" t="str">
        <f>[1]!RawData[[#This Row],[Ticker]]</f>
        <v>SNCI11</v>
      </c>
      <c r="B48" s="6">
        <f>[1]!RawData[[#This Row],[Liquidez Diária]]</f>
        <v>9319</v>
      </c>
      <c r="C48" s="6">
        <f>[1]!RawData[[#This Row],[Dividendo]]</f>
        <v>1</v>
      </c>
      <c r="D48" s="6">
        <f>[1]!RawData[[#This Row],[Dividend Yield]]</f>
        <v>1.03E-2</v>
      </c>
      <c r="E48" s="6">
        <f>[1]!RawData[[#This Row],[DY (3M) Acumulado]]</f>
        <v>3.0499999999999999E-2</v>
      </c>
      <c r="F48" s="6">
        <f>[1]!RawData[[#This Row],[DY (6M) Acumulado]]</f>
        <v>6.1800000000000001E-2</v>
      </c>
      <c r="G48" s="6">
        <f>[1]!RawData[[#This Row],[DY (12M) Acumulado]]</f>
        <v>0.1396</v>
      </c>
      <c r="H48" s="6">
        <f>[1]!RawData[[#This Row],[DY (3M) Média]]</f>
        <v>1.0200000000000001E-2</v>
      </c>
      <c r="I48" s="6">
        <f>[1]!RawData[[#This Row],[DY (6M) Média]]</f>
        <v>1.03E-2</v>
      </c>
      <c r="J48" s="6">
        <f>[1]!RawData[[#This Row],[DY (12M) Média]]</f>
        <v>1.1599999999999999E-2</v>
      </c>
      <c r="K48" s="6">
        <f>[1]!RawData[[#This Row],[DY Ano]]</f>
        <v>1.03E-2</v>
      </c>
      <c r="L48" s="6">
        <f>[1]!RawData[[#This Row],[Rentab. Acumulada]]</f>
        <v>1.03E-2</v>
      </c>
      <c r="M48" s="6">
        <f>[1]!RawData[[#This Row],[Patrimônio Líq.]]</f>
        <v>408717519.54000002</v>
      </c>
      <c r="N48" s="6">
        <f>[1]!RawData[[#This Row],[P/VPA]]</f>
        <v>0.98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8.1807042005208226E-3</v>
      </c>
      <c r="Q48" s="7">
        <f>RANK(ExportTb[[#This Row],[AHP-G]],ExportTb[AHP-G])</f>
        <v>56</v>
      </c>
    </row>
    <row r="49" spans="1:17" x14ac:dyDescent="0.3">
      <c r="A49" t="str">
        <f>[1]!RawData[[#This Row],[Ticker]]</f>
        <v>SNFF11</v>
      </c>
      <c r="B49" s="6">
        <f>[1]!RawData[[#This Row],[Liquidez Diária]]</f>
        <v>4653</v>
      </c>
      <c r="C49" s="6">
        <f>[1]!RawData[[#This Row],[Dividendo]]</f>
        <v>0.65</v>
      </c>
      <c r="D49" s="6">
        <f>[1]!RawData[[#This Row],[Dividend Yield]]</f>
        <v>7.4999999999999997E-3</v>
      </c>
      <c r="E49" s="6">
        <f>[1]!RawData[[#This Row],[DY (3M) Acumulado]]</f>
        <v>3.1E-2</v>
      </c>
      <c r="F49" s="6">
        <f>[1]!RawData[[#This Row],[DY (6M) Acumulado]]</f>
        <v>5.2999999999999999E-2</v>
      </c>
      <c r="G49" s="6">
        <f>[1]!RawData[[#This Row],[DY (12M) Acumulado]]</f>
        <v>0.1055</v>
      </c>
      <c r="H49" s="6">
        <f>[1]!RawData[[#This Row],[DY (3M) Média]]</f>
        <v>1.03E-2</v>
      </c>
      <c r="I49" s="6">
        <f>[1]!RawData[[#This Row],[DY (6M) Média]]</f>
        <v>8.8000000000000005E-3</v>
      </c>
      <c r="J49" s="6">
        <f>[1]!RawData[[#This Row],[DY (12M) Média]]</f>
        <v>8.8000000000000005E-3</v>
      </c>
      <c r="K49" s="6">
        <f>[1]!RawData[[#This Row],[DY Ano]]</f>
        <v>7.4999999999999997E-3</v>
      </c>
      <c r="L49" s="6">
        <f>[1]!RawData[[#This Row],[Rentab. Acumulada]]</f>
        <v>7.4999999999999997E-3</v>
      </c>
      <c r="M49" s="6">
        <f>[1]!RawData[[#This Row],[Patrimônio Líq.]]</f>
        <v>251391286.34999999</v>
      </c>
      <c r="N49" s="6">
        <f>[1]!RawData[[#This Row],[P/VPA]]</f>
        <v>0.96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6.0050426331266773E-3</v>
      </c>
      <c r="Q49" s="7">
        <f>RANK(ExportTb[[#This Row],[AHP-G]],ExportTb[AHP-G])</f>
        <v>61</v>
      </c>
    </row>
    <row r="50" spans="1:17" x14ac:dyDescent="0.3">
      <c r="A50" t="str">
        <f>[1]!RawData[[#This Row],[Ticker]]</f>
        <v>TGAR11</v>
      </c>
      <c r="B50" s="6">
        <f>[1]!RawData[[#This Row],[Liquidez Diária]]</f>
        <v>29824</v>
      </c>
      <c r="C50" s="6">
        <f>[1]!RawData[[#This Row],[Dividendo]]</f>
        <v>1.3</v>
      </c>
      <c r="D50" s="6">
        <f>[1]!RawData[[#This Row],[Dividend Yield]]</f>
        <v>1.09E-2</v>
      </c>
      <c r="E50" s="6">
        <f>[1]!RawData[[#This Row],[DY (3M) Acumulado]]</f>
        <v>3.4000000000000002E-2</v>
      </c>
      <c r="F50" s="6">
        <f>[1]!RawData[[#This Row],[DY (6M) Acumulado]]</f>
        <v>7.1800000000000003E-2</v>
      </c>
      <c r="G50" s="6">
        <f>[1]!RawData[[#This Row],[DY (12M) Acumulado]]</f>
        <v>0.1454</v>
      </c>
      <c r="H50" s="6">
        <f>[1]!RawData[[#This Row],[DY (3M) Média]]</f>
        <v>1.1299999999999999E-2</v>
      </c>
      <c r="I50" s="6">
        <f>[1]!RawData[[#This Row],[DY (6M) Média]]</f>
        <v>1.2E-2</v>
      </c>
      <c r="J50" s="6">
        <f>[1]!RawData[[#This Row],[DY (12M) Média]]</f>
        <v>1.21E-2</v>
      </c>
      <c r="K50" s="6">
        <f>[1]!RawData[[#This Row],[DY Ano]]</f>
        <v>1.09E-2</v>
      </c>
      <c r="L50" s="6">
        <f>[1]!RawData[[#This Row],[Rentab. Acumulada]]</f>
        <v>1.09E-2</v>
      </c>
      <c r="M50" s="6">
        <f>[1]!RawData[[#This Row],[Patrimônio Líq.]]</f>
        <v>1821734452.51</v>
      </c>
      <c r="N50" s="6">
        <f>[1]!RawData[[#This Row],[P/VPA]]</f>
        <v>0.87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1.2127473786258332E-2</v>
      </c>
      <c r="Q50" s="7">
        <f>RANK(ExportTb[[#This Row],[AHP-G]],ExportTb[AHP-G])</f>
        <v>33</v>
      </c>
    </row>
    <row r="51" spans="1:17" x14ac:dyDescent="0.3">
      <c r="A51" t="str">
        <f>[1]!RawData[[#This Row],[Ticker]]</f>
        <v>TRXF11</v>
      </c>
      <c r="B51" s="6">
        <f>[1]!RawData[[#This Row],[Liquidez Diária]]</f>
        <v>36190</v>
      </c>
      <c r="C51" s="6">
        <f>[1]!RawData[[#This Row],[Dividendo]]</f>
        <v>0.85</v>
      </c>
      <c r="D51" s="6">
        <f>[1]!RawData[[#This Row],[Dividend Yield]]</f>
        <v>8.0999999999999996E-3</v>
      </c>
      <c r="E51" s="6">
        <f>[1]!RawData[[#This Row],[DY (3M) Acumulado]]</f>
        <v>2.76E-2</v>
      </c>
      <c r="F51" s="6">
        <f>[1]!RawData[[#This Row],[DY (6M) Acumulado]]</f>
        <v>5.0900000000000001E-2</v>
      </c>
      <c r="G51" s="6">
        <f>[1]!RawData[[#This Row],[DY (12M) Acumulado]]</f>
        <v>0.1024</v>
      </c>
      <c r="H51" s="6">
        <f>[1]!RawData[[#This Row],[DY (3M) Média]]</f>
        <v>9.1999999999999998E-3</v>
      </c>
      <c r="I51" s="6">
        <f>[1]!RawData[[#This Row],[DY (6M) Média]]</f>
        <v>8.5000000000000006E-3</v>
      </c>
      <c r="J51" s="6">
        <f>[1]!RawData[[#This Row],[DY (12M) Média]]</f>
        <v>8.5000000000000006E-3</v>
      </c>
      <c r="K51" s="6">
        <f>[1]!RawData[[#This Row],[DY Ano]]</f>
        <v>8.0999999999999996E-3</v>
      </c>
      <c r="L51" s="6">
        <f>[1]!RawData[[#This Row],[Rentab. Acumulada]]</f>
        <v>8.0999999999999996E-3</v>
      </c>
      <c r="M51" s="6">
        <f>[1]!RawData[[#This Row],[Patrimônio Líq.]]</f>
        <v>1250647871.5999999</v>
      </c>
      <c r="N51" s="6">
        <f>[1]!RawData[[#This Row],[P/VPA]]</f>
        <v>0.99</v>
      </c>
      <c r="O51" s="6">
        <f>[1]!RawData[[#This Row],[Quantidade Ativos]]</f>
        <v>44</v>
      </c>
      <c r="P51" s="6">
        <f>SUMPRODUCT([1]!NormalData[[#This Row],[Liquidez Diária]:[Quantidade Ativos]],[1]AHPG_Table!$B$5:$O$5)</f>
        <v>3.640865053038983E-2</v>
      </c>
      <c r="Q51" s="7">
        <f>RANK(ExportTb[[#This Row],[AHP-G]],ExportTb[AHP-G])</f>
        <v>6</v>
      </c>
    </row>
    <row r="52" spans="1:17" x14ac:dyDescent="0.3">
      <c r="A52" t="str">
        <f>[1]!RawData[[#This Row],[Ticker]]</f>
        <v>URPR11</v>
      </c>
      <c r="B52" s="6">
        <f>[1]!RawData[[#This Row],[Liquidez Diária]]</f>
        <v>24399</v>
      </c>
      <c r="C52" s="6">
        <f>[1]!RawData[[#This Row],[Dividendo]]</f>
        <v>1.25</v>
      </c>
      <c r="D52" s="6">
        <f>[1]!RawData[[#This Row],[Dividend Yield]]</f>
        <v>1.24E-2</v>
      </c>
      <c r="E52" s="6">
        <f>[1]!RawData[[#This Row],[DY (3M) Acumulado]]</f>
        <v>3.56E-2</v>
      </c>
      <c r="F52" s="6">
        <f>[1]!RawData[[#This Row],[DY (6M) Acumulado]]</f>
        <v>7.5300000000000006E-2</v>
      </c>
      <c r="G52" s="6">
        <f>[1]!RawData[[#This Row],[DY (12M) Acumulado]]</f>
        <v>0.16619999999999999</v>
      </c>
      <c r="H52" s="6">
        <f>[1]!RawData[[#This Row],[DY (3M) Média]]</f>
        <v>1.1900000000000001E-2</v>
      </c>
      <c r="I52" s="6">
        <f>[1]!RawData[[#This Row],[DY (6M) Média]]</f>
        <v>1.2500000000000001E-2</v>
      </c>
      <c r="J52" s="6">
        <f>[1]!RawData[[#This Row],[DY (12M) Média]]</f>
        <v>1.38E-2</v>
      </c>
      <c r="K52" s="6">
        <f>[1]!RawData[[#This Row],[DY Ano]]</f>
        <v>1.24E-2</v>
      </c>
      <c r="L52" s="6">
        <f>[1]!RawData[[#This Row],[Rentab. Acumulada]]</f>
        <v>1.24E-2</v>
      </c>
      <c r="M52" s="6">
        <f>[1]!RawData[[#This Row],[Patrimônio Líq.]]</f>
        <v>1156551277.2</v>
      </c>
      <c r="N52" s="6">
        <f>[1]!RawData[[#This Row],[P/VPA]]</f>
        <v>1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1.1645401684499779E-2</v>
      </c>
      <c r="Q52" s="7">
        <f>RANK(ExportTb[[#This Row],[AHP-G]],ExportTb[AHP-G])</f>
        <v>38</v>
      </c>
    </row>
    <row r="53" spans="1:17" x14ac:dyDescent="0.3">
      <c r="A53" t="str">
        <f>[1]!RawData[[#This Row],[Ticker]]</f>
        <v>VCJR11</v>
      </c>
      <c r="B53" s="6">
        <f>[1]!RawData[[#This Row],[Liquidez Diária]]</f>
        <v>10032</v>
      </c>
      <c r="C53" s="6">
        <f>[1]!RawData[[#This Row],[Dividendo]]</f>
        <v>1.08</v>
      </c>
      <c r="D53" s="6">
        <f>[1]!RawData[[#This Row],[Dividend Yield]]</f>
        <v>1.1900000000000001E-2</v>
      </c>
      <c r="E53" s="6">
        <f>[1]!RawData[[#This Row],[DY (3M) Acumulado]]</f>
        <v>2.7799999999999998E-2</v>
      </c>
      <c r="F53" s="6">
        <f>[1]!RawData[[#This Row],[DY (6M) Acumulado]]</f>
        <v>3.9800000000000002E-2</v>
      </c>
      <c r="G53" s="6">
        <f>[1]!RawData[[#This Row],[DY (12M) Acumulado]]</f>
        <v>0.1188</v>
      </c>
      <c r="H53" s="6">
        <f>[1]!RawData[[#This Row],[DY (3M) Média]]</f>
        <v>9.2999999999999992E-3</v>
      </c>
      <c r="I53" s="6">
        <f>[1]!RawData[[#This Row],[DY (6M) Média]]</f>
        <v>6.6E-3</v>
      </c>
      <c r="J53" s="6">
        <f>[1]!RawData[[#This Row],[DY (12M) Média]]</f>
        <v>9.9000000000000008E-3</v>
      </c>
      <c r="K53" s="6">
        <f>[1]!RawData[[#This Row],[DY Ano]]</f>
        <v>1.1900000000000001E-2</v>
      </c>
      <c r="L53" s="6">
        <f>[1]!RawData[[#This Row],[Rentab. Acumulada]]</f>
        <v>1.1900000000000001E-2</v>
      </c>
      <c r="M53" s="6">
        <f>[1]!RawData[[#This Row],[Patrimônio Líq.]]</f>
        <v>1389190344.5799999</v>
      </c>
      <c r="N53" s="6">
        <f>[1]!RawData[[#This Row],[P/VPA]]</f>
        <v>0.93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9.5866167254049107E-3</v>
      </c>
      <c r="Q53" s="7">
        <f>RANK(ExportTb[[#This Row],[AHP-G]],ExportTb[AHP-G])</f>
        <v>48</v>
      </c>
    </row>
    <row r="54" spans="1:17" x14ac:dyDescent="0.3">
      <c r="A54" t="str">
        <f>[1]!RawData[[#This Row],[Ticker]]</f>
        <v>VGHF11</v>
      </c>
      <c r="B54" s="6">
        <f>[1]!RawData[[#This Row],[Liquidez Diária]]</f>
        <v>195558</v>
      </c>
      <c r="C54" s="6">
        <f>[1]!RawData[[#This Row],[Dividendo]]</f>
        <v>0.1</v>
      </c>
      <c r="D54" s="6">
        <f>[1]!RawData[[#This Row],[Dividend Yield]]</f>
        <v>1.09E-2</v>
      </c>
      <c r="E54" s="6">
        <f>[1]!RawData[[#This Row],[DY (3M) Acumulado]]</f>
        <v>3.1600000000000003E-2</v>
      </c>
      <c r="F54" s="6">
        <f>[1]!RawData[[#This Row],[DY (6M) Acumulado]]</f>
        <v>6.2399999999999997E-2</v>
      </c>
      <c r="G54" s="6">
        <f>[1]!RawData[[#This Row],[DY (12M) Acumulado]]</f>
        <v>0.14369999999999999</v>
      </c>
      <c r="H54" s="6">
        <f>[1]!RawData[[#This Row],[DY (3M) Média]]</f>
        <v>1.0500000000000001E-2</v>
      </c>
      <c r="I54" s="6">
        <f>[1]!RawData[[#This Row],[DY (6M) Média]]</f>
        <v>1.04E-2</v>
      </c>
      <c r="J54" s="6">
        <f>[1]!RawData[[#This Row],[DY (12M) Média]]</f>
        <v>1.2E-2</v>
      </c>
      <c r="K54" s="6">
        <f>[1]!RawData[[#This Row],[DY Ano]]</f>
        <v>1.09E-2</v>
      </c>
      <c r="L54" s="6">
        <f>[1]!RawData[[#This Row],[Rentab. Acumulada]]</f>
        <v>1.09E-2</v>
      </c>
      <c r="M54" s="6">
        <f>[1]!RawData[[#This Row],[Patrimônio Líq.]]</f>
        <v>667476760.63999999</v>
      </c>
      <c r="N54" s="6">
        <f>[1]!RawData[[#This Row],[P/VPA]]</f>
        <v>1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2.2546576483356832E-2</v>
      </c>
      <c r="Q54" s="7">
        <f>RANK(ExportTb[[#This Row],[AHP-G]],ExportTb[AHP-G])</f>
        <v>8</v>
      </c>
    </row>
    <row r="55" spans="1:17" x14ac:dyDescent="0.3">
      <c r="A55" t="str">
        <f>[1]!RawData[[#This Row],[Ticker]]</f>
        <v>VGIP11</v>
      </c>
      <c r="B55" s="6">
        <f>[1]!RawData[[#This Row],[Liquidez Diária]]</f>
        <v>19950</v>
      </c>
      <c r="C55" s="6">
        <f>[1]!RawData[[#This Row],[Dividendo]]</f>
        <v>0.8</v>
      </c>
      <c r="D55" s="6">
        <f>[1]!RawData[[#This Row],[Dividend Yield]]</f>
        <v>9.9000000000000008E-3</v>
      </c>
      <c r="E55" s="6">
        <f>[1]!RawData[[#This Row],[DY (3M) Acumulado]]</f>
        <v>2.4899999999999999E-2</v>
      </c>
      <c r="F55" s="6">
        <f>[1]!RawData[[#This Row],[DY (6M) Acumulado]]</f>
        <v>4.6100000000000002E-2</v>
      </c>
      <c r="G55" s="6">
        <f>[1]!RawData[[#This Row],[DY (12M) Acumulado]]</f>
        <v>0.1295</v>
      </c>
      <c r="H55" s="6">
        <f>[1]!RawData[[#This Row],[DY (3M) Média]]</f>
        <v>8.3000000000000001E-3</v>
      </c>
      <c r="I55" s="6">
        <f>[1]!RawData[[#This Row],[DY (6M) Média]]</f>
        <v>7.7000000000000002E-3</v>
      </c>
      <c r="J55" s="6">
        <f>[1]!RawData[[#This Row],[DY (12M) Média]]</f>
        <v>1.0800000000000001E-2</v>
      </c>
      <c r="K55" s="6">
        <f>[1]!RawData[[#This Row],[DY Ano]]</f>
        <v>9.9000000000000008E-3</v>
      </c>
      <c r="L55" s="6">
        <f>[1]!RawData[[#This Row],[Rentab. Acumulada]]</f>
        <v>9.9000000000000008E-3</v>
      </c>
      <c r="M55" s="6">
        <f>[1]!RawData[[#This Row],[Patrimônio Líq.]]</f>
        <v>1068757358.59</v>
      </c>
      <c r="N55" s="6">
        <f>[1]!RawData[[#This Row],[P/VPA]]</f>
        <v>0.92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9.0932046021639582E-3</v>
      </c>
      <c r="Q55" s="7">
        <f>RANK(ExportTb[[#This Row],[AHP-G]],ExportTb[AHP-G])</f>
        <v>51</v>
      </c>
    </row>
    <row r="56" spans="1:17" x14ac:dyDescent="0.3">
      <c r="A56" t="str">
        <f>[1]!RawData[[#This Row],[Ticker]]</f>
        <v>VGIR11</v>
      </c>
      <c r="B56" s="6">
        <f>[1]!RawData[[#This Row],[Liquidez Diária]]</f>
        <v>385249</v>
      </c>
      <c r="C56" s="6">
        <f>[1]!RawData[[#This Row],[Dividendo]]</f>
        <v>0.13</v>
      </c>
      <c r="D56" s="6">
        <f>[1]!RawData[[#This Row],[Dividend Yield]]</f>
        <v>1.3599999999999999E-2</v>
      </c>
      <c r="E56" s="6">
        <f>[1]!RawData[[#This Row],[DY (3M) Acumulado]]</f>
        <v>3.8100000000000002E-2</v>
      </c>
      <c r="F56" s="6">
        <f>[1]!RawData[[#This Row],[DY (6M) Acumulado]]</f>
        <v>7.7299999999999994E-2</v>
      </c>
      <c r="G56" s="6">
        <f>[1]!RawData[[#This Row],[DY (12M) Acumulado]]</f>
        <v>0.15079999999999999</v>
      </c>
      <c r="H56" s="6">
        <f>[1]!RawData[[#This Row],[DY (3M) Média]]</f>
        <v>1.2699999999999999E-2</v>
      </c>
      <c r="I56" s="6">
        <f>[1]!RawData[[#This Row],[DY (6M) Média]]</f>
        <v>1.29E-2</v>
      </c>
      <c r="J56" s="6">
        <f>[1]!RawData[[#This Row],[DY (12M) Média]]</f>
        <v>1.26E-2</v>
      </c>
      <c r="K56" s="6">
        <f>[1]!RawData[[#This Row],[DY Ano]]</f>
        <v>1.3599999999999999E-2</v>
      </c>
      <c r="L56" s="6">
        <f>[1]!RawData[[#This Row],[Rentab. Acumulada]]</f>
        <v>1.3599999999999999E-2</v>
      </c>
      <c r="M56" s="6">
        <f>[1]!RawData[[#This Row],[Patrimônio Líq.]]</f>
        <v>993272195.20000005</v>
      </c>
      <c r="N56" s="6">
        <f>[1]!RawData[[#This Row],[P/VPA]]</f>
        <v>1.01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3.9126476156871939E-2</v>
      </c>
      <c r="Q56" s="7">
        <f>RANK(ExportTb[[#This Row],[AHP-G]],ExportTb[AHP-G])</f>
        <v>5</v>
      </c>
    </row>
    <row r="57" spans="1:17" x14ac:dyDescent="0.3">
      <c r="A57" t="str">
        <f>[1]!RawData[[#This Row],[Ticker]]</f>
        <v>VISC11</v>
      </c>
      <c r="B57" s="6">
        <f>[1]!RawData[[#This Row],[Liquidez Diária]]</f>
        <v>17357</v>
      </c>
      <c r="C57" s="6">
        <f>[1]!RawData[[#This Row],[Dividendo]]</f>
        <v>0.82</v>
      </c>
      <c r="D57" s="6">
        <f>[1]!RawData[[#This Row],[Dividend Yield]]</f>
        <v>7.7000000000000002E-3</v>
      </c>
      <c r="E57" s="6">
        <f>[1]!RawData[[#This Row],[DY (3M) Acumulado]]</f>
        <v>2.3E-2</v>
      </c>
      <c r="F57" s="6">
        <f>[1]!RawData[[#This Row],[DY (6M) Acumulado]]</f>
        <v>4.2599999999999999E-2</v>
      </c>
      <c r="G57" s="6">
        <f>[1]!RawData[[#This Row],[DY (12M) Acumulado]]</f>
        <v>8.4000000000000005E-2</v>
      </c>
      <c r="H57" s="6">
        <f>[1]!RawData[[#This Row],[DY (3M) Média]]</f>
        <v>7.7000000000000002E-3</v>
      </c>
      <c r="I57" s="6">
        <f>[1]!RawData[[#This Row],[DY (6M) Média]]</f>
        <v>7.1000000000000004E-3</v>
      </c>
      <c r="J57" s="6">
        <f>[1]!RawData[[#This Row],[DY (12M) Média]]</f>
        <v>7.0000000000000001E-3</v>
      </c>
      <c r="K57" s="6">
        <f>[1]!RawData[[#This Row],[DY Ano]]</f>
        <v>7.7000000000000002E-3</v>
      </c>
      <c r="L57" s="6">
        <f>[1]!RawData[[#This Row],[Rentab. Acumulada]]</f>
        <v>7.7000000000000002E-3</v>
      </c>
      <c r="M57" s="6">
        <f>[1]!RawData[[#This Row],[Patrimônio Líq.]]</f>
        <v>2311553641.7199998</v>
      </c>
      <c r="N57" s="6">
        <f>[1]!RawData[[#This Row],[P/VPA]]</f>
        <v>0.84</v>
      </c>
      <c r="O57" s="6">
        <f>[1]!RawData[[#This Row],[Quantidade Ativos]]</f>
        <v>15</v>
      </c>
      <c r="P57" s="6">
        <f>SUMPRODUCT([1]!NormalData[[#This Row],[Liquidez Diária]:[Quantidade Ativos]],[1]AHPG_Table!$B$5:$O$5)</f>
        <v>1.8231506830893807E-2</v>
      </c>
      <c r="Q57" s="7">
        <f>RANK(ExportTb[[#This Row],[AHP-G]],ExportTb[AHP-G])</f>
        <v>18</v>
      </c>
    </row>
    <row r="58" spans="1:17" x14ac:dyDescent="0.3">
      <c r="A58" t="str">
        <f>[1]!RawData[[#This Row],[Ticker]]</f>
        <v>VRTA11</v>
      </c>
      <c r="B58" s="6">
        <f>[1]!RawData[[#This Row],[Liquidez Diária]]</f>
        <v>21783</v>
      </c>
      <c r="C58" s="6">
        <f>[1]!RawData[[#This Row],[Dividendo]]</f>
        <v>1</v>
      </c>
      <c r="D58" s="6">
        <f>[1]!RawData[[#This Row],[Dividend Yield]]</f>
        <v>1.15E-2</v>
      </c>
      <c r="E58" s="6">
        <f>[1]!RawData[[#This Row],[DY (3M) Acumulado]]</f>
        <v>3.1399999999999997E-2</v>
      </c>
      <c r="F58" s="6">
        <f>[1]!RawData[[#This Row],[DY (6M) Acumulado]]</f>
        <v>6.4100000000000004E-2</v>
      </c>
      <c r="G58" s="6">
        <f>[1]!RawData[[#This Row],[DY (12M) Acumulado]]</f>
        <v>0.13589999999999999</v>
      </c>
      <c r="H58" s="6">
        <f>[1]!RawData[[#This Row],[DY (3M) Média]]</f>
        <v>1.0500000000000001E-2</v>
      </c>
      <c r="I58" s="6">
        <f>[1]!RawData[[#This Row],[DY (6M) Média]]</f>
        <v>1.0699999999999999E-2</v>
      </c>
      <c r="J58" s="6">
        <f>[1]!RawData[[#This Row],[DY (12M) Média]]</f>
        <v>1.1299999999999999E-2</v>
      </c>
      <c r="K58" s="6">
        <f>[1]!RawData[[#This Row],[DY Ano]]</f>
        <v>1.15E-2</v>
      </c>
      <c r="L58" s="6">
        <f>[1]!RawData[[#This Row],[Rentab. Acumulada]]</f>
        <v>1.15E-2</v>
      </c>
      <c r="M58" s="6">
        <f>[1]!RawData[[#This Row],[Patrimônio Líq.]]</f>
        <v>1415905408.76</v>
      </c>
      <c r="N58" s="6">
        <f>[1]!RawData[[#This Row],[P/VPA]]</f>
        <v>0.98</v>
      </c>
      <c r="O58" s="6">
        <f>[1]!RawData[[#This Row],[Quantidade Ativos]]</f>
        <v>0</v>
      </c>
      <c r="P58" s="6">
        <f>SUMPRODUCT([1]!NormalData[[#This Row],[Liquidez Diária]:[Quantidade Ativos]],[1]AHPG_Table!$B$5:$O$5)</f>
        <v>1.080523642026388E-2</v>
      </c>
      <c r="Q58" s="7">
        <f>RANK(ExportTb[[#This Row],[AHP-G]],ExportTb[AHP-G])</f>
        <v>42</v>
      </c>
    </row>
    <row r="59" spans="1:17" x14ac:dyDescent="0.3">
      <c r="A59" t="str">
        <f>[1]!RawData[[#This Row],[Ticker]]</f>
        <v>XPCI11</v>
      </c>
      <c r="B59" s="6">
        <f>[1]!RawData[[#This Row],[Liquidez Diária]]</f>
        <v>27002</v>
      </c>
      <c r="C59" s="6">
        <f>[1]!RawData[[#This Row],[Dividendo]]</f>
        <v>0.96</v>
      </c>
      <c r="D59" s="6">
        <f>[1]!RawData[[#This Row],[Dividend Yield]]</f>
        <v>1.2200000000000001E-2</v>
      </c>
      <c r="E59" s="6">
        <f>[1]!RawData[[#This Row],[DY (3M) Acumulado]]</f>
        <v>2.81E-2</v>
      </c>
      <c r="F59" s="6">
        <f>[1]!RawData[[#This Row],[DY (6M) Acumulado]]</f>
        <v>5.5899999999999998E-2</v>
      </c>
      <c r="G59" s="6">
        <f>[1]!RawData[[#This Row],[DY (12M) Acumulado]]</f>
        <v>0.12640000000000001</v>
      </c>
      <c r="H59" s="6">
        <f>[1]!RawData[[#This Row],[DY (3M) Média]]</f>
        <v>9.4000000000000004E-3</v>
      </c>
      <c r="I59" s="6">
        <f>[1]!RawData[[#This Row],[DY (6M) Média]]</f>
        <v>9.2999999999999992E-3</v>
      </c>
      <c r="J59" s="6">
        <f>[1]!RawData[[#This Row],[DY (12M) Média]]</f>
        <v>1.0500000000000001E-2</v>
      </c>
      <c r="K59" s="6">
        <f>[1]!RawData[[#This Row],[DY Ano]]</f>
        <v>1.2200000000000001E-2</v>
      </c>
      <c r="L59" s="6">
        <f>[1]!RawData[[#This Row],[Rentab. Acumulada]]</f>
        <v>1.2200000000000001E-2</v>
      </c>
      <c r="M59" s="6">
        <f>[1]!RawData[[#This Row],[Patrimônio Líq.]]</f>
        <v>814711734.75999999</v>
      </c>
      <c r="N59" s="6">
        <f>[1]!RawData[[#This Row],[P/VPA]]</f>
        <v>0.84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1.0485044965800303E-2</v>
      </c>
      <c r="Q59" s="7">
        <f>RANK(ExportTb[[#This Row],[AHP-G]],ExportTb[AHP-G])</f>
        <v>44</v>
      </c>
    </row>
    <row r="60" spans="1:17" x14ac:dyDescent="0.3">
      <c r="A60" t="str">
        <f>[1]!RawData[[#This Row],[Ticker]]</f>
        <v>XPLG11</v>
      </c>
      <c r="B60" s="6">
        <f>[1]!RawData[[#This Row],[Liquidez Diária]]</f>
        <v>30779</v>
      </c>
      <c r="C60" s="6">
        <f>[1]!RawData[[#This Row],[Dividendo]]</f>
        <v>0.74</v>
      </c>
      <c r="D60" s="6">
        <f>[1]!RawData[[#This Row],[Dividend Yield]]</f>
        <v>8.0999999999999996E-3</v>
      </c>
      <c r="E60" s="6">
        <f>[1]!RawData[[#This Row],[DY (3M) Acumulado]]</f>
        <v>2.3E-2</v>
      </c>
      <c r="F60" s="6">
        <f>[1]!RawData[[#This Row],[DY (6M) Acumulado]]</f>
        <v>4.3400000000000001E-2</v>
      </c>
      <c r="G60" s="6">
        <f>[1]!RawData[[#This Row],[DY (12M) Acumulado]]</f>
        <v>8.6199999999999999E-2</v>
      </c>
      <c r="H60" s="6">
        <f>[1]!RawData[[#This Row],[DY (3M) Média]]</f>
        <v>7.7000000000000002E-3</v>
      </c>
      <c r="I60" s="6">
        <f>[1]!RawData[[#This Row],[DY (6M) Média]]</f>
        <v>7.1999999999999998E-3</v>
      </c>
      <c r="J60" s="6">
        <f>[1]!RawData[[#This Row],[DY (12M) Média]]</f>
        <v>7.1999999999999998E-3</v>
      </c>
      <c r="K60" s="6">
        <f>[1]!RawData[[#This Row],[DY Ano]]</f>
        <v>8.0999999999999996E-3</v>
      </c>
      <c r="L60" s="6">
        <f>[1]!RawData[[#This Row],[Rentab. Acumulada]]</f>
        <v>8.0999999999999996E-3</v>
      </c>
      <c r="M60" s="6">
        <f>[1]!RawData[[#This Row],[Patrimônio Líq.]]</f>
        <v>3098182791.9499998</v>
      </c>
      <c r="N60" s="6">
        <f>[1]!RawData[[#This Row],[P/VPA]]</f>
        <v>0.81</v>
      </c>
      <c r="O60" s="6">
        <f>[1]!RawData[[#This Row],[Quantidade Ativos]]</f>
        <v>13</v>
      </c>
      <c r="P60" s="6">
        <f>SUMPRODUCT([1]!NormalData[[#This Row],[Liquidez Diária]:[Quantidade Ativos]],[1]AHPG_Table!$B$5:$O$5)</f>
        <v>1.9096194331035581E-2</v>
      </c>
      <c r="Q60" s="7">
        <f>RANK(ExportTb[[#This Row],[AHP-G]],ExportTb[AHP-G])</f>
        <v>17</v>
      </c>
    </row>
    <row r="61" spans="1:17" x14ac:dyDescent="0.3">
      <c r="A61" t="str">
        <f>[1]!RawData[[#This Row],[Ticker]]</f>
        <v>XPML11</v>
      </c>
      <c r="B61" s="6">
        <f>[1]!RawData[[#This Row],[Liquidez Diária]]</f>
        <v>39409</v>
      </c>
      <c r="C61" s="6">
        <f>[1]!RawData[[#This Row],[Dividendo]]</f>
        <v>0.77</v>
      </c>
      <c r="D61" s="6">
        <f>[1]!RawData[[#This Row],[Dividend Yield]]</f>
        <v>7.9000000000000008E-3</v>
      </c>
      <c r="E61" s="6">
        <f>[1]!RawData[[#This Row],[DY (3M) Acumulado]]</f>
        <v>2.52E-2</v>
      </c>
      <c r="F61" s="6">
        <f>[1]!RawData[[#This Row],[DY (6M) Acumulado]]</f>
        <v>4.7E-2</v>
      </c>
      <c r="G61" s="6">
        <f>[1]!RawData[[#This Row],[DY (12M) Acumulado]]</f>
        <v>8.8800000000000004E-2</v>
      </c>
      <c r="H61" s="6">
        <f>[1]!RawData[[#This Row],[DY (3M) Média]]</f>
        <v>8.3999999999999995E-3</v>
      </c>
      <c r="I61" s="6">
        <f>[1]!RawData[[#This Row],[DY (6M) Média]]</f>
        <v>7.7999999999999996E-3</v>
      </c>
      <c r="J61" s="6">
        <f>[1]!RawData[[#This Row],[DY (12M) Média]]</f>
        <v>7.4000000000000003E-3</v>
      </c>
      <c r="K61" s="6">
        <f>[1]!RawData[[#This Row],[DY Ano]]</f>
        <v>7.9000000000000008E-3</v>
      </c>
      <c r="L61" s="6">
        <f>[1]!RawData[[#This Row],[Rentab. Acumulada]]</f>
        <v>7.9000000000000008E-3</v>
      </c>
      <c r="M61" s="6">
        <f>[1]!RawData[[#This Row],[Patrimônio Líq.]]</f>
        <v>2057877597.23</v>
      </c>
      <c r="N61" s="6">
        <f>[1]!RawData[[#This Row],[P/VPA]]</f>
        <v>0.97</v>
      </c>
      <c r="O61" s="6">
        <f>[1]!RawData[[#This Row],[Quantidade Ativos]]</f>
        <v>16</v>
      </c>
      <c r="P61" s="6">
        <f>SUMPRODUCT([1]!NormalData[[#This Row],[Liquidez Diária]:[Quantidade Ativos]],[1]AHPG_Table!$B$5:$O$5)</f>
        <v>2.0433836908951446E-2</v>
      </c>
      <c r="Q61" s="7">
        <f>RANK(ExportTb[[#This Row],[AHP-G]],ExportTb[AHP-G])</f>
        <v>12</v>
      </c>
    </row>
    <row r="62" spans="1:17" x14ac:dyDescent="0.3">
      <c r="A62" t="str">
        <f>[1]!RawData[[#This Row],[Ticker]]</f>
        <v>XPSF11</v>
      </c>
      <c r="B62" s="6">
        <f>[1]!RawData[[#This Row],[Liquidez Diária]]</f>
        <v>143076</v>
      </c>
      <c r="C62" s="6">
        <f>[1]!RawData[[#This Row],[Dividendo]]</f>
        <v>0.08</v>
      </c>
      <c r="D62" s="6">
        <f>[1]!RawData[[#This Row],[Dividend Yield]]</f>
        <v>1.03E-2</v>
      </c>
      <c r="E62" s="6">
        <f>[1]!RawData[[#This Row],[DY (3M) Acumulado]]</f>
        <v>3.1099999999999999E-2</v>
      </c>
      <c r="F62" s="6">
        <f>[1]!RawData[[#This Row],[DY (6M) Acumulado]]</f>
        <v>6.0699999999999997E-2</v>
      </c>
      <c r="G62" s="6">
        <f>[1]!RawData[[#This Row],[DY (12M) Acumulado]]</f>
        <v>0.11799999999999999</v>
      </c>
      <c r="H62" s="6">
        <f>[1]!RawData[[#This Row],[DY (3M) Média]]</f>
        <v>1.04E-2</v>
      </c>
      <c r="I62" s="6">
        <f>[1]!RawData[[#This Row],[DY (6M) Média]]</f>
        <v>1.01E-2</v>
      </c>
      <c r="J62" s="6">
        <f>[1]!RawData[[#This Row],[DY (12M) Média]]</f>
        <v>9.7999999999999997E-3</v>
      </c>
      <c r="K62" s="6">
        <f>[1]!RawData[[#This Row],[DY Ano]]</f>
        <v>1.03E-2</v>
      </c>
      <c r="L62" s="6">
        <f>[1]!RawData[[#This Row],[Rentab. Acumulada]]</f>
        <v>1.03E-2</v>
      </c>
      <c r="M62" s="6">
        <f>[1]!RawData[[#This Row],[Patrimônio Líq.]]</f>
        <v>369792382.05000001</v>
      </c>
      <c r="N62" s="6">
        <f>[1]!RawData[[#This Row],[P/VPA]]</f>
        <v>0.83</v>
      </c>
      <c r="O62" s="6">
        <f>[1]!RawData[[#This Row],[Quantidade Ativos]]</f>
        <v>0</v>
      </c>
      <c r="P62" s="6">
        <f>SUMPRODUCT([1]!NormalData[[#This Row],[Liquidez Diária]:[Quantidade Ativos]],[1]AHPG_Table!$B$5:$O$5)</f>
        <v>1.765673379542014E-2</v>
      </c>
      <c r="Q62" s="7">
        <f>RANK(ExportTb[[#This Row],[AHP-G]],ExportTb[AHP-G])</f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2023-02-27T23:04:26Z</dcterms:created>
  <dcterms:modified xsi:type="dcterms:W3CDTF">2023-02-27T23:04:27Z</dcterms:modified>
</cp:coreProperties>
</file>