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f12d9718dab5/Desktop/TCC/04_Application/csv/"/>
    </mc:Choice>
  </mc:AlternateContent>
  <xr:revisionPtr revIDLastSave="0" documentId="8_{2544E1E9-3907-4E91-80E8-7A434700CE50}" xr6:coauthVersionLast="47" xr6:coauthVersionMax="47" xr10:uidLastSave="{00000000-0000-0000-0000-000000000000}"/>
  <bookViews>
    <workbookView xWindow="30612" yWindow="-108" windowWidth="23256" windowHeight="12456" xr2:uid="{5309C929-CAAA-4E58-B0DE-EAEA50C90F03}"/>
  </bookViews>
  <sheets>
    <sheet name="AHPG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1" i="1" l="1"/>
  <c r="Q61" i="1" s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P60" i="1"/>
  <c r="Q60" i="1" s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P59" i="1"/>
  <c r="Q59" i="1" s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P58" i="1"/>
  <c r="Q58" i="1" s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P57" i="1"/>
  <c r="Q57" i="1" s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P56" i="1"/>
  <c r="Q56" i="1" s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P54" i="1"/>
  <c r="Q54" i="1" s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P53" i="1"/>
  <c r="Q53" i="1" s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P52" i="1"/>
  <c r="Q52" i="1" s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P50" i="1"/>
  <c r="Q50" i="1" s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P48" i="1"/>
  <c r="Q48" i="1" s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P47" i="1"/>
  <c r="Q47" i="1" s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P46" i="1"/>
  <c r="Q46" i="1" s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P44" i="1"/>
  <c r="Q44" i="1" s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P42" i="1"/>
  <c r="Q42" i="1" s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P41" i="1"/>
  <c r="Q41" i="1" s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P40" i="1"/>
  <c r="Q40" i="1" s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P38" i="1"/>
  <c r="Q38" i="1" s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P36" i="1"/>
  <c r="Q36" i="1" s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P35" i="1"/>
  <c r="Q35" i="1" s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P34" i="1"/>
  <c r="Q34" i="1" s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P32" i="1"/>
  <c r="Q32" i="1" s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P30" i="1"/>
  <c r="Q30" i="1" s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P29" i="1"/>
  <c r="Q29" i="1" s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P28" i="1"/>
  <c r="Q28" i="1" s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P26" i="1"/>
  <c r="Q26" i="1" s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P24" i="1"/>
  <c r="Q24" i="1" s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P23" i="1"/>
  <c r="Q23" i="1" s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P22" i="1"/>
  <c r="Q22" i="1" s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P20" i="1"/>
  <c r="Q20" i="1" s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P18" i="1"/>
  <c r="Q18" i="1" s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P17" i="1"/>
  <c r="Q17" i="1" s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P16" i="1"/>
  <c r="Q16" i="1" s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P15" i="1"/>
  <c r="Q15" i="1" s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P14" i="1"/>
  <c r="Q14" i="1" s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P12" i="1"/>
  <c r="Q12" i="1" s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P11" i="1"/>
  <c r="Q11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P10" i="1"/>
  <c r="Q10" i="1" s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P9" i="1"/>
  <c r="Q9" i="1" s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P8" i="1"/>
  <c r="Q8" i="1" s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P6" i="1"/>
  <c r="Q49" i="1" s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P5" i="1"/>
  <c r="Q5" i="1" s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P4" i="1"/>
  <c r="Q4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P3" i="1"/>
  <c r="Q3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P2" i="1"/>
  <c r="Q2" i="1" s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31" i="1" l="1"/>
  <c r="Q37" i="1"/>
  <c r="Q55" i="1"/>
  <c r="Q6" i="1"/>
  <c r="Q7" i="1"/>
  <c r="Q13" i="1"/>
  <c r="Q43" i="1"/>
  <c r="Q19" i="1"/>
  <c r="Q25" i="1"/>
  <c r="Q21" i="1"/>
  <c r="Q27" i="1"/>
  <c r="Q33" i="1"/>
  <c r="Q39" i="1"/>
  <c r="Q45" i="1"/>
  <c r="Q51" i="1"/>
</calcChain>
</file>

<file path=xl/sharedStrings.xml><?xml version="1.0" encoding="utf-8"?>
<sst xmlns="http://schemas.openxmlformats.org/spreadsheetml/2006/main" count="17" uniqueCount="17">
  <si>
    <t>Ticker</t>
  </si>
  <si>
    <t>Liquidez Diária</t>
  </si>
  <si>
    <t>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</si>
  <si>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</si>
  <si>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</si>
  <si>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</si>
  <si>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</si>
  <si>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</si>
  <si>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</si>
  <si>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</si>
  <si>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</si>
  <si>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Rentab. Acumulada</t>
  </si>
  <si>
    <t>Patrimônio Líq.</t>
  </si>
  <si>
    <t>P/VPA</t>
  </si>
  <si>
    <t>Quantidade Ativos</t>
  </si>
  <si>
    <t>AHP-G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</si>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</sst>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theme="9" tint="0.39997558519241921"/>
        </left>
        <right style="thin">
          <color theme="9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1cf12d9718dab5/Desktop/TCC/04_Application/TCC_RawData.xlsm" TargetMode="External"/><Relationship Id="rId1" Type="http://schemas.openxmlformats.org/officeDocument/2006/relationships/externalLinkPath" Target="/e01cf12d9718dab5/Desktop/TCC/04_Application/TCC_Raw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NormalMatrix"/>
      <sheetName val="Export"/>
      <sheetName val="AHPG_Table"/>
    </sheetNames>
    <sheetDataSet>
      <sheetData sheetId="0"/>
      <sheetData sheetId="1"/>
      <sheetData sheetId="2"/>
      <sheetData sheetId="3">
        <row r="5">
          <cell r="B5">
            <v>0.19741087652829961</v>
          </cell>
          <cell r="C5">
            <v>3.1044047058179047E-2</v>
          </cell>
          <cell r="D5">
            <v>1.3822670832752263E-2</v>
          </cell>
          <cell r="E5">
            <v>1.2796858626102223E-2</v>
          </cell>
          <cell r="F5">
            <v>1.4721055339217203E-2</v>
          </cell>
          <cell r="G5">
            <v>1.4443336227959231E-2</v>
          </cell>
          <cell r="H5">
            <v>1.2779685590374632E-2</v>
          </cell>
          <cell r="I5">
            <v>1.4814438920697563E-2</v>
          </cell>
          <cell r="J5">
            <v>1.4452434823390817E-2</v>
          </cell>
          <cell r="K5">
            <v>6.0806581757405359E-2</v>
          </cell>
          <cell r="L5">
            <v>0.36493524199836441</v>
          </cell>
          <cell r="M5">
            <v>7.2453608421719773E-2</v>
          </cell>
          <cell r="N5">
            <v>6.1020746737244988E-3</v>
          </cell>
          <cell r="O5">
            <v>0.16941708920181339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77C495-27D8-449B-BC70-A413B5EF3567}" name="ExportTb" displayName="ExportTb" ref="A1:Q61" totalsRowShown="0" headerRowDxfId="18" dataDxfId="17">
  <autoFilter ref="A1:Q61" xr:uid="{84D63845-7F88-4483-9D80-23BA279026D9}"/>
  <tableColumns count="17">
    <tableColumn id="1" xr3:uid="{D524DDD2-C924-4119-A84D-BAC3D5095248}" name="Ticker" dataDxfId="16">
      <calculatedColumnFormula>[1]!RawData[[#This Row],[Ticker]]</calculatedColumnFormula>
    </tableColumn>
    <tableColumn id="2" xr3:uid="{A4561A32-8C91-43BE-887A-B77E79E6710A}" name="Liquidez Diária" dataDxfId="15">
      <calculatedColumnFormula>[1]!RawData[[#This Row],[Liquidez Diária]]</calculatedColumnFormula>
    </tableColumn>
    <tableColumn id="3" xr3:uid="{57CD8E7D-06BA-4FF4-80EB-E35BD5E007D6}" name="Dividendo" dataDxfId="14">
      <calculatedColumnFormula>[1]!RawData[[#This Row],[Dividendo]]</calculatedColumnFormula>
    </tableColumn>
    <tableColumn id="4" xr3:uid="{EC15AA56-A1CA-433C-8A0E-054FBB25E7C6}" name="Dividend Yield" dataDxfId="13">
      <calculatedColumnFormula>[1]!RawData[[#This Row],[Dividend Yield]]</calculatedColumnFormula>
    </tableColumn>
    <tableColumn id="5" xr3:uid="{90B6D23C-F358-4C6D-A993-6FB2C506F09F}" name="DY (3M) Acumulado" dataDxfId="12">
      <calculatedColumnFormula>[1]!RawData[[#This Row],[DY (3M) Acumulado]]</calculatedColumnFormula>
    </tableColumn>
    <tableColumn id="6" xr3:uid="{C96F1B8F-2F1B-4D48-BE57-2F28A82E3FE4}" name="DY (6M) Acumulado" dataDxfId="11">
      <calculatedColumnFormula>[1]!RawData[[#This Row],[DY (6M) Acumulado]]</calculatedColumnFormula>
    </tableColumn>
    <tableColumn id="7" xr3:uid="{1FD1242A-BCAD-40F5-837F-BDEA0D68D31D}" name="DY (12M) Acumulado" dataDxfId="10">
      <calculatedColumnFormula>[1]!RawData[[#This Row],[DY (12M) Acumulado]]</calculatedColumnFormula>
    </tableColumn>
    <tableColumn id="8" xr3:uid="{5F98C184-4FCB-401E-9030-240375A96887}" name="DY (3M) Média" dataDxfId="9">
      <calculatedColumnFormula>[1]!RawData[[#This Row],[DY (3M) Média]]</calculatedColumnFormula>
    </tableColumn>
    <tableColumn id="9" xr3:uid="{1FA9DF5F-7007-45BA-A5AB-6D2C8DC8E1D4}" name="DY (6M) Média" dataDxfId="8">
      <calculatedColumnFormula>[1]!RawData[[#This Row],[DY (6M) Média]]</calculatedColumnFormula>
    </tableColumn>
    <tableColumn id="10" xr3:uid="{6D60D2D1-7AB7-4A1E-AD0A-94CCDE44F270}" name="DY (12M) Média" dataDxfId="7">
      <calculatedColumnFormula>[1]!RawData[[#This Row],[DY (12M) Média]]</calculatedColumnFormula>
    </tableColumn>
    <tableColumn id="11" xr3:uid="{F0F099E3-822E-4FCF-9ABC-8D71293360F4}" name="DY Ano" dataDxfId="6">
      <calculatedColumnFormula>[1]!RawData[[#This Row],[DY Ano]]</calculatedColumnFormula>
    </tableColumn>
    <tableColumn id="12" xr3:uid="{41BE6ECE-0231-4576-9715-45C0D8FC20E0}" name="Rentab. Acumulada" dataDxfId="5">
      <calculatedColumnFormula>[1]!RawData[[#This Row],[Rentab. Acumulada]]</calculatedColumnFormula>
    </tableColumn>
    <tableColumn id="13" xr3:uid="{A5CB6526-4772-410B-BA4A-EDE629CFD3E7}" name="Patrimônio Líq." dataDxfId="4">
      <calculatedColumnFormula>[1]!RawData[[#This Row],[Patrimônio Líq.]]</calculatedColumnFormula>
    </tableColumn>
    <tableColumn id="14" xr3:uid="{3FE512F9-BF64-4F6B-AC3B-6717B3F5FA90}" name="P/VPA" dataDxfId="3">
      <calculatedColumnFormula>[1]!RawData[[#This Row],[P/VPA]]</calculatedColumnFormula>
    </tableColumn>
    <tableColumn id="15" xr3:uid="{611B81FD-9E37-432A-9196-8FA70C8FB4B3}" name="Quantidade Ativos" dataDxfId="2">
      <calculatedColumnFormula>[1]!RawData[[#This Row],[Quantidade Ativos]]</calculatedColumnFormula>
    </tableColumn>
    <tableColumn id="20" xr3:uid="{9C5350EE-5FAA-46E3-B99D-8BD0FAEA3C2F}" name="AHP-G" dataDxfId="1">
      <calculatedColumnFormula>SUMPRODUCT([1]!NormalData[[#This Row],[Liquidez Diária]:[Quantidade Ativos]],[1]AHPG_Table!$B$5:$O$5)</calculatedColumnFormula>
    </tableColumn>
    <tableColumn id="21" xr3:uid="{B3E7EC55-EC6D-4243-A9E5-DF367232BA5D}" name="RANK" dataDxfId="0">
      <calculatedColumnFormula>RANK(ExportTb[[#This Row],[AHP-G]],ExportTb[AHP-G])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0E16-8714-48D5-B5A0-6A1A46109465}">
  <sheetPr codeName="Sheet3"/>
  <dimension ref="A1:Q61"/>
  <sheetViews>
    <sheetView showGridLines="0" tabSelected="1" workbookViewId="0">
      <selection activeCell="S1" sqref="S1"/>
    </sheetView>
  </sheetViews>
  <sheetFormatPr defaultColWidth="7" defaultRowHeight="14.4" x14ac:dyDescent="0.3"/>
  <cols>
    <col min="2" max="16" width="8.109375" style="6" customWidth="1"/>
    <col min="17" max="17" width="8.109375" style="7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</row>
    <row r="2" spans="1:17" x14ac:dyDescent="0.3">
      <c r="A2" t="str">
        <f>[1]!RawData[[#This Row],[Ticker]]</f>
        <v>ALZR11</v>
      </c>
      <c r="B2" s="6">
        <f>[1]!RawData[[#This Row],[Liquidez Diária]]</f>
        <v>9711</v>
      </c>
      <c r="C2" s="6">
        <f>[1]!RawData[[#This Row],[Dividendo]]</f>
        <v>0.81</v>
      </c>
      <c r="D2" s="6">
        <f>[1]!RawData[[#This Row],[Dividend Yield]]</f>
        <v>7.3000000000000001E-3</v>
      </c>
      <c r="E2" s="6">
        <f>[1]!RawData[[#This Row],[DY (3M) Acumulado]]</f>
        <v>2.07E-2</v>
      </c>
      <c r="F2" s="6">
        <f>[1]!RawData[[#This Row],[DY (6M) Acumulado]]</f>
        <v>8.2500000000000004E-2</v>
      </c>
      <c r="G2" s="6">
        <f>[1]!RawData[[#This Row],[DY (12M) Acumulado]]</f>
        <v>0.1231</v>
      </c>
      <c r="H2" s="6">
        <f>[1]!RawData[[#This Row],[DY (3M) Média]]</f>
        <v>6.8999999999999999E-3</v>
      </c>
      <c r="I2" s="6">
        <f>[1]!RawData[[#This Row],[DY (6M) Média]]</f>
        <v>1.37E-2</v>
      </c>
      <c r="J2" s="6">
        <f>[1]!RawData[[#This Row],[DY (12M) Média]]</f>
        <v>1.03E-2</v>
      </c>
      <c r="K2" s="6">
        <f>[1]!RawData[[#This Row],[DY Ano]]</f>
        <v>7.3000000000000001E-3</v>
      </c>
      <c r="L2" s="6">
        <f>[1]!RawData[[#This Row],[Rentab. Acumulada]]</f>
        <v>7.3000000000000001E-3</v>
      </c>
      <c r="M2" s="6">
        <f>[1]!RawData[[#This Row],[Patrimônio Líq.]]</f>
        <v>740337456.77999997</v>
      </c>
      <c r="N2" s="6">
        <f>[1]!RawData[[#This Row],[P/VPA]]</f>
        <v>1.05</v>
      </c>
      <c r="O2" s="6">
        <f>[1]!RawData[[#This Row],[Quantidade Ativos]]</f>
        <v>15</v>
      </c>
      <c r="P2" s="6">
        <f>SUMPRODUCT([1]!NormalData[[#This Row],[Liquidez Diária]:[Quantidade Ativos]],[1]AHPG_Table!$B$5:$O$5)</f>
        <v>1.8140515046579556E-2</v>
      </c>
      <c r="Q2" s="7">
        <f>RANK(ExportTb[[#This Row],[AHP-G]],ExportTb[AHP-G])</f>
        <v>29</v>
      </c>
    </row>
    <row r="3" spans="1:17" x14ac:dyDescent="0.3">
      <c r="A3" t="str">
        <f>[1]!RawData[[#This Row],[Ticker]]</f>
        <v>BARI11</v>
      </c>
      <c r="B3" s="6">
        <f>[1]!RawData[[#This Row],[Liquidez Diária]]</f>
        <v>18028</v>
      </c>
      <c r="C3" s="6">
        <f>[1]!RawData[[#This Row],[Dividendo]]</f>
        <v>0.9</v>
      </c>
      <c r="D3" s="6">
        <f>[1]!RawData[[#This Row],[Dividend Yield]]</f>
        <v>1.0699999999999999E-2</v>
      </c>
      <c r="E3" s="6">
        <f>[1]!RawData[[#This Row],[DY (3M) Acumulado]]</f>
        <v>3.09E-2</v>
      </c>
      <c r="F3" s="6">
        <f>[1]!RawData[[#This Row],[DY (6M) Acumulado]]</f>
        <v>6.1499999999999999E-2</v>
      </c>
      <c r="G3" s="6">
        <f>[1]!RawData[[#This Row],[DY (12M) Acumulado]]</f>
        <v>0.13869999999999999</v>
      </c>
      <c r="H3" s="6">
        <f>[1]!RawData[[#This Row],[DY (3M) Média]]</f>
        <v>1.03E-2</v>
      </c>
      <c r="I3" s="6">
        <f>[1]!RawData[[#This Row],[DY (6M) Média]]</f>
        <v>1.0200000000000001E-2</v>
      </c>
      <c r="J3" s="6">
        <f>[1]!RawData[[#This Row],[DY (12M) Média]]</f>
        <v>1.1599999999999999E-2</v>
      </c>
      <c r="K3" s="6">
        <f>[1]!RawData[[#This Row],[DY Ano]]</f>
        <v>2.06E-2</v>
      </c>
      <c r="L3" s="6">
        <f>[1]!RawData[[#This Row],[Rentab. Acumulada]]</f>
        <v>-6.1600000000000002E-2</v>
      </c>
      <c r="M3" s="6">
        <f>[1]!RawData[[#This Row],[Patrimônio Líq.]]</f>
        <v>441182476.83999997</v>
      </c>
      <c r="N3" s="6">
        <f>[1]!RawData[[#This Row],[P/VPA]]</f>
        <v>0.86</v>
      </c>
      <c r="O3" s="6">
        <f>[1]!RawData[[#This Row],[Quantidade Ativos]]</f>
        <v>0</v>
      </c>
      <c r="P3" s="6">
        <f>SUMPRODUCT([1]!NormalData[[#This Row],[Liquidez Diária]:[Quantidade Ativos]],[1]AHPG_Table!$B$5:$O$5)</f>
        <v>-6.1800036674048132E-2</v>
      </c>
      <c r="Q3" s="7">
        <f>RANK(ExportTb[[#This Row],[AHP-G]],ExportTb[AHP-G])</f>
        <v>60</v>
      </c>
    </row>
    <row r="4" spans="1:17" x14ac:dyDescent="0.3">
      <c r="A4" t="str">
        <f>[1]!RawData[[#This Row],[Ticker]]</f>
        <v>BBPO11</v>
      </c>
      <c r="B4" s="6">
        <f>[1]!RawData[[#This Row],[Liquidez Diária]]</f>
        <v>14578</v>
      </c>
      <c r="C4" s="6">
        <f>[1]!RawData[[#This Row],[Dividendo]]</f>
        <v>0.9</v>
      </c>
      <c r="D4" s="6">
        <f>[1]!RawData[[#This Row],[Dividend Yield]]</f>
        <v>1.0999999999999999E-2</v>
      </c>
      <c r="E4" s="6">
        <f>[1]!RawData[[#This Row],[DY (3M) Acumulado]]</f>
        <v>3.2099999999999997E-2</v>
      </c>
      <c r="F4" s="6">
        <f>[1]!RawData[[#This Row],[DY (6M) Acumulado]]</f>
        <v>6.2300000000000001E-2</v>
      </c>
      <c r="G4" s="6">
        <f>[1]!RawData[[#This Row],[DY (12M) Acumulado]]</f>
        <v>0.1263</v>
      </c>
      <c r="H4" s="6">
        <f>[1]!RawData[[#This Row],[DY (3M) Média]]</f>
        <v>1.0699999999999999E-2</v>
      </c>
      <c r="I4" s="6">
        <f>[1]!RawData[[#This Row],[DY (6M) Média]]</f>
        <v>1.04E-2</v>
      </c>
      <c r="J4" s="6">
        <f>[1]!RawData[[#This Row],[DY (12M) Média]]</f>
        <v>1.0500000000000001E-2</v>
      </c>
      <c r="K4" s="6">
        <f>[1]!RawData[[#This Row],[DY Ano]]</f>
        <v>2.1399999999999999E-2</v>
      </c>
      <c r="L4" s="6">
        <f>[1]!RawData[[#This Row],[Rentab. Acumulada]]</f>
        <v>-3.8800000000000001E-2</v>
      </c>
      <c r="M4" s="6">
        <f>[1]!RawData[[#This Row],[Patrimônio Líq.]]</f>
        <v>1603971546.0799999</v>
      </c>
      <c r="N4" s="6">
        <f>[1]!RawData[[#This Row],[P/VPA]]</f>
        <v>0.82</v>
      </c>
      <c r="O4" s="6">
        <f>[1]!RawData[[#This Row],[Quantidade Ativos]]</f>
        <v>64</v>
      </c>
      <c r="P4" s="6">
        <f>SUMPRODUCT([1]!NormalData[[#This Row],[Liquidez Diária]:[Quantidade Ativos]],[1]AHPG_Table!$B$5:$O$5)</f>
        <v>-9.3237420526406135E-3</v>
      </c>
      <c r="Q4" s="7">
        <f>RANK(ExportTb[[#This Row],[AHP-G]],ExportTb[AHP-G])</f>
        <v>51</v>
      </c>
    </row>
    <row r="5" spans="1:17" x14ac:dyDescent="0.3">
      <c r="A5" t="str">
        <f>[1]!RawData[[#This Row],[Ticker]]</f>
        <v>BCFF11</v>
      </c>
      <c r="B5" s="6">
        <f>[1]!RawData[[#This Row],[Liquidez Diária]]</f>
        <v>26677</v>
      </c>
      <c r="C5" s="6">
        <f>[1]!RawData[[#This Row],[Dividendo]]</f>
        <v>0.56000000000000005</v>
      </c>
      <c r="D5" s="6">
        <f>[1]!RawData[[#This Row],[Dividend Yield]]</f>
        <v>8.8999999999999999E-3</v>
      </c>
      <c r="E5" s="6">
        <f>[1]!RawData[[#This Row],[DY (3M) Acumulado]]</f>
        <v>2.58E-2</v>
      </c>
      <c r="F5" s="6">
        <f>[1]!RawData[[#This Row],[DY (6M) Acumulado]]</f>
        <v>4.9599999999999998E-2</v>
      </c>
      <c r="G5" s="6">
        <f>[1]!RawData[[#This Row],[DY (12M) Acumulado]]</f>
        <v>9.9599999999999994E-2</v>
      </c>
      <c r="H5" s="6">
        <f>[1]!RawData[[#This Row],[DY (3M) Média]]</f>
        <v>8.6E-3</v>
      </c>
      <c r="I5" s="6">
        <f>[1]!RawData[[#This Row],[DY (6M) Média]]</f>
        <v>8.3000000000000001E-3</v>
      </c>
      <c r="J5" s="6">
        <f>[1]!RawData[[#This Row],[DY (12M) Média]]</f>
        <v>8.3000000000000001E-3</v>
      </c>
      <c r="K5" s="6">
        <f>[1]!RawData[[#This Row],[DY Ano]]</f>
        <v>8.8999999999999999E-3</v>
      </c>
      <c r="L5" s="6">
        <f>[1]!RawData[[#This Row],[Rentab. Acumulada]]</f>
        <v>8.8999999999999999E-3</v>
      </c>
      <c r="M5" s="6">
        <f>[1]!RawData[[#This Row],[Patrimônio Líq.]]</f>
        <v>1903260829.6700001</v>
      </c>
      <c r="N5" s="6">
        <f>[1]!RawData[[#This Row],[P/VPA]]</f>
        <v>0.84</v>
      </c>
      <c r="O5" s="6">
        <f>[1]!RawData[[#This Row],[Quantidade Ativos]]</f>
        <v>0</v>
      </c>
      <c r="P5" s="6">
        <f>SUMPRODUCT([1]!NormalData[[#This Row],[Liquidez Diária]:[Quantidade Ativos]],[1]AHPG_Table!$B$5:$O$5)</f>
        <v>1.5217428179991169E-2</v>
      </c>
      <c r="Q5" s="7">
        <f>RANK(ExportTb[[#This Row],[AHP-G]],ExportTb[AHP-G])</f>
        <v>36</v>
      </c>
    </row>
    <row r="6" spans="1:17" x14ac:dyDescent="0.3">
      <c r="A6" t="str">
        <f>[1]!RawData[[#This Row],[Ticker]]</f>
        <v>BCIA11</v>
      </c>
      <c r="B6" s="6">
        <f>[1]!RawData[[#This Row],[Liquidez Diária]]</f>
        <v>866</v>
      </c>
      <c r="C6" s="6">
        <f>[1]!RawData[[#This Row],[Dividendo]]</f>
        <v>0.78</v>
      </c>
      <c r="D6" s="6">
        <f>[1]!RawData[[#This Row],[Dividend Yield]]</f>
        <v>9.4999999999999998E-3</v>
      </c>
      <c r="E6" s="6">
        <f>[1]!RawData[[#This Row],[DY (3M) Acumulado]]</f>
        <v>2.76E-2</v>
      </c>
      <c r="F6" s="6">
        <f>[1]!RawData[[#This Row],[DY (6M) Acumulado]]</f>
        <v>5.3100000000000001E-2</v>
      </c>
      <c r="G6" s="6">
        <f>[1]!RawData[[#This Row],[DY (12M) Acumulado]]</f>
        <v>0.1045</v>
      </c>
      <c r="H6" s="6">
        <f>[1]!RawData[[#This Row],[DY (3M) Média]]</f>
        <v>9.1999999999999998E-3</v>
      </c>
      <c r="I6" s="6">
        <f>[1]!RawData[[#This Row],[DY (6M) Média]]</f>
        <v>8.8000000000000005E-3</v>
      </c>
      <c r="J6" s="6">
        <f>[1]!RawData[[#This Row],[DY (12M) Média]]</f>
        <v>8.6999999999999994E-3</v>
      </c>
      <c r="K6" s="6">
        <f>[1]!RawData[[#This Row],[DY Ano]]</f>
        <v>1.8599999999999998E-2</v>
      </c>
      <c r="L6" s="6">
        <f>[1]!RawData[[#This Row],[Rentab. Acumulada]]</f>
        <v>4.0000000000000002E-4</v>
      </c>
      <c r="M6" s="6">
        <f>[1]!RawData[[#This Row],[Patrimônio Líq.]]</f>
        <v>362632534.13</v>
      </c>
      <c r="N6" s="6">
        <f>[1]!RawData[[#This Row],[P/VPA]]</f>
        <v>0.85</v>
      </c>
      <c r="O6" s="6">
        <f>[1]!RawData[[#This Row],[Quantidade Ativos]]</f>
        <v>0</v>
      </c>
      <c r="P6" s="6">
        <f>SUMPRODUCT([1]!NormalData[[#This Row],[Liquidez Diária]:[Quantidade Ativos]],[1]AHPG_Table!$B$5:$O$5)</f>
        <v>3.8719861751218428E-3</v>
      </c>
      <c r="Q6" s="7">
        <f>RANK(ExportTb[[#This Row],[AHP-G]],ExportTb[AHP-G])</f>
        <v>46</v>
      </c>
    </row>
    <row r="7" spans="1:17" x14ac:dyDescent="0.3">
      <c r="A7" t="str">
        <f>[1]!RawData[[#This Row],[Ticker]]</f>
        <v>BCRI11</v>
      </c>
      <c r="B7" s="6">
        <f>[1]!RawData[[#This Row],[Liquidez Diária]]</f>
        <v>7398</v>
      </c>
      <c r="C7" s="6">
        <f>[1]!RawData[[#This Row],[Dividendo]]</f>
        <v>0.8</v>
      </c>
      <c r="D7" s="6">
        <f>[1]!RawData[[#This Row],[Dividend Yield]]</f>
        <v>8.3999999999999995E-3</v>
      </c>
      <c r="E7" s="6">
        <f>[1]!RawData[[#This Row],[DY (3M) Acumulado]]</f>
        <v>2.9399999999999999E-2</v>
      </c>
      <c r="F7" s="6">
        <f>[1]!RawData[[#This Row],[DY (6M) Acumulado]]</f>
        <v>6.0199999999999997E-2</v>
      </c>
      <c r="G7" s="6">
        <f>[1]!RawData[[#This Row],[DY (12M) Acumulado]]</f>
        <v>0.1358</v>
      </c>
      <c r="H7" s="6">
        <f>[1]!RawData[[#This Row],[DY (3M) Média]]</f>
        <v>9.7999999999999997E-3</v>
      </c>
      <c r="I7" s="6">
        <f>[1]!RawData[[#This Row],[DY (6M) Média]]</f>
        <v>0.01</v>
      </c>
      <c r="J7" s="6">
        <f>[1]!RawData[[#This Row],[DY (12M) Média]]</f>
        <v>1.1299999999999999E-2</v>
      </c>
      <c r="K7" s="6">
        <f>[1]!RawData[[#This Row],[DY Ano]]</f>
        <v>1.8499999999999999E-2</v>
      </c>
      <c r="L7" s="6">
        <f>[1]!RawData[[#This Row],[Rentab. Acumulada]]</f>
        <v>-2.7199999999999998E-2</v>
      </c>
      <c r="M7" s="6">
        <f>[1]!RawData[[#This Row],[Patrimônio Líq.]]</f>
        <v>628182442.20000005</v>
      </c>
      <c r="N7" s="6">
        <f>[1]!RawData[[#This Row],[P/VPA]]</f>
        <v>0.92</v>
      </c>
      <c r="O7" s="6">
        <f>[1]!RawData[[#This Row],[Quantidade Ativos]]</f>
        <v>0</v>
      </c>
      <c r="P7" s="6">
        <f>SUMPRODUCT([1]!NormalData[[#This Row],[Liquidez Diária]:[Quantidade Ativos]],[1]AHPG_Table!$B$5:$O$5)</f>
        <v>-2.5250561192337036E-2</v>
      </c>
      <c r="Q7" s="7">
        <f>RANK(ExportTb[[#This Row],[AHP-G]],ExportTb[AHP-G])</f>
        <v>56</v>
      </c>
    </row>
    <row r="8" spans="1:17" x14ac:dyDescent="0.3">
      <c r="A8" t="str">
        <f>[1]!RawData[[#This Row],[Ticker]]</f>
        <v>BPFF11</v>
      </c>
      <c r="B8" s="6">
        <f>[1]!RawData[[#This Row],[Liquidez Diária]]</f>
        <v>10308</v>
      </c>
      <c r="C8" s="6">
        <f>[1]!RawData[[#This Row],[Dividendo]]</f>
        <v>0.62</v>
      </c>
      <c r="D8" s="6">
        <f>[1]!RawData[[#This Row],[Dividend Yield]]</f>
        <v>1.01E-2</v>
      </c>
      <c r="E8" s="6">
        <f>[1]!RawData[[#This Row],[DY (3M) Acumulado]]</f>
        <v>2.93E-2</v>
      </c>
      <c r="F8" s="6">
        <f>[1]!RawData[[#This Row],[DY (6M) Acumulado]]</f>
        <v>5.8000000000000003E-2</v>
      </c>
      <c r="G8" s="6">
        <f>[1]!RawData[[#This Row],[DY (12M) Acumulado]]</f>
        <v>0.1227</v>
      </c>
      <c r="H8" s="6">
        <f>[1]!RawData[[#This Row],[DY (3M) Média]]</f>
        <v>9.7999999999999997E-3</v>
      </c>
      <c r="I8" s="6">
        <f>[1]!RawData[[#This Row],[DY (6M) Média]]</f>
        <v>9.7000000000000003E-3</v>
      </c>
      <c r="J8" s="6">
        <f>[1]!RawData[[#This Row],[DY (12M) Média]]</f>
        <v>1.0200000000000001E-2</v>
      </c>
      <c r="K8" s="6">
        <f>[1]!RawData[[#This Row],[DY Ano]]</f>
        <v>1.9699999999999999E-2</v>
      </c>
      <c r="L8" s="6">
        <f>[1]!RawData[[#This Row],[Rentab. Acumulada]]</f>
        <v>-3.27E-2</v>
      </c>
      <c r="M8" s="6">
        <f>[1]!RawData[[#This Row],[Patrimônio Líq.]]</f>
        <v>322269846.68000001</v>
      </c>
      <c r="N8" s="6">
        <f>[1]!RawData[[#This Row],[P/VPA]]</f>
        <v>0.85</v>
      </c>
      <c r="O8" s="6">
        <f>[1]!RawData[[#This Row],[Quantidade Ativos]]</f>
        <v>0</v>
      </c>
      <c r="P8" s="6">
        <f>SUMPRODUCT([1]!NormalData[[#This Row],[Liquidez Diária]:[Quantidade Ativos]],[1]AHPG_Table!$B$5:$O$5)</f>
        <v>-3.1374745724341187E-2</v>
      </c>
      <c r="Q8" s="7">
        <f>RANK(ExportTb[[#This Row],[AHP-G]],ExportTb[AHP-G])</f>
        <v>58</v>
      </c>
    </row>
    <row r="9" spans="1:17" x14ac:dyDescent="0.3">
      <c r="A9" t="str">
        <f>[1]!RawData[[#This Row],[Ticker]]</f>
        <v>BTAL11</v>
      </c>
      <c r="B9" s="6">
        <f>[1]!RawData[[#This Row],[Liquidez Diária]]</f>
        <v>7363</v>
      </c>
      <c r="C9" s="6">
        <f>[1]!RawData[[#This Row],[Dividendo]]</f>
        <v>0.83</v>
      </c>
      <c r="D9" s="6">
        <f>[1]!RawData[[#This Row],[Dividend Yield]]</f>
        <v>9.2999999999999992E-3</v>
      </c>
      <c r="E9" s="6">
        <f>[1]!RawData[[#This Row],[DY (3M) Acumulado]]</f>
        <v>2.7300000000000001E-2</v>
      </c>
      <c r="F9" s="6">
        <f>[1]!RawData[[#This Row],[DY (6M) Acumulado]]</f>
        <v>5.28E-2</v>
      </c>
      <c r="G9" s="6">
        <f>[1]!RawData[[#This Row],[DY (12M) Acumulado]]</f>
        <v>0.1038</v>
      </c>
      <c r="H9" s="6">
        <f>[1]!RawData[[#This Row],[DY (3M) Média]]</f>
        <v>9.1000000000000004E-3</v>
      </c>
      <c r="I9" s="6">
        <f>[1]!RawData[[#This Row],[DY (6M) Média]]</f>
        <v>8.8000000000000005E-3</v>
      </c>
      <c r="J9" s="6">
        <f>[1]!RawData[[#This Row],[DY (12M) Média]]</f>
        <v>8.6999999999999994E-3</v>
      </c>
      <c r="K9" s="6">
        <f>[1]!RawData[[#This Row],[DY Ano]]</f>
        <v>9.2999999999999992E-3</v>
      </c>
      <c r="L9" s="6">
        <f>[1]!RawData[[#This Row],[Rentab. Acumulada]]</f>
        <v>9.2999999999999992E-3</v>
      </c>
      <c r="M9" s="6">
        <f>[1]!RawData[[#This Row],[Patrimônio Líq.]]</f>
        <v>633527504.15999997</v>
      </c>
      <c r="N9" s="6">
        <f>[1]!RawData[[#This Row],[P/VPA]]</f>
        <v>0.82</v>
      </c>
      <c r="O9" s="6">
        <f>[1]!RawData[[#This Row],[Quantidade Ativos]]</f>
        <v>7</v>
      </c>
      <c r="P9" s="6">
        <f>SUMPRODUCT([1]!NormalData[[#This Row],[Liquidez Diária]:[Quantidade Ativos]],[1]AHPG_Table!$B$5:$O$5)</f>
        <v>1.6612662200221041E-2</v>
      </c>
      <c r="Q9" s="7">
        <f>RANK(ExportTb[[#This Row],[AHP-G]],ExportTb[AHP-G])</f>
        <v>31</v>
      </c>
    </row>
    <row r="10" spans="1:17" x14ac:dyDescent="0.3">
      <c r="A10" t="str">
        <f>[1]!RawData[[#This Row],[Ticker]]</f>
        <v>BTCR11</v>
      </c>
      <c r="B10" s="6">
        <f>[1]!RawData[[#This Row],[Liquidez Diária]]</f>
        <v>6663</v>
      </c>
      <c r="C10" s="6">
        <f>[1]!RawData[[#This Row],[Dividendo]]</f>
        <v>0.9</v>
      </c>
      <c r="D10" s="6">
        <f>[1]!RawData[[#This Row],[Dividend Yield]]</f>
        <v>0.01</v>
      </c>
      <c r="E10" s="6">
        <f>[1]!RawData[[#This Row],[DY (3M) Acumulado]]</f>
        <v>2.93E-2</v>
      </c>
      <c r="F10" s="6">
        <f>[1]!RawData[[#This Row],[DY (6M) Acumulado]]</f>
        <v>6.6400000000000001E-2</v>
      </c>
      <c r="G10" s="6">
        <f>[1]!RawData[[#This Row],[DY (12M) Acumulado]]</f>
        <v>0.1356</v>
      </c>
      <c r="H10" s="6">
        <f>[1]!RawData[[#This Row],[DY (3M) Média]]</f>
        <v>9.7999999999999997E-3</v>
      </c>
      <c r="I10" s="6">
        <f>[1]!RawData[[#This Row],[DY (6M) Média]]</f>
        <v>1.11E-2</v>
      </c>
      <c r="J10" s="6">
        <f>[1]!RawData[[#This Row],[DY (12M) Média]]</f>
        <v>1.1299999999999999E-2</v>
      </c>
      <c r="K10" s="6">
        <f>[1]!RawData[[#This Row],[DY Ano]]</f>
        <v>0.1159</v>
      </c>
      <c r="L10" s="6">
        <f>[1]!RawData[[#This Row],[Rentab. Acumulada]]</f>
        <v>9.8199999999999996E-2</v>
      </c>
      <c r="M10" s="6">
        <f>[1]!RawData[[#This Row],[Patrimônio Líq.]]</f>
        <v>458252683.73000002</v>
      </c>
      <c r="N10" s="6">
        <f>[1]!RawData[[#This Row],[P/VPA]]</f>
        <v>0.92</v>
      </c>
      <c r="O10" s="6">
        <f>[1]!RawData[[#This Row],[Quantidade Ativos]]</f>
        <v>0</v>
      </c>
      <c r="P10" s="6">
        <f>SUMPRODUCT([1]!NormalData[[#This Row],[Liquidez Diária]:[Quantidade Ativos]],[1]AHPG_Table!$B$5:$O$5)</f>
        <v>0.11616524308958107</v>
      </c>
      <c r="Q10" s="7">
        <f>RANK(ExportTb[[#This Row],[AHP-G]],ExportTb[AHP-G])</f>
        <v>1</v>
      </c>
    </row>
    <row r="11" spans="1:17" x14ac:dyDescent="0.3">
      <c r="A11" t="str">
        <f>[1]!RawData[[#This Row],[Ticker]]</f>
        <v>BTLG11</v>
      </c>
      <c r="B11" s="6">
        <f>[1]!RawData[[#This Row],[Liquidez Diária]]</f>
        <v>25842</v>
      </c>
      <c r="C11" s="6">
        <f>[1]!RawData[[#This Row],[Dividendo]]</f>
        <v>0.74</v>
      </c>
      <c r="D11" s="6">
        <f>[1]!RawData[[#This Row],[Dividend Yield]]</f>
        <v>7.9000000000000008E-3</v>
      </c>
      <c r="E11" s="6">
        <f>[1]!RawData[[#This Row],[DY (3M) Acumulado]]</f>
        <v>2.3400000000000001E-2</v>
      </c>
      <c r="F11" s="6">
        <f>[1]!RawData[[#This Row],[DY (6M) Acumulado]]</f>
        <v>4.53E-2</v>
      </c>
      <c r="G11" s="6">
        <f>[1]!RawData[[#This Row],[DY (12M) Acumulado]]</f>
        <v>8.8999999999999996E-2</v>
      </c>
      <c r="H11" s="6">
        <f>[1]!RawData[[#This Row],[DY (3M) Média]]</f>
        <v>7.7999999999999996E-3</v>
      </c>
      <c r="I11" s="6">
        <f>[1]!RawData[[#This Row],[DY (6M) Média]]</f>
        <v>7.4999999999999997E-3</v>
      </c>
      <c r="J11" s="6">
        <f>[1]!RawData[[#This Row],[DY (12M) Média]]</f>
        <v>7.4000000000000003E-3</v>
      </c>
      <c r="K11" s="6">
        <f>[1]!RawData[[#This Row],[DY Ano]]</f>
        <v>7.9000000000000008E-3</v>
      </c>
      <c r="L11" s="6">
        <f>[1]!RawData[[#This Row],[Rentab. Acumulada]]</f>
        <v>7.9000000000000008E-3</v>
      </c>
      <c r="M11" s="6">
        <f>[1]!RawData[[#This Row],[Patrimônio Líq.]]</f>
        <v>2089628167.96</v>
      </c>
      <c r="N11" s="6">
        <f>[1]!RawData[[#This Row],[P/VPA]]</f>
        <v>0.94</v>
      </c>
      <c r="O11" s="6">
        <f>[1]!RawData[[#This Row],[Quantidade Ativos]]</f>
        <v>16</v>
      </c>
      <c r="P11" s="6">
        <f>SUMPRODUCT([1]!NormalData[[#This Row],[Liquidez Diária]:[Quantidade Ativos]],[1]AHPG_Table!$B$5:$O$5)</f>
        <v>2.090720316936753E-2</v>
      </c>
      <c r="Q11" s="7">
        <f>RANK(ExportTb[[#This Row],[AHP-G]],ExportTb[AHP-G])</f>
        <v>20</v>
      </c>
    </row>
    <row r="12" spans="1:17" x14ac:dyDescent="0.3">
      <c r="A12" t="str">
        <f>[1]!RawData[[#This Row],[Ticker]]</f>
        <v>CPTS11</v>
      </c>
      <c r="B12" s="6">
        <f>[1]!RawData[[#This Row],[Liquidez Diária]]</f>
        <v>57889</v>
      </c>
      <c r="C12" s="6">
        <f>[1]!RawData[[#This Row],[Dividendo]]</f>
        <v>0.75</v>
      </c>
      <c r="D12" s="6">
        <f>[1]!RawData[[#This Row],[Dividend Yield]]</f>
        <v>9.7999999999999997E-3</v>
      </c>
      <c r="E12" s="6">
        <f>[1]!RawData[[#This Row],[DY (3M) Acumulado]]</f>
        <v>2.18E-2</v>
      </c>
      <c r="F12" s="6">
        <f>[1]!RawData[[#This Row],[DY (6M) Acumulado]]</f>
        <v>5.4699999999999999E-2</v>
      </c>
      <c r="G12" s="6">
        <f>[1]!RawData[[#This Row],[DY (12M) Acumulado]]</f>
        <v>0.12540000000000001</v>
      </c>
      <c r="H12" s="6">
        <f>[1]!RawData[[#This Row],[DY (3M) Média]]</f>
        <v>7.3000000000000001E-3</v>
      </c>
      <c r="I12" s="6">
        <f>[1]!RawData[[#This Row],[DY (6M) Média]]</f>
        <v>9.1000000000000004E-3</v>
      </c>
      <c r="J12" s="6">
        <f>[1]!RawData[[#This Row],[DY (12M) Média]]</f>
        <v>1.04E-2</v>
      </c>
      <c r="K12" s="6">
        <f>[1]!RawData[[#This Row],[DY Ano]]</f>
        <v>9.7999999999999997E-3</v>
      </c>
      <c r="L12" s="6">
        <f>[1]!RawData[[#This Row],[Rentab. Acumulada]]</f>
        <v>9.7999999999999997E-3</v>
      </c>
      <c r="M12" s="6">
        <f>[1]!RawData[[#This Row],[Patrimônio Líq.]]</f>
        <v>2858127870.96</v>
      </c>
      <c r="N12" s="6">
        <f>[1]!RawData[[#This Row],[P/VPA]]</f>
        <v>0.87</v>
      </c>
      <c r="O12" s="6">
        <f>[1]!RawData[[#This Row],[Quantidade Ativos]]</f>
        <v>0</v>
      </c>
      <c r="P12" s="6">
        <f>SUMPRODUCT([1]!NormalData[[#This Row],[Liquidez Diária]:[Quantidade Ativos]],[1]AHPG_Table!$B$5:$O$5)</f>
        <v>1.9211577912090379E-2</v>
      </c>
      <c r="Q12" s="7">
        <f>RANK(ExportTb[[#This Row],[AHP-G]],ExportTb[AHP-G])</f>
        <v>25</v>
      </c>
    </row>
    <row r="13" spans="1:17" x14ac:dyDescent="0.3">
      <c r="A13" t="str">
        <f>[1]!RawData[[#This Row],[Ticker]]</f>
        <v>CVBI11</v>
      </c>
      <c r="B13" s="6">
        <f>[1]!RawData[[#This Row],[Liquidez Diária]]</f>
        <v>15769</v>
      </c>
      <c r="C13" s="6">
        <f>[1]!RawData[[#This Row],[Dividendo]]</f>
        <v>1.1000000000000001</v>
      </c>
      <c r="D13" s="6">
        <f>[1]!RawData[[#This Row],[Dividend Yield]]</f>
        <v>1.24E-2</v>
      </c>
      <c r="E13" s="6">
        <f>[1]!RawData[[#This Row],[DY (3M) Acumulado]]</f>
        <v>3.2800000000000003E-2</v>
      </c>
      <c r="F13" s="6">
        <f>[1]!RawData[[#This Row],[DY (6M) Acumulado]]</f>
        <v>5.5399999999999998E-2</v>
      </c>
      <c r="G13" s="6">
        <f>[1]!RawData[[#This Row],[DY (12M) Acumulado]]</f>
        <v>0.13</v>
      </c>
      <c r="H13" s="6">
        <f>[1]!RawData[[#This Row],[DY (3M) Média]]</f>
        <v>1.09E-2</v>
      </c>
      <c r="I13" s="6">
        <f>[1]!RawData[[#This Row],[DY (6M) Média]]</f>
        <v>9.1999999999999998E-3</v>
      </c>
      <c r="J13" s="6">
        <f>[1]!RawData[[#This Row],[DY (12M) Média]]</f>
        <v>1.0800000000000001E-2</v>
      </c>
      <c r="K13" s="6">
        <f>[1]!RawData[[#This Row],[DY Ano]]</f>
        <v>1.24E-2</v>
      </c>
      <c r="L13" s="6">
        <f>[1]!RawData[[#This Row],[Rentab. Acumulada]]</f>
        <v>1.24E-2</v>
      </c>
      <c r="M13" s="6">
        <f>[1]!RawData[[#This Row],[Patrimônio Líq.]]</f>
        <v>1033955309.88</v>
      </c>
      <c r="N13" s="6">
        <f>[1]!RawData[[#This Row],[P/VPA]]</f>
        <v>0.96</v>
      </c>
      <c r="O13" s="6">
        <f>[1]!RawData[[#This Row],[Quantidade Ativos]]</f>
        <v>0</v>
      </c>
      <c r="P13" s="6">
        <f>SUMPRODUCT([1]!NormalData[[#This Row],[Liquidez Diária]:[Quantidade Ativos]],[1]AHPG_Table!$B$5:$O$5)</f>
        <v>1.8509339750541403E-2</v>
      </c>
      <c r="Q13" s="7">
        <f>RANK(ExportTb[[#This Row],[AHP-G]],ExportTb[AHP-G])</f>
        <v>28</v>
      </c>
    </row>
    <row r="14" spans="1:17" x14ac:dyDescent="0.3">
      <c r="A14" t="str">
        <f>[1]!RawData[[#This Row],[Ticker]]</f>
        <v>DEVA11</v>
      </c>
      <c r="B14" s="6">
        <f>[1]!RawData[[#This Row],[Liquidez Diária]]</f>
        <v>21622</v>
      </c>
      <c r="C14" s="6">
        <f>[1]!RawData[[#This Row],[Dividendo]]</f>
        <v>1.1000000000000001</v>
      </c>
      <c r="D14" s="6">
        <f>[1]!RawData[[#This Row],[Dividend Yield]]</f>
        <v>1.26E-2</v>
      </c>
      <c r="E14" s="6">
        <f>[1]!RawData[[#This Row],[DY (3M) Acumulado]]</f>
        <v>3.4700000000000002E-2</v>
      </c>
      <c r="F14" s="6">
        <f>[1]!RawData[[#This Row],[DY (6M) Acumulado]]</f>
        <v>5.7200000000000001E-2</v>
      </c>
      <c r="G14" s="6">
        <f>[1]!RawData[[#This Row],[DY (12M) Acumulado]]</f>
        <v>0.13900000000000001</v>
      </c>
      <c r="H14" s="6">
        <f>[1]!RawData[[#This Row],[DY (3M) Média]]</f>
        <v>1.1599999999999999E-2</v>
      </c>
      <c r="I14" s="6">
        <f>[1]!RawData[[#This Row],[DY (6M) Média]]</f>
        <v>9.4999999999999998E-3</v>
      </c>
      <c r="J14" s="6">
        <f>[1]!RawData[[#This Row],[DY (12M) Média]]</f>
        <v>1.1599999999999999E-2</v>
      </c>
      <c r="K14" s="6">
        <f>[1]!RawData[[#This Row],[DY Ano]]</f>
        <v>1.26E-2</v>
      </c>
      <c r="L14" s="6">
        <f>[1]!RawData[[#This Row],[Rentab. Acumulada]]</f>
        <v>1.26E-2</v>
      </c>
      <c r="M14" s="6">
        <f>[1]!RawData[[#This Row],[Patrimônio Líq.]]</f>
        <v>1420869973.77</v>
      </c>
      <c r="N14" s="6">
        <f>[1]!RawData[[#This Row],[P/VPA]]</f>
        <v>0.86</v>
      </c>
      <c r="O14" s="6">
        <f>[1]!RawData[[#This Row],[Quantidade Ativos]]</f>
        <v>0</v>
      </c>
      <c r="P14" s="6">
        <f>SUMPRODUCT([1]!NormalData[[#This Row],[Liquidez Diária]:[Quantidade Ativos]],[1]AHPG_Table!$B$5:$O$5)</f>
        <v>1.949599792739351E-2</v>
      </c>
      <c r="Q14" s="7">
        <f>RANK(ExportTb[[#This Row],[AHP-G]],ExportTb[AHP-G])</f>
        <v>24</v>
      </c>
    </row>
    <row r="15" spans="1:17" x14ac:dyDescent="0.3">
      <c r="A15" t="str">
        <f>[1]!RawData[[#This Row],[Ticker]]</f>
        <v>GALG11</v>
      </c>
      <c r="B15" s="6">
        <f>[1]!RawData[[#This Row],[Liquidez Diária]]</f>
        <v>55329</v>
      </c>
      <c r="C15" s="6">
        <f>[1]!RawData[[#This Row],[Dividendo]]</f>
        <v>0.08</v>
      </c>
      <c r="D15" s="6">
        <f>[1]!RawData[[#This Row],[Dividend Yield]]</f>
        <v>9.4999999999999998E-3</v>
      </c>
      <c r="E15" s="6">
        <f>[1]!RawData[[#This Row],[DY (3M) Acumulado]]</f>
        <v>2.7199999999999998E-2</v>
      </c>
      <c r="F15" s="6">
        <f>[1]!RawData[[#This Row],[DY (6M) Acumulado]]</f>
        <v>5.2999999999999999E-2</v>
      </c>
      <c r="G15" s="6">
        <f>[1]!RawData[[#This Row],[DY (12M) Acumulado]]</f>
        <v>0.10440000000000001</v>
      </c>
      <c r="H15" s="6">
        <f>[1]!RawData[[#This Row],[DY (3M) Média]]</f>
        <v>9.1000000000000004E-3</v>
      </c>
      <c r="I15" s="6">
        <f>[1]!RawData[[#This Row],[DY (6M) Média]]</f>
        <v>8.8000000000000005E-3</v>
      </c>
      <c r="J15" s="6">
        <f>[1]!RawData[[#This Row],[DY (12M) Média]]</f>
        <v>8.6999999999999994E-3</v>
      </c>
      <c r="K15" s="6">
        <f>[1]!RawData[[#This Row],[DY Ano]]</f>
        <v>1.84E-2</v>
      </c>
      <c r="L15" s="6">
        <f>[1]!RawData[[#This Row],[Rentab. Acumulada]]</f>
        <v>-2.87E-2</v>
      </c>
      <c r="M15" s="6">
        <f>[1]!RawData[[#This Row],[Patrimônio Líq.]]</f>
        <v>535708118.61000001</v>
      </c>
      <c r="N15" s="6">
        <f>[1]!RawData[[#This Row],[P/VPA]]</f>
        <v>0.9</v>
      </c>
      <c r="O15" s="6">
        <f>[1]!RawData[[#This Row],[Quantidade Ativos]]</f>
        <v>6</v>
      </c>
      <c r="P15" s="6">
        <f>SUMPRODUCT([1]!NormalData[[#This Row],[Liquidez Diária]:[Quantidade Ativos]],[1]AHPG_Table!$B$5:$O$5)</f>
        <v>-2.208079627690724E-2</v>
      </c>
      <c r="Q15" s="7">
        <f>RANK(ExportTb[[#This Row],[AHP-G]],ExportTb[AHP-G])</f>
        <v>54</v>
      </c>
    </row>
    <row r="16" spans="1:17" x14ac:dyDescent="0.3">
      <c r="A16" t="str">
        <f>[1]!RawData[[#This Row],[Ticker]]</f>
        <v>GGRC11</v>
      </c>
      <c r="B16" s="6">
        <f>[1]!RawData[[#This Row],[Liquidez Diária]]</f>
        <v>8555</v>
      </c>
      <c r="C16" s="6">
        <f>[1]!RawData[[#This Row],[Dividendo]]</f>
        <v>0.95</v>
      </c>
      <c r="D16" s="6">
        <f>[1]!RawData[[#This Row],[Dividend Yield]]</f>
        <v>9.1000000000000004E-3</v>
      </c>
      <c r="E16" s="6">
        <f>[1]!RawData[[#This Row],[DY (3M) Acumulado]]</f>
        <v>2.6599999999999999E-2</v>
      </c>
      <c r="F16" s="6">
        <f>[1]!RawData[[#This Row],[DY (6M) Acumulado]]</f>
        <v>5.2499999999999998E-2</v>
      </c>
      <c r="G16" s="6">
        <f>[1]!RawData[[#This Row],[DY (12M) Acumulado]]</f>
        <v>0.1017</v>
      </c>
      <c r="H16" s="6">
        <f>[1]!RawData[[#This Row],[DY (3M) Média]]</f>
        <v>8.8999999999999999E-3</v>
      </c>
      <c r="I16" s="6">
        <f>[1]!RawData[[#This Row],[DY (6M) Média]]</f>
        <v>8.6999999999999994E-3</v>
      </c>
      <c r="J16" s="6">
        <f>[1]!RawData[[#This Row],[DY (12M) Média]]</f>
        <v>8.5000000000000006E-3</v>
      </c>
      <c r="K16" s="6">
        <f>[1]!RawData[[#This Row],[DY Ano]]</f>
        <v>1.84E-2</v>
      </c>
      <c r="L16" s="6">
        <f>[1]!RawData[[#This Row],[Rentab. Acumulada]]</f>
        <v>2.5499999999999998E-2</v>
      </c>
      <c r="M16" s="6">
        <f>[1]!RawData[[#This Row],[Patrimônio Líq.]]</f>
        <v>1015193319.92</v>
      </c>
      <c r="N16" s="6">
        <f>[1]!RawData[[#This Row],[P/VPA]]</f>
        <v>0.84</v>
      </c>
      <c r="O16" s="6">
        <f>[1]!RawData[[#This Row],[Quantidade Ativos]]</f>
        <v>20</v>
      </c>
      <c r="P16" s="6">
        <f>SUMPRODUCT([1]!NormalData[[#This Row],[Liquidez Diária]:[Quantidade Ativos]],[1]AHPG_Table!$B$5:$O$5)</f>
        <v>4.061230286938157E-2</v>
      </c>
      <c r="Q16" s="7">
        <f>RANK(ExportTb[[#This Row],[AHP-G]],ExportTb[AHP-G])</f>
        <v>11</v>
      </c>
    </row>
    <row r="17" spans="1:17" x14ac:dyDescent="0.3">
      <c r="A17" t="str">
        <f>[1]!RawData[[#This Row],[Ticker]]</f>
        <v>HABT11</v>
      </c>
      <c r="B17" s="6">
        <f>[1]!RawData[[#This Row],[Liquidez Diária]]</f>
        <v>24958</v>
      </c>
      <c r="C17" s="6">
        <f>[1]!RawData[[#This Row],[Dividendo]]</f>
        <v>1.2</v>
      </c>
      <c r="D17" s="6">
        <f>[1]!RawData[[#This Row],[Dividend Yield]]</f>
        <v>1.37E-2</v>
      </c>
      <c r="E17" s="6">
        <f>[1]!RawData[[#This Row],[DY (3M) Acumulado]]</f>
        <v>3.9699999999999999E-2</v>
      </c>
      <c r="F17" s="6">
        <f>[1]!RawData[[#This Row],[DY (6M) Acumulado]]</f>
        <v>7.0599999999999996E-2</v>
      </c>
      <c r="G17" s="6">
        <f>[1]!RawData[[#This Row],[DY (12M) Acumulado]]</f>
        <v>0.1439</v>
      </c>
      <c r="H17" s="6">
        <f>[1]!RawData[[#This Row],[DY (3M) Média]]</f>
        <v>1.32E-2</v>
      </c>
      <c r="I17" s="6">
        <f>[1]!RawData[[#This Row],[DY (6M) Média]]</f>
        <v>1.18E-2</v>
      </c>
      <c r="J17" s="6">
        <f>[1]!RawData[[#This Row],[DY (12M) Média]]</f>
        <v>1.2E-2</v>
      </c>
      <c r="K17" s="6">
        <f>[1]!RawData[[#This Row],[DY Ano]]</f>
        <v>2.6700000000000002E-2</v>
      </c>
      <c r="L17" s="6">
        <f>[1]!RawData[[#This Row],[Rentab. Acumulada]]</f>
        <v>-1.17E-2</v>
      </c>
      <c r="M17" s="6">
        <f>[1]!RawData[[#This Row],[Patrimônio Líq.]]</f>
        <v>810671378.91999996</v>
      </c>
      <c r="N17" s="6">
        <f>[1]!RawData[[#This Row],[P/VPA]]</f>
        <v>0.88</v>
      </c>
      <c r="O17" s="6">
        <f>[1]!RawData[[#This Row],[Quantidade Ativos]]</f>
        <v>0</v>
      </c>
      <c r="P17" s="6">
        <f>SUMPRODUCT([1]!NormalData[[#This Row],[Liquidez Diária]:[Quantidade Ativos]],[1]AHPG_Table!$B$5:$O$5)</f>
        <v>-6.0947390864213667E-3</v>
      </c>
      <c r="Q17" s="7">
        <f>RANK(ExportTb[[#This Row],[AHP-G]],ExportTb[AHP-G])</f>
        <v>48</v>
      </c>
    </row>
    <row r="18" spans="1:17" x14ac:dyDescent="0.3">
      <c r="A18" t="str">
        <f>[1]!RawData[[#This Row],[Ticker]]</f>
        <v>HFOF11</v>
      </c>
      <c r="B18" s="6">
        <f>[1]!RawData[[#This Row],[Liquidez Diária]]</f>
        <v>24951</v>
      </c>
      <c r="C18" s="6">
        <f>[1]!RawData[[#This Row],[Dividendo]]</f>
        <v>0.63</v>
      </c>
      <c r="D18" s="6">
        <f>[1]!RawData[[#This Row],[Dividend Yield]]</f>
        <v>9.5999999999999992E-3</v>
      </c>
      <c r="E18" s="6">
        <f>[1]!RawData[[#This Row],[DY (3M) Acumulado]]</f>
        <v>2.8000000000000001E-2</v>
      </c>
      <c r="F18" s="6">
        <f>[1]!RawData[[#This Row],[DY (6M) Acumulado]]</f>
        <v>5.2400000000000002E-2</v>
      </c>
      <c r="G18" s="6">
        <f>[1]!RawData[[#This Row],[DY (12M) Acumulado]]</f>
        <v>0.1021</v>
      </c>
      <c r="H18" s="6">
        <f>[1]!RawData[[#This Row],[DY (3M) Média]]</f>
        <v>9.2999999999999992E-3</v>
      </c>
      <c r="I18" s="6">
        <f>[1]!RawData[[#This Row],[DY (6M) Média]]</f>
        <v>8.6999999999999994E-3</v>
      </c>
      <c r="J18" s="6">
        <f>[1]!RawData[[#This Row],[DY (12M) Média]]</f>
        <v>8.5000000000000006E-3</v>
      </c>
      <c r="K18" s="6">
        <f>[1]!RawData[[#This Row],[DY Ano]]</f>
        <v>1.9099999999999999E-2</v>
      </c>
      <c r="L18" s="6">
        <f>[1]!RawData[[#This Row],[Rentab. Acumulada]]</f>
        <v>-5.0000000000000001E-4</v>
      </c>
      <c r="M18" s="6">
        <f>[1]!RawData[[#This Row],[Patrimônio Líq.]]</f>
        <v>1829005677.0899999</v>
      </c>
      <c r="N18" s="6">
        <f>[1]!RawData[[#This Row],[P/VPA]]</f>
        <v>0.82</v>
      </c>
      <c r="O18" s="6">
        <f>[1]!RawData[[#This Row],[Quantidade Ativos]]</f>
        <v>0</v>
      </c>
      <c r="P18" s="6">
        <f>SUMPRODUCT([1]!NormalData[[#This Row],[Liquidez Diária]:[Quantidade Ativos]],[1]AHPG_Table!$B$5:$O$5)</f>
        <v>5.5305815889943261E-3</v>
      </c>
      <c r="Q18" s="7">
        <f>RANK(ExportTb[[#This Row],[AHP-G]],ExportTb[AHP-G])</f>
        <v>45</v>
      </c>
    </row>
    <row r="19" spans="1:17" x14ac:dyDescent="0.3">
      <c r="A19" t="str">
        <f>[1]!RawData[[#This Row],[Ticker]]</f>
        <v>HGBS11</v>
      </c>
      <c r="B19" s="6">
        <f>[1]!RawData[[#This Row],[Liquidez Diária]]</f>
        <v>13985</v>
      </c>
      <c r="C19" s="6">
        <f>[1]!RawData[[#This Row],[Dividendo]]</f>
        <v>1.4</v>
      </c>
      <c r="D19" s="6">
        <f>[1]!RawData[[#This Row],[Dividend Yield]]</f>
        <v>7.7000000000000002E-3</v>
      </c>
      <c r="E19" s="6">
        <f>[1]!RawData[[#This Row],[DY (3M) Acumulado]]</f>
        <v>2.2700000000000001E-2</v>
      </c>
      <c r="F19" s="6">
        <f>[1]!RawData[[#This Row],[DY (6M) Acumulado]]</f>
        <v>4.2999999999999997E-2</v>
      </c>
      <c r="G19" s="6">
        <f>[1]!RawData[[#This Row],[DY (12M) Acumulado]]</f>
        <v>8.4400000000000003E-2</v>
      </c>
      <c r="H19" s="6">
        <f>[1]!RawData[[#This Row],[DY (3M) Média]]</f>
        <v>7.6E-3</v>
      </c>
      <c r="I19" s="6">
        <f>[1]!RawData[[#This Row],[DY (6M) Média]]</f>
        <v>7.1999999999999998E-3</v>
      </c>
      <c r="J19" s="6">
        <f>[1]!RawData[[#This Row],[DY (12M) Média]]</f>
        <v>7.0000000000000001E-3</v>
      </c>
      <c r="K19" s="6">
        <f>[1]!RawData[[#This Row],[DY Ano]]</f>
        <v>1.5299999999999999E-2</v>
      </c>
      <c r="L19" s="6">
        <f>[1]!RawData[[#This Row],[Rentab. Acumulada]]</f>
        <v>2.2000000000000001E-3</v>
      </c>
      <c r="M19" s="6">
        <f>[1]!RawData[[#This Row],[Patrimônio Líq.]]</f>
        <v>2213923649.27</v>
      </c>
      <c r="N19" s="6">
        <f>[1]!RawData[[#This Row],[P/VPA]]</f>
        <v>0.81</v>
      </c>
      <c r="O19" s="6">
        <f>[1]!RawData[[#This Row],[Quantidade Ativos]]</f>
        <v>17</v>
      </c>
      <c r="P19" s="6">
        <f>SUMPRODUCT([1]!NormalData[[#This Row],[Liquidez Diária]:[Quantidade Ativos]],[1]AHPG_Table!$B$5:$O$5)</f>
        <v>1.5262225959859158E-2</v>
      </c>
      <c r="Q19" s="7">
        <f>RANK(ExportTb[[#This Row],[AHP-G]],ExportTb[AHP-G])</f>
        <v>35</v>
      </c>
    </row>
    <row r="20" spans="1:17" x14ac:dyDescent="0.3">
      <c r="A20" t="str">
        <f>[1]!RawData[[#This Row],[Ticker]]</f>
        <v>HGCR11</v>
      </c>
      <c r="B20" s="6">
        <f>[1]!RawData[[#This Row],[Liquidez Diária]]</f>
        <v>27308</v>
      </c>
      <c r="C20" s="6">
        <f>[1]!RawData[[#This Row],[Dividendo]]</f>
        <v>1.2</v>
      </c>
      <c r="D20" s="6">
        <f>[1]!RawData[[#This Row],[Dividend Yield]]</f>
        <v>1.18E-2</v>
      </c>
      <c r="E20" s="6">
        <f>[1]!RawData[[#This Row],[DY (3M) Acumulado]]</f>
        <v>3.5299999999999998E-2</v>
      </c>
      <c r="F20" s="6">
        <f>[1]!RawData[[#This Row],[DY (6M) Acumulado]]</f>
        <v>7.0699999999999999E-2</v>
      </c>
      <c r="G20" s="6">
        <f>[1]!RawData[[#This Row],[DY (12M) Acumulado]]</f>
        <v>0.1384</v>
      </c>
      <c r="H20" s="6">
        <f>[1]!RawData[[#This Row],[DY (3M) Média]]</f>
        <v>1.18E-2</v>
      </c>
      <c r="I20" s="6">
        <f>[1]!RawData[[#This Row],[DY (6M) Média]]</f>
        <v>1.18E-2</v>
      </c>
      <c r="J20" s="6">
        <f>[1]!RawData[[#This Row],[DY (12M) Média]]</f>
        <v>1.15E-2</v>
      </c>
      <c r="K20" s="6">
        <f>[1]!RawData[[#This Row],[DY Ano]]</f>
        <v>2.35E-2</v>
      </c>
      <c r="L20" s="6">
        <f>[1]!RawData[[#This Row],[Rentab. Acumulada]]</f>
        <v>1.6899999999999998E-2</v>
      </c>
      <c r="M20" s="6">
        <f>[1]!RawData[[#This Row],[Patrimônio Líq.]]</f>
        <v>1551733628.04</v>
      </c>
      <c r="N20" s="6">
        <f>[1]!RawData[[#This Row],[P/VPA]]</f>
        <v>1.01</v>
      </c>
      <c r="O20" s="6">
        <f>[1]!RawData[[#This Row],[Quantidade Ativos]]</f>
        <v>0</v>
      </c>
      <c r="P20" s="6">
        <f>SUMPRODUCT([1]!NormalData[[#This Row],[Liquidez Diária]:[Quantidade Ativos]],[1]AHPG_Table!$B$5:$O$5)</f>
        <v>2.5408834052147312E-2</v>
      </c>
      <c r="Q20" s="7">
        <f>RANK(ExportTb[[#This Row],[AHP-G]],ExportTb[AHP-G])</f>
        <v>16</v>
      </c>
    </row>
    <row r="21" spans="1:17" x14ac:dyDescent="0.3">
      <c r="A21" t="str">
        <f>[1]!RawData[[#This Row],[Ticker]]</f>
        <v>HGLG11</v>
      </c>
      <c r="B21" s="6">
        <f>[1]!RawData[[#This Row],[Liquidez Diária]]</f>
        <v>28944</v>
      </c>
      <c r="C21" s="6">
        <f>[1]!RawData[[#This Row],[Dividendo]]</f>
        <v>1.1000000000000001</v>
      </c>
      <c r="D21" s="6">
        <f>[1]!RawData[[#This Row],[Dividend Yield]]</f>
        <v>6.7999999999999996E-3</v>
      </c>
      <c r="E21" s="6">
        <f>[1]!RawData[[#This Row],[DY (3M) Acumulado]]</f>
        <v>2.7E-2</v>
      </c>
      <c r="F21" s="6">
        <f>[1]!RawData[[#This Row],[DY (6M) Acumulado]]</f>
        <v>4.7E-2</v>
      </c>
      <c r="G21" s="6">
        <f>[1]!RawData[[#This Row],[DY (12M) Acumulado]]</f>
        <v>0.10009999999999999</v>
      </c>
      <c r="H21" s="6">
        <f>[1]!RawData[[#This Row],[DY (3M) Média]]</f>
        <v>8.9999999999999993E-3</v>
      </c>
      <c r="I21" s="6">
        <f>[1]!RawData[[#This Row],[DY (6M) Média]]</f>
        <v>7.7999999999999996E-3</v>
      </c>
      <c r="J21" s="6">
        <f>[1]!RawData[[#This Row],[DY (12M) Média]]</f>
        <v>8.3000000000000001E-3</v>
      </c>
      <c r="K21" s="6">
        <f>[1]!RawData[[#This Row],[DY Ano]]</f>
        <v>1.3599999999999999E-2</v>
      </c>
      <c r="L21" s="6">
        <f>[1]!RawData[[#This Row],[Rentab. Acumulada]]</f>
        <v>9.7999999999999997E-3</v>
      </c>
      <c r="M21" s="6">
        <f>[1]!RawData[[#This Row],[Patrimônio Líq.]]</f>
        <v>3593946727.5599999</v>
      </c>
      <c r="N21" s="6">
        <f>[1]!RawData[[#This Row],[P/VPA]]</f>
        <v>1.05</v>
      </c>
      <c r="O21" s="6">
        <f>[1]!RawData[[#This Row],[Quantidade Ativos]]</f>
        <v>17</v>
      </c>
      <c r="P21" s="6">
        <f>SUMPRODUCT([1]!NormalData[[#This Row],[Liquidez Diária]:[Quantidade Ativos]],[1]AHPG_Table!$B$5:$O$5)</f>
        <v>2.5460024058780489E-2</v>
      </c>
      <c r="Q21" s="7">
        <f>RANK(ExportTb[[#This Row],[AHP-G]],ExportTb[AHP-G])</f>
        <v>15</v>
      </c>
    </row>
    <row r="22" spans="1:17" x14ac:dyDescent="0.3">
      <c r="A22" t="str">
        <f>[1]!RawData[[#This Row],[Ticker]]</f>
        <v>HGRU11</v>
      </c>
      <c r="B22" s="6">
        <f>[1]!RawData[[#This Row],[Liquidez Diária]]</f>
        <v>27171</v>
      </c>
      <c r="C22" s="6">
        <f>[1]!RawData[[#This Row],[Dividendo]]</f>
        <v>0.85</v>
      </c>
      <c r="D22" s="6">
        <f>[1]!RawData[[#This Row],[Dividend Yield]]</f>
        <v>7.4000000000000003E-3</v>
      </c>
      <c r="E22" s="6">
        <f>[1]!RawData[[#This Row],[DY (3M) Acumulado]]</f>
        <v>3.0700000000000002E-2</v>
      </c>
      <c r="F22" s="6">
        <f>[1]!RawData[[#This Row],[DY (6M) Acumulado]]</f>
        <v>5.04E-2</v>
      </c>
      <c r="G22" s="6">
        <f>[1]!RawData[[#This Row],[DY (12M) Acumulado]]</f>
        <v>9.74E-2</v>
      </c>
      <c r="H22" s="6">
        <f>[1]!RawData[[#This Row],[DY (3M) Média]]</f>
        <v>1.0200000000000001E-2</v>
      </c>
      <c r="I22" s="6">
        <f>[1]!RawData[[#This Row],[DY (6M) Média]]</f>
        <v>8.3999999999999995E-3</v>
      </c>
      <c r="J22" s="6">
        <f>[1]!RawData[[#This Row],[DY (12M) Média]]</f>
        <v>8.0999999999999996E-3</v>
      </c>
      <c r="K22" s="6">
        <f>[1]!RawData[[#This Row],[DY Ano]]</f>
        <v>1.43E-2</v>
      </c>
      <c r="L22" s="6">
        <f>[1]!RawData[[#This Row],[Rentab. Acumulada]]</f>
        <v>-2.35E-2</v>
      </c>
      <c r="M22" s="6">
        <f>[1]!RawData[[#This Row],[Patrimônio Líq.]]</f>
        <v>2260007284.3400002</v>
      </c>
      <c r="N22" s="6">
        <f>[1]!RawData[[#This Row],[P/VPA]]</f>
        <v>0.94</v>
      </c>
      <c r="O22" s="6">
        <f>[1]!RawData[[#This Row],[Quantidade Ativos]]</f>
        <v>17</v>
      </c>
      <c r="P22" s="6">
        <f>SUMPRODUCT([1]!NormalData[[#This Row],[Liquidez Diária]:[Quantidade Ativos]],[1]AHPG_Table!$B$5:$O$5)</f>
        <v>-1.1930077699833862E-2</v>
      </c>
      <c r="Q22" s="7">
        <f>RANK(ExportTb[[#This Row],[AHP-G]],ExportTb[AHP-G])</f>
        <v>53</v>
      </c>
    </row>
    <row r="23" spans="1:17" x14ac:dyDescent="0.3">
      <c r="A23" t="str">
        <f>[1]!RawData[[#This Row],[Ticker]]</f>
        <v>HSML11</v>
      </c>
      <c r="B23" s="6">
        <f>[1]!RawData[[#This Row],[Liquidez Diária]]</f>
        <v>31608</v>
      </c>
      <c r="C23" s="6">
        <f>[1]!RawData[[#This Row],[Dividendo]]</f>
        <v>0.74</v>
      </c>
      <c r="D23" s="6">
        <f>[1]!RawData[[#This Row],[Dividend Yield]]</f>
        <v>9.4000000000000004E-3</v>
      </c>
      <c r="E23" s="6">
        <f>[1]!RawData[[#This Row],[DY (3M) Acumulado]]</f>
        <v>2.6700000000000002E-2</v>
      </c>
      <c r="F23" s="6">
        <f>[1]!RawData[[#This Row],[DY (6M) Acumulado]]</f>
        <v>5.0299999999999997E-2</v>
      </c>
      <c r="G23" s="6">
        <f>[1]!RawData[[#This Row],[DY (12M) Acumulado]]</f>
        <v>9.69E-2</v>
      </c>
      <c r="H23" s="6">
        <f>[1]!RawData[[#This Row],[DY (3M) Média]]</f>
        <v>8.8999999999999999E-3</v>
      </c>
      <c r="I23" s="6">
        <f>[1]!RawData[[#This Row],[DY (6M) Média]]</f>
        <v>8.3999999999999995E-3</v>
      </c>
      <c r="J23" s="6">
        <f>[1]!RawData[[#This Row],[DY (12M) Média]]</f>
        <v>8.0999999999999996E-3</v>
      </c>
      <c r="K23" s="6">
        <f>[1]!RawData[[#This Row],[DY Ano]]</f>
        <v>1.8100000000000002E-2</v>
      </c>
      <c r="L23" s="6">
        <f>[1]!RawData[[#This Row],[Rentab. Acumulada]]</f>
        <v>2.8E-3</v>
      </c>
      <c r="M23" s="6">
        <f>[1]!RawData[[#This Row],[Patrimônio Líq.]]</f>
        <v>1521256135.1800001</v>
      </c>
      <c r="N23" s="6">
        <f>[1]!RawData[[#This Row],[P/VPA]]</f>
        <v>0.82</v>
      </c>
      <c r="O23" s="6">
        <f>[1]!RawData[[#This Row],[Quantidade Ativos]]</f>
        <v>6</v>
      </c>
      <c r="P23" s="6">
        <f>SUMPRODUCT([1]!NormalData[[#This Row],[Liquidez Diária]:[Quantidade Ativos]],[1]AHPG_Table!$B$5:$O$5)</f>
        <v>1.175785636185676E-2</v>
      </c>
      <c r="Q23" s="7">
        <f>RANK(ExportTb[[#This Row],[AHP-G]],ExportTb[AHP-G])</f>
        <v>39</v>
      </c>
    </row>
    <row r="24" spans="1:17" x14ac:dyDescent="0.3">
      <c r="A24" t="str">
        <f>[1]!RawData[[#This Row],[Ticker]]</f>
        <v>IRDM11</v>
      </c>
      <c r="B24" s="6">
        <f>[1]!RawData[[#This Row],[Liquidez Diária]]</f>
        <v>50817</v>
      </c>
      <c r="C24" s="6">
        <f>[1]!RawData[[#This Row],[Dividendo]]</f>
        <v>0.95</v>
      </c>
      <c r="D24" s="6">
        <f>[1]!RawData[[#This Row],[Dividend Yield]]</f>
        <v>1.04E-2</v>
      </c>
      <c r="E24" s="6">
        <f>[1]!RawData[[#This Row],[DY (3M) Acumulado]]</f>
        <v>2.7699999999999999E-2</v>
      </c>
      <c r="F24" s="6">
        <f>[1]!RawData[[#This Row],[DY (6M) Acumulado]]</f>
        <v>5.62E-2</v>
      </c>
      <c r="G24" s="6">
        <f>[1]!RawData[[#This Row],[DY (12M) Acumulado]]</f>
        <v>0.12809999999999999</v>
      </c>
      <c r="H24" s="6">
        <f>[1]!RawData[[#This Row],[DY (3M) Média]]</f>
        <v>9.1999999999999998E-3</v>
      </c>
      <c r="I24" s="6">
        <f>[1]!RawData[[#This Row],[DY (6M) Média]]</f>
        <v>9.4000000000000004E-3</v>
      </c>
      <c r="J24" s="6">
        <f>[1]!RawData[[#This Row],[DY (12M) Média]]</f>
        <v>1.0699999999999999E-2</v>
      </c>
      <c r="K24" s="6">
        <f>[1]!RawData[[#This Row],[DY Ano]]</f>
        <v>1.04E-2</v>
      </c>
      <c r="L24" s="6">
        <f>[1]!RawData[[#This Row],[Rentab. Acumulada]]</f>
        <v>1.04E-2</v>
      </c>
      <c r="M24" s="6">
        <f>[1]!RawData[[#This Row],[Patrimônio Líq.]]</f>
        <v>3389714938.9099998</v>
      </c>
      <c r="N24" s="6">
        <f>[1]!RawData[[#This Row],[P/VPA]]</f>
        <v>0.97</v>
      </c>
      <c r="O24" s="6">
        <f>[1]!RawData[[#This Row],[Quantidade Ativos]]</f>
        <v>0</v>
      </c>
      <c r="P24" s="6">
        <f>SUMPRODUCT([1]!NormalData[[#This Row],[Liquidez Diária]:[Quantidade Ativos]],[1]AHPG_Table!$B$5:$O$5)</f>
        <v>2.0150695126429644E-2</v>
      </c>
      <c r="Q24" s="7">
        <f>RANK(ExportTb[[#This Row],[AHP-G]],ExportTb[AHP-G])</f>
        <v>21</v>
      </c>
    </row>
    <row r="25" spans="1:17" x14ac:dyDescent="0.3">
      <c r="A25" t="str">
        <f>[1]!RawData[[#This Row],[Ticker]]</f>
        <v>KFOF11</v>
      </c>
      <c r="B25" s="6">
        <f>[1]!RawData[[#This Row],[Liquidez Diária]]</f>
        <v>20148</v>
      </c>
      <c r="C25" s="6">
        <f>[1]!RawData[[#This Row],[Dividendo]]</f>
        <v>0.72</v>
      </c>
      <c r="D25" s="6">
        <f>[1]!RawData[[#This Row],[Dividend Yield]]</f>
        <v>9.1999999999999998E-3</v>
      </c>
      <c r="E25" s="6">
        <f>[1]!RawData[[#This Row],[DY (3M) Acumulado]]</f>
        <v>2.7799999999999998E-2</v>
      </c>
      <c r="F25" s="6">
        <f>[1]!RawData[[#This Row],[DY (6M) Acumulado]]</f>
        <v>5.2499999999999998E-2</v>
      </c>
      <c r="G25" s="6">
        <f>[1]!RawData[[#This Row],[DY (12M) Acumulado]]</f>
        <v>0.104</v>
      </c>
      <c r="H25" s="6">
        <f>[1]!RawData[[#This Row],[DY (3M) Média]]</f>
        <v>9.2999999999999992E-3</v>
      </c>
      <c r="I25" s="6">
        <f>[1]!RawData[[#This Row],[DY (6M) Média]]</f>
        <v>8.8000000000000005E-3</v>
      </c>
      <c r="J25" s="6">
        <f>[1]!RawData[[#This Row],[DY (12M) Média]]</f>
        <v>8.6999999999999994E-3</v>
      </c>
      <c r="K25" s="6">
        <f>[1]!RawData[[#This Row],[DY Ano]]</f>
        <v>1.8700000000000001E-2</v>
      </c>
      <c r="L25" s="6">
        <f>[1]!RawData[[#This Row],[Rentab. Acumulada]]</f>
        <v>3.78E-2</v>
      </c>
      <c r="M25" s="6">
        <f>[1]!RawData[[#This Row],[Patrimônio Líq.]]</f>
        <v>399581482.68000001</v>
      </c>
      <c r="N25" s="6">
        <f>[1]!RawData[[#This Row],[P/VPA]]</f>
        <v>0.88</v>
      </c>
      <c r="O25" s="6">
        <f>[1]!RawData[[#This Row],[Quantidade Ativos]]</f>
        <v>0</v>
      </c>
      <c r="P25" s="6">
        <f>SUMPRODUCT([1]!NormalData[[#This Row],[Liquidez Diária]:[Quantidade Ativos]],[1]AHPG_Table!$B$5:$O$5)</f>
        <v>4.5656476357701772E-2</v>
      </c>
      <c r="Q25" s="7">
        <f>RANK(ExportTb[[#This Row],[AHP-G]],ExportTb[AHP-G])</f>
        <v>8</v>
      </c>
    </row>
    <row r="26" spans="1:17" x14ac:dyDescent="0.3">
      <c r="A26" t="str">
        <f>[1]!RawData[[#This Row],[Ticker]]</f>
        <v>KISU11</v>
      </c>
      <c r="B26" s="6">
        <f>[1]!RawData[[#This Row],[Liquidez Diária]]</f>
        <v>104721</v>
      </c>
      <c r="C26" s="6">
        <f>[1]!RawData[[#This Row],[Dividendo]]</f>
        <v>0.08</v>
      </c>
      <c r="D26" s="6">
        <f>[1]!RawData[[#This Row],[Dividend Yield]]</f>
        <v>9.4000000000000004E-3</v>
      </c>
      <c r="E26" s="6">
        <f>[1]!RawData[[#This Row],[DY (3M) Acumulado]]</f>
        <v>2.98E-2</v>
      </c>
      <c r="F26" s="6">
        <f>[1]!RawData[[#This Row],[DY (6M) Acumulado]]</f>
        <v>5.7000000000000002E-2</v>
      </c>
      <c r="G26" s="6">
        <f>[1]!RawData[[#This Row],[DY (12M) Acumulado]]</f>
        <v>0.1145</v>
      </c>
      <c r="H26" s="6">
        <f>[1]!RawData[[#This Row],[DY (3M) Média]]</f>
        <v>9.9000000000000008E-3</v>
      </c>
      <c r="I26" s="6">
        <f>[1]!RawData[[#This Row],[DY (6M) Média]]</f>
        <v>9.4999999999999998E-3</v>
      </c>
      <c r="J26" s="6">
        <f>[1]!RawData[[#This Row],[DY (12M) Média]]</f>
        <v>9.4999999999999998E-3</v>
      </c>
      <c r="K26" s="6">
        <f>[1]!RawData[[#This Row],[DY Ano]]</f>
        <v>1.8700000000000001E-2</v>
      </c>
      <c r="L26" s="6">
        <f>[1]!RawData[[#This Row],[Rentab. Acumulada]]</f>
        <v>-1E-4</v>
      </c>
      <c r="M26" s="6">
        <f>[1]!RawData[[#This Row],[Patrimônio Líq.]]</f>
        <v>375784403.68000001</v>
      </c>
      <c r="N26" s="6">
        <f>[1]!RawData[[#This Row],[P/VPA]]</f>
        <v>0.93</v>
      </c>
      <c r="O26" s="6">
        <f>[1]!RawData[[#This Row],[Quantidade Ativos]]</f>
        <v>0</v>
      </c>
      <c r="P26" s="6">
        <f>SUMPRODUCT([1]!NormalData[[#This Row],[Liquidez Diária]:[Quantidade Ativos]],[1]AHPG_Table!$B$5:$O$5)</f>
        <v>9.5084116193491341E-3</v>
      </c>
      <c r="Q26" s="7">
        <f>RANK(ExportTb[[#This Row],[AHP-G]],ExportTb[AHP-G])</f>
        <v>43</v>
      </c>
    </row>
    <row r="27" spans="1:17" x14ac:dyDescent="0.3">
      <c r="A27" t="str">
        <f>[1]!RawData[[#This Row],[Ticker]]</f>
        <v>KNCR11</v>
      </c>
      <c r="B27" s="6">
        <f>[1]!RawData[[#This Row],[Liquidez Diária]]</f>
        <v>73413</v>
      </c>
      <c r="C27" s="6">
        <f>[1]!RawData[[#This Row],[Dividendo]]</f>
        <v>1</v>
      </c>
      <c r="D27" s="6">
        <f>[1]!RawData[[#This Row],[Dividend Yield]]</f>
        <v>1.01E-2</v>
      </c>
      <c r="E27" s="6">
        <f>[1]!RawData[[#This Row],[DY (3M) Acumulado]]</f>
        <v>3.4299999999999997E-2</v>
      </c>
      <c r="F27" s="6">
        <f>[1]!RawData[[#This Row],[DY (6M) Acumulado]]</f>
        <v>6.8400000000000002E-2</v>
      </c>
      <c r="G27" s="6">
        <f>[1]!RawData[[#This Row],[DY (12M) Acumulado]]</f>
        <v>0.13450000000000001</v>
      </c>
      <c r="H27" s="6">
        <f>[1]!RawData[[#This Row],[DY (3M) Média]]</f>
        <v>1.14E-2</v>
      </c>
      <c r="I27" s="6">
        <f>[1]!RawData[[#This Row],[DY (6M) Média]]</f>
        <v>1.14E-2</v>
      </c>
      <c r="J27" s="6">
        <f>[1]!RawData[[#This Row],[DY (12M) Média]]</f>
        <v>1.12E-2</v>
      </c>
      <c r="K27" s="6">
        <f>[1]!RawData[[#This Row],[DY Ano]]</f>
        <v>2.2200000000000001E-2</v>
      </c>
      <c r="L27" s="6">
        <f>[1]!RawData[[#This Row],[Rentab. Acumulada]]</f>
        <v>2.47E-2</v>
      </c>
      <c r="M27" s="6">
        <f>[1]!RawData[[#This Row],[Patrimônio Líq.]]</f>
        <v>5752156652.1300001</v>
      </c>
      <c r="N27" s="6">
        <f>[1]!RawData[[#This Row],[P/VPA]]</f>
        <v>0.98</v>
      </c>
      <c r="O27" s="6">
        <f>[1]!RawData[[#This Row],[Quantidade Ativos]]</f>
        <v>0</v>
      </c>
      <c r="P27" s="6">
        <f>SUMPRODUCT([1]!NormalData[[#This Row],[Liquidez Diária]:[Quantidade Ativos]],[1]AHPG_Table!$B$5:$O$5)</f>
        <v>3.9923891034299754E-2</v>
      </c>
      <c r="Q27" s="7">
        <f>RANK(ExportTb[[#This Row],[AHP-G]],ExportTb[AHP-G])</f>
        <v>12</v>
      </c>
    </row>
    <row r="28" spans="1:17" x14ac:dyDescent="0.3">
      <c r="A28" t="str">
        <f>[1]!RawData[[#This Row],[Ticker]]</f>
        <v>KNHY11</v>
      </c>
      <c r="B28" s="6">
        <f>[1]!RawData[[#This Row],[Liquidez Diária]]</f>
        <v>20492</v>
      </c>
      <c r="C28" s="6">
        <f>[1]!RawData[[#This Row],[Dividendo]]</f>
        <v>1.08</v>
      </c>
      <c r="D28" s="6">
        <f>[1]!RawData[[#This Row],[Dividend Yield]]</f>
        <v>1.0999999999999999E-2</v>
      </c>
      <c r="E28" s="6">
        <f>[1]!RawData[[#This Row],[DY (3M) Acumulado]]</f>
        <v>3.4599999999999999E-2</v>
      </c>
      <c r="F28" s="6">
        <f>[1]!RawData[[#This Row],[DY (6M) Acumulado]]</f>
        <v>5.2600000000000001E-2</v>
      </c>
      <c r="G28" s="6">
        <f>[1]!RawData[[#This Row],[DY (12M) Acumulado]]</f>
        <v>0.12790000000000001</v>
      </c>
      <c r="H28" s="6">
        <f>[1]!RawData[[#This Row],[DY (3M) Média]]</f>
        <v>1.15E-2</v>
      </c>
      <c r="I28" s="6">
        <f>[1]!RawData[[#This Row],[DY (6M) Média]]</f>
        <v>8.8000000000000005E-3</v>
      </c>
      <c r="J28" s="6">
        <f>[1]!RawData[[#This Row],[DY (12M) Média]]</f>
        <v>1.0699999999999999E-2</v>
      </c>
      <c r="K28" s="6">
        <f>[1]!RawData[[#This Row],[DY Ano]]</f>
        <v>2.4899999999999999E-2</v>
      </c>
      <c r="L28" s="6">
        <f>[1]!RawData[[#This Row],[Rentab. Acumulada]]</f>
        <v>4.9599999999999998E-2</v>
      </c>
      <c r="M28" s="6">
        <f>[1]!RawData[[#This Row],[Patrimônio Líq.]]</f>
        <v>1816005470.21</v>
      </c>
      <c r="N28" s="6">
        <f>[1]!RawData[[#This Row],[P/VPA]]</f>
        <v>0.98</v>
      </c>
      <c r="O28" s="6">
        <f>[1]!RawData[[#This Row],[Quantidade Ativos]]</f>
        <v>0</v>
      </c>
      <c r="P28" s="6">
        <f>SUMPRODUCT([1]!NormalData[[#This Row],[Liquidez Diária]:[Quantidade Ativos]],[1]AHPG_Table!$B$5:$O$5)</f>
        <v>6.0459964107934069E-2</v>
      </c>
      <c r="Q28" s="7">
        <f>RANK(ExportTb[[#This Row],[AHP-G]],ExportTb[AHP-G])</f>
        <v>4</v>
      </c>
    </row>
    <row r="29" spans="1:17" x14ac:dyDescent="0.3">
      <c r="A29" t="str">
        <f>[1]!RawData[[#This Row],[Ticker]]</f>
        <v>KNIP11</v>
      </c>
      <c r="B29" s="6">
        <f>[1]!RawData[[#This Row],[Liquidez Diária]]</f>
        <v>88154</v>
      </c>
      <c r="C29" s="6">
        <f>[1]!RawData[[#This Row],[Dividendo]]</f>
        <v>0.91</v>
      </c>
      <c r="D29" s="6">
        <f>[1]!RawData[[#This Row],[Dividend Yield]]</f>
        <v>0.01</v>
      </c>
      <c r="E29" s="6">
        <f>[1]!RawData[[#This Row],[DY (3M) Acumulado]]</f>
        <v>3.1300000000000001E-2</v>
      </c>
      <c r="F29" s="6">
        <f>[1]!RawData[[#This Row],[DY (6M) Acumulado]]</f>
        <v>4.3799999999999999E-2</v>
      </c>
      <c r="G29" s="6">
        <f>[1]!RawData[[#This Row],[DY (12M) Acumulado]]</f>
        <v>0.12189999999999999</v>
      </c>
      <c r="H29" s="6">
        <f>[1]!RawData[[#This Row],[DY (3M) Média]]</f>
        <v>1.04E-2</v>
      </c>
      <c r="I29" s="6">
        <f>[1]!RawData[[#This Row],[DY (6M) Média]]</f>
        <v>7.3000000000000001E-3</v>
      </c>
      <c r="J29" s="6">
        <f>[1]!RawData[[#This Row],[DY (12M) Média]]</f>
        <v>1.0200000000000001E-2</v>
      </c>
      <c r="K29" s="6">
        <f>[1]!RawData[[#This Row],[DY Ano]]</f>
        <v>2.1100000000000001E-2</v>
      </c>
      <c r="L29" s="6">
        <f>[1]!RawData[[#This Row],[Rentab. Acumulada]]</f>
        <v>2.76E-2</v>
      </c>
      <c r="M29" s="6">
        <f>[1]!RawData[[#This Row],[Patrimônio Líq.]]</f>
        <v>7509519400.0500002</v>
      </c>
      <c r="N29" s="6">
        <f>[1]!RawData[[#This Row],[P/VPA]]</f>
        <v>0.97</v>
      </c>
      <c r="O29" s="6">
        <f>[1]!RawData[[#This Row],[Quantidade Ativos]]</f>
        <v>0</v>
      </c>
      <c r="P29" s="6">
        <f>SUMPRODUCT([1]!NormalData[[#This Row],[Liquidez Diária]:[Quantidade Ativos]],[1]AHPG_Table!$B$5:$O$5)</f>
        <v>4.5017727427845919E-2</v>
      </c>
      <c r="Q29" s="7">
        <f>RANK(ExportTb[[#This Row],[AHP-G]],ExportTb[AHP-G])</f>
        <v>9</v>
      </c>
    </row>
    <row r="30" spans="1:17" x14ac:dyDescent="0.3">
      <c r="A30" t="str">
        <f>[1]!RawData[[#This Row],[Ticker]]</f>
        <v>KNRI11</v>
      </c>
      <c r="B30" s="6">
        <f>[1]!RawData[[#This Row],[Liquidez Diária]]</f>
        <v>19345</v>
      </c>
      <c r="C30" s="6">
        <f>[1]!RawData[[#This Row],[Dividendo]]</f>
        <v>0.95</v>
      </c>
      <c r="D30" s="6">
        <f>[1]!RawData[[#This Row],[Dividend Yield]]</f>
        <v>6.8999999999999999E-3</v>
      </c>
      <c r="E30" s="6">
        <f>[1]!RawData[[#This Row],[DY (3M) Acumulado]]</f>
        <v>2.06E-2</v>
      </c>
      <c r="F30" s="6">
        <f>[1]!RawData[[#This Row],[DY (6M) Acumulado]]</f>
        <v>3.9300000000000002E-2</v>
      </c>
      <c r="G30" s="6">
        <f>[1]!RawData[[#This Row],[DY (12M) Acumulado]]</f>
        <v>7.6600000000000001E-2</v>
      </c>
      <c r="H30" s="6">
        <f>[1]!RawData[[#This Row],[DY (3M) Média]]</f>
        <v>6.8999999999999999E-3</v>
      </c>
      <c r="I30" s="6">
        <f>[1]!RawData[[#This Row],[DY (6M) Média]]</f>
        <v>6.4999999999999997E-3</v>
      </c>
      <c r="J30" s="6">
        <f>[1]!RawData[[#This Row],[DY (12M) Média]]</f>
        <v>6.4000000000000003E-3</v>
      </c>
      <c r="K30" s="6">
        <f>[1]!RawData[[#This Row],[DY Ano]]</f>
        <v>1.34E-2</v>
      </c>
      <c r="L30" s="6">
        <f>[1]!RawData[[#This Row],[Rentab. Acumulada]]</f>
        <v>-4.5999999999999999E-3</v>
      </c>
      <c r="M30" s="6">
        <f>[1]!RawData[[#This Row],[Patrimônio Líq.]]</f>
        <v>3862362439.8200002</v>
      </c>
      <c r="N30" s="6">
        <f>[1]!RawData[[#This Row],[P/VPA]]</f>
        <v>0.85</v>
      </c>
      <c r="O30" s="6">
        <f>[1]!RawData[[#This Row],[Quantidade Ativos]]</f>
        <v>20</v>
      </c>
      <c r="P30" s="6">
        <f>SUMPRODUCT([1]!NormalData[[#This Row],[Liquidez Diária]:[Quantidade Ativos]],[1]AHPG_Table!$B$5:$O$5)</f>
        <v>1.0345886853883619E-2</v>
      </c>
      <c r="Q30" s="7">
        <f>RANK(ExportTb[[#This Row],[AHP-G]],ExportTb[AHP-G])</f>
        <v>42</v>
      </c>
    </row>
    <row r="31" spans="1:17" x14ac:dyDescent="0.3">
      <c r="A31" t="str">
        <f>[1]!RawData[[#This Row],[Ticker]]</f>
        <v>KNSC11</v>
      </c>
      <c r="B31" s="6">
        <f>[1]!RawData[[#This Row],[Liquidez Diária]]</f>
        <v>32609</v>
      </c>
      <c r="C31" s="6">
        <f>[1]!RawData[[#This Row],[Dividendo]]</f>
        <v>0.87</v>
      </c>
      <c r="D31" s="6">
        <f>[1]!RawData[[#This Row],[Dividend Yield]]</f>
        <v>0.01</v>
      </c>
      <c r="E31" s="6">
        <f>[1]!RawData[[#This Row],[DY (3M) Acumulado]]</f>
        <v>3.27E-2</v>
      </c>
      <c r="F31" s="6">
        <f>[1]!RawData[[#This Row],[DY (6M) Acumulado]]</f>
        <v>5.3100000000000001E-2</v>
      </c>
      <c r="G31" s="6">
        <f>[1]!RawData[[#This Row],[DY (12M) Acumulado]]</f>
        <v>0.1208</v>
      </c>
      <c r="H31" s="6">
        <f>[1]!RawData[[#This Row],[DY (3M) Média]]</f>
        <v>1.09E-2</v>
      </c>
      <c r="I31" s="6">
        <f>[1]!RawData[[#This Row],[DY (6M) Média]]</f>
        <v>8.8000000000000005E-3</v>
      </c>
      <c r="J31" s="6">
        <f>[1]!RawData[[#This Row],[DY (12M) Média]]</f>
        <v>1.01E-2</v>
      </c>
      <c r="K31" s="6">
        <f>[1]!RawData[[#This Row],[DY Ano]]</f>
        <v>2.1899999999999999E-2</v>
      </c>
      <c r="L31" s="6">
        <f>[1]!RawData[[#This Row],[Rentab. Acumulada]]</f>
        <v>8.8000000000000005E-3</v>
      </c>
      <c r="M31" s="6">
        <f>[1]!RawData[[#This Row],[Patrimônio Líq.]]</f>
        <v>1169001887.9000001</v>
      </c>
      <c r="N31" s="6">
        <f>[1]!RawData[[#This Row],[P/VPA]]</f>
        <v>0.98</v>
      </c>
      <c r="O31" s="6">
        <f>[1]!RawData[[#This Row],[Quantidade Ativos]]</f>
        <v>0</v>
      </c>
      <c r="P31" s="6">
        <f>SUMPRODUCT([1]!NormalData[[#This Row],[Liquidez Diária]:[Quantidade Ativos]],[1]AHPG_Table!$B$5:$O$5)</f>
        <v>1.6037853678930947E-2</v>
      </c>
      <c r="Q31" s="7">
        <f>RANK(ExportTb[[#This Row],[AHP-G]],ExportTb[AHP-G])</f>
        <v>32</v>
      </c>
    </row>
    <row r="32" spans="1:17" x14ac:dyDescent="0.3">
      <c r="A32" t="str">
        <f>[1]!RawData[[#This Row],[Ticker]]</f>
        <v>LVBI11</v>
      </c>
      <c r="B32" s="6">
        <f>[1]!RawData[[#This Row],[Liquidez Diária]]</f>
        <v>11197</v>
      </c>
      <c r="C32" s="6">
        <f>[1]!RawData[[#This Row],[Dividendo]]</f>
        <v>0.72</v>
      </c>
      <c r="D32" s="6">
        <f>[1]!RawData[[#This Row],[Dividend Yield]]</f>
        <v>7.4999999999999997E-3</v>
      </c>
      <c r="E32" s="6">
        <f>[1]!RawData[[#This Row],[DY (3M) Acumulado]]</f>
        <v>2.2499999999999999E-2</v>
      </c>
      <c r="F32" s="6">
        <f>[1]!RawData[[#This Row],[DY (6M) Acumulado]]</f>
        <v>4.3200000000000002E-2</v>
      </c>
      <c r="G32" s="6">
        <f>[1]!RawData[[#This Row],[DY (12M) Acumulado]]</f>
        <v>8.7300000000000003E-2</v>
      </c>
      <c r="H32" s="6">
        <f>[1]!RawData[[#This Row],[DY (3M) Média]]</f>
        <v>7.4999999999999997E-3</v>
      </c>
      <c r="I32" s="6">
        <f>[1]!RawData[[#This Row],[DY (6M) Média]]</f>
        <v>7.1999999999999998E-3</v>
      </c>
      <c r="J32" s="6">
        <f>[1]!RawData[[#This Row],[DY (12M) Média]]</f>
        <v>7.3000000000000001E-3</v>
      </c>
      <c r="K32" s="6">
        <f>[1]!RawData[[#This Row],[DY Ano]]</f>
        <v>1.52E-2</v>
      </c>
      <c r="L32" s="6">
        <f>[1]!RawData[[#This Row],[Rentab. Acumulada]]</f>
        <v>5.7999999999999996E-3</v>
      </c>
      <c r="M32" s="6">
        <f>[1]!RawData[[#This Row],[Patrimônio Líq.]]</f>
        <v>1360113106.6099999</v>
      </c>
      <c r="N32" s="6">
        <f>[1]!RawData[[#This Row],[P/VPA]]</f>
        <v>0.82</v>
      </c>
      <c r="O32" s="6">
        <f>[1]!RawData[[#This Row],[Quantidade Ativos]]</f>
        <v>10</v>
      </c>
      <c r="P32" s="6">
        <f>SUMPRODUCT([1]!NormalData[[#This Row],[Liquidez Diária]:[Quantidade Ativos]],[1]AHPG_Table!$B$5:$O$5)</f>
        <v>1.4916052421161549E-2</v>
      </c>
      <c r="Q32" s="7">
        <f>RANK(ExportTb[[#This Row],[AHP-G]],ExportTb[AHP-G])</f>
        <v>38</v>
      </c>
    </row>
    <row r="33" spans="1:17" x14ac:dyDescent="0.3">
      <c r="A33" t="str">
        <f>[1]!RawData[[#This Row],[Ticker]]</f>
        <v>MALL11</v>
      </c>
      <c r="B33" s="6">
        <f>[1]!RawData[[#This Row],[Liquidez Diária]]</f>
        <v>11338</v>
      </c>
      <c r="C33" s="6">
        <f>[1]!RawData[[#This Row],[Dividendo]]</f>
        <v>0.78</v>
      </c>
      <c r="D33" s="6">
        <f>[1]!RawData[[#This Row],[Dividend Yield]]</f>
        <v>7.9000000000000008E-3</v>
      </c>
      <c r="E33" s="6">
        <f>[1]!RawData[[#This Row],[DY (3M) Acumulado]]</f>
        <v>2.3099999999999999E-2</v>
      </c>
      <c r="F33" s="6">
        <f>[1]!RawData[[#This Row],[DY (6M) Acumulado]]</f>
        <v>4.4900000000000002E-2</v>
      </c>
      <c r="G33" s="6">
        <f>[1]!RawData[[#This Row],[DY (12M) Acumulado]]</f>
        <v>8.7900000000000006E-2</v>
      </c>
      <c r="H33" s="6">
        <f>[1]!RawData[[#This Row],[DY (3M) Média]]</f>
        <v>7.7000000000000002E-3</v>
      </c>
      <c r="I33" s="6">
        <f>[1]!RawData[[#This Row],[DY (6M) Média]]</f>
        <v>7.4999999999999997E-3</v>
      </c>
      <c r="J33" s="6">
        <f>[1]!RawData[[#This Row],[DY (12M) Média]]</f>
        <v>7.3000000000000001E-3</v>
      </c>
      <c r="K33" s="6">
        <f>[1]!RawData[[#This Row],[DY Ano]]</f>
        <v>1.55E-2</v>
      </c>
      <c r="L33" s="6">
        <f>[1]!RawData[[#This Row],[Rentab. Acumulada]]</f>
        <v>-3.2000000000000001E-2</v>
      </c>
      <c r="M33" s="6">
        <f>[1]!RawData[[#This Row],[Patrimônio Líq.]]</f>
        <v>1094178737.27</v>
      </c>
      <c r="N33" s="6">
        <f>[1]!RawData[[#This Row],[P/VPA]]</f>
        <v>0.83</v>
      </c>
      <c r="O33" s="6">
        <f>[1]!RawData[[#This Row],[Quantidade Ativos]]</f>
        <v>8</v>
      </c>
      <c r="P33" s="6">
        <f>SUMPRODUCT([1]!NormalData[[#This Row],[Liquidez Diária]:[Quantidade Ativos]],[1]AHPG_Table!$B$5:$O$5)</f>
        <v>-2.7066553999174792E-2</v>
      </c>
      <c r="Q33" s="7">
        <f>RANK(ExportTb[[#This Row],[AHP-G]],ExportTb[AHP-G])</f>
        <v>57</v>
      </c>
    </row>
    <row r="34" spans="1:17" x14ac:dyDescent="0.3">
      <c r="A34" t="str">
        <f>[1]!RawData[[#This Row],[Ticker]]</f>
        <v>MCCI11</v>
      </c>
      <c r="B34" s="6">
        <f>[1]!RawData[[#This Row],[Liquidez Diária]]</f>
        <v>35510</v>
      </c>
      <c r="C34" s="6">
        <f>[1]!RawData[[#This Row],[Dividendo]]</f>
        <v>0.95</v>
      </c>
      <c r="D34" s="6">
        <f>[1]!RawData[[#This Row],[Dividend Yield]]</f>
        <v>1.12E-2</v>
      </c>
      <c r="E34" s="6">
        <f>[1]!RawData[[#This Row],[DY (3M) Acumulado]]</f>
        <v>3.5900000000000001E-2</v>
      </c>
      <c r="F34" s="6">
        <f>[1]!RawData[[#This Row],[DY (6M) Acumulado]]</f>
        <v>6.9900000000000004E-2</v>
      </c>
      <c r="G34" s="6">
        <f>[1]!RawData[[#This Row],[DY (12M) Acumulado]]</f>
        <v>0.13350000000000001</v>
      </c>
      <c r="H34" s="6">
        <f>[1]!RawData[[#This Row],[DY (3M) Média]]</f>
        <v>1.2E-2</v>
      </c>
      <c r="I34" s="6">
        <f>[1]!RawData[[#This Row],[DY (6M) Média]]</f>
        <v>1.17E-2</v>
      </c>
      <c r="J34" s="6">
        <f>[1]!RawData[[#This Row],[DY (12M) Média]]</f>
        <v>1.11E-2</v>
      </c>
      <c r="K34" s="6">
        <f>[1]!RawData[[#This Row],[DY Ano]]</f>
        <v>1.12E-2</v>
      </c>
      <c r="L34" s="6">
        <f>[1]!RawData[[#This Row],[Rentab. Acumulada]]</f>
        <v>1.12E-2</v>
      </c>
      <c r="M34" s="6">
        <f>[1]!RawData[[#This Row],[Patrimônio Líq.]]</f>
        <v>1348562788.74</v>
      </c>
      <c r="N34" s="6">
        <f>[1]!RawData[[#This Row],[P/VPA]]</f>
        <v>0.93</v>
      </c>
      <c r="O34" s="6">
        <f>[1]!RawData[[#This Row],[Quantidade Ativos]]</f>
        <v>0</v>
      </c>
      <c r="P34" s="6">
        <f>SUMPRODUCT([1]!NormalData[[#This Row],[Liquidez Diária]:[Quantidade Ativos]],[1]AHPG_Table!$B$5:$O$5)</f>
        <v>1.8694292027206405E-2</v>
      </c>
      <c r="Q34" s="7">
        <f>RANK(ExportTb[[#This Row],[AHP-G]],ExportTb[AHP-G])</f>
        <v>27</v>
      </c>
    </row>
    <row r="35" spans="1:17" x14ac:dyDescent="0.3">
      <c r="A35" t="str">
        <f>[1]!RawData[[#This Row],[Ticker]]</f>
        <v>MCHF11</v>
      </c>
      <c r="B35" s="6">
        <f>[1]!RawData[[#This Row],[Liquidez Diária]]</f>
        <v>126535</v>
      </c>
      <c r="C35" s="6">
        <f>[1]!RawData[[#This Row],[Dividendo]]</f>
        <v>0.1</v>
      </c>
      <c r="D35" s="6">
        <f>[1]!RawData[[#This Row],[Dividend Yield]]</f>
        <v>1.1599999999999999E-2</v>
      </c>
      <c r="E35" s="6">
        <f>[1]!RawData[[#This Row],[DY (3M) Acumulado]]</f>
        <v>3.5000000000000003E-2</v>
      </c>
      <c r="F35" s="6">
        <f>[1]!RawData[[#This Row],[DY (6M) Acumulado]]</f>
        <v>7.0499999999999993E-2</v>
      </c>
      <c r="G35" s="6">
        <f>[1]!RawData[[#This Row],[DY (12M) Acumulado]]</f>
        <v>0.1401</v>
      </c>
      <c r="H35" s="6">
        <f>[1]!RawData[[#This Row],[DY (3M) Média]]</f>
        <v>1.17E-2</v>
      </c>
      <c r="I35" s="6">
        <f>[1]!RawData[[#This Row],[DY (6M) Média]]</f>
        <v>1.18E-2</v>
      </c>
      <c r="J35" s="6">
        <f>[1]!RawData[[#This Row],[DY (12M) Média]]</f>
        <v>1.17E-2</v>
      </c>
      <c r="K35" s="6">
        <f>[1]!RawData[[#This Row],[DY Ano]]</f>
        <v>1.1599999999999999E-2</v>
      </c>
      <c r="L35" s="6">
        <f>[1]!RawData[[#This Row],[Rentab. Acumulada]]</f>
        <v>1.1599999999999999E-2</v>
      </c>
      <c r="M35" s="6">
        <f>[1]!RawData[[#This Row],[Patrimônio Líq.]]</f>
        <v>302861569.80000001</v>
      </c>
      <c r="N35" s="6">
        <f>[1]!RawData[[#This Row],[P/VPA]]</f>
        <v>0.96</v>
      </c>
      <c r="O35" s="6">
        <f>[1]!RawData[[#This Row],[Quantidade Ativos]]</f>
        <v>0</v>
      </c>
      <c r="P35" s="6">
        <f>SUMPRODUCT([1]!NormalData[[#This Row],[Liquidez Diária]:[Quantidade Ativos]],[1]AHPG_Table!$B$5:$O$5)</f>
        <v>2.3477553833886052E-2</v>
      </c>
      <c r="Q35" s="7">
        <f>RANK(ExportTb[[#This Row],[AHP-G]],ExportTb[AHP-G])</f>
        <v>17</v>
      </c>
    </row>
    <row r="36" spans="1:17" x14ac:dyDescent="0.3">
      <c r="A36" t="str">
        <f>[1]!RawData[[#This Row],[Ticker]]</f>
        <v>MFII11</v>
      </c>
      <c r="B36" s="6">
        <f>[1]!RawData[[#This Row],[Liquidez Diária]]</f>
        <v>2892</v>
      </c>
      <c r="C36" s="6">
        <f>[1]!RawData[[#This Row],[Dividendo]]</f>
        <v>1.1000000000000001</v>
      </c>
      <c r="D36" s="6">
        <f>[1]!RawData[[#This Row],[Dividend Yield]]</f>
        <v>1.17E-2</v>
      </c>
      <c r="E36" s="6">
        <f>[1]!RawData[[#This Row],[DY (3M) Acumulado]]</f>
        <v>3.5000000000000003E-2</v>
      </c>
      <c r="F36" s="6">
        <f>[1]!RawData[[#This Row],[DY (6M) Acumulado]]</f>
        <v>6.9000000000000006E-2</v>
      </c>
      <c r="G36" s="6">
        <f>[1]!RawData[[#This Row],[DY (12M) Acumulado]]</f>
        <v>0.13669999999999999</v>
      </c>
      <c r="H36" s="6">
        <f>[1]!RawData[[#This Row],[DY (3M) Média]]</f>
        <v>1.17E-2</v>
      </c>
      <c r="I36" s="6">
        <f>[1]!RawData[[#This Row],[DY (6M) Média]]</f>
        <v>1.15E-2</v>
      </c>
      <c r="J36" s="6">
        <f>[1]!RawData[[#This Row],[DY (12M) Média]]</f>
        <v>1.14E-2</v>
      </c>
      <c r="K36" s="6">
        <f>[1]!RawData[[#This Row],[DY Ano]]</f>
        <v>2.3E-2</v>
      </c>
      <c r="L36" s="6">
        <f>[1]!RawData[[#This Row],[Rentab. Acumulada]]</f>
        <v>-4.7999999999999996E-3</v>
      </c>
      <c r="M36" s="6">
        <f>[1]!RawData[[#This Row],[Patrimônio Líq.]]</f>
        <v>430508232.75</v>
      </c>
      <c r="N36" s="6">
        <f>[1]!RawData[[#This Row],[P/VPA]]</f>
        <v>0.91</v>
      </c>
      <c r="O36" s="6">
        <f>[1]!RawData[[#This Row],[Quantidade Ativos]]</f>
        <v>9</v>
      </c>
      <c r="P36" s="6">
        <f>SUMPRODUCT([1]!NormalData[[#This Row],[Liquidez Diária]:[Quantidade Ativos]],[1]AHPG_Table!$B$5:$O$5)</f>
        <v>3.0759825149564426E-3</v>
      </c>
      <c r="Q36" s="7">
        <f>RANK(ExportTb[[#This Row],[AHP-G]],ExportTb[AHP-G])</f>
        <v>47</v>
      </c>
    </row>
    <row r="37" spans="1:17" x14ac:dyDescent="0.3">
      <c r="A37" t="str">
        <f>[1]!RawData[[#This Row],[Ticker]]</f>
        <v>MXRF11</v>
      </c>
      <c r="B37" s="6">
        <f>[1]!RawData[[#This Row],[Liquidez Diária]]</f>
        <v>914981</v>
      </c>
      <c r="C37" s="6">
        <f>[1]!RawData[[#This Row],[Dividendo]]</f>
        <v>0.12</v>
      </c>
      <c r="D37" s="6">
        <f>[1]!RawData[[#This Row],[Dividend Yield]]</f>
        <v>1.17E-2</v>
      </c>
      <c r="E37" s="6">
        <f>[1]!RawData[[#This Row],[DY (3M) Acumulado]]</f>
        <v>3.2500000000000001E-2</v>
      </c>
      <c r="F37" s="6">
        <f>[1]!RawData[[#This Row],[DY (6M) Acumulado]]</f>
        <v>6.0100000000000001E-2</v>
      </c>
      <c r="G37" s="6">
        <f>[1]!RawData[[#This Row],[DY (12M) Acumulado]]</f>
        <v>0.12640000000000001</v>
      </c>
      <c r="H37" s="6">
        <f>[1]!RawData[[#This Row],[DY (3M) Média]]</f>
        <v>1.0800000000000001E-2</v>
      </c>
      <c r="I37" s="6">
        <f>[1]!RawData[[#This Row],[DY (6M) Média]]</f>
        <v>0.01</v>
      </c>
      <c r="J37" s="6">
        <f>[1]!RawData[[#This Row],[DY (12M) Média]]</f>
        <v>1.0500000000000001E-2</v>
      </c>
      <c r="K37" s="6">
        <f>[1]!RawData[[#This Row],[DY Ano]]</f>
        <v>2.2599999999999999E-2</v>
      </c>
      <c r="L37" s="6">
        <f>[1]!RawData[[#This Row],[Rentab. Acumulada]]</f>
        <v>3.0800000000000001E-2</v>
      </c>
      <c r="M37" s="6">
        <f>[1]!RawData[[#This Row],[Patrimônio Líq.]]</f>
        <v>2284497771.46</v>
      </c>
      <c r="N37" s="6">
        <f>[1]!RawData[[#This Row],[P/VPA]]</f>
        <v>1.01</v>
      </c>
      <c r="O37" s="6">
        <f>[1]!RawData[[#This Row],[Quantidade Ativos]]</f>
        <v>0</v>
      </c>
      <c r="P37" s="6">
        <f>SUMPRODUCT([1]!NormalData[[#This Row],[Liquidez Diária]:[Quantidade Ativos]],[1]AHPG_Table!$B$5:$O$5)</f>
        <v>9.5667220301356437E-2</v>
      </c>
      <c r="Q37" s="7">
        <f>RANK(ExportTb[[#This Row],[AHP-G]],ExportTb[AHP-G])</f>
        <v>2</v>
      </c>
    </row>
    <row r="38" spans="1:17" x14ac:dyDescent="0.3">
      <c r="A38" t="str">
        <f>[1]!RawData[[#This Row],[Ticker]]</f>
        <v>OUJP11</v>
      </c>
      <c r="B38" s="6">
        <f>[1]!RawData[[#This Row],[Liquidez Diária]]</f>
        <v>7674</v>
      </c>
      <c r="C38" s="6">
        <f>[1]!RawData[[#This Row],[Dividendo]]</f>
        <v>1.25</v>
      </c>
      <c r="D38" s="6">
        <f>[1]!RawData[[#This Row],[Dividend Yield]]</f>
        <v>1.26E-2</v>
      </c>
      <c r="E38" s="6">
        <f>[1]!RawData[[#This Row],[DY (3M) Acumulado]]</f>
        <v>3.7999999999999999E-2</v>
      </c>
      <c r="F38" s="6">
        <f>[1]!RawData[[#This Row],[DY (6M) Acumulado]]</f>
        <v>7.6100000000000001E-2</v>
      </c>
      <c r="G38" s="6">
        <f>[1]!RawData[[#This Row],[DY (12M) Acumulado]]</f>
        <v>0.16109999999999999</v>
      </c>
      <c r="H38" s="6">
        <f>[1]!RawData[[#This Row],[DY (3M) Média]]</f>
        <v>1.2699999999999999E-2</v>
      </c>
      <c r="I38" s="6">
        <f>[1]!RawData[[#This Row],[DY (6M) Média]]</f>
        <v>1.2699999999999999E-2</v>
      </c>
      <c r="J38" s="6">
        <f>[1]!RawData[[#This Row],[DY (12M) Média]]</f>
        <v>1.34E-2</v>
      </c>
      <c r="K38" s="6">
        <f>[1]!RawData[[#This Row],[DY Ano]]</f>
        <v>2.5399999999999999E-2</v>
      </c>
      <c r="L38" s="6">
        <f>[1]!RawData[[#This Row],[Rentab. Acumulada]]</f>
        <v>3.3700000000000001E-2</v>
      </c>
      <c r="M38" s="6">
        <f>[1]!RawData[[#This Row],[Patrimônio Líq.]]</f>
        <v>324547926.63</v>
      </c>
      <c r="N38" s="6">
        <f>[1]!RawData[[#This Row],[P/VPA]]</f>
        <v>0.96</v>
      </c>
      <c r="O38" s="6">
        <f>[1]!RawData[[#This Row],[Quantidade Ativos]]</f>
        <v>0</v>
      </c>
      <c r="P38" s="6">
        <f>SUMPRODUCT([1]!NormalData[[#This Row],[Liquidez Diária]:[Quantidade Ativos]],[1]AHPG_Table!$B$5:$O$5)</f>
        <v>4.1725267369985407E-2</v>
      </c>
      <c r="Q38" s="7">
        <f>RANK(ExportTb[[#This Row],[AHP-G]],ExportTb[AHP-G])</f>
        <v>10</v>
      </c>
    </row>
    <row r="39" spans="1:17" x14ac:dyDescent="0.3">
      <c r="A39" t="str">
        <f>[1]!RawData[[#This Row],[Ticker]]</f>
        <v>PORD11</v>
      </c>
      <c r="B39" s="6">
        <f>[1]!RawData[[#This Row],[Liquidez Diária]]</f>
        <v>4048</v>
      </c>
      <c r="C39" s="6">
        <f>[1]!RawData[[#This Row],[Dividendo]]</f>
        <v>1.05</v>
      </c>
      <c r="D39" s="6">
        <f>[1]!RawData[[#This Row],[Dividend Yield]]</f>
        <v>1.1900000000000001E-2</v>
      </c>
      <c r="E39" s="6">
        <f>[1]!RawData[[#This Row],[DY (3M) Acumulado]]</f>
        <v>3.4200000000000001E-2</v>
      </c>
      <c r="F39" s="6">
        <f>[1]!RawData[[#This Row],[DY (6M) Acumulado]]</f>
        <v>6.5100000000000005E-2</v>
      </c>
      <c r="G39" s="6">
        <f>[1]!RawData[[#This Row],[DY (12M) Acumulado]]</f>
        <v>0.15279999999999999</v>
      </c>
      <c r="H39" s="6">
        <f>[1]!RawData[[#This Row],[DY (3M) Média]]</f>
        <v>1.14E-2</v>
      </c>
      <c r="I39" s="6">
        <f>[1]!RawData[[#This Row],[DY (6M) Média]]</f>
        <v>1.09E-2</v>
      </c>
      <c r="J39" s="6">
        <f>[1]!RawData[[#This Row],[DY (12M) Média]]</f>
        <v>1.2699999999999999E-2</v>
      </c>
      <c r="K39" s="6">
        <f>[1]!RawData[[#This Row],[DY Ano]]</f>
        <v>2.4199999999999999E-2</v>
      </c>
      <c r="L39" s="6">
        <f>[1]!RawData[[#This Row],[Rentab. Acumulada]]</f>
        <v>-1.4999999999999999E-2</v>
      </c>
      <c r="M39" s="6">
        <f>[1]!RawData[[#This Row],[Patrimônio Líq.]]</f>
        <v>363550200.18000001</v>
      </c>
      <c r="N39" s="6">
        <f>[1]!RawData[[#This Row],[P/VPA]]</f>
        <v>0.89</v>
      </c>
      <c r="O39" s="6">
        <f>[1]!RawData[[#This Row],[Quantidade Ativos]]</f>
        <v>0</v>
      </c>
      <c r="P39" s="6">
        <f>SUMPRODUCT([1]!NormalData[[#This Row],[Liquidez Diária]:[Quantidade Ativos]],[1]AHPG_Table!$B$5:$O$5)</f>
        <v>-1.1712091465666884E-2</v>
      </c>
      <c r="Q39" s="7">
        <f>RANK(ExportTb[[#This Row],[AHP-G]],ExportTb[AHP-G])</f>
        <v>52</v>
      </c>
    </row>
    <row r="40" spans="1:17" x14ac:dyDescent="0.3">
      <c r="A40" t="str">
        <f>[1]!RawData[[#This Row],[Ticker]]</f>
        <v>RBRF11</v>
      </c>
      <c r="B40" s="6">
        <f>[1]!RawData[[#This Row],[Liquidez Diária]]</f>
        <v>30142</v>
      </c>
      <c r="C40" s="6">
        <f>[1]!RawData[[#This Row],[Dividendo]]</f>
        <v>0.63</v>
      </c>
      <c r="D40" s="6">
        <f>[1]!RawData[[#This Row],[Dividend Yield]]</f>
        <v>9.5999999999999992E-3</v>
      </c>
      <c r="E40" s="6">
        <f>[1]!RawData[[#This Row],[DY (3M) Acumulado]]</f>
        <v>2.8000000000000001E-2</v>
      </c>
      <c r="F40" s="6">
        <f>[1]!RawData[[#This Row],[DY (6M) Acumulado]]</f>
        <v>5.2499999999999998E-2</v>
      </c>
      <c r="G40" s="6">
        <f>[1]!RawData[[#This Row],[DY (12M) Acumulado]]</f>
        <v>0.10440000000000001</v>
      </c>
      <c r="H40" s="6">
        <f>[1]!RawData[[#This Row],[DY (3M) Média]]</f>
        <v>9.2999999999999992E-3</v>
      </c>
      <c r="I40" s="6">
        <f>[1]!RawData[[#This Row],[DY (6M) Média]]</f>
        <v>8.8000000000000005E-3</v>
      </c>
      <c r="J40" s="6">
        <f>[1]!RawData[[#This Row],[DY (12M) Média]]</f>
        <v>8.6999999999999994E-3</v>
      </c>
      <c r="K40" s="6">
        <f>[1]!RawData[[#This Row],[DY Ano]]</f>
        <v>9.5999999999999992E-3</v>
      </c>
      <c r="L40" s="6">
        <f>[1]!RawData[[#This Row],[Rentab. Acumulada]]</f>
        <v>9.5999999999999992E-3</v>
      </c>
      <c r="M40" s="6">
        <f>[1]!RawData[[#This Row],[Patrimônio Líq.]]</f>
        <v>1130629129.0599999</v>
      </c>
      <c r="N40" s="6">
        <f>[1]!RawData[[#This Row],[P/VPA]]</f>
        <v>0.81</v>
      </c>
      <c r="O40" s="6">
        <f>[1]!RawData[[#This Row],[Quantidade Ativos]]</f>
        <v>0</v>
      </c>
      <c r="P40" s="6">
        <f>SUMPRODUCT([1]!NormalData[[#This Row],[Liquidez Diária]:[Quantidade Ativos]],[1]AHPG_Table!$B$5:$O$5)</f>
        <v>1.5727214034828997E-2</v>
      </c>
      <c r="Q40" s="7">
        <f>RANK(ExportTb[[#This Row],[AHP-G]],ExportTb[AHP-G])</f>
        <v>33</v>
      </c>
    </row>
    <row r="41" spans="1:17" x14ac:dyDescent="0.3">
      <c r="A41" t="str">
        <f>[1]!RawData[[#This Row],[Ticker]]</f>
        <v>RBRR11</v>
      </c>
      <c r="B41" s="6">
        <f>[1]!RawData[[#This Row],[Liquidez Diária]]</f>
        <v>39922</v>
      </c>
      <c r="C41" s="6">
        <f>[1]!RawData[[#This Row],[Dividendo]]</f>
        <v>0.95</v>
      </c>
      <c r="D41" s="6">
        <f>[1]!RawData[[#This Row],[Dividend Yield]]</f>
        <v>1.14E-2</v>
      </c>
      <c r="E41" s="6">
        <f>[1]!RawData[[#This Row],[DY (3M) Acumulado]]</f>
        <v>2.98E-2</v>
      </c>
      <c r="F41" s="6">
        <f>[1]!RawData[[#This Row],[DY (6M) Acumulado]]</f>
        <v>5.5500000000000001E-2</v>
      </c>
      <c r="G41" s="6">
        <f>[1]!RawData[[#This Row],[DY (12M) Acumulado]]</f>
        <v>0.12520000000000001</v>
      </c>
      <c r="H41" s="6">
        <f>[1]!RawData[[#This Row],[DY (3M) Média]]</f>
        <v>9.9000000000000008E-3</v>
      </c>
      <c r="I41" s="6">
        <f>[1]!RawData[[#This Row],[DY (6M) Média]]</f>
        <v>9.1999999999999998E-3</v>
      </c>
      <c r="J41" s="6">
        <f>[1]!RawData[[#This Row],[DY (12M) Média]]</f>
        <v>1.04E-2</v>
      </c>
      <c r="K41" s="6">
        <f>[1]!RawData[[#This Row],[DY Ano]]</f>
        <v>1.14E-2</v>
      </c>
      <c r="L41" s="6">
        <f>[1]!RawData[[#This Row],[Rentab. Acumulada]]</f>
        <v>1.14E-2</v>
      </c>
      <c r="M41" s="6">
        <f>[1]!RawData[[#This Row],[Patrimônio Líq.]]</f>
        <v>1269607818.8900001</v>
      </c>
      <c r="N41" s="6">
        <f>[1]!RawData[[#This Row],[P/VPA]]</f>
        <v>0.92</v>
      </c>
      <c r="O41" s="6">
        <f>[1]!RawData[[#This Row],[Quantidade Ativos]]</f>
        <v>0</v>
      </c>
      <c r="P41" s="6">
        <f>SUMPRODUCT([1]!NormalData[[#This Row],[Liquidez Diária]:[Quantidade Ativos]],[1]AHPG_Table!$B$5:$O$5)</f>
        <v>1.8890087673878415E-2</v>
      </c>
      <c r="Q41" s="7">
        <f>RANK(ExportTb[[#This Row],[AHP-G]],ExportTb[AHP-G])</f>
        <v>26</v>
      </c>
    </row>
    <row r="42" spans="1:17" x14ac:dyDescent="0.3">
      <c r="A42" t="str">
        <f>[1]!RawData[[#This Row],[Ticker]]</f>
        <v>RBRY11</v>
      </c>
      <c r="B42" s="6">
        <f>[1]!RawData[[#This Row],[Liquidez Diária]]</f>
        <v>10332</v>
      </c>
      <c r="C42" s="6">
        <f>[1]!RawData[[#This Row],[Dividendo]]</f>
        <v>1.1499999999999999</v>
      </c>
      <c r="D42" s="6">
        <f>[1]!RawData[[#This Row],[Dividend Yield]]</f>
        <v>1.21E-2</v>
      </c>
      <c r="E42" s="6">
        <f>[1]!RawData[[#This Row],[DY (3M) Acumulado]]</f>
        <v>3.4500000000000003E-2</v>
      </c>
      <c r="F42" s="6">
        <f>[1]!RawData[[#This Row],[DY (6M) Acumulado]]</f>
        <v>6.6299999999999998E-2</v>
      </c>
      <c r="G42" s="6">
        <f>[1]!RawData[[#This Row],[DY (12M) Acumulado]]</f>
        <v>0.1409</v>
      </c>
      <c r="H42" s="6">
        <f>[1]!RawData[[#This Row],[DY (3M) Média]]</f>
        <v>1.15E-2</v>
      </c>
      <c r="I42" s="6">
        <f>[1]!RawData[[#This Row],[DY (6M) Média]]</f>
        <v>1.11E-2</v>
      </c>
      <c r="J42" s="6">
        <f>[1]!RawData[[#This Row],[DY (12M) Média]]</f>
        <v>1.17E-2</v>
      </c>
      <c r="K42" s="6">
        <f>[1]!RawData[[#This Row],[DY Ano]]</f>
        <v>1.21E-2</v>
      </c>
      <c r="L42" s="6">
        <f>[1]!RawData[[#This Row],[Rentab. Acumulada]]</f>
        <v>1.21E-2</v>
      </c>
      <c r="M42" s="6">
        <f>[1]!RawData[[#This Row],[Patrimônio Líq.]]</f>
        <v>553436918.69000006</v>
      </c>
      <c r="N42" s="6">
        <f>[1]!RawData[[#This Row],[P/VPA]]</f>
        <v>0.96</v>
      </c>
      <c r="O42" s="6">
        <f>[1]!RawData[[#This Row],[Quantidade Ativos]]</f>
        <v>0</v>
      </c>
      <c r="P42" s="6">
        <f>SUMPRODUCT([1]!NormalData[[#This Row],[Liquidez Diária]:[Quantidade Ativos]],[1]AHPG_Table!$B$5:$O$5)</f>
        <v>1.7619261123565301E-2</v>
      </c>
      <c r="Q42" s="7">
        <f>RANK(ExportTb[[#This Row],[AHP-G]],ExportTb[AHP-G])</f>
        <v>30</v>
      </c>
    </row>
    <row r="43" spans="1:17" x14ac:dyDescent="0.3">
      <c r="A43" t="str">
        <f>[1]!RawData[[#This Row],[Ticker]]</f>
        <v>RBVA11</v>
      </c>
      <c r="B43" s="6">
        <f>[1]!RawData[[#This Row],[Liquidez Diária]]</f>
        <v>5633</v>
      </c>
      <c r="C43" s="6">
        <f>[1]!RawData[[#This Row],[Dividendo]]</f>
        <v>0.95</v>
      </c>
      <c r="D43" s="6">
        <f>[1]!RawData[[#This Row],[Dividend Yield]]</f>
        <v>1.03E-2</v>
      </c>
      <c r="E43" s="6">
        <f>[1]!RawData[[#This Row],[DY (3M) Acumulado]]</f>
        <v>3.2000000000000001E-2</v>
      </c>
      <c r="F43" s="6">
        <f>[1]!RawData[[#This Row],[DY (6M) Acumulado]]</f>
        <v>6.5799999999999997E-2</v>
      </c>
      <c r="G43" s="6">
        <f>[1]!RawData[[#This Row],[DY (12M) Acumulado]]</f>
        <v>0.12790000000000001</v>
      </c>
      <c r="H43" s="6">
        <f>[1]!RawData[[#This Row],[DY (3M) Média]]</f>
        <v>1.0699999999999999E-2</v>
      </c>
      <c r="I43" s="6">
        <f>[1]!RawData[[#This Row],[DY (6M) Média]]</f>
        <v>1.0999999999999999E-2</v>
      </c>
      <c r="J43" s="6">
        <f>[1]!RawData[[#This Row],[DY (12M) Média]]</f>
        <v>1.0699999999999999E-2</v>
      </c>
      <c r="K43" s="6">
        <f>[1]!RawData[[#This Row],[DY Ano]]</f>
        <v>2.0400000000000001E-2</v>
      </c>
      <c r="L43" s="6">
        <f>[1]!RawData[[#This Row],[Rentab. Acumulada]]</f>
        <v>-7.7000000000000002E-3</v>
      </c>
      <c r="M43" s="6">
        <f>[1]!RawData[[#This Row],[Patrimônio Líq.]]</f>
        <v>1235324531.1900001</v>
      </c>
      <c r="N43" s="6">
        <f>[1]!RawData[[#This Row],[P/VPA]]</f>
        <v>0.85</v>
      </c>
      <c r="O43" s="6">
        <f>[1]!RawData[[#This Row],[Quantidade Ativos]]</f>
        <v>72</v>
      </c>
      <c r="P43" s="6">
        <f>SUMPRODUCT([1]!NormalData[[#This Row],[Liquidez Diária]:[Quantidade Ativos]],[1]AHPG_Table!$B$5:$O$5)</f>
        <v>2.6934262579809416E-2</v>
      </c>
      <c r="Q43" s="7">
        <f>RANK(ExportTb[[#This Row],[AHP-G]],ExportTb[AHP-G])</f>
        <v>14</v>
      </c>
    </row>
    <row r="44" spans="1:17" x14ac:dyDescent="0.3">
      <c r="A44" t="str">
        <f>[1]!RawData[[#This Row],[Ticker]]</f>
        <v>RECR11</v>
      </c>
      <c r="B44" s="6">
        <f>[1]!RawData[[#This Row],[Liquidez Diária]]</f>
        <v>34781</v>
      </c>
      <c r="C44" s="6">
        <f>[1]!RawData[[#This Row],[Dividendo]]</f>
        <v>0.99</v>
      </c>
      <c r="D44" s="6">
        <f>[1]!RawData[[#This Row],[Dividend Yield]]</f>
        <v>1.15E-2</v>
      </c>
      <c r="E44" s="6">
        <f>[1]!RawData[[#This Row],[DY (3M) Acumulado]]</f>
        <v>3.04E-2</v>
      </c>
      <c r="F44" s="6">
        <f>[1]!RawData[[#This Row],[DY (6M) Acumulado]]</f>
        <v>5.0599999999999999E-2</v>
      </c>
      <c r="G44" s="6">
        <f>[1]!RawData[[#This Row],[DY (12M) Acumulado]]</f>
        <v>0.1298</v>
      </c>
      <c r="H44" s="6">
        <f>[1]!RawData[[#This Row],[DY (3M) Média]]</f>
        <v>1.01E-2</v>
      </c>
      <c r="I44" s="6">
        <f>[1]!RawData[[#This Row],[DY (6M) Média]]</f>
        <v>8.3999999999999995E-3</v>
      </c>
      <c r="J44" s="6">
        <f>[1]!RawData[[#This Row],[DY (12M) Média]]</f>
        <v>1.0800000000000001E-2</v>
      </c>
      <c r="K44" s="6">
        <f>[1]!RawData[[#This Row],[DY Ano]]</f>
        <v>1.15E-2</v>
      </c>
      <c r="L44" s="6">
        <f>[1]!RawData[[#This Row],[Rentab. Acumulada]]</f>
        <v>1.15E-2</v>
      </c>
      <c r="M44" s="6">
        <f>[1]!RawData[[#This Row],[Patrimônio Líq.]]</f>
        <v>2520797688.6500001</v>
      </c>
      <c r="N44" s="6">
        <f>[1]!RawData[[#This Row],[P/VPA]]</f>
        <v>0.9</v>
      </c>
      <c r="O44" s="6">
        <f>[1]!RawData[[#This Row],[Quantidade Ativos]]</f>
        <v>0</v>
      </c>
      <c r="P44" s="6">
        <f>SUMPRODUCT([1]!NormalData[[#This Row],[Liquidez Diária]:[Quantidade Ativos]],[1]AHPG_Table!$B$5:$O$5)</f>
        <v>1.9724218302221704E-2</v>
      </c>
      <c r="Q44" s="7">
        <f>RANK(ExportTb[[#This Row],[AHP-G]],ExportTb[AHP-G])</f>
        <v>23</v>
      </c>
    </row>
    <row r="45" spans="1:17" x14ac:dyDescent="0.3">
      <c r="A45" t="str">
        <f>[1]!RawData[[#This Row],[Ticker]]</f>
        <v>RZAK11</v>
      </c>
      <c r="B45" s="6">
        <f>[1]!RawData[[#This Row],[Liquidez Diária]]</f>
        <v>57381</v>
      </c>
      <c r="C45" s="6">
        <f>[1]!RawData[[#This Row],[Dividendo]]</f>
        <v>1.2</v>
      </c>
      <c r="D45" s="6">
        <f>[1]!RawData[[#This Row],[Dividend Yield]]</f>
        <v>1.2200000000000001E-2</v>
      </c>
      <c r="E45" s="6">
        <f>[1]!RawData[[#This Row],[DY (3M) Acumulado]]</f>
        <v>4.1700000000000001E-2</v>
      </c>
      <c r="F45" s="6">
        <f>[1]!RawData[[#This Row],[DY (6M) Acumulado]]</f>
        <v>8.7400000000000005E-2</v>
      </c>
      <c r="G45" s="6">
        <f>[1]!RawData[[#This Row],[DY (12M) Acumulado]]</f>
        <v>0.182</v>
      </c>
      <c r="H45" s="6">
        <f>[1]!RawData[[#This Row],[DY (3M) Média]]</f>
        <v>1.3899999999999999E-2</v>
      </c>
      <c r="I45" s="6">
        <f>[1]!RawData[[#This Row],[DY (6M) Média]]</f>
        <v>1.46E-2</v>
      </c>
      <c r="J45" s="6">
        <f>[1]!RawData[[#This Row],[DY (12M) Média]]</f>
        <v>1.52E-2</v>
      </c>
      <c r="K45" s="6">
        <f>[1]!RawData[[#This Row],[DY Ano]]</f>
        <v>1.2200000000000001E-2</v>
      </c>
      <c r="L45" s="6">
        <f>[1]!RawData[[#This Row],[Rentab. Acumulada]]</f>
        <v>1.2200000000000001E-2</v>
      </c>
      <c r="M45" s="6">
        <f>[1]!RawData[[#This Row],[Patrimônio Líq.]]</f>
        <v>360999586.27999997</v>
      </c>
      <c r="N45" s="6">
        <f>[1]!RawData[[#This Row],[P/VPA]]</f>
        <v>1.05</v>
      </c>
      <c r="O45" s="6">
        <f>[1]!RawData[[#This Row],[Quantidade Ativos]]</f>
        <v>0</v>
      </c>
      <c r="P45" s="6">
        <f>SUMPRODUCT([1]!NormalData[[#This Row],[Liquidez Diária]:[Quantidade Ativos]],[1]AHPG_Table!$B$5:$O$5)</f>
        <v>2.1006030873187431E-2</v>
      </c>
      <c r="Q45" s="7">
        <f>RANK(ExportTb[[#This Row],[AHP-G]],ExportTb[AHP-G])</f>
        <v>19</v>
      </c>
    </row>
    <row r="46" spans="1:17" x14ac:dyDescent="0.3">
      <c r="A46" t="str">
        <f>[1]!RawData[[#This Row],[Ticker]]</f>
        <v>RZTR11</v>
      </c>
      <c r="B46" s="6">
        <f>[1]!RawData[[#This Row],[Liquidez Diária]]</f>
        <v>25817</v>
      </c>
      <c r="C46" s="6">
        <f>[1]!RawData[[#This Row],[Dividendo]]</f>
        <v>0.85</v>
      </c>
      <c r="D46" s="6">
        <f>[1]!RawData[[#This Row],[Dividend Yield]]</f>
        <v>1.01E-2</v>
      </c>
      <c r="E46" s="6">
        <f>[1]!RawData[[#This Row],[DY (3M) Acumulado]]</f>
        <v>2.81E-2</v>
      </c>
      <c r="F46" s="6">
        <f>[1]!RawData[[#This Row],[DY (6M) Acumulado]]</f>
        <v>6.4799999999999996E-2</v>
      </c>
      <c r="G46" s="6">
        <f>[1]!RawData[[#This Row],[DY (12M) Acumulado]]</f>
        <v>0.13769999999999999</v>
      </c>
      <c r="H46" s="6">
        <f>[1]!RawData[[#This Row],[DY (3M) Média]]</f>
        <v>9.4000000000000004E-3</v>
      </c>
      <c r="I46" s="6">
        <f>[1]!RawData[[#This Row],[DY (6M) Média]]</f>
        <v>1.0800000000000001E-2</v>
      </c>
      <c r="J46" s="6">
        <f>[1]!RawData[[#This Row],[DY (12M) Média]]</f>
        <v>1.15E-2</v>
      </c>
      <c r="K46" s="6">
        <f>[1]!RawData[[#This Row],[DY Ano]]</f>
        <v>1.95E-2</v>
      </c>
      <c r="L46" s="6">
        <f>[1]!RawData[[#This Row],[Rentab. Acumulada]]</f>
        <v>-4.8000000000000001E-2</v>
      </c>
      <c r="M46" s="6">
        <f>[1]!RawData[[#This Row],[Patrimônio Líq.]]</f>
        <v>1066113876.24</v>
      </c>
      <c r="N46" s="6">
        <f>[1]!RawData[[#This Row],[P/VPA]]</f>
        <v>0.86</v>
      </c>
      <c r="O46" s="6">
        <f>[1]!RawData[[#This Row],[Quantidade Ativos]]</f>
        <v>10</v>
      </c>
      <c r="P46" s="6">
        <f>SUMPRODUCT([1]!NormalData[[#This Row],[Liquidez Diária]:[Quantidade Ativos]],[1]AHPG_Table!$B$5:$O$5)</f>
        <v>-4.1945912008165366E-2</v>
      </c>
      <c r="Q46" s="7">
        <f>RANK(ExportTb[[#This Row],[AHP-G]],ExportTb[AHP-G])</f>
        <v>59</v>
      </c>
    </row>
    <row r="47" spans="1:17" x14ac:dyDescent="0.3">
      <c r="A47" t="str">
        <f>[1]!RawData[[#This Row],[Ticker]]</f>
        <v>SADI11</v>
      </c>
      <c r="B47" s="6">
        <f>[1]!RawData[[#This Row],[Liquidez Diária]]</f>
        <v>2901</v>
      </c>
      <c r="C47" s="6">
        <f>[1]!RawData[[#This Row],[Dividendo]]</f>
        <v>1.07</v>
      </c>
      <c r="D47" s="6">
        <f>[1]!RawData[[#This Row],[Dividend Yield]]</f>
        <v>1.18E-2</v>
      </c>
      <c r="E47" s="6">
        <f>[1]!RawData[[#This Row],[DY (3M) Acumulado]]</f>
        <v>3.49E-2</v>
      </c>
      <c r="F47" s="6">
        <f>[1]!RawData[[#This Row],[DY (6M) Acumulado]]</f>
        <v>6.9699999999999998E-2</v>
      </c>
      <c r="G47" s="6">
        <f>[1]!RawData[[#This Row],[DY (12M) Acumulado]]</f>
        <v>0.1376</v>
      </c>
      <c r="H47" s="6">
        <f>[1]!RawData[[#This Row],[DY (3M) Média]]</f>
        <v>1.1599999999999999E-2</v>
      </c>
      <c r="I47" s="6">
        <f>[1]!RawData[[#This Row],[DY (6M) Média]]</f>
        <v>1.1599999999999999E-2</v>
      </c>
      <c r="J47" s="6">
        <f>[1]!RawData[[#This Row],[DY (12M) Média]]</f>
        <v>1.15E-2</v>
      </c>
      <c r="K47" s="6">
        <f>[1]!RawData[[#This Row],[DY Ano]]</f>
        <v>2.35E-2</v>
      </c>
      <c r="L47" s="6">
        <f>[1]!RawData[[#This Row],[Rentab. Acumulada]]</f>
        <v>6.7000000000000002E-3</v>
      </c>
      <c r="M47" s="6">
        <f>[1]!RawData[[#This Row],[Patrimônio Líq.]]</f>
        <v>313671106.73000002</v>
      </c>
      <c r="N47" s="6">
        <f>[1]!RawData[[#This Row],[P/VPA]]</f>
        <v>0.91</v>
      </c>
      <c r="O47" s="6">
        <f>[1]!RawData[[#This Row],[Quantidade Ativos]]</f>
        <v>0</v>
      </c>
      <c r="P47" s="6">
        <f>SUMPRODUCT([1]!NormalData[[#This Row],[Liquidez Diária]:[Quantidade Ativos]],[1]AHPG_Table!$B$5:$O$5)</f>
        <v>1.1684528397905021E-2</v>
      </c>
      <c r="Q47" s="7">
        <f>RANK(ExportTb[[#This Row],[AHP-G]],ExportTb[AHP-G])</f>
        <v>40</v>
      </c>
    </row>
    <row r="48" spans="1:17" x14ac:dyDescent="0.3">
      <c r="A48" t="str">
        <f>[1]!RawData[[#This Row],[Ticker]]</f>
        <v>SNCI11</v>
      </c>
      <c r="B48" s="6">
        <f>[1]!RawData[[#This Row],[Liquidez Diária]]</f>
        <v>6379</v>
      </c>
      <c r="C48" s="6">
        <f>[1]!RawData[[#This Row],[Dividendo]]</f>
        <v>1</v>
      </c>
      <c r="D48" s="6">
        <f>[1]!RawData[[#This Row],[Dividend Yield]]</f>
        <v>1.03E-2</v>
      </c>
      <c r="E48" s="6">
        <f>[1]!RawData[[#This Row],[DY (3M) Acumulado]]</f>
        <v>3.0499999999999999E-2</v>
      </c>
      <c r="F48" s="6">
        <f>[1]!RawData[[#This Row],[DY (6M) Acumulado]]</f>
        <v>6.1800000000000001E-2</v>
      </c>
      <c r="G48" s="6">
        <f>[1]!RawData[[#This Row],[DY (12M) Acumulado]]</f>
        <v>0.1396</v>
      </c>
      <c r="H48" s="6">
        <f>[1]!RawData[[#This Row],[DY (3M) Média]]</f>
        <v>1.0200000000000001E-2</v>
      </c>
      <c r="I48" s="6">
        <f>[1]!RawData[[#This Row],[DY (6M) Média]]</f>
        <v>1.03E-2</v>
      </c>
      <c r="J48" s="6">
        <f>[1]!RawData[[#This Row],[DY (12M) Média]]</f>
        <v>1.1599999999999999E-2</v>
      </c>
      <c r="K48" s="6">
        <f>[1]!RawData[[#This Row],[DY Ano]]</f>
        <v>1.03E-2</v>
      </c>
      <c r="L48" s="6">
        <f>[1]!RawData[[#This Row],[Rentab. Acumulada]]</f>
        <v>1.03E-2</v>
      </c>
      <c r="M48" s="6">
        <f>[1]!RawData[[#This Row],[Patrimônio Líq.]]</f>
        <v>408717519.54000002</v>
      </c>
      <c r="N48" s="6">
        <f>[1]!RawData[[#This Row],[P/VPA]]</f>
        <v>1.01</v>
      </c>
      <c r="O48" s="6">
        <f>[1]!RawData[[#This Row],[Quantidade Ativos]]</f>
        <v>0</v>
      </c>
      <c r="P48" s="6">
        <f>SUMPRODUCT([1]!NormalData[[#This Row],[Liquidez Diária]:[Quantidade Ativos]],[1]AHPG_Table!$B$5:$O$5)</f>
        <v>1.4970240445550806E-2</v>
      </c>
      <c r="Q48" s="7">
        <f>RANK(ExportTb[[#This Row],[AHP-G]],ExportTb[AHP-G])</f>
        <v>37</v>
      </c>
    </row>
    <row r="49" spans="1:17" x14ac:dyDescent="0.3">
      <c r="A49" t="str">
        <f>[1]!RawData[[#This Row],[Ticker]]</f>
        <v>SNFF11</v>
      </c>
      <c r="B49" s="6">
        <f>[1]!RawData[[#This Row],[Liquidez Diária]]</f>
        <v>8047</v>
      </c>
      <c r="C49" s="6">
        <f>[1]!RawData[[#This Row],[Dividendo]]</f>
        <v>0.65</v>
      </c>
      <c r="D49" s="6">
        <f>[1]!RawData[[#This Row],[Dividend Yield]]</f>
        <v>7.4999999999999997E-3</v>
      </c>
      <c r="E49" s="6">
        <f>[1]!RawData[[#This Row],[DY (3M) Acumulado]]</f>
        <v>3.1E-2</v>
      </c>
      <c r="F49" s="6">
        <f>[1]!RawData[[#This Row],[DY (6M) Acumulado]]</f>
        <v>5.2999999999999999E-2</v>
      </c>
      <c r="G49" s="6">
        <f>[1]!RawData[[#This Row],[DY (12M) Acumulado]]</f>
        <v>0.1055</v>
      </c>
      <c r="H49" s="6">
        <f>[1]!RawData[[#This Row],[DY (3M) Média]]</f>
        <v>1.03E-2</v>
      </c>
      <c r="I49" s="6">
        <f>[1]!RawData[[#This Row],[DY (6M) Média]]</f>
        <v>8.8000000000000005E-3</v>
      </c>
      <c r="J49" s="6">
        <f>[1]!RawData[[#This Row],[DY (12M) Média]]</f>
        <v>8.8000000000000005E-3</v>
      </c>
      <c r="K49" s="6">
        <f>[1]!RawData[[#This Row],[DY Ano]]</f>
        <v>7.4999999999999997E-3</v>
      </c>
      <c r="L49" s="6">
        <f>[1]!RawData[[#This Row],[Rentab. Acumulada]]</f>
        <v>7.4999999999999997E-3</v>
      </c>
      <c r="M49" s="6">
        <f>[1]!RawData[[#This Row],[Patrimônio Líq.]]</f>
        <v>251391286.34999999</v>
      </c>
      <c r="N49" s="6">
        <f>[1]!RawData[[#This Row],[P/VPA]]</f>
        <v>0.96</v>
      </c>
      <c r="O49" s="6">
        <f>[1]!RawData[[#This Row],[Quantidade Ativos]]</f>
        <v>0</v>
      </c>
      <c r="P49" s="6">
        <f>SUMPRODUCT([1]!NormalData[[#This Row],[Liquidez Diária]:[Quantidade Ativos]],[1]AHPG_Table!$B$5:$O$5)</f>
        <v>1.1258136735418726E-2</v>
      </c>
      <c r="Q49" s="7">
        <f>RANK(ExportTb[[#This Row],[AHP-G]],ExportTb[AHP-G])</f>
        <v>41</v>
      </c>
    </row>
    <row r="50" spans="1:17" x14ac:dyDescent="0.3">
      <c r="A50" t="str">
        <f>[1]!RawData[[#This Row],[Ticker]]</f>
        <v>TGAR11</v>
      </c>
      <c r="B50" s="6">
        <f>[1]!RawData[[#This Row],[Liquidez Diária]]</f>
        <v>20238</v>
      </c>
      <c r="C50" s="6">
        <f>[1]!RawData[[#This Row],[Dividendo]]</f>
        <v>1.31</v>
      </c>
      <c r="D50" s="6">
        <f>[1]!RawData[[#This Row],[Dividend Yield]]</f>
        <v>1.1599999999999999E-2</v>
      </c>
      <c r="E50" s="6">
        <f>[1]!RawData[[#This Row],[DY (3M) Acumulado]]</f>
        <v>3.32E-2</v>
      </c>
      <c r="F50" s="6">
        <f>[1]!RawData[[#This Row],[DY (6M) Acumulado]]</f>
        <v>7.0699999999999999E-2</v>
      </c>
      <c r="G50" s="6">
        <f>[1]!RawData[[#This Row],[DY (12M) Acumulado]]</f>
        <v>0.14610000000000001</v>
      </c>
      <c r="H50" s="6">
        <f>[1]!RawData[[#This Row],[DY (3M) Média]]</f>
        <v>1.11E-2</v>
      </c>
      <c r="I50" s="6">
        <f>[1]!RawData[[#This Row],[DY (6M) Média]]</f>
        <v>1.18E-2</v>
      </c>
      <c r="J50" s="6">
        <f>[1]!RawData[[#This Row],[DY (12M) Média]]</f>
        <v>1.2200000000000001E-2</v>
      </c>
      <c r="K50" s="6">
        <f>[1]!RawData[[#This Row],[DY Ano]]</f>
        <v>2.2499999999999999E-2</v>
      </c>
      <c r="L50" s="6">
        <f>[1]!RawData[[#This Row],[Rentab. Acumulada]]</f>
        <v>-2.7199999999999998E-2</v>
      </c>
      <c r="M50" s="6">
        <f>[1]!RawData[[#This Row],[Patrimônio Líq.]]</f>
        <v>1821734452.51</v>
      </c>
      <c r="N50" s="6">
        <f>[1]!RawData[[#This Row],[P/VPA]]</f>
        <v>0.89</v>
      </c>
      <c r="O50" s="6">
        <f>[1]!RawData[[#This Row],[Quantidade Ativos]]</f>
        <v>0</v>
      </c>
      <c r="P50" s="6">
        <f>SUMPRODUCT([1]!NormalData[[#This Row],[Liquidez Diária]:[Quantidade Ativos]],[1]AHPG_Table!$B$5:$O$5)</f>
        <v>-2.2667554790278304E-2</v>
      </c>
      <c r="Q50" s="7">
        <f>RANK(ExportTb[[#This Row],[AHP-G]],ExportTb[AHP-G])</f>
        <v>55</v>
      </c>
    </row>
    <row r="51" spans="1:17" x14ac:dyDescent="0.3">
      <c r="A51" t="str">
        <f>[1]!RawData[[#This Row],[Ticker]]</f>
        <v>TRXF11</v>
      </c>
      <c r="B51" s="6">
        <f>[1]!RawData[[#This Row],[Liquidez Diária]]</f>
        <v>20441</v>
      </c>
      <c r="C51" s="6">
        <f>[1]!RawData[[#This Row],[Dividendo]]</f>
        <v>0.85</v>
      </c>
      <c r="D51" s="6">
        <f>[1]!RawData[[#This Row],[Dividend Yield]]</f>
        <v>8.2000000000000007E-3</v>
      </c>
      <c r="E51" s="6">
        <f>[1]!RawData[[#This Row],[DY (3M) Acumulado]]</f>
        <v>2.7699999999999999E-2</v>
      </c>
      <c r="F51" s="6">
        <f>[1]!RawData[[#This Row],[DY (6M) Acumulado]]</f>
        <v>5.1400000000000001E-2</v>
      </c>
      <c r="G51" s="6">
        <f>[1]!RawData[[#This Row],[DY (12M) Acumulado]]</f>
        <v>0.1027</v>
      </c>
      <c r="H51" s="6">
        <f>[1]!RawData[[#This Row],[DY (3M) Média]]</f>
        <v>9.1999999999999998E-3</v>
      </c>
      <c r="I51" s="6">
        <f>[1]!RawData[[#This Row],[DY (6M) Média]]</f>
        <v>8.6E-3</v>
      </c>
      <c r="J51" s="6">
        <f>[1]!RawData[[#This Row],[DY (12M) Média]]</f>
        <v>8.6E-3</v>
      </c>
      <c r="K51" s="6">
        <f>[1]!RawData[[#This Row],[DY Ano]]</f>
        <v>1.6299999999999999E-2</v>
      </c>
      <c r="L51" s="6">
        <f>[1]!RawData[[#This Row],[Rentab. Acumulada]]</f>
        <v>7.6E-3</v>
      </c>
      <c r="M51" s="6">
        <f>[1]!RawData[[#This Row],[Patrimônio Líq.]]</f>
        <v>1250647871.5999999</v>
      </c>
      <c r="N51" s="6">
        <f>[1]!RawData[[#This Row],[P/VPA]]</f>
        <v>0.99</v>
      </c>
      <c r="O51" s="6">
        <f>[1]!RawData[[#This Row],[Quantidade Ativos]]</f>
        <v>44</v>
      </c>
      <c r="P51" s="6">
        <f>SUMPRODUCT([1]!NormalData[[#This Row],[Liquidez Diária]:[Quantidade Ativos]],[1]AHPG_Table!$B$5:$O$5)</f>
        <v>3.2068369922254279E-2</v>
      </c>
      <c r="Q51" s="7">
        <f>RANK(ExportTb[[#This Row],[AHP-G]],ExportTb[AHP-G])</f>
        <v>13</v>
      </c>
    </row>
    <row r="52" spans="1:17" x14ac:dyDescent="0.3">
      <c r="A52" t="str">
        <f>[1]!RawData[[#This Row],[Ticker]]</f>
        <v>VCJR11</v>
      </c>
      <c r="B52" s="6">
        <f>[1]!RawData[[#This Row],[Liquidez Diária]]</f>
        <v>19495</v>
      </c>
      <c r="C52" s="6">
        <f>[1]!RawData[[#This Row],[Dividendo]]</f>
        <v>0.95</v>
      </c>
      <c r="D52" s="6">
        <f>[1]!RawData[[#This Row],[Dividend Yield]]</f>
        <v>1.0699999999999999E-2</v>
      </c>
      <c r="E52" s="6">
        <f>[1]!RawData[[#This Row],[DY (3M) Acumulado]]</f>
        <v>3.3700000000000001E-2</v>
      </c>
      <c r="F52" s="6">
        <f>[1]!RawData[[#This Row],[DY (6M) Acumulado]]</f>
        <v>4.2799999999999998E-2</v>
      </c>
      <c r="G52" s="6">
        <f>[1]!RawData[[#This Row],[DY (12M) Acumulado]]</f>
        <v>0.11849999999999999</v>
      </c>
      <c r="H52" s="6">
        <f>[1]!RawData[[#This Row],[DY (3M) Média]]</f>
        <v>1.12E-2</v>
      </c>
      <c r="I52" s="6">
        <f>[1]!RawData[[#This Row],[DY (6M) Média]]</f>
        <v>7.1000000000000004E-3</v>
      </c>
      <c r="J52" s="6">
        <f>[1]!RawData[[#This Row],[DY (12M) Média]]</f>
        <v>9.9000000000000008E-3</v>
      </c>
      <c r="K52" s="6">
        <f>[1]!RawData[[#This Row],[DY Ano]]</f>
        <v>2.2700000000000001E-2</v>
      </c>
      <c r="L52" s="6">
        <f>[1]!RawData[[#This Row],[Rentab. Acumulada]]</f>
        <v>1.5E-3</v>
      </c>
      <c r="M52" s="6">
        <f>[1]!RawData[[#This Row],[Patrimônio Líq.]]</f>
        <v>1389190344.5799999</v>
      </c>
      <c r="N52" s="6">
        <f>[1]!RawData[[#This Row],[P/VPA]]</f>
        <v>0.94</v>
      </c>
      <c r="O52" s="6">
        <f>[1]!RawData[[#This Row],[Quantidade Ativos]]</f>
        <v>0</v>
      </c>
      <c r="P52" s="6">
        <f>SUMPRODUCT([1]!NormalData[[#This Row],[Liquidez Diária]:[Quantidade Ativos]],[1]AHPG_Table!$B$5:$O$5)</f>
        <v>7.5005632007021624E-3</v>
      </c>
      <c r="Q52" s="7">
        <f>RANK(ExportTb[[#This Row],[AHP-G]],ExportTb[AHP-G])</f>
        <v>44</v>
      </c>
    </row>
    <row r="53" spans="1:17" x14ac:dyDescent="0.3">
      <c r="A53" t="str">
        <f>[1]!RawData[[#This Row],[Ticker]]</f>
        <v>VGHF11</v>
      </c>
      <c r="B53" s="6">
        <f>[1]!RawData[[#This Row],[Liquidez Diária]]</f>
        <v>162991</v>
      </c>
      <c r="C53" s="6">
        <f>[1]!RawData[[#This Row],[Dividendo]]</f>
        <v>0.1</v>
      </c>
      <c r="D53" s="6">
        <f>[1]!RawData[[#This Row],[Dividend Yield]]</f>
        <v>1.11E-2</v>
      </c>
      <c r="E53" s="6">
        <f>[1]!RawData[[#This Row],[DY (3M) Acumulado]]</f>
        <v>3.1600000000000003E-2</v>
      </c>
      <c r="F53" s="6">
        <f>[1]!RawData[[#This Row],[DY (6M) Acumulado]]</f>
        <v>6.1400000000000003E-2</v>
      </c>
      <c r="G53" s="6">
        <f>[1]!RawData[[#This Row],[DY (12M) Acumulado]]</f>
        <v>0.13930000000000001</v>
      </c>
      <c r="H53" s="6">
        <f>[1]!RawData[[#This Row],[DY (3M) Média]]</f>
        <v>1.0500000000000001E-2</v>
      </c>
      <c r="I53" s="6">
        <f>[1]!RawData[[#This Row],[DY (6M) Média]]</f>
        <v>1.0200000000000001E-2</v>
      </c>
      <c r="J53" s="6">
        <f>[1]!RawData[[#This Row],[DY (12M) Média]]</f>
        <v>1.1599999999999999E-2</v>
      </c>
      <c r="K53" s="6">
        <f>[1]!RawData[[#This Row],[DY Ano]]</f>
        <v>2.1999999999999999E-2</v>
      </c>
      <c r="L53" s="6">
        <f>[1]!RawData[[#This Row],[Rentab. Acumulada]]</f>
        <v>5.4000000000000003E-3</v>
      </c>
      <c r="M53" s="6">
        <f>[1]!RawData[[#This Row],[Patrimônio Líq.]]</f>
        <v>667476760.63999999</v>
      </c>
      <c r="N53" s="6">
        <f>[1]!RawData[[#This Row],[P/VPA]]</f>
        <v>0.99</v>
      </c>
      <c r="O53" s="6">
        <f>[1]!RawData[[#This Row],[Quantidade Ativos]]</f>
        <v>0</v>
      </c>
      <c r="P53" s="6">
        <f>SUMPRODUCT([1]!NormalData[[#This Row],[Liquidez Diária]:[Quantidade Ativos]],[1]AHPG_Table!$B$5:$O$5)</f>
        <v>1.9760627782973873E-2</v>
      </c>
      <c r="Q53" s="7">
        <f>RANK(ExportTb[[#This Row],[AHP-G]],ExportTb[AHP-G])</f>
        <v>22</v>
      </c>
    </row>
    <row r="54" spans="1:17" x14ac:dyDescent="0.3">
      <c r="A54" t="str">
        <f>[1]!RawData[[#This Row],[Ticker]]</f>
        <v>VGIP11</v>
      </c>
      <c r="B54" s="6">
        <f>[1]!RawData[[#This Row],[Liquidez Diária]]</f>
        <v>17854</v>
      </c>
      <c r="C54" s="6">
        <f>[1]!RawData[[#This Row],[Dividendo]]</f>
        <v>0.8</v>
      </c>
      <c r="D54" s="6">
        <f>[1]!RawData[[#This Row],[Dividend Yield]]</f>
        <v>9.9000000000000008E-3</v>
      </c>
      <c r="E54" s="6">
        <f>[1]!RawData[[#This Row],[DY (3M) Acumulado]]</f>
        <v>2.4899999999999999E-2</v>
      </c>
      <c r="F54" s="6">
        <f>[1]!RawData[[#This Row],[DY (6M) Acumulado]]</f>
        <v>4.6100000000000002E-2</v>
      </c>
      <c r="G54" s="6">
        <f>[1]!RawData[[#This Row],[DY (12M) Acumulado]]</f>
        <v>0.1295</v>
      </c>
      <c r="H54" s="6">
        <f>[1]!RawData[[#This Row],[DY (3M) Média]]</f>
        <v>8.3000000000000001E-3</v>
      </c>
      <c r="I54" s="6">
        <f>[1]!RawData[[#This Row],[DY (6M) Média]]</f>
        <v>7.7000000000000002E-3</v>
      </c>
      <c r="J54" s="6">
        <f>[1]!RawData[[#This Row],[DY (12M) Média]]</f>
        <v>1.0800000000000001E-2</v>
      </c>
      <c r="K54" s="6">
        <f>[1]!RawData[[#This Row],[DY Ano]]</f>
        <v>9.9000000000000008E-3</v>
      </c>
      <c r="L54" s="6">
        <f>[1]!RawData[[#This Row],[Rentab. Acumulada]]</f>
        <v>9.9000000000000008E-3</v>
      </c>
      <c r="M54" s="6">
        <f>[1]!RawData[[#This Row],[Patrimônio Líq.]]</f>
        <v>1068757358.59</v>
      </c>
      <c r="N54" s="6">
        <f>[1]!RawData[[#This Row],[P/VPA]]</f>
        <v>0.92</v>
      </c>
      <c r="O54" s="6">
        <f>[1]!RawData[[#This Row],[Quantidade Ativos]]</f>
        <v>0</v>
      </c>
      <c r="P54" s="6">
        <f>SUMPRODUCT([1]!NormalData[[#This Row],[Liquidez Diária]:[Quantidade Ativos]],[1]AHPG_Table!$B$5:$O$5)</f>
        <v>1.5377555411912349E-2</v>
      </c>
      <c r="Q54" s="7">
        <f>RANK(ExportTb[[#This Row],[AHP-G]],ExportTb[AHP-G])</f>
        <v>34</v>
      </c>
    </row>
    <row r="55" spans="1:17" x14ac:dyDescent="0.3">
      <c r="A55" t="str">
        <f>[1]!RawData[[#This Row],[Ticker]]</f>
        <v>VGIR11</v>
      </c>
      <c r="B55" s="6">
        <f>[1]!RawData[[#This Row],[Liquidez Diária]]</f>
        <v>445325</v>
      </c>
      <c r="C55" s="6">
        <f>[1]!RawData[[#This Row],[Dividendo]]</f>
        <v>0.13</v>
      </c>
      <c r="D55" s="6">
        <f>[1]!RawData[[#This Row],[Dividend Yield]]</f>
        <v>1.3599999999999999E-2</v>
      </c>
      <c r="E55" s="6">
        <f>[1]!RawData[[#This Row],[DY (3M) Acumulado]]</f>
        <v>3.8100000000000002E-2</v>
      </c>
      <c r="F55" s="6">
        <f>[1]!RawData[[#This Row],[DY (6M) Acumulado]]</f>
        <v>7.7299999999999994E-2</v>
      </c>
      <c r="G55" s="6">
        <f>[1]!RawData[[#This Row],[DY (12M) Acumulado]]</f>
        <v>0.15079999999999999</v>
      </c>
      <c r="H55" s="6">
        <f>[1]!RawData[[#This Row],[DY (3M) Média]]</f>
        <v>1.2699999999999999E-2</v>
      </c>
      <c r="I55" s="6">
        <f>[1]!RawData[[#This Row],[DY (6M) Média]]</f>
        <v>1.29E-2</v>
      </c>
      <c r="J55" s="6">
        <f>[1]!RawData[[#This Row],[DY (12M) Média]]</f>
        <v>1.26E-2</v>
      </c>
      <c r="K55" s="6">
        <f>[1]!RawData[[#This Row],[DY Ano]]</f>
        <v>1.3599999999999999E-2</v>
      </c>
      <c r="L55" s="6">
        <f>[1]!RawData[[#This Row],[Rentab. Acumulada]]</f>
        <v>1.3599999999999999E-2</v>
      </c>
      <c r="M55" s="6">
        <f>[1]!RawData[[#This Row],[Patrimônio Líq.]]</f>
        <v>993272195.20000005</v>
      </c>
      <c r="N55" s="6">
        <f>[1]!RawData[[#This Row],[P/VPA]]</f>
        <v>1.01</v>
      </c>
      <c r="O55" s="6">
        <f>[1]!RawData[[#This Row],[Quantidade Ativos]]</f>
        <v>0</v>
      </c>
      <c r="P55" s="6">
        <f>SUMPRODUCT([1]!NormalData[[#This Row],[Liquidez Diária]:[Quantidade Ativos]],[1]AHPG_Table!$B$5:$O$5)</f>
        <v>4.6464745447849905E-2</v>
      </c>
      <c r="Q55" s="7">
        <f>RANK(ExportTb[[#This Row],[AHP-G]],ExportTb[AHP-G])</f>
        <v>7</v>
      </c>
    </row>
    <row r="56" spans="1:17" x14ac:dyDescent="0.3">
      <c r="A56" t="str">
        <f>[1]!RawData[[#This Row],[Ticker]]</f>
        <v>VISC11</v>
      </c>
      <c r="B56" s="6">
        <f>[1]!RawData[[#This Row],[Liquidez Diária]]</f>
        <v>23092</v>
      </c>
      <c r="C56" s="6">
        <f>[1]!RawData[[#This Row],[Dividendo]]</f>
        <v>0.8</v>
      </c>
      <c r="D56" s="6">
        <f>[1]!RawData[[#This Row],[Dividend Yield]]</f>
        <v>7.7999999999999996E-3</v>
      </c>
      <c r="E56" s="6">
        <f>[1]!RawData[[#This Row],[DY (3M) Acumulado]]</f>
        <v>2.3400000000000001E-2</v>
      </c>
      <c r="F56" s="6">
        <f>[1]!RawData[[#This Row],[DY (6M) Acumulado]]</f>
        <v>4.3999999999999997E-2</v>
      </c>
      <c r="G56" s="6">
        <f>[1]!RawData[[#This Row],[DY (12M) Acumulado]]</f>
        <v>8.5000000000000006E-2</v>
      </c>
      <c r="H56" s="6">
        <f>[1]!RawData[[#This Row],[DY (3M) Média]]</f>
        <v>7.7999999999999996E-3</v>
      </c>
      <c r="I56" s="6">
        <f>[1]!RawData[[#This Row],[DY (6M) Média]]</f>
        <v>7.3000000000000001E-3</v>
      </c>
      <c r="J56" s="6">
        <f>[1]!RawData[[#This Row],[DY (12M) Média]]</f>
        <v>7.1000000000000004E-3</v>
      </c>
      <c r="K56" s="6">
        <f>[1]!RawData[[#This Row],[DY Ano]]</f>
        <v>1.54E-2</v>
      </c>
      <c r="L56" s="6">
        <f>[1]!RawData[[#This Row],[Rentab. Acumulada]]</f>
        <v>-1.9699999999999999E-2</v>
      </c>
      <c r="M56" s="6">
        <f>[1]!RawData[[#This Row],[Patrimônio Líq.]]</f>
        <v>2311553641.7199998</v>
      </c>
      <c r="N56" s="6">
        <f>[1]!RawData[[#This Row],[P/VPA]]</f>
        <v>0.84</v>
      </c>
      <c r="O56" s="6">
        <f>[1]!RawData[[#This Row],[Quantidade Ativos]]</f>
        <v>15</v>
      </c>
      <c r="P56" s="6">
        <f>SUMPRODUCT([1]!NormalData[[#This Row],[Liquidez Diária]:[Quantidade Ativos]],[1]AHPG_Table!$B$5:$O$5)</f>
        <v>-9.0413939287010206E-3</v>
      </c>
      <c r="Q56" s="7">
        <f>RANK(ExportTb[[#This Row],[AHP-G]],ExportTb[AHP-G])</f>
        <v>50</v>
      </c>
    </row>
    <row r="57" spans="1:17" x14ac:dyDescent="0.3">
      <c r="A57" t="str">
        <f>[1]!RawData[[#This Row],[Ticker]]</f>
        <v>VRTA11</v>
      </c>
      <c r="B57" s="6">
        <f>[1]!RawData[[#This Row],[Liquidez Diária]]</f>
        <v>22041</v>
      </c>
      <c r="C57" s="6">
        <f>[1]!RawData[[#This Row],[Dividendo]]</f>
        <v>0.95</v>
      </c>
      <c r="D57" s="6">
        <f>[1]!RawData[[#This Row],[Dividend Yield]]</f>
        <v>1.06E-2</v>
      </c>
      <c r="E57" s="6">
        <f>[1]!RawData[[#This Row],[DY (3M) Acumulado]]</f>
        <v>3.2199999999999999E-2</v>
      </c>
      <c r="F57" s="6">
        <f>[1]!RawData[[#This Row],[DY (6M) Acumulado]]</f>
        <v>6.3E-2</v>
      </c>
      <c r="G57" s="6">
        <f>[1]!RawData[[#This Row],[DY (12M) Acumulado]]</f>
        <v>0.13550000000000001</v>
      </c>
      <c r="H57" s="6">
        <f>[1]!RawData[[#This Row],[DY (3M) Média]]</f>
        <v>1.0699999999999999E-2</v>
      </c>
      <c r="I57" s="6">
        <f>[1]!RawData[[#This Row],[DY (6M) Média]]</f>
        <v>1.0500000000000001E-2</v>
      </c>
      <c r="J57" s="6">
        <f>[1]!RawData[[#This Row],[DY (12M) Média]]</f>
        <v>1.1299999999999999E-2</v>
      </c>
      <c r="K57" s="6">
        <f>[1]!RawData[[#This Row],[DY Ano]]</f>
        <v>2.2100000000000002E-2</v>
      </c>
      <c r="L57" s="6">
        <f>[1]!RawData[[#This Row],[Rentab. Acumulada]]</f>
        <v>4.8899999999999999E-2</v>
      </c>
      <c r="M57" s="6">
        <f>[1]!RawData[[#This Row],[Patrimônio Líq.]]</f>
        <v>1415905408.76</v>
      </c>
      <c r="N57" s="6">
        <f>[1]!RawData[[#This Row],[P/VPA]]</f>
        <v>0.96</v>
      </c>
      <c r="O57" s="6">
        <f>[1]!RawData[[#This Row],[Quantidade Ativos]]</f>
        <v>0</v>
      </c>
      <c r="P57" s="6">
        <f>SUMPRODUCT([1]!NormalData[[#This Row],[Liquidez Diária]:[Quantidade Ativos]],[1]AHPG_Table!$B$5:$O$5)</f>
        <v>5.9303541354776682E-2</v>
      </c>
      <c r="Q57" s="7">
        <f>RANK(ExportTb[[#This Row],[AHP-G]],ExportTb[AHP-G])</f>
        <v>5</v>
      </c>
    </row>
    <row r="58" spans="1:17" x14ac:dyDescent="0.3">
      <c r="A58" t="str">
        <f>[1]!RawData[[#This Row],[Ticker]]</f>
        <v>XPCI11</v>
      </c>
      <c r="B58" s="6">
        <f>[1]!RawData[[#This Row],[Liquidez Diária]]</f>
        <v>14011</v>
      </c>
      <c r="C58" s="6">
        <f>[1]!RawData[[#This Row],[Dividendo]]</f>
        <v>1</v>
      </c>
      <c r="D58" s="6">
        <f>[1]!RawData[[#This Row],[Dividend Yield]]</f>
        <v>1.2500000000000001E-2</v>
      </c>
      <c r="E58" s="6">
        <f>[1]!RawData[[#This Row],[DY (3M) Acumulado]]</f>
        <v>3.3599999999999998E-2</v>
      </c>
      <c r="F58" s="6">
        <f>[1]!RawData[[#This Row],[DY (6M) Acumulado]]</f>
        <v>5.8400000000000001E-2</v>
      </c>
      <c r="G58" s="6">
        <f>[1]!RawData[[#This Row],[DY (12M) Acumulado]]</f>
        <v>0.12740000000000001</v>
      </c>
      <c r="H58" s="6">
        <f>[1]!RawData[[#This Row],[DY (3M) Média]]</f>
        <v>1.12E-2</v>
      </c>
      <c r="I58" s="6">
        <f>[1]!RawData[[#This Row],[DY (6M) Média]]</f>
        <v>9.7000000000000003E-3</v>
      </c>
      <c r="J58" s="6">
        <f>[1]!RawData[[#This Row],[DY (12M) Média]]</f>
        <v>1.06E-2</v>
      </c>
      <c r="K58" s="6">
        <f>[1]!RawData[[#This Row],[DY Ano]]</f>
        <v>2.47E-2</v>
      </c>
      <c r="L58" s="6">
        <f>[1]!RawData[[#This Row],[Rentab. Acumulada]]</f>
        <v>3.9699999999999999E-2</v>
      </c>
      <c r="M58" s="6">
        <f>[1]!RawData[[#This Row],[Patrimônio Líq.]]</f>
        <v>814711734.75999999</v>
      </c>
      <c r="N58" s="6">
        <f>[1]!RawData[[#This Row],[P/VPA]]</f>
        <v>0.85</v>
      </c>
      <c r="O58" s="6">
        <f>[1]!RawData[[#This Row],[Quantidade Ativos]]</f>
        <v>0</v>
      </c>
      <c r="P58" s="6">
        <f>SUMPRODUCT([1]!NormalData[[#This Row],[Liquidez Diária]:[Quantidade Ativos]],[1]AHPG_Table!$B$5:$O$5)</f>
        <v>4.847673045101742E-2</v>
      </c>
      <c r="Q58" s="7">
        <f>RANK(ExportTb[[#This Row],[AHP-G]],ExportTb[AHP-G])</f>
        <v>6</v>
      </c>
    </row>
    <row r="59" spans="1:17" x14ac:dyDescent="0.3">
      <c r="A59" t="str">
        <f>[1]!RawData[[#This Row],[Ticker]]</f>
        <v>XPLG11</v>
      </c>
      <c r="B59" s="6">
        <f>[1]!RawData[[#This Row],[Liquidez Diária]]</f>
        <v>34662</v>
      </c>
      <c r="C59" s="6">
        <f>[1]!RawData[[#This Row],[Dividendo]]</f>
        <v>0.74</v>
      </c>
      <c r="D59" s="6">
        <f>[1]!RawData[[#This Row],[Dividend Yield]]</f>
        <v>7.9000000000000008E-3</v>
      </c>
      <c r="E59" s="6">
        <f>[1]!RawData[[#This Row],[DY (3M) Acumulado]]</f>
        <v>2.35E-2</v>
      </c>
      <c r="F59" s="6">
        <f>[1]!RawData[[#This Row],[DY (6M) Acumulado]]</f>
        <v>4.4699999999999997E-2</v>
      </c>
      <c r="G59" s="6">
        <f>[1]!RawData[[#This Row],[DY (12M) Acumulado]]</f>
        <v>8.6900000000000005E-2</v>
      </c>
      <c r="H59" s="6">
        <f>[1]!RawData[[#This Row],[DY (3M) Média]]</f>
        <v>7.7999999999999996E-3</v>
      </c>
      <c r="I59" s="6">
        <f>[1]!RawData[[#This Row],[DY (6M) Média]]</f>
        <v>7.4000000000000003E-3</v>
      </c>
      <c r="J59" s="6">
        <f>[1]!RawData[[#This Row],[DY (12M) Média]]</f>
        <v>7.1999999999999998E-3</v>
      </c>
      <c r="K59" s="6">
        <f>[1]!RawData[[#This Row],[DY Ano]]</f>
        <v>1.6E-2</v>
      </c>
      <c r="L59" s="6">
        <f>[1]!RawData[[#This Row],[Rentab. Acumulada]]</f>
        <v>4.4900000000000002E-2</v>
      </c>
      <c r="M59" s="6">
        <f>[1]!RawData[[#This Row],[Patrimônio Líq.]]</f>
        <v>3098182791.9499998</v>
      </c>
      <c r="N59" s="6">
        <f>[1]!RawData[[#This Row],[P/VPA]]</f>
        <v>0.81</v>
      </c>
      <c r="O59" s="6">
        <f>[1]!RawData[[#This Row],[Quantidade Ativos]]</f>
        <v>13</v>
      </c>
      <c r="P59" s="6">
        <f>SUMPRODUCT([1]!NormalData[[#This Row],[Liquidez Diária]:[Quantidade Ativos]],[1]AHPG_Table!$B$5:$O$5)</f>
        <v>6.1594043908587935E-2</v>
      </c>
      <c r="Q59" s="7">
        <f>RANK(ExportTb[[#This Row],[AHP-G]],ExportTb[AHP-G])</f>
        <v>3</v>
      </c>
    </row>
    <row r="60" spans="1:17" x14ac:dyDescent="0.3">
      <c r="A60" t="str">
        <f>[1]!RawData[[#This Row],[Ticker]]</f>
        <v>XPML11</v>
      </c>
      <c r="B60" s="6">
        <f>[1]!RawData[[#This Row],[Liquidez Diária]]</f>
        <v>31868</v>
      </c>
      <c r="C60" s="6">
        <f>[1]!RawData[[#This Row],[Dividendo]]</f>
        <v>0.77</v>
      </c>
      <c r="D60" s="6">
        <f>[1]!RawData[[#This Row],[Dividend Yield]]</f>
        <v>7.9000000000000008E-3</v>
      </c>
      <c r="E60" s="6">
        <f>[1]!RawData[[#This Row],[DY (3M) Acumulado]]</f>
        <v>2.52E-2</v>
      </c>
      <c r="F60" s="6">
        <f>[1]!RawData[[#This Row],[DY (6M) Acumulado]]</f>
        <v>4.7E-2</v>
      </c>
      <c r="G60" s="6">
        <f>[1]!RawData[[#This Row],[DY (12M) Acumulado]]</f>
        <v>8.8800000000000004E-2</v>
      </c>
      <c r="H60" s="6">
        <f>[1]!RawData[[#This Row],[DY (3M) Média]]</f>
        <v>8.3999999999999995E-3</v>
      </c>
      <c r="I60" s="6">
        <f>[1]!RawData[[#This Row],[DY (6M) Média]]</f>
        <v>7.7999999999999996E-3</v>
      </c>
      <c r="J60" s="6">
        <f>[1]!RawData[[#This Row],[DY (12M) Média]]</f>
        <v>7.4000000000000003E-3</v>
      </c>
      <c r="K60" s="6">
        <f>[1]!RawData[[#This Row],[DY Ano]]</f>
        <v>7.9000000000000008E-3</v>
      </c>
      <c r="L60" s="6">
        <f>[1]!RawData[[#This Row],[Rentab. Acumulada]]</f>
        <v>7.9000000000000008E-3</v>
      </c>
      <c r="M60" s="6">
        <f>[1]!RawData[[#This Row],[Patrimônio Líq.]]</f>
        <v>2057877597.23</v>
      </c>
      <c r="N60" s="6">
        <f>[1]!RawData[[#This Row],[P/VPA]]</f>
        <v>0.98</v>
      </c>
      <c r="O60" s="6">
        <f>[1]!RawData[[#This Row],[Quantidade Ativos]]</f>
        <v>16</v>
      </c>
      <c r="P60" s="6">
        <f>SUMPRODUCT([1]!NormalData[[#This Row],[Liquidez Diária]:[Quantidade Ativos]],[1]AHPG_Table!$B$5:$O$5)</f>
        <v>2.1321014614206369E-2</v>
      </c>
      <c r="Q60" s="7">
        <f>RANK(ExportTb[[#This Row],[AHP-G]],ExportTb[AHP-G])</f>
        <v>18</v>
      </c>
    </row>
    <row r="61" spans="1:17" x14ac:dyDescent="0.3">
      <c r="A61" t="str">
        <f>[1]!RawData[[#This Row],[Ticker]]</f>
        <v>XPSF11</v>
      </c>
      <c r="B61" s="6">
        <f>[1]!RawData[[#This Row],[Liquidez Diária]]</f>
        <v>135751</v>
      </c>
      <c r="C61" s="6">
        <f>[1]!RawData[[#This Row],[Dividendo]]</f>
        <v>0.08</v>
      </c>
      <c r="D61" s="6">
        <f>[1]!RawData[[#This Row],[Dividend Yield]]</f>
        <v>1.09E-2</v>
      </c>
      <c r="E61" s="6">
        <f>[1]!RawData[[#This Row],[DY (3M) Acumulado]]</f>
        <v>3.1300000000000001E-2</v>
      </c>
      <c r="F61" s="6">
        <f>[1]!RawData[[#This Row],[DY (6M) Acumulado]]</f>
        <v>6.2100000000000002E-2</v>
      </c>
      <c r="G61" s="6">
        <f>[1]!RawData[[#This Row],[DY (12M) Acumulado]]</f>
        <v>0.1198</v>
      </c>
      <c r="H61" s="6">
        <f>[1]!RawData[[#This Row],[DY (3M) Média]]</f>
        <v>1.04E-2</v>
      </c>
      <c r="I61" s="6">
        <f>[1]!RawData[[#This Row],[DY (6M) Média]]</f>
        <v>1.03E-2</v>
      </c>
      <c r="J61" s="6">
        <f>[1]!RawData[[#This Row],[DY (12M) Média]]</f>
        <v>0.01</v>
      </c>
      <c r="K61" s="6">
        <f>[1]!RawData[[#This Row],[DY Ano]]</f>
        <v>2.12E-2</v>
      </c>
      <c r="L61" s="6">
        <f>[1]!RawData[[#This Row],[Rentab. Acumulada]]</f>
        <v>-1.66E-2</v>
      </c>
      <c r="M61" s="6">
        <f>[1]!RawData[[#This Row],[Patrimônio Líq.]]</f>
        <v>369792382.05000001</v>
      </c>
      <c r="N61" s="6">
        <f>[1]!RawData[[#This Row],[P/VPA]]</f>
        <v>0.84</v>
      </c>
      <c r="O61" s="6">
        <f>[1]!RawData[[#This Row],[Quantidade Ativos]]</f>
        <v>0</v>
      </c>
      <c r="P61" s="6">
        <f>SUMPRODUCT([1]!NormalData[[#This Row],[Liquidez Diária]:[Quantidade Ativos]],[1]AHPG_Table!$B$5:$O$5)</f>
        <v>-6.2140203789651976E-3</v>
      </c>
      <c r="Q61" s="7">
        <f>RANK(ExportTb[[#This Row],[AHP-G]],ExportTb[AHP-G])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 Moraes</dc:creator>
  <cp:lastModifiedBy>Marcelo de Souza Moraes</cp:lastModifiedBy>
  <dcterms:created xsi:type="dcterms:W3CDTF">2023-03-04T16:57:23Z</dcterms:created>
  <dcterms:modified xsi:type="dcterms:W3CDTF">2023-03-04T16:57:24Z</dcterms:modified>
</cp:coreProperties>
</file>