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6C8C6B51-EB91-42B4-B16E-15CEA772D1B9}" xr6:coauthVersionLast="47" xr6:coauthVersionMax="47" xr10:uidLastSave="{00000000-0000-0000-0000-000000000000}"/>
  <bookViews>
    <workbookView xWindow="-108" yWindow="-108" windowWidth="30936" windowHeight="12456" xr2:uid="{FF894B44-FBAC-4123-9651-D435D5462A68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2" i="1" l="1"/>
  <c r="Q62" i="1" s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P61" i="1"/>
  <c r="Q61" i="1" s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P60" i="1"/>
  <c r="Q60" i="1" s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Q59" i="1" s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9" i="1" l="1"/>
  <c r="Q15" i="1"/>
  <c r="Q21" i="1"/>
  <c r="Q45" i="1"/>
  <c r="Q39" i="1"/>
  <c r="Q29" i="1"/>
  <c r="Q11" i="1"/>
  <c r="Q17" i="1"/>
  <c r="Q23" i="1"/>
  <c r="Q35" i="1"/>
  <c r="Q41" i="1"/>
  <c r="Q47" i="1"/>
  <c r="Q53" i="1"/>
  <c r="Q3" i="1"/>
  <c r="Q27" i="1"/>
  <c r="Q33" i="1"/>
  <c r="Q51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<sst xmlns="http://schemas.openxmlformats.org/spreadsheetml/2006/main" count="17" uniqueCount="17">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</sst>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0.15549374210191413</v>
          </cell>
          <cell r="C5">
            <v>3.0848541378413984E-2</v>
          </cell>
          <cell r="D5">
            <v>1.3526590730319076E-2</v>
          </cell>
          <cell r="E5">
            <v>1.2569819960245688E-2</v>
          </cell>
          <cell r="F5">
            <v>1.4320550084648104E-2</v>
          </cell>
          <cell r="G5">
            <v>1.4376651243001717E-2</v>
          </cell>
          <cell r="H5">
            <v>1.2542060165622999E-2</v>
          </cell>
          <cell r="I5">
            <v>1.4400184041471207E-2</v>
          </cell>
          <cell r="J5">
            <v>1.438652674397593E-2</v>
          </cell>
          <cell r="K5">
            <v>5.7487258707926453E-2</v>
          </cell>
          <cell r="L5">
            <v>0.42145671041584259</v>
          </cell>
          <cell r="M5">
            <v>7.0501454580924633E-2</v>
          </cell>
          <cell r="N5">
            <v>6.0881610621044639E-3</v>
          </cell>
          <cell r="O5">
            <v>0.16200174878358908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2F055-0DBD-40A8-967C-7EAA0B0155FB}" name="ExportTb" displayName="ExportTb" ref="A1:Q62" totalsRowShown="0" headerRowDxfId="18" dataDxfId="17">
  <autoFilter ref="A1:Q62" xr:uid="{84D63845-7F88-4483-9D80-23BA279026D9}"/>
  <tableColumns count="17">
    <tableColumn id="1" xr3:uid="{0BF07939-A48A-4B04-9143-1BB07E274362}" name="Ticker" dataDxfId="16">
      <calculatedColumnFormula>[1]!RawData[[#This Row],[Ticker]]</calculatedColumnFormula>
    </tableColumn>
    <tableColumn id="2" xr3:uid="{A59D8D91-C90E-4BA6-9A61-DC1085617E5E}" name="Liquidez Diária" dataDxfId="15">
      <calculatedColumnFormula>[1]!RawData[[#This Row],[Liquidez Diária]]</calculatedColumnFormula>
    </tableColumn>
    <tableColumn id="3" xr3:uid="{736F1921-4DBB-4B2C-9825-75072A62EDDE}" name="Dividendo" dataDxfId="14">
      <calculatedColumnFormula>[1]!RawData[[#This Row],[Dividendo]]</calculatedColumnFormula>
    </tableColumn>
    <tableColumn id="4" xr3:uid="{22885BF6-DB2E-4941-947A-99E58E54D32F}" name="Dividend Yield" dataDxfId="13">
      <calculatedColumnFormula>[1]!RawData[[#This Row],[Dividend Yield]]</calculatedColumnFormula>
    </tableColumn>
    <tableColumn id="5" xr3:uid="{7633DE99-A4E1-460E-AC8A-8900FE7897FD}" name="DY (3M) Acumulado" dataDxfId="12">
      <calculatedColumnFormula>[1]!RawData[[#This Row],[DY (3M) Acumulado]]</calculatedColumnFormula>
    </tableColumn>
    <tableColumn id="6" xr3:uid="{08ACF9C7-1D17-41F3-AFEF-62A9A29BE73E}" name="DY (6M) Acumulado" dataDxfId="11">
      <calculatedColumnFormula>[1]!RawData[[#This Row],[DY (6M) Acumulado]]</calculatedColumnFormula>
    </tableColumn>
    <tableColumn id="7" xr3:uid="{B864BA26-0E85-4300-8AAC-7004864CFE0F}" name="DY (12M) Acumulado" dataDxfId="10">
      <calculatedColumnFormula>[1]!RawData[[#This Row],[DY (12M) Acumulado]]</calculatedColumnFormula>
    </tableColumn>
    <tableColumn id="8" xr3:uid="{02D7DAAD-5793-4CAA-889F-8496C153527A}" name="DY (3M) Média" dataDxfId="9">
      <calculatedColumnFormula>[1]!RawData[[#This Row],[DY (3M) Média]]</calculatedColumnFormula>
    </tableColumn>
    <tableColumn id="9" xr3:uid="{04A59B67-14A0-4B80-BCBD-1A9256554C5D}" name="DY (6M) Média" dataDxfId="8">
      <calculatedColumnFormula>[1]!RawData[[#This Row],[DY (6M) Média]]</calculatedColumnFormula>
    </tableColumn>
    <tableColumn id="10" xr3:uid="{F661ABF0-DAEC-4E94-8588-10214641D288}" name="DY (12M) Média" dataDxfId="7">
      <calculatedColumnFormula>[1]!RawData[[#This Row],[DY (12M) Média]]</calculatedColumnFormula>
    </tableColumn>
    <tableColumn id="11" xr3:uid="{041EA160-2073-4BF8-A21B-94083CF7CA7D}" name="DY Ano" dataDxfId="6">
      <calculatedColumnFormula>[1]!RawData[[#This Row],[DY Ano]]</calculatedColumnFormula>
    </tableColumn>
    <tableColumn id="12" xr3:uid="{48268DC7-EABF-4AFE-8F31-4452854E4672}" name="Rentab. Acumulada" dataDxfId="5">
      <calculatedColumnFormula>[1]!RawData[[#This Row],[Rentab. Acumulada]]</calculatedColumnFormula>
    </tableColumn>
    <tableColumn id="13" xr3:uid="{A69ED09D-46BC-4386-8767-607AA6A0A2A7}" name="Patrimônio Líq." dataDxfId="4">
      <calculatedColumnFormula>[1]!RawData[[#This Row],[Patrimônio Líq.]]</calculatedColumnFormula>
    </tableColumn>
    <tableColumn id="14" xr3:uid="{77B8A55E-76D0-4D35-9C64-E84DDCCD4892}" name="P/VPA" dataDxfId="3">
      <calculatedColumnFormula>[1]!RawData[[#This Row],[P/VPA]]</calculatedColumnFormula>
    </tableColumn>
    <tableColumn id="15" xr3:uid="{0E2F10CC-21B7-4257-9D74-31C8A6A97DD6}" name="Quantidade Ativos" dataDxfId="2">
      <calculatedColumnFormula>[1]!RawData[[#This Row],[Quantidade Ativos]]</calculatedColumnFormula>
    </tableColumn>
    <tableColumn id="20" xr3:uid="{134B02EC-CB18-4095-9773-C6AE1FAA632D}" name="AHP-G" dataDxfId="1">
      <calculatedColumnFormula>SUMPRODUCT([1]!NormalData[[#This Row],[Liquidez Diária]:[Quantidade Ativos]],[1]AHPG_Table!$B$5:$O$5)</calculatedColumnFormula>
    </tableColumn>
    <tableColumn id="21" xr3:uid="{6F1997A0-AD03-4A42-ACE7-56A38D48B763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F167-DDA8-41C4-98A9-236FBC955CF6}">
  <sheetPr codeName="Sheet3"/>
  <dimension ref="A1:Q62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AFHI11</v>
      </c>
      <c r="B2" s="6">
        <f>[1]!RawData[[#This Row],[Liquidez Diária]]</f>
        <v>5909</v>
      </c>
      <c r="C2" s="6">
        <f>[1]!RawData[[#This Row],[Dividendo]]</f>
        <v>1.05</v>
      </c>
      <c r="D2" s="6">
        <f>[1]!RawData[[#This Row],[Dividend Yield]]</f>
        <v>1.12E-2</v>
      </c>
      <c r="E2" s="6">
        <f>[1]!RawData[[#This Row],[DY (3M) Acumulado]]</f>
        <v>3.1600000000000003E-2</v>
      </c>
      <c r="F2" s="6">
        <f>[1]!RawData[[#This Row],[DY (6M) Acumulado]]</f>
        <v>6.3700000000000007E-2</v>
      </c>
      <c r="G2" s="6">
        <f>[1]!RawData[[#This Row],[DY (12M) Acumulado]]</f>
        <v>0.1439</v>
      </c>
      <c r="H2" s="6">
        <f>[1]!RawData[[#This Row],[DY (3M) Média]]</f>
        <v>1.0500000000000001E-2</v>
      </c>
      <c r="I2" s="6">
        <f>[1]!RawData[[#This Row],[DY (6M) Média]]</f>
        <v>1.06E-2</v>
      </c>
      <c r="J2" s="6">
        <f>[1]!RawData[[#This Row],[DY (12M) Média]]</f>
        <v>1.2E-2</v>
      </c>
      <c r="K2" s="6">
        <f>[1]!RawData[[#This Row],[DY Ano]]</f>
        <v>1.12E-2</v>
      </c>
      <c r="L2" s="6">
        <f>[1]!RawData[[#This Row],[Rentab. Acumulada]]</f>
        <v>1.12E-2</v>
      </c>
      <c r="M2" s="6">
        <f>[1]!RawData[[#This Row],[Patrimônio Líq.]]</f>
        <v>286309475.81999999</v>
      </c>
      <c r="N2" s="6">
        <f>[1]!RawData[[#This Row],[P/VPA]]</f>
        <v>0.99</v>
      </c>
      <c r="O2" s="6">
        <f>[1]!RawData[[#This Row],[Quantidade Ativos]]</f>
        <v>0</v>
      </c>
      <c r="P2" s="6">
        <f>SUMPRODUCT([1]!NormalData[[#This Row],[Liquidez Diária]:[Quantidade Ativos]],[1]AHPG_Table!$B$5:$O$5)</f>
        <v>2.0134758252903669E-2</v>
      </c>
      <c r="Q2" s="7">
        <f>RANK(ExportTb[[#This Row],[AHP-G]],ExportTb[AHP-G])</f>
        <v>29</v>
      </c>
    </row>
    <row r="3" spans="1:17" x14ac:dyDescent="0.3">
      <c r="A3" t="str">
        <f>[1]!RawData[[#This Row],[Ticker]]</f>
        <v>ALZR11</v>
      </c>
      <c r="B3" s="6">
        <f>[1]!RawData[[#This Row],[Liquidez Diária]]</f>
        <v>7358</v>
      </c>
      <c r="C3" s="6">
        <f>[1]!RawData[[#This Row],[Dividendo]]</f>
        <v>0.81</v>
      </c>
      <c r="D3" s="6">
        <f>[1]!RawData[[#This Row],[Dividend Yield]]</f>
        <v>7.3000000000000001E-3</v>
      </c>
      <c r="E3" s="6">
        <f>[1]!RawData[[#This Row],[DY (3M) Acumulado]]</f>
        <v>2.07E-2</v>
      </c>
      <c r="F3" s="6">
        <f>[1]!RawData[[#This Row],[DY (6M) Acumulado]]</f>
        <v>8.2500000000000004E-2</v>
      </c>
      <c r="G3" s="6">
        <f>[1]!RawData[[#This Row],[DY (12M) Acumulado]]</f>
        <v>0.1231</v>
      </c>
      <c r="H3" s="6">
        <f>[1]!RawData[[#This Row],[DY (3M) Média]]</f>
        <v>6.8999999999999999E-3</v>
      </c>
      <c r="I3" s="6">
        <f>[1]!RawData[[#This Row],[DY (6M) Média]]</f>
        <v>1.37E-2</v>
      </c>
      <c r="J3" s="6">
        <f>[1]!RawData[[#This Row],[DY (12M) Média]]</f>
        <v>1.03E-2</v>
      </c>
      <c r="K3" s="6">
        <f>[1]!RawData[[#This Row],[DY Ano]]</f>
        <v>7.3000000000000001E-3</v>
      </c>
      <c r="L3" s="6">
        <f>[1]!RawData[[#This Row],[Rentab. Acumulada]]</f>
        <v>7.3000000000000001E-3</v>
      </c>
      <c r="M3" s="6">
        <f>[1]!RawData[[#This Row],[Patrimônio Líq.]]</f>
        <v>740337456.77999997</v>
      </c>
      <c r="N3" s="6">
        <f>[1]!RawData[[#This Row],[P/VPA]]</f>
        <v>1.05</v>
      </c>
      <c r="O3" s="6">
        <f>[1]!RawData[[#This Row],[Quantidade Ativos]]</f>
        <v>15</v>
      </c>
      <c r="P3" s="6">
        <f>SUMPRODUCT([1]!NormalData[[#This Row],[Liquidez Diária]:[Quantidade Ativos]],[1]AHPG_Table!$B$5:$O$5)</f>
        <v>2.0227314447267341E-2</v>
      </c>
      <c r="Q3" s="7">
        <f>RANK(ExportTb[[#This Row],[AHP-G]],ExportTb[AHP-G])</f>
        <v>28</v>
      </c>
    </row>
    <row r="4" spans="1:17" x14ac:dyDescent="0.3">
      <c r="A4" t="str">
        <f>[1]!RawData[[#This Row],[Ticker]]</f>
        <v>BARI11</v>
      </c>
      <c r="B4" s="6">
        <f>[1]!RawData[[#This Row],[Liquidez Diária]]</f>
        <v>8378</v>
      </c>
      <c r="C4" s="6">
        <f>[1]!RawData[[#This Row],[Dividendo]]</f>
        <v>0.9</v>
      </c>
      <c r="D4" s="6">
        <f>[1]!RawData[[#This Row],[Dividend Yield]]</f>
        <v>1.0699999999999999E-2</v>
      </c>
      <c r="E4" s="6">
        <f>[1]!RawData[[#This Row],[DY (3M) Acumulado]]</f>
        <v>3.09E-2</v>
      </c>
      <c r="F4" s="6">
        <f>[1]!RawData[[#This Row],[DY (6M) Acumulado]]</f>
        <v>6.1499999999999999E-2</v>
      </c>
      <c r="G4" s="6">
        <f>[1]!RawData[[#This Row],[DY (12M) Acumulado]]</f>
        <v>0.13869999999999999</v>
      </c>
      <c r="H4" s="6">
        <f>[1]!RawData[[#This Row],[DY (3M) Média]]</f>
        <v>1.03E-2</v>
      </c>
      <c r="I4" s="6">
        <f>[1]!RawData[[#This Row],[DY (6M) Média]]</f>
        <v>1.0200000000000001E-2</v>
      </c>
      <c r="J4" s="6">
        <f>[1]!RawData[[#This Row],[DY (12M) Média]]</f>
        <v>1.1599999999999999E-2</v>
      </c>
      <c r="K4" s="6">
        <f>[1]!RawData[[#This Row],[DY Ano]]</f>
        <v>2.06E-2</v>
      </c>
      <c r="L4" s="6">
        <f>[1]!RawData[[#This Row],[Rentab. Acumulada]]</f>
        <v>-6.1600000000000002E-2</v>
      </c>
      <c r="M4" s="6">
        <f>[1]!RawData[[#This Row],[Patrimônio Líq.]]</f>
        <v>441182476.83999997</v>
      </c>
      <c r="N4" s="6">
        <f>[1]!RawData[[#This Row],[P/VPA]]</f>
        <v>0.84</v>
      </c>
      <c r="O4" s="6">
        <f>[1]!RawData[[#This Row],[Quantidade Ativos]]</f>
        <v>0</v>
      </c>
      <c r="P4" s="6">
        <f>SUMPRODUCT([1]!NormalData[[#This Row],[Liquidez Diária]:[Quantidade Ativos]],[1]AHPG_Table!$B$5:$O$5)</f>
        <v>-8.6664308267692641E-2</v>
      </c>
      <c r="Q4" s="7">
        <f>RANK(ExportTb[[#This Row],[AHP-G]],ExportTb[AHP-G])</f>
        <v>61</v>
      </c>
    </row>
    <row r="5" spans="1:17" x14ac:dyDescent="0.3">
      <c r="A5" t="str">
        <f>[1]!RawData[[#This Row],[Ticker]]</f>
        <v>BBPO11</v>
      </c>
      <c r="B5" s="6">
        <f>[1]!RawData[[#This Row],[Liquidez Diária]]</f>
        <v>26226</v>
      </c>
      <c r="C5" s="6">
        <f>[1]!RawData[[#This Row],[Dividendo]]</f>
        <v>0.9</v>
      </c>
      <c r="D5" s="6">
        <f>[1]!RawData[[#This Row],[Dividend Yield]]</f>
        <v>1.0999999999999999E-2</v>
      </c>
      <c r="E5" s="6">
        <f>[1]!RawData[[#This Row],[DY (3M) Acumulado]]</f>
        <v>3.2099999999999997E-2</v>
      </c>
      <c r="F5" s="6">
        <f>[1]!RawData[[#This Row],[DY (6M) Acumulado]]</f>
        <v>6.2300000000000001E-2</v>
      </c>
      <c r="G5" s="6">
        <f>[1]!RawData[[#This Row],[DY (12M) Acumulado]]</f>
        <v>0.1263</v>
      </c>
      <c r="H5" s="6">
        <f>[1]!RawData[[#This Row],[DY (3M) Média]]</f>
        <v>1.0699999999999999E-2</v>
      </c>
      <c r="I5" s="6">
        <f>[1]!RawData[[#This Row],[DY (6M) Média]]</f>
        <v>1.04E-2</v>
      </c>
      <c r="J5" s="6">
        <f>[1]!RawData[[#This Row],[DY (12M) Média]]</f>
        <v>1.0500000000000001E-2</v>
      </c>
      <c r="K5" s="6">
        <f>[1]!RawData[[#This Row],[DY Ano]]</f>
        <v>2.1399999999999999E-2</v>
      </c>
      <c r="L5" s="6">
        <f>[1]!RawData[[#This Row],[Rentab. Acumulada]]</f>
        <v>-3.8800000000000001E-2</v>
      </c>
      <c r="M5" s="6">
        <f>[1]!RawData[[#This Row],[Patrimônio Líq.]]</f>
        <v>1603971546.0799999</v>
      </c>
      <c r="N5" s="6">
        <f>[1]!RawData[[#This Row],[P/VPA]]</f>
        <v>0.82</v>
      </c>
      <c r="O5" s="6">
        <f>[1]!RawData[[#This Row],[Quantidade Ativos]]</f>
        <v>64</v>
      </c>
      <c r="P5" s="6">
        <f>SUMPRODUCT([1]!NormalData[[#This Row],[Liquidez Diária]:[Quantidade Ativos]],[1]AHPG_Table!$B$5:$O$5)</f>
        <v>-2.5969695764399843E-2</v>
      </c>
      <c r="Q5" s="7">
        <f>RANK(ExportTb[[#This Row],[AHP-G]],ExportTb[AHP-G])</f>
        <v>54</v>
      </c>
    </row>
    <row r="6" spans="1:17" x14ac:dyDescent="0.3">
      <c r="A6" t="str">
        <f>[1]!RawData[[#This Row],[Ticker]]</f>
        <v>BCFF11</v>
      </c>
      <c r="B6" s="6">
        <f>[1]!RawData[[#This Row],[Liquidez Diária]]</f>
        <v>35447</v>
      </c>
      <c r="C6" s="6">
        <f>[1]!RawData[[#This Row],[Dividendo]]</f>
        <v>0.56000000000000005</v>
      </c>
      <c r="D6" s="6">
        <f>[1]!RawData[[#This Row],[Dividend Yield]]</f>
        <v>8.8999999999999999E-3</v>
      </c>
      <c r="E6" s="6">
        <f>[1]!RawData[[#This Row],[DY (3M) Acumulado]]</f>
        <v>2.63E-2</v>
      </c>
      <c r="F6" s="6">
        <f>[1]!RawData[[#This Row],[DY (6M) Acumulado]]</f>
        <v>5.0799999999999998E-2</v>
      </c>
      <c r="G6" s="6">
        <f>[1]!RawData[[#This Row],[DY (12M) Acumulado]]</f>
        <v>0.10050000000000001</v>
      </c>
      <c r="H6" s="6">
        <f>[1]!RawData[[#This Row],[DY (3M) Média]]</f>
        <v>8.8000000000000005E-3</v>
      </c>
      <c r="I6" s="6">
        <f>[1]!RawData[[#This Row],[DY (6M) Média]]</f>
        <v>8.5000000000000006E-3</v>
      </c>
      <c r="J6" s="6">
        <f>[1]!RawData[[#This Row],[DY (12M) Média]]</f>
        <v>8.3999999999999995E-3</v>
      </c>
      <c r="K6" s="6">
        <f>[1]!RawData[[#This Row],[DY Ano]]</f>
        <v>1.78E-2</v>
      </c>
      <c r="L6" s="6">
        <f>[1]!RawData[[#This Row],[Rentab. Acumulada]]</f>
        <v>2.47E-2</v>
      </c>
      <c r="M6" s="6">
        <f>[1]!RawData[[#This Row],[Patrimônio Líq.]]</f>
        <v>1903260829.6700001</v>
      </c>
      <c r="N6" s="6">
        <f>[1]!RawData[[#This Row],[P/VPA]]</f>
        <v>0.84</v>
      </c>
      <c r="O6" s="6">
        <f>[1]!RawData[[#This Row],[Quantidade Ativos]]</f>
        <v>0</v>
      </c>
      <c r="P6" s="6">
        <f>SUMPRODUCT([1]!NormalData[[#This Row],[Liquidez Diária]:[Quantidade Ativos]],[1]AHPG_Table!$B$5:$O$5)</f>
        <v>4.2438089188851398E-2</v>
      </c>
      <c r="Q6" s="7">
        <f>RANK(ExportTb[[#This Row],[AHP-G]],ExportTb[AHP-G])</f>
        <v>12</v>
      </c>
    </row>
    <row r="7" spans="1:17" x14ac:dyDescent="0.3">
      <c r="A7" t="str">
        <f>[1]!RawData[[#This Row],[Ticker]]</f>
        <v>BCIA11</v>
      </c>
      <c r="B7" s="6">
        <f>[1]!RawData[[#This Row],[Liquidez Diária]]</f>
        <v>2983</v>
      </c>
      <c r="C7" s="6">
        <f>[1]!RawData[[#This Row],[Dividendo]]</f>
        <v>0.78</v>
      </c>
      <c r="D7" s="6">
        <f>[1]!RawData[[#This Row],[Dividend Yield]]</f>
        <v>9.4999999999999998E-3</v>
      </c>
      <c r="E7" s="6">
        <f>[1]!RawData[[#This Row],[DY (3M) Acumulado]]</f>
        <v>2.76E-2</v>
      </c>
      <c r="F7" s="6">
        <f>[1]!RawData[[#This Row],[DY (6M) Acumulado]]</f>
        <v>5.3100000000000001E-2</v>
      </c>
      <c r="G7" s="6">
        <f>[1]!RawData[[#This Row],[DY (12M) Acumulado]]</f>
        <v>0.1045</v>
      </c>
      <c r="H7" s="6">
        <f>[1]!RawData[[#This Row],[DY (3M) Média]]</f>
        <v>9.1999999999999998E-3</v>
      </c>
      <c r="I7" s="6">
        <f>[1]!RawData[[#This Row],[DY (6M) Média]]</f>
        <v>8.8000000000000005E-3</v>
      </c>
      <c r="J7" s="6">
        <f>[1]!RawData[[#This Row],[DY (12M) Média]]</f>
        <v>8.6999999999999994E-3</v>
      </c>
      <c r="K7" s="6">
        <f>[1]!RawData[[#This Row],[DY Ano]]</f>
        <v>1.8599999999999998E-2</v>
      </c>
      <c r="L7" s="6">
        <f>[1]!RawData[[#This Row],[Rentab. Acumulada]]</f>
        <v>4.0000000000000002E-4</v>
      </c>
      <c r="M7" s="6">
        <f>[1]!RawData[[#This Row],[Patrimônio Líq.]]</f>
        <v>360458463.58999997</v>
      </c>
      <c r="N7" s="6">
        <f>[1]!RawData[[#This Row],[P/VPA]]</f>
        <v>0.85</v>
      </c>
      <c r="O7" s="6">
        <f>[1]!RawData[[#This Row],[Quantidade Ativos]]</f>
        <v>0</v>
      </c>
      <c r="P7" s="6">
        <f>SUMPRODUCT([1]!NormalData[[#This Row],[Liquidez Diária]:[Quantidade Ativos]],[1]AHPG_Table!$B$5:$O$5)</f>
        <v>3.9776060505163358E-3</v>
      </c>
      <c r="Q7" s="7">
        <f>RANK(ExportTb[[#This Row],[AHP-G]],ExportTb[AHP-G])</f>
        <v>45</v>
      </c>
    </row>
    <row r="8" spans="1:17" x14ac:dyDescent="0.3">
      <c r="A8" t="str">
        <f>[1]!RawData[[#This Row],[Ticker]]</f>
        <v>BCRI11</v>
      </c>
      <c r="B8" s="6">
        <f>[1]!RawData[[#This Row],[Liquidez Diária]]</f>
        <v>26658</v>
      </c>
      <c r="C8" s="6">
        <f>[1]!RawData[[#This Row],[Dividendo]]</f>
        <v>0.8</v>
      </c>
      <c r="D8" s="6">
        <f>[1]!RawData[[#This Row],[Dividend Yield]]</f>
        <v>8.3999999999999995E-3</v>
      </c>
      <c r="E8" s="6">
        <f>[1]!RawData[[#This Row],[DY (3M) Acumulado]]</f>
        <v>2.9399999999999999E-2</v>
      </c>
      <c r="F8" s="6">
        <f>[1]!RawData[[#This Row],[DY (6M) Acumulado]]</f>
        <v>6.0199999999999997E-2</v>
      </c>
      <c r="G8" s="6">
        <f>[1]!RawData[[#This Row],[DY (12M) Acumulado]]</f>
        <v>0.1358</v>
      </c>
      <c r="H8" s="6">
        <f>[1]!RawData[[#This Row],[DY (3M) Média]]</f>
        <v>9.7999999999999997E-3</v>
      </c>
      <c r="I8" s="6">
        <f>[1]!RawData[[#This Row],[DY (6M) Média]]</f>
        <v>0.01</v>
      </c>
      <c r="J8" s="6">
        <f>[1]!RawData[[#This Row],[DY (12M) Média]]</f>
        <v>1.1299999999999999E-2</v>
      </c>
      <c r="K8" s="6">
        <f>[1]!RawData[[#This Row],[DY Ano]]</f>
        <v>1.8499999999999999E-2</v>
      </c>
      <c r="L8" s="6">
        <f>[1]!RawData[[#This Row],[Rentab. Acumulada]]</f>
        <v>-2.7199999999999998E-2</v>
      </c>
      <c r="M8" s="6">
        <f>[1]!RawData[[#This Row],[Patrimônio Líq.]]</f>
        <v>628182442.20000005</v>
      </c>
      <c r="N8" s="6">
        <f>[1]!RawData[[#This Row],[P/VPA]]</f>
        <v>0.87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-3.5124152603443273E-2</v>
      </c>
      <c r="Q8" s="7">
        <f>RANK(ExportTb[[#This Row],[AHP-G]],ExportTb[AHP-G])</f>
        <v>56</v>
      </c>
    </row>
    <row r="9" spans="1:17" x14ac:dyDescent="0.3">
      <c r="A9" t="str">
        <f>[1]!RawData[[#This Row],[Ticker]]</f>
        <v>BPFF11</v>
      </c>
      <c r="B9" s="6">
        <f>[1]!RawData[[#This Row],[Liquidez Diária]]</f>
        <v>4853</v>
      </c>
      <c r="C9" s="6">
        <f>[1]!RawData[[#This Row],[Dividendo]]</f>
        <v>0.62</v>
      </c>
      <c r="D9" s="6">
        <f>[1]!RawData[[#This Row],[Dividend Yield]]</f>
        <v>1.01E-2</v>
      </c>
      <c r="E9" s="6">
        <f>[1]!RawData[[#This Row],[DY (3M) Acumulado]]</f>
        <v>2.93E-2</v>
      </c>
      <c r="F9" s="6">
        <f>[1]!RawData[[#This Row],[DY (6M) Acumulado]]</f>
        <v>5.8000000000000003E-2</v>
      </c>
      <c r="G9" s="6">
        <f>[1]!RawData[[#This Row],[DY (12M) Acumulado]]</f>
        <v>0.1227</v>
      </c>
      <c r="H9" s="6">
        <f>[1]!RawData[[#This Row],[DY (3M) Média]]</f>
        <v>9.7999999999999997E-3</v>
      </c>
      <c r="I9" s="6">
        <f>[1]!RawData[[#This Row],[DY (6M) Média]]</f>
        <v>9.7000000000000003E-3</v>
      </c>
      <c r="J9" s="6">
        <f>[1]!RawData[[#This Row],[DY (12M) Média]]</f>
        <v>1.0200000000000001E-2</v>
      </c>
      <c r="K9" s="6">
        <f>[1]!RawData[[#This Row],[DY Ano]]</f>
        <v>1.9699999999999999E-2</v>
      </c>
      <c r="L9" s="6">
        <f>[1]!RawData[[#This Row],[Rentab. Acumulada]]</f>
        <v>-3.27E-2</v>
      </c>
      <c r="M9" s="6">
        <f>[1]!RawData[[#This Row],[Patrimônio Líq.]]</f>
        <v>322269846.68000001</v>
      </c>
      <c r="N9" s="6">
        <f>[1]!RawData[[#This Row],[P/VPA]]</f>
        <v>0.84</v>
      </c>
      <c r="O9" s="6">
        <f>[1]!RawData[[#This Row],[Quantidade Ativos]]</f>
        <v>0</v>
      </c>
      <c r="P9" s="6">
        <f>SUMPRODUCT([1]!NormalData[[#This Row],[Liquidez Diária]:[Quantidade Ativos]],[1]AHPG_Table!$B$5:$O$5)</f>
        <v>-4.4663928264343518E-2</v>
      </c>
      <c r="Q9" s="7">
        <f>RANK(ExportTb[[#This Row],[AHP-G]],ExportTb[AHP-G])</f>
        <v>59</v>
      </c>
    </row>
    <row r="10" spans="1:17" x14ac:dyDescent="0.3">
      <c r="A10" t="str">
        <f>[1]!RawData[[#This Row],[Ticker]]</f>
        <v>BTAL11</v>
      </c>
      <c r="B10" s="6">
        <f>[1]!RawData[[#This Row],[Liquidez Diária]]</f>
        <v>7535</v>
      </c>
      <c r="C10" s="6">
        <f>[1]!RawData[[#This Row],[Dividendo]]</f>
        <v>0.83</v>
      </c>
      <c r="D10" s="6">
        <f>[1]!RawData[[#This Row],[Dividend Yield]]</f>
        <v>9.2999999999999992E-3</v>
      </c>
      <c r="E10" s="6">
        <f>[1]!RawData[[#This Row],[DY (3M) Acumulado]]</f>
        <v>2.7300000000000001E-2</v>
      </c>
      <c r="F10" s="6">
        <f>[1]!RawData[[#This Row],[DY (6M) Acumulado]]</f>
        <v>5.28E-2</v>
      </c>
      <c r="G10" s="6">
        <f>[1]!RawData[[#This Row],[DY (12M) Acumulado]]</f>
        <v>0.1038</v>
      </c>
      <c r="H10" s="6">
        <f>[1]!RawData[[#This Row],[DY (3M) Média]]</f>
        <v>9.1000000000000004E-3</v>
      </c>
      <c r="I10" s="6">
        <f>[1]!RawData[[#This Row],[DY (6M) Média]]</f>
        <v>8.8000000000000005E-3</v>
      </c>
      <c r="J10" s="6">
        <f>[1]!RawData[[#This Row],[DY (12M) Média]]</f>
        <v>8.6999999999999994E-3</v>
      </c>
      <c r="K10" s="6">
        <f>[1]!RawData[[#This Row],[DY Ano]]</f>
        <v>9.2999999999999992E-3</v>
      </c>
      <c r="L10" s="6">
        <f>[1]!RawData[[#This Row],[Rentab. Acumulada]]</f>
        <v>9.2999999999999992E-3</v>
      </c>
      <c r="M10" s="6">
        <f>[1]!RawData[[#This Row],[Patrimônio Líq.]]</f>
        <v>633527504.15999997</v>
      </c>
      <c r="N10" s="6">
        <f>[1]!RawData[[#This Row],[P/VPA]]</f>
        <v>0.81</v>
      </c>
      <c r="O10" s="6">
        <f>[1]!RawData[[#This Row],[Quantidade Ativos]]</f>
        <v>7</v>
      </c>
      <c r="P10" s="6">
        <f>SUMPRODUCT([1]!NormalData[[#This Row],[Liquidez Diária]:[Quantidade Ativos]],[1]AHPG_Table!$B$5:$O$5)</f>
        <v>1.9852950756025948E-2</v>
      </c>
      <c r="Q10" s="7">
        <f>RANK(ExportTb[[#This Row],[AHP-G]],ExportTb[AHP-G])</f>
        <v>30</v>
      </c>
    </row>
    <row r="11" spans="1:17" x14ac:dyDescent="0.3">
      <c r="A11" t="str">
        <f>[1]!RawData[[#This Row],[Ticker]]</f>
        <v>BTCR11</v>
      </c>
      <c r="B11" s="6">
        <f>[1]!RawData[[#This Row],[Liquidez Diária]]</f>
        <v>6663</v>
      </c>
      <c r="C11" s="6">
        <f>[1]!RawData[[#This Row],[Dividendo]]</f>
        <v>0.9</v>
      </c>
      <c r="D11" s="6">
        <f>[1]!RawData[[#This Row],[Dividend Yield]]</f>
        <v>0.01</v>
      </c>
      <c r="E11" s="6">
        <f>[1]!RawData[[#This Row],[DY (3M) Acumulado]]</f>
        <v>2.93E-2</v>
      </c>
      <c r="F11" s="6">
        <f>[1]!RawData[[#This Row],[DY (6M) Acumulado]]</f>
        <v>6.6400000000000001E-2</v>
      </c>
      <c r="G11" s="6">
        <f>[1]!RawData[[#This Row],[DY (12M) Acumulado]]</f>
        <v>0.1356</v>
      </c>
      <c r="H11" s="6">
        <f>[1]!RawData[[#This Row],[DY (3M) Média]]</f>
        <v>9.7999999999999997E-3</v>
      </c>
      <c r="I11" s="6">
        <f>[1]!RawData[[#This Row],[DY (6M) Média]]</f>
        <v>1.11E-2</v>
      </c>
      <c r="J11" s="6">
        <f>[1]!RawData[[#This Row],[DY (12M) Média]]</f>
        <v>1.1299999999999999E-2</v>
      </c>
      <c r="K11" s="6">
        <f>[1]!RawData[[#This Row],[DY Ano]]</f>
        <v>0.1159</v>
      </c>
      <c r="L11" s="6">
        <f>[1]!RawData[[#This Row],[Rentab. Acumulada]]</f>
        <v>9.8199999999999996E-2</v>
      </c>
      <c r="M11" s="6">
        <f>[1]!RawData[[#This Row],[Patrimônio Líq.]]</f>
        <v>458252683.73000002</v>
      </c>
      <c r="N11" s="6">
        <f>[1]!RawData[[#This Row],[P/VPA]]</f>
        <v>0.92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0.15373845600025429</v>
      </c>
      <c r="Q11" s="7">
        <f>RANK(ExportTb[[#This Row],[AHP-G]],ExportTb[AHP-G])</f>
        <v>1</v>
      </c>
    </row>
    <row r="12" spans="1:17" x14ac:dyDescent="0.3">
      <c r="A12" t="str">
        <f>[1]!RawData[[#This Row],[Ticker]]</f>
        <v>BTLG11</v>
      </c>
      <c r="B12" s="6">
        <f>[1]!RawData[[#This Row],[Liquidez Diária]]</f>
        <v>29763</v>
      </c>
      <c r="C12" s="6">
        <f>[1]!RawData[[#This Row],[Dividendo]]</f>
        <v>0.74</v>
      </c>
      <c r="D12" s="6">
        <f>[1]!RawData[[#This Row],[Dividend Yield]]</f>
        <v>7.9000000000000008E-3</v>
      </c>
      <c r="E12" s="6">
        <f>[1]!RawData[[#This Row],[DY (3M) Acumulado]]</f>
        <v>2.3400000000000001E-2</v>
      </c>
      <c r="F12" s="6">
        <f>[1]!RawData[[#This Row],[DY (6M) Acumulado]]</f>
        <v>4.53E-2</v>
      </c>
      <c r="G12" s="6">
        <f>[1]!RawData[[#This Row],[DY (12M) Acumulado]]</f>
        <v>8.8999999999999996E-2</v>
      </c>
      <c r="H12" s="6">
        <f>[1]!RawData[[#This Row],[DY (3M) Média]]</f>
        <v>7.7999999999999996E-3</v>
      </c>
      <c r="I12" s="6">
        <f>[1]!RawData[[#This Row],[DY (6M) Média]]</f>
        <v>7.4999999999999997E-3</v>
      </c>
      <c r="J12" s="6">
        <f>[1]!RawData[[#This Row],[DY (12M) Média]]</f>
        <v>7.4000000000000003E-3</v>
      </c>
      <c r="K12" s="6">
        <f>[1]!RawData[[#This Row],[DY Ano]]</f>
        <v>7.9000000000000008E-3</v>
      </c>
      <c r="L12" s="6">
        <f>[1]!RawData[[#This Row],[Rentab. Acumulada]]</f>
        <v>7.9000000000000008E-3</v>
      </c>
      <c r="M12" s="6">
        <f>[1]!RawData[[#This Row],[Patrimônio Líq.]]</f>
        <v>2089628167.96</v>
      </c>
      <c r="N12" s="6">
        <f>[1]!RawData[[#This Row],[P/VPA]]</f>
        <v>0.95</v>
      </c>
      <c r="O12" s="6">
        <f>[1]!RawData[[#This Row],[Quantidade Ativos]]</f>
        <v>16</v>
      </c>
      <c r="P12" s="6">
        <f>SUMPRODUCT([1]!NormalData[[#This Row],[Liquidez Diária]:[Quantidade Ativos]],[1]AHPG_Table!$B$5:$O$5)</f>
        <v>2.3298758126232333E-2</v>
      </c>
      <c r="Q12" s="7">
        <f>RANK(ExportTb[[#This Row],[AHP-G]],ExportTb[AHP-G])</f>
        <v>21</v>
      </c>
    </row>
    <row r="13" spans="1:17" x14ac:dyDescent="0.3">
      <c r="A13" t="str">
        <f>[1]!RawData[[#This Row],[Ticker]]</f>
        <v>CPTS11</v>
      </c>
      <c r="B13" s="6">
        <f>[1]!RawData[[#This Row],[Liquidez Diária]]</f>
        <v>70509</v>
      </c>
      <c r="C13" s="6">
        <f>[1]!RawData[[#This Row],[Dividendo]]</f>
        <v>0.75</v>
      </c>
      <c r="D13" s="6">
        <f>[1]!RawData[[#This Row],[Dividend Yield]]</f>
        <v>9.7999999999999997E-3</v>
      </c>
      <c r="E13" s="6">
        <f>[1]!RawData[[#This Row],[DY (3M) Acumulado]]</f>
        <v>2.18E-2</v>
      </c>
      <c r="F13" s="6">
        <f>[1]!RawData[[#This Row],[DY (6M) Acumulado]]</f>
        <v>5.4699999999999999E-2</v>
      </c>
      <c r="G13" s="6">
        <f>[1]!RawData[[#This Row],[DY (12M) Acumulado]]</f>
        <v>0.12540000000000001</v>
      </c>
      <c r="H13" s="6">
        <f>[1]!RawData[[#This Row],[DY (3M) Média]]</f>
        <v>7.3000000000000001E-3</v>
      </c>
      <c r="I13" s="6">
        <f>[1]!RawData[[#This Row],[DY (6M) Média]]</f>
        <v>9.1000000000000004E-3</v>
      </c>
      <c r="J13" s="6">
        <f>[1]!RawData[[#This Row],[DY (12M) Média]]</f>
        <v>1.04E-2</v>
      </c>
      <c r="K13" s="6">
        <f>[1]!RawData[[#This Row],[DY Ano]]</f>
        <v>9.7999999999999997E-3</v>
      </c>
      <c r="L13" s="6">
        <f>[1]!RawData[[#This Row],[Rentab. Acumulada]]</f>
        <v>9.7999999999999997E-3</v>
      </c>
      <c r="M13" s="6">
        <f>[1]!RawData[[#This Row],[Patrimônio Líq.]]</f>
        <v>2858127870.96</v>
      </c>
      <c r="N13" s="6">
        <f>[1]!RawData[[#This Row],[P/VPA]]</f>
        <v>0.88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2.2796955154304986E-2</v>
      </c>
      <c r="Q13" s="7">
        <f>RANK(ExportTb[[#This Row],[AHP-G]],ExportTb[AHP-G])</f>
        <v>24</v>
      </c>
    </row>
    <row r="14" spans="1:17" x14ac:dyDescent="0.3">
      <c r="A14" t="str">
        <f>[1]!RawData[[#This Row],[Ticker]]</f>
        <v>CVBI11</v>
      </c>
      <c r="B14" s="6">
        <f>[1]!RawData[[#This Row],[Liquidez Diária]]</f>
        <v>17276</v>
      </c>
      <c r="C14" s="6">
        <f>[1]!RawData[[#This Row],[Dividendo]]</f>
        <v>1.1000000000000001</v>
      </c>
      <c r="D14" s="6">
        <f>[1]!RawData[[#This Row],[Dividend Yield]]</f>
        <v>1.24E-2</v>
      </c>
      <c r="E14" s="6">
        <f>[1]!RawData[[#This Row],[DY (3M) Acumulado]]</f>
        <v>3.2800000000000003E-2</v>
      </c>
      <c r="F14" s="6">
        <f>[1]!RawData[[#This Row],[DY (6M) Acumulado]]</f>
        <v>5.5399999999999998E-2</v>
      </c>
      <c r="G14" s="6">
        <f>[1]!RawData[[#This Row],[DY (12M) Acumulado]]</f>
        <v>0.13</v>
      </c>
      <c r="H14" s="6">
        <f>[1]!RawData[[#This Row],[DY (3M) Média]]</f>
        <v>1.09E-2</v>
      </c>
      <c r="I14" s="6">
        <f>[1]!RawData[[#This Row],[DY (6M) Média]]</f>
        <v>9.1999999999999998E-3</v>
      </c>
      <c r="J14" s="6">
        <f>[1]!RawData[[#This Row],[DY (12M) Média]]</f>
        <v>1.0800000000000001E-2</v>
      </c>
      <c r="K14" s="6">
        <f>[1]!RawData[[#This Row],[DY Ano]]</f>
        <v>1.24E-2</v>
      </c>
      <c r="L14" s="6">
        <f>[1]!RawData[[#This Row],[Rentab. Acumulada]]</f>
        <v>1.24E-2</v>
      </c>
      <c r="M14" s="6">
        <f>[1]!RawData[[#This Row],[Patrimônio Líq.]]</f>
        <v>1033955309.88</v>
      </c>
      <c r="N14" s="6">
        <f>[1]!RawData[[#This Row],[P/VPA]]</f>
        <v>0.96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2.3081116916381265E-2</v>
      </c>
      <c r="Q14" s="7">
        <f>RANK(ExportTb[[#This Row],[AHP-G]],ExportTb[AHP-G])</f>
        <v>22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34408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535708118.61000001</v>
      </c>
      <c r="N15" s="6">
        <f>[1]!RawData[[#This Row],[P/VPA]]</f>
        <v>0.9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-3.528858751256006E-2</v>
      </c>
      <c r="Q15" s="7">
        <f>RANK(ExportTb[[#This Row],[AHP-G]],ExportTb[AHP-G])</f>
        <v>57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13780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1015193319.92</v>
      </c>
      <c r="N16" s="6">
        <f>[1]!RawData[[#This Row],[P/VPA]]</f>
        <v>0.85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4.9999193563458048E-2</v>
      </c>
      <c r="Q16" s="7">
        <f>RANK(ExportTb[[#This Row],[AHP-G]],ExportTb[AHP-G])</f>
        <v>9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18848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810671378.91999996</v>
      </c>
      <c r="N17" s="6">
        <f>[1]!RawData[[#This Row],[P/VPA]]</f>
        <v>0.87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-1.1475348018477934E-2</v>
      </c>
      <c r="Q17" s="7">
        <f>RANK(ExportTb[[#This Row],[AHP-G]],ExportTb[AHP-G])</f>
        <v>48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13267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1829005677.0899999</v>
      </c>
      <c r="N18" s="6">
        <f>[1]!RawData[[#This Row],[P/VPA]]</f>
        <v>0.83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4.2606804091565456E-3</v>
      </c>
      <c r="Q18" s="7">
        <f>RANK(ExportTb[[#This Row],[AHP-G]],ExportTb[AHP-G])</f>
        <v>44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8750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2213923649.27</v>
      </c>
      <c r="N19" s="6">
        <f>[1]!RawData[[#This Row],[P/VPA]]</f>
        <v>0.81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1.504593158061145E-2</v>
      </c>
      <c r="Q19" s="7">
        <f>RANK(ExportTb[[#This Row],[AHP-G]],ExportTb[AHP-G])</f>
        <v>37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26127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1.01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3.1387036068842002E-2</v>
      </c>
      <c r="Q20" s="7">
        <f>RANK(ExportTb[[#This Row],[AHP-G]],ExportTb[AHP-G])</f>
        <v>14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32466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1.04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2.8432624102253497E-2</v>
      </c>
      <c r="Q21" s="7">
        <f>RANK(ExportTb[[#This Row],[AHP-G]],ExportTb[AHP-G])</f>
        <v>15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27585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-2.2029928961759843E-2</v>
      </c>
      <c r="Q22" s="7">
        <f>RANK(ExportTb[[#This Row],[AHP-G]],ExportTb[AHP-G])</f>
        <v>52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25158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1521256135.1800001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1.180671373118938E-2</v>
      </c>
      <c r="Q23" s="7">
        <f>RANK(ExportTb[[#This Row],[AHP-G]],ExportTb[AHP-G])</f>
        <v>40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68072</v>
      </c>
      <c r="C24" s="6">
        <f>[1]!RawData[[#This Row],[Dividendo]]</f>
        <v>0.95</v>
      </c>
      <c r="D24" s="6">
        <f>[1]!RawData[[#This Row],[Dividend Yield]]</f>
        <v>1.04E-2</v>
      </c>
      <c r="E24" s="6">
        <f>[1]!RawData[[#This Row],[DY (3M) Acumulado]]</f>
        <v>2.7699999999999999E-2</v>
      </c>
      <c r="F24" s="6">
        <f>[1]!RawData[[#This Row],[DY (6M) Acumulado]]</f>
        <v>5.62E-2</v>
      </c>
      <c r="G24" s="6">
        <f>[1]!RawData[[#This Row],[DY (12M) Acumulado]]</f>
        <v>0.12809999999999999</v>
      </c>
      <c r="H24" s="6">
        <f>[1]!RawData[[#This Row],[DY (3M) Média]]</f>
        <v>9.1999999999999998E-3</v>
      </c>
      <c r="I24" s="6">
        <f>[1]!RawData[[#This Row],[DY (6M) Média]]</f>
        <v>9.4000000000000004E-3</v>
      </c>
      <c r="J24" s="6">
        <f>[1]!RawData[[#This Row],[DY (12M) Média]]</f>
        <v>1.0699999999999999E-2</v>
      </c>
      <c r="K24" s="6">
        <f>[1]!RawData[[#This Row],[DY Ano]]</f>
        <v>1.04E-2</v>
      </c>
      <c r="L24" s="6">
        <f>[1]!RawData[[#This Row],[Rentab. Acumulada]]</f>
        <v>1.04E-2</v>
      </c>
      <c r="M24" s="6">
        <f>[1]!RawData[[#This Row],[Patrimônio Líq.]]</f>
        <v>3389714938.9099998</v>
      </c>
      <c r="N24" s="6">
        <f>[1]!RawData[[#This Row],[P/VPA]]</f>
        <v>0.96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2.4263996779058654E-2</v>
      </c>
      <c r="Q24" s="7">
        <f>RANK(ExportTb[[#This Row],[AHP-G]],ExportTb[AHP-G])</f>
        <v>18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7544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399581482.68000001</v>
      </c>
      <c r="N25" s="6">
        <f>[1]!RawData[[#This Row],[P/VPA]]</f>
        <v>0.88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5.9355609125122694E-2</v>
      </c>
      <c r="Q25" s="7">
        <f>RANK(ExportTb[[#This Row],[AHP-G]],ExportTb[AHP-G])</f>
        <v>7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101929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375784403.68000001</v>
      </c>
      <c r="N26" s="6">
        <f>[1]!RawData[[#This Row],[P/VPA]]</f>
        <v>0.94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7.9263201342614602E-3</v>
      </c>
      <c r="Q26" s="7">
        <f>RANK(ExportTb[[#This Row],[AHP-G]],ExportTb[AHP-G])</f>
        <v>42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92243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5752156652.1300001</v>
      </c>
      <c r="N27" s="6">
        <f>[1]!RawData[[#This Row],[P/VPA]]</f>
        <v>0.98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4.9289816495249009E-2</v>
      </c>
      <c r="Q27" s="7">
        <f>RANK(ExportTb[[#This Row],[AHP-G]],ExportTb[AHP-G])</f>
        <v>10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18055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1816005470.21</v>
      </c>
      <c r="N28" s="6">
        <f>[1]!RawData[[#This Row],[P/VPA]]</f>
        <v>0.99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7.9189891151940181E-2</v>
      </c>
      <c r="Q28" s="7">
        <f>RANK(ExportTb[[#This Row],[AHP-G]],ExportTb[AHP-G])</f>
        <v>3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70735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7509519400.0500002</v>
      </c>
      <c r="N29" s="6">
        <f>[1]!RawData[[#This Row],[P/VPA]]</f>
        <v>0.97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5.3474055927353166E-2</v>
      </c>
      <c r="Q29" s="7">
        <f>RANK(ExportTb[[#This Row],[AHP-G]],ExportTb[AHP-G])</f>
        <v>8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22647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3862362439.8200002</v>
      </c>
      <c r="N30" s="6">
        <f>[1]!RawData[[#This Row],[P/VPA]]</f>
        <v>0.85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7.7349412064082988E-3</v>
      </c>
      <c r="Q30" s="7">
        <f>RANK(ExportTb[[#This Row],[AHP-G]],ExportTb[AHP-G])</f>
        <v>43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46601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1169001887.9000001</v>
      </c>
      <c r="N31" s="6">
        <f>[1]!RawData[[#This Row],[P/VPA]]</f>
        <v>0.97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1.9591974969497546E-2</v>
      </c>
      <c r="Q31" s="7">
        <f>RANK(ExportTb[[#This Row],[AHP-G]],ExportTb[AHP-G])</f>
        <v>31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28825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0.81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1.7508014774529717E-2</v>
      </c>
      <c r="Q32" s="7">
        <f>RANK(ExportTb[[#This Row],[AHP-G]],ExportTb[AHP-G])</f>
        <v>35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10513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0.83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-4.0071089209436861E-2</v>
      </c>
      <c r="Q33" s="7">
        <f>RANK(ExportTb[[#This Row],[AHP-G]],ExportTb[AHP-G])</f>
        <v>58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42321</v>
      </c>
      <c r="C34" s="6">
        <f>[1]!RawData[[#This Row],[Dividendo]]</f>
        <v>0.95</v>
      </c>
      <c r="D34" s="6">
        <f>[1]!RawData[[#This Row],[Dividend Yield]]</f>
        <v>1.12E-2</v>
      </c>
      <c r="E34" s="6">
        <f>[1]!RawData[[#This Row],[DY (3M) Acumulado]]</f>
        <v>3.5900000000000001E-2</v>
      </c>
      <c r="F34" s="6">
        <f>[1]!RawData[[#This Row],[DY (6M) Acumulado]]</f>
        <v>6.9900000000000004E-2</v>
      </c>
      <c r="G34" s="6">
        <f>[1]!RawData[[#This Row],[DY (12M) Acumulado]]</f>
        <v>0.13350000000000001</v>
      </c>
      <c r="H34" s="6">
        <f>[1]!RawData[[#This Row],[DY (3M) Média]]</f>
        <v>1.2E-2</v>
      </c>
      <c r="I34" s="6">
        <f>[1]!RawData[[#This Row],[DY (6M) Média]]</f>
        <v>1.17E-2</v>
      </c>
      <c r="J34" s="6">
        <f>[1]!RawData[[#This Row],[DY (12M) Média]]</f>
        <v>1.11E-2</v>
      </c>
      <c r="K34" s="6">
        <f>[1]!RawData[[#This Row],[DY Ano]]</f>
        <v>1.12E-2</v>
      </c>
      <c r="L34" s="6">
        <f>[1]!RawData[[#This Row],[Rentab. Acumulada]]</f>
        <v>1.12E-2</v>
      </c>
      <c r="M34" s="6">
        <f>[1]!RawData[[#This Row],[Patrimônio Líq.]]</f>
        <v>1348562788.74</v>
      </c>
      <c r="N34" s="6">
        <f>[1]!RawData[[#This Row],[P/VPA]]</f>
        <v>0.92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2.2819804774177433E-2</v>
      </c>
      <c r="Q34" s="7">
        <f>RANK(ExportTb[[#This Row],[AHP-G]],ExportTb[AHP-G])</f>
        <v>23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158118</v>
      </c>
      <c r="C35" s="6">
        <f>[1]!RawData[[#This Row],[Dividendo]]</f>
        <v>0.1</v>
      </c>
      <c r="D35" s="6">
        <f>[1]!RawData[[#This Row],[Dividend Yield]]</f>
        <v>1.1599999999999999E-2</v>
      </c>
      <c r="E35" s="6">
        <f>[1]!RawData[[#This Row],[DY (3M) Acumulado]]</f>
        <v>3.5000000000000003E-2</v>
      </c>
      <c r="F35" s="6">
        <f>[1]!RawData[[#This Row],[DY (6M) Acumulado]]</f>
        <v>7.0499999999999993E-2</v>
      </c>
      <c r="G35" s="6">
        <f>[1]!RawData[[#This Row],[DY (12M) Acumulado]]</f>
        <v>0.1401</v>
      </c>
      <c r="H35" s="6">
        <f>[1]!RawData[[#This Row],[DY (3M) Média]]</f>
        <v>1.17E-2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1.1599999999999999E-2</v>
      </c>
      <c r="L35" s="6">
        <f>[1]!RawData[[#This Row],[Rentab. Acumulada]]</f>
        <v>1.1599999999999999E-2</v>
      </c>
      <c r="M35" s="6">
        <f>[1]!RawData[[#This Row],[Patrimônio Líq.]]</f>
        <v>302861569.80000001</v>
      </c>
      <c r="N35" s="6">
        <f>[1]!RawData[[#This Row],[P/VPA]]</f>
        <v>0.96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2.7948005202695407E-2</v>
      </c>
      <c r="Q35" s="7">
        <f>RANK(ExportTb[[#This Row],[AHP-G]],ExportTb[AHP-G])</f>
        <v>16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1679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430508232.75</v>
      </c>
      <c r="N36" s="6">
        <f>[1]!RawData[[#This Row],[P/VPA]]</f>
        <v>0.91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6.8344796814716075E-4</v>
      </c>
      <c r="Q36" s="7">
        <f>RANK(ExportTb[[#This Row],[AHP-G]],ExportTb[AHP-G])</f>
        <v>47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578281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1.01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7.944632841102077E-2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PORD11</v>
      </c>
      <c r="B38" s="6">
        <f>[1]!RawData[[#This Row],[Liquidez Diária]]</f>
        <v>4574</v>
      </c>
      <c r="C38" s="6">
        <f>[1]!RawData[[#This Row],[Dividendo]]</f>
        <v>1.05</v>
      </c>
      <c r="D38" s="6">
        <f>[1]!RawData[[#This Row],[Dividend Yield]]</f>
        <v>1.1900000000000001E-2</v>
      </c>
      <c r="E38" s="6">
        <f>[1]!RawData[[#This Row],[DY (3M) Acumulado]]</f>
        <v>3.4200000000000001E-2</v>
      </c>
      <c r="F38" s="6">
        <f>[1]!RawData[[#This Row],[DY (6M) Acumulado]]</f>
        <v>6.5100000000000005E-2</v>
      </c>
      <c r="G38" s="6">
        <f>[1]!RawData[[#This Row],[DY (12M) Acumulado]]</f>
        <v>0.15279999999999999</v>
      </c>
      <c r="H38" s="6">
        <f>[1]!RawData[[#This Row],[DY (3M) Média]]</f>
        <v>1.14E-2</v>
      </c>
      <c r="I38" s="6">
        <f>[1]!RawData[[#This Row],[DY (6M) Média]]</f>
        <v>1.09E-2</v>
      </c>
      <c r="J38" s="6">
        <f>[1]!RawData[[#This Row],[DY (12M) Média]]</f>
        <v>1.2699999999999999E-2</v>
      </c>
      <c r="K38" s="6">
        <f>[1]!RawData[[#This Row],[DY Ano]]</f>
        <v>2.4199999999999999E-2</v>
      </c>
      <c r="L38" s="6">
        <f>[1]!RawData[[#This Row],[Rentab. Acumulada]]</f>
        <v>-1.4999999999999999E-2</v>
      </c>
      <c r="M38" s="6">
        <f>[1]!RawData[[#This Row],[Patrimônio Líq.]]</f>
        <v>363550200.18000001</v>
      </c>
      <c r="N38" s="6">
        <f>[1]!RawData[[#This Row],[P/VPA]]</f>
        <v>0.88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-1.7762159488887284E-2</v>
      </c>
      <c r="Q38" s="7">
        <f>RANK(ExportTb[[#This Row],[AHP-G]],ExportTb[AHP-G])</f>
        <v>51</v>
      </c>
    </row>
    <row r="39" spans="1:17" x14ac:dyDescent="0.3">
      <c r="A39" t="str">
        <f>[1]!RawData[[#This Row],[Ticker]]</f>
        <v>RBRF11</v>
      </c>
      <c r="B39" s="6">
        <f>[1]!RawData[[#This Row],[Liquidez Diária]]</f>
        <v>22574</v>
      </c>
      <c r="C39" s="6">
        <f>[1]!RawData[[#This Row],[Dividendo]]</f>
        <v>0.63</v>
      </c>
      <c r="D39" s="6">
        <f>[1]!RawData[[#This Row],[Dividend Yield]]</f>
        <v>9.5999999999999992E-3</v>
      </c>
      <c r="E39" s="6">
        <f>[1]!RawData[[#This Row],[DY (3M) Acumulado]]</f>
        <v>2.8000000000000001E-2</v>
      </c>
      <c r="F39" s="6">
        <f>[1]!RawData[[#This Row],[DY (6M) Acumulado]]</f>
        <v>5.2499999999999998E-2</v>
      </c>
      <c r="G39" s="6">
        <f>[1]!RawData[[#This Row],[DY (12M) Acumulado]]</f>
        <v>0.10440000000000001</v>
      </c>
      <c r="H39" s="6">
        <f>[1]!RawData[[#This Row],[DY (3M) Média]]</f>
        <v>9.2999999999999992E-3</v>
      </c>
      <c r="I39" s="6">
        <f>[1]!RawData[[#This Row],[DY (6M) Média]]</f>
        <v>8.8000000000000005E-3</v>
      </c>
      <c r="J39" s="6">
        <f>[1]!RawData[[#This Row],[DY (12M) Média]]</f>
        <v>8.6999999999999994E-3</v>
      </c>
      <c r="K39" s="6">
        <f>[1]!RawData[[#This Row],[DY Ano]]</f>
        <v>9.5999999999999992E-3</v>
      </c>
      <c r="L39" s="6">
        <f>[1]!RawData[[#This Row],[Rentab. Acumulada]]</f>
        <v>9.5999999999999992E-3</v>
      </c>
      <c r="M39" s="6">
        <f>[1]!RawData[[#This Row],[Patrimônio Líq.]]</f>
        <v>1130629129.0599999</v>
      </c>
      <c r="N39" s="6">
        <f>[1]!RawData[[#This Row],[P/VPA]]</f>
        <v>0.81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1.8597572938029466E-2</v>
      </c>
      <c r="Q39" s="7">
        <f>RANK(ExportTb[[#This Row],[AHP-G]],ExportTb[AHP-G])</f>
        <v>34</v>
      </c>
    </row>
    <row r="40" spans="1:17" x14ac:dyDescent="0.3">
      <c r="A40" t="str">
        <f>[1]!RawData[[#This Row],[Ticker]]</f>
        <v>RBRR11</v>
      </c>
      <c r="B40" s="6">
        <f>[1]!RawData[[#This Row],[Liquidez Diária]]</f>
        <v>33549</v>
      </c>
      <c r="C40" s="6">
        <f>[1]!RawData[[#This Row],[Dividendo]]</f>
        <v>0.95</v>
      </c>
      <c r="D40" s="6">
        <f>[1]!RawData[[#This Row],[Dividend Yield]]</f>
        <v>1.14E-2</v>
      </c>
      <c r="E40" s="6">
        <f>[1]!RawData[[#This Row],[DY (3M) Acumulado]]</f>
        <v>2.98E-2</v>
      </c>
      <c r="F40" s="6">
        <f>[1]!RawData[[#This Row],[DY (6M) Acumulado]]</f>
        <v>5.5500000000000001E-2</v>
      </c>
      <c r="G40" s="6">
        <f>[1]!RawData[[#This Row],[DY (12M) Acumulado]]</f>
        <v>0.12520000000000001</v>
      </c>
      <c r="H40" s="6">
        <f>[1]!RawData[[#This Row],[DY (3M) Média]]</f>
        <v>9.9000000000000008E-3</v>
      </c>
      <c r="I40" s="6">
        <f>[1]!RawData[[#This Row],[DY (6M) Média]]</f>
        <v>9.1999999999999998E-3</v>
      </c>
      <c r="J40" s="6">
        <f>[1]!RawData[[#This Row],[DY (12M) Média]]</f>
        <v>1.04E-2</v>
      </c>
      <c r="K40" s="6">
        <f>[1]!RawData[[#This Row],[DY Ano]]</f>
        <v>1.14E-2</v>
      </c>
      <c r="L40" s="6">
        <f>[1]!RawData[[#This Row],[Rentab. Acumulada]]</f>
        <v>1.14E-2</v>
      </c>
      <c r="M40" s="6">
        <f>[1]!RawData[[#This Row],[Patrimônio Líq.]]</f>
        <v>1269607818.8900001</v>
      </c>
      <c r="N40" s="6">
        <f>[1]!RawData[[#This Row],[P/VPA]]</f>
        <v>0.9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2.2383331783004282E-2</v>
      </c>
      <c r="Q40" s="7">
        <f>RANK(ExportTb[[#This Row],[AHP-G]],ExportTb[AHP-G])</f>
        <v>25</v>
      </c>
    </row>
    <row r="41" spans="1:17" x14ac:dyDescent="0.3">
      <c r="A41" t="str">
        <f>[1]!RawData[[#This Row],[Ticker]]</f>
        <v>RBRY11</v>
      </c>
      <c r="B41" s="6">
        <f>[1]!RawData[[#This Row],[Liquidez Diária]]</f>
        <v>12302</v>
      </c>
      <c r="C41" s="6">
        <f>[1]!RawData[[#This Row],[Dividendo]]</f>
        <v>1.1499999999999999</v>
      </c>
      <c r="D41" s="6">
        <f>[1]!RawData[[#This Row],[Dividend Yield]]</f>
        <v>1.21E-2</v>
      </c>
      <c r="E41" s="6">
        <f>[1]!RawData[[#This Row],[DY (3M) Acumulado]]</f>
        <v>3.4500000000000003E-2</v>
      </c>
      <c r="F41" s="6">
        <f>[1]!RawData[[#This Row],[DY (6M) Acumulado]]</f>
        <v>6.6299999999999998E-2</v>
      </c>
      <c r="G41" s="6">
        <f>[1]!RawData[[#This Row],[DY (12M) Acumulado]]</f>
        <v>0.1409</v>
      </c>
      <c r="H41" s="6">
        <f>[1]!RawData[[#This Row],[DY (3M) Média]]</f>
        <v>1.15E-2</v>
      </c>
      <c r="I41" s="6">
        <f>[1]!RawData[[#This Row],[DY (6M) Média]]</f>
        <v>1.11E-2</v>
      </c>
      <c r="J41" s="6">
        <f>[1]!RawData[[#This Row],[DY (12M) Média]]</f>
        <v>1.17E-2</v>
      </c>
      <c r="K41" s="6">
        <f>[1]!RawData[[#This Row],[DY Ano]]</f>
        <v>1.21E-2</v>
      </c>
      <c r="L41" s="6">
        <f>[1]!RawData[[#This Row],[Rentab. Acumulada]]</f>
        <v>1.21E-2</v>
      </c>
      <c r="M41" s="6">
        <f>[1]!RawData[[#This Row],[Patrimônio Líq.]]</f>
        <v>553436918.69000006</v>
      </c>
      <c r="N41" s="6">
        <f>[1]!RawData[[#This Row],[P/VPA]]</f>
        <v>0.96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2.2172066272097501E-2</v>
      </c>
      <c r="Q41" s="7">
        <f>RANK(ExportTb[[#This Row],[AHP-G]],ExportTb[AHP-G])</f>
        <v>26</v>
      </c>
    </row>
    <row r="42" spans="1:17" x14ac:dyDescent="0.3">
      <c r="A42" t="str">
        <f>[1]!RawData[[#This Row],[Ticker]]</f>
        <v>RBVA11</v>
      </c>
      <c r="B42" s="6">
        <f>[1]!RawData[[#This Row],[Liquidez Diária]]</f>
        <v>3618</v>
      </c>
      <c r="C42" s="6">
        <f>[1]!RawData[[#This Row],[Dividendo]]</f>
        <v>0.95</v>
      </c>
      <c r="D42" s="6">
        <f>[1]!RawData[[#This Row],[Dividend Yield]]</f>
        <v>1.03E-2</v>
      </c>
      <c r="E42" s="6">
        <f>[1]!RawData[[#This Row],[DY (3M) Acumulado]]</f>
        <v>3.2000000000000001E-2</v>
      </c>
      <c r="F42" s="6">
        <f>[1]!RawData[[#This Row],[DY (6M) Acumulado]]</f>
        <v>6.5799999999999997E-2</v>
      </c>
      <c r="G42" s="6">
        <f>[1]!RawData[[#This Row],[DY (12M) Acumulado]]</f>
        <v>0.12790000000000001</v>
      </c>
      <c r="H42" s="6">
        <f>[1]!RawData[[#This Row],[DY (3M) Média]]</f>
        <v>1.0699999999999999E-2</v>
      </c>
      <c r="I42" s="6">
        <f>[1]!RawData[[#This Row],[DY (6M) Média]]</f>
        <v>1.0999999999999999E-2</v>
      </c>
      <c r="J42" s="6">
        <f>[1]!RawData[[#This Row],[DY (12M) Média]]</f>
        <v>1.0699999999999999E-2</v>
      </c>
      <c r="K42" s="6">
        <f>[1]!RawData[[#This Row],[DY Ano]]</f>
        <v>2.0400000000000001E-2</v>
      </c>
      <c r="L42" s="6">
        <f>[1]!RawData[[#This Row],[Rentab. Acumulada]]</f>
        <v>-7.7000000000000002E-3</v>
      </c>
      <c r="M42" s="6">
        <f>[1]!RawData[[#This Row],[Patrimônio Líq.]]</f>
        <v>1235324531.1900001</v>
      </c>
      <c r="N42" s="6">
        <f>[1]!RawData[[#This Row],[P/VPA]]</f>
        <v>0.85</v>
      </c>
      <c r="O42" s="6">
        <f>[1]!RawData[[#This Row],[Quantidade Ativos]]</f>
        <v>72</v>
      </c>
      <c r="P42" s="6">
        <f>SUMPRODUCT([1]!NormalData[[#This Row],[Liquidez Diária]:[Quantidade Ativos]],[1]AHPG_Table!$B$5:$O$5)</f>
        <v>2.1615206660871827E-2</v>
      </c>
      <c r="Q42" s="7">
        <f>RANK(ExportTb[[#This Row],[AHP-G]],ExportTb[AHP-G])</f>
        <v>27</v>
      </c>
    </row>
    <row r="43" spans="1:17" x14ac:dyDescent="0.3">
      <c r="A43" t="str">
        <f>[1]!RawData[[#This Row],[Ticker]]</f>
        <v>RECR11</v>
      </c>
      <c r="B43" s="6">
        <f>[1]!RawData[[#This Row],[Liquidez Diária]]</f>
        <v>52891</v>
      </c>
      <c r="C43" s="6">
        <f>[1]!RawData[[#This Row],[Dividendo]]</f>
        <v>0.91</v>
      </c>
      <c r="D43" s="6">
        <f>[1]!RawData[[#This Row],[Dividend Yield]]</f>
        <v>1.09E-2</v>
      </c>
      <c r="E43" s="6">
        <f>[1]!RawData[[#This Row],[DY (3M) Acumulado]]</f>
        <v>3.2800000000000003E-2</v>
      </c>
      <c r="F43" s="6">
        <f>[1]!RawData[[#This Row],[DY (6M) Acumulado]]</f>
        <v>5.2900000000000003E-2</v>
      </c>
      <c r="G43" s="6">
        <f>[1]!RawData[[#This Row],[DY (12M) Acumulado]]</f>
        <v>0.1288</v>
      </c>
      <c r="H43" s="6">
        <f>[1]!RawData[[#This Row],[DY (3M) Média]]</f>
        <v>1.09E-2</v>
      </c>
      <c r="I43" s="6">
        <f>[1]!RawData[[#This Row],[DY (6M) Média]]</f>
        <v>8.8000000000000005E-3</v>
      </c>
      <c r="J43" s="6">
        <f>[1]!RawData[[#This Row],[DY (12M) Média]]</f>
        <v>1.0699999999999999E-2</v>
      </c>
      <c r="K43" s="6">
        <f>[1]!RawData[[#This Row],[DY Ano]]</f>
        <v>2.24E-2</v>
      </c>
      <c r="L43" s="6">
        <f>[1]!RawData[[#This Row],[Rentab. Acumulada]]</f>
        <v>-3.8E-3</v>
      </c>
      <c r="M43" s="6">
        <f>[1]!RawData[[#This Row],[Patrimônio Líq.]]</f>
        <v>2520797688.6500001</v>
      </c>
      <c r="N43" s="6">
        <f>[1]!RawData[[#This Row],[P/VPA]]</f>
        <v>0.88</v>
      </c>
      <c r="O43" s="6">
        <f>[1]!RawData[[#This Row],[Quantidade Ativos]]</f>
        <v>0</v>
      </c>
      <c r="P43" s="6">
        <f>SUMPRODUCT([1]!NormalData[[#This Row],[Liquidez Diária]:[Quantidade Ativos]],[1]AHPG_Table!$B$5:$O$5)</f>
        <v>2.4944467524450017E-3</v>
      </c>
      <c r="Q43" s="7">
        <f>RANK(ExportTb[[#This Row],[AHP-G]],ExportTb[AHP-G])</f>
        <v>46</v>
      </c>
    </row>
    <row r="44" spans="1:17" x14ac:dyDescent="0.3">
      <c r="A44" t="str">
        <f>[1]!RawData[[#This Row],[Ticker]]</f>
        <v>RZAK11</v>
      </c>
      <c r="B44" s="6">
        <f>[1]!RawData[[#This Row],[Liquidez Diária]]</f>
        <v>32155</v>
      </c>
      <c r="C44" s="6">
        <f>[1]!RawData[[#This Row],[Dividendo]]</f>
        <v>1.2</v>
      </c>
      <c r="D44" s="6">
        <f>[1]!RawData[[#This Row],[Dividend Yield]]</f>
        <v>1.2200000000000001E-2</v>
      </c>
      <c r="E44" s="6">
        <f>[1]!RawData[[#This Row],[DY (3M) Acumulado]]</f>
        <v>4.1700000000000001E-2</v>
      </c>
      <c r="F44" s="6">
        <f>[1]!RawData[[#This Row],[DY (6M) Acumulado]]</f>
        <v>8.7400000000000005E-2</v>
      </c>
      <c r="G44" s="6">
        <f>[1]!RawData[[#This Row],[DY (12M) Acumulado]]</f>
        <v>0.182</v>
      </c>
      <c r="H44" s="6">
        <f>[1]!RawData[[#This Row],[DY (3M) Média]]</f>
        <v>1.3899999999999999E-2</v>
      </c>
      <c r="I44" s="6">
        <f>[1]!RawData[[#This Row],[DY (6M) Média]]</f>
        <v>1.46E-2</v>
      </c>
      <c r="J44" s="6">
        <f>[1]!RawData[[#This Row],[DY (12M) Média]]</f>
        <v>1.52E-2</v>
      </c>
      <c r="K44" s="6">
        <f>[1]!RawData[[#This Row],[DY Ano]]</f>
        <v>1.2200000000000001E-2</v>
      </c>
      <c r="L44" s="6">
        <f>[1]!RawData[[#This Row],[Rentab. Acumulada]]</f>
        <v>1.2200000000000001E-2</v>
      </c>
      <c r="M44" s="6">
        <f>[1]!RawData[[#This Row],[Patrimônio Líq.]]</f>
        <v>360999586.27999997</v>
      </c>
      <c r="N44" s="6">
        <f>[1]!RawData[[#This Row],[P/VPA]]</f>
        <v>1.04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2.3649218520033478E-2</v>
      </c>
      <c r="Q44" s="7">
        <f>RANK(ExportTb[[#This Row],[AHP-G]],ExportTb[AHP-G])</f>
        <v>19</v>
      </c>
    </row>
    <row r="45" spans="1:17" x14ac:dyDescent="0.3">
      <c r="A45" t="str">
        <f>[1]!RawData[[#This Row],[Ticker]]</f>
        <v>RZTR11</v>
      </c>
      <c r="B45" s="6">
        <f>[1]!RawData[[#This Row],[Liquidez Diária]]</f>
        <v>25911</v>
      </c>
      <c r="C45" s="6">
        <f>[1]!RawData[[#This Row],[Dividendo]]</f>
        <v>0.85</v>
      </c>
      <c r="D45" s="6">
        <f>[1]!RawData[[#This Row],[Dividend Yield]]</f>
        <v>1.01E-2</v>
      </c>
      <c r="E45" s="6">
        <f>[1]!RawData[[#This Row],[DY (3M) Acumulado]]</f>
        <v>2.81E-2</v>
      </c>
      <c r="F45" s="6">
        <f>[1]!RawData[[#This Row],[DY (6M) Acumulado]]</f>
        <v>6.4799999999999996E-2</v>
      </c>
      <c r="G45" s="6">
        <f>[1]!RawData[[#This Row],[DY (12M) Acumulado]]</f>
        <v>0.13769999999999999</v>
      </c>
      <c r="H45" s="6">
        <f>[1]!RawData[[#This Row],[DY (3M) Média]]</f>
        <v>9.4000000000000004E-3</v>
      </c>
      <c r="I45" s="6">
        <f>[1]!RawData[[#This Row],[DY (6M) Média]]</f>
        <v>1.0800000000000001E-2</v>
      </c>
      <c r="J45" s="6">
        <f>[1]!RawData[[#This Row],[DY (12M) Média]]</f>
        <v>1.15E-2</v>
      </c>
      <c r="K45" s="6">
        <f>[1]!RawData[[#This Row],[DY Ano]]</f>
        <v>1.95E-2</v>
      </c>
      <c r="L45" s="6">
        <f>[1]!RawData[[#This Row],[Rentab. Acumulada]]</f>
        <v>-4.8000000000000001E-2</v>
      </c>
      <c r="M45" s="6">
        <f>[1]!RawData[[#This Row],[Patrimônio Líq.]]</f>
        <v>1066113876.24</v>
      </c>
      <c r="N45" s="6">
        <f>[1]!RawData[[#This Row],[P/VPA]]</f>
        <v>0.89</v>
      </c>
      <c r="O45" s="6">
        <f>[1]!RawData[[#This Row],[Quantidade Ativos]]</f>
        <v>10</v>
      </c>
      <c r="P45" s="6">
        <f>SUMPRODUCT([1]!NormalData[[#This Row],[Liquidez Diária]:[Quantidade Ativos]],[1]AHPG_Table!$B$5:$O$5)</f>
        <v>-6.1393451477793105E-2</v>
      </c>
      <c r="Q45" s="7">
        <f>RANK(ExportTb[[#This Row],[AHP-G]],ExportTb[AHP-G])</f>
        <v>60</v>
      </c>
    </row>
    <row r="46" spans="1:17" x14ac:dyDescent="0.3">
      <c r="A46" t="str">
        <f>[1]!RawData[[#This Row],[Ticker]]</f>
        <v>SADI11</v>
      </c>
      <c r="B46" s="6">
        <f>[1]!RawData[[#This Row],[Liquidez Diária]]</f>
        <v>1104</v>
      </c>
      <c r="C46" s="6">
        <f>[1]!RawData[[#This Row],[Dividendo]]</f>
        <v>1.07</v>
      </c>
      <c r="D46" s="6">
        <f>[1]!RawData[[#This Row],[Dividend Yield]]</f>
        <v>1.18E-2</v>
      </c>
      <c r="E46" s="6">
        <f>[1]!RawData[[#This Row],[DY (3M) Acumulado]]</f>
        <v>3.49E-2</v>
      </c>
      <c r="F46" s="6">
        <f>[1]!RawData[[#This Row],[DY (6M) Acumulado]]</f>
        <v>6.9699999999999998E-2</v>
      </c>
      <c r="G46" s="6">
        <f>[1]!RawData[[#This Row],[DY (12M) Acumulado]]</f>
        <v>0.1376</v>
      </c>
      <c r="H46" s="6">
        <f>[1]!RawData[[#This Row],[DY (3M) Média]]</f>
        <v>1.1599999999999999E-2</v>
      </c>
      <c r="I46" s="6">
        <f>[1]!RawData[[#This Row],[DY (6M) Média]]</f>
        <v>1.1599999999999999E-2</v>
      </c>
      <c r="J46" s="6">
        <f>[1]!RawData[[#This Row],[DY (12M) Média]]</f>
        <v>1.15E-2</v>
      </c>
      <c r="K46" s="6">
        <f>[1]!RawData[[#This Row],[DY Ano]]</f>
        <v>2.35E-2</v>
      </c>
      <c r="L46" s="6">
        <f>[1]!RawData[[#This Row],[Rentab. Acumulada]]</f>
        <v>6.7000000000000002E-3</v>
      </c>
      <c r="M46" s="6">
        <f>[1]!RawData[[#This Row],[Patrimônio Líq.]]</f>
        <v>313671106.73000002</v>
      </c>
      <c r="N46" s="6">
        <f>[1]!RawData[[#This Row],[P/VPA]]</f>
        <v>0.91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1.3988076203890653E-2</v>
      </c>
      <c r="Q46" s="7">
        <f>RANK(ExportTb[[#This Row],[AHP-G]],ExportTb[AHP-G])</f>
        <v>38</v>
      </c>
    </row>
    <row r="47" spans="1:17" x14ac:dyDescent="0.3">
      <c r="A47" t="str">
        <f>[1]!RawData[[#This Row],[Ticker]]</f>
        <v>SNCI11</v>
      </c>
      <c r="B47" s="6">
        <f>[1]!RawData[[#This Row],[Liquidez Diária]]</f>
        <v>5769</v>
      </c>
      <c r="C47" s="6">
        <f>[1]!RawData[[#This Row],[Dividendo]]</f>
        <v>1</v>
      </c>
      <c r="D47" s="6">
        <f>[1]!RawData[[#This Row],[Dividend Yield]]</f>
        <v>1.03E-2</v>
      </c>
      <c r="E47" s="6">
        <f>[1]!RawData[[#This Row],[DY (3M) Acumulado]]</f>
        <v>3.0499999999999999E-2</v>
      </c>
      <c r="F47" s="6">
        <f>[1]!RawData[[#This Row],[DY (6M) Acumulado]]</f>
        <v>6.1800000000000001E-2</v>
      </c>
      <c r="G47" s="6">
        <f>[1]!RawData[[#This Row],[DY (12M) Acumulado]]</f>
        <v>0.1396</v>
      </c>
      <c r="H47" s="6">
        <f>[1]!RawData[[#This Row],[DY (3M) Média]]</f>
        <v>1.0200000000000001E-2</v>
      </c>
      <c r="I47" s="6">
        <f>[1]!RawData[[#This Row],[DY (6M) Média]]</f>
        <v>1.03E-2</v>
      </c>
      <c r="J47" s="6">
        <f>[1]!RawData[[#This Row],[DY (12M) Média]]</f>
        <v>1.1599999999999999E-2</v>
      </c>
      <c r="K47" s="6">
        <f>[1]!RawData[[#This Row],[DY Ano]]</f>
        <v>1.03E-2</v>
      </c>
      <c r="L47" s="6">
        <f>[1]!RawData[[#This Row],[Rentab. Acumulada]]</f>
        <v>1.03E-2</v>
      </c>
      <c r="M47" s="6">
        <f>[1]!RawData[[#This Row],[Patrimônio Líq.]]</f>
        <v>408717519.54000002</v>
      </c>
      <c r="N47" s="6">
        <f>[1]!RawData[[#This Row],[P/VPA]]</f>
        <v>1.01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1.8756929950723811E-2</v>
      </c>
      <c r="Q47" s="7">
        <f>RANK(ExportTb[[#This Row],[AHP-G]],ExportTb[AHP-G])</f>
        <v>33</v>
      </c>
    </row>
    <row r="48" spans="1:17" x14ac:dyDescent="0.3">
      <c r="A48" t="str">
        <f>[1]!RawData[[#This Row],[Ticker]]</f>
        <v>SNFF11</v>
      </c>
      <c r="B48" s="6">
        <f>[1]!RawData[[#This Row],[Liquidez Diária]]</f>
        <v>4472</v>
      </c>
      <c r="C48" s="6">
        <f>[1]!RawData[[#This Row],[Dividendo]]</f>
        <v>0.65</v>
      </c>
      <c r="D48" s="6">
        <f>[1]!RawData[[#This Row],[Dividend Yield]]</f>
        <v>7.4999999999999997E-3</v>
      </c>
      <c r="E48" s="6">
        <f>[1]!RawData[[#This Row],[DY (3M) Acumulado]]</f>
        <v>3.1E-2</v>
      </c>
      <c r="F48" s="6">
        <f>[1]!RawData[[#This Row],[DY (6M) Acumulado]]</f>
        <v>5.2999999999999999E-2</v>
      </c>
      <c r="G48" s="6">
        <f>[1]!RawData[[#This Row],[DY (12M) Acumulado]]</f>
        <v>0.1055</v>
      </c>
      <c r="H48" s="6">
        <f>[1]!RawData[[#This Row],[DY (3M) Média]]</f>
        <v>1.03E-2</v>
      </c>
      <c r="I48" s="6">
        <f>[1]!RawData[[#This Row],[DY (6M) Média]]</f>
        <v>8.8000000000000005E-3</v>
      </c>
      <c r="J48" s="6">
        <f>[1]!RawData[[#This Row],[DY (12M) Média]]</f>
        <v>8.8000000000000005E-3</v>
      </c>
      <c r="K48" s="6">
        <f>[1]!RawData[[#This Row],[DY Ano]]</f>
        <v>7.4999999999999997E-3</v>
      </c>
      <c r="L48" s="6">
        <f>[1]!RawData[[#This Row],[Rentab. Acumulada]]</f>
        <v>7.4999999999999997E-3</v>
      </c>
      <c r="M48" s="6">
        <f>[1]!RawData[[#This Row],[Patrimônio Líq.]]</f>
        <v>251391286.34999999</v>
      </c>
      <c r="N48" s="6">
        <f>[1]!RawData[[#This Row],[P/VPA]]</f>
        <v>0.95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1.3810129292212698E-2</v>
      </c>
      <c r="Q48" s="7">
        <f>RANK(ExportTb[[#This Row],[AHP-G]],ExportTb[AHP-G])</f>
        <v>39</v>
      </c>
    </row>
    <row r="49" spans="1:17" x14ac:dyDescent="0.3">
      <c r="A49" t="str">
        <f>[1]!RawData[[#This Row],[Ticker]]</f>
        <v>TGAR11</v>
      </c>
      <c r="B49" s="6">
        <f>[1]!RawData[[#This Row],[Liquidez Diária]]</f>
        <v>21987</v>
      </c>
      <c r="C49" s="6">
        <f>[1]!RawData[[#This Row],[Dividendo]]</f>
        <v>1.31</v>
      </c>
      <c r="D49" s="6">
        <f>[1]!RawData[[#This Row],[Dividend Yield]]</f>
        <v>1.1599999999999999E-2</v>
      </c>
      <c r="E49" s="6">
        <f>[1]!RawData[[#This Row],[DY (3M) Acumulado]]</f>
        <v>3.32E-2</v>
      </c>
      <c r="F49" s="6">
        <f>[1]!RawData[[#This Row],[DY (6M) Acumulado]]</f>
        <v>7.0699999999999999E-2</v>
      </c>
      <c r="G49" s="6">
        <f>[1]!RawData[[#This Row],[DY (12M) Acumulado]]</f>
        <v>0.14610000000000001</v>
      </c>
      <c r="H49" s="6">
        <f>[1]!RawData[[#This Row],[DY (3M) Média]]</f>
        <v>1.11E-2</v>
      </c>
      <c r="I49" s="6">
        <f>[1]!RawData[[#This Row],[DY (6M) Média]]</f>
        <v>1.18E-2</v>
      </c>
      <c r="J49" s="6">
        <f>[1]!RawData[[#This Row],[DY (12M) Média]]</f>
        <v>1.2200000000000001E-2</v>
      </c>
      <c r="K49" s="6">
        <f>[1]!RawData[[#This Row],[DY Ano]]</f>
        <v>2.2499999999999999E-2</v>
      </c>
      <c r="L49" s="6">
        <f>[1]!RawData[[#This Row],[Rentab. Acumulada]]</f>
        <v>-2.7199999999999998E-2</v>
      </c>
      <c r="M49" s="6">
        <f>[1]!RawData[[#This Row],[Patrimônio Líq.]]</f>
        <v>1821734452.51</v>
      </c>
      <c r="N49" s="6">
        <f>[1]!RawData[[#This Row],[P/VPA]]</f>
        <v>0.88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-3.3637862040090907E-2</v>
      </c>
      <c r="Q49" s="7">
        <f>RANK(ExportTb[[#This Row],[AHP-G]],ExportTb[AHP-G])</f>
        <v>55</v>
      </c>
    </row>
    <row r="50" spans="1:17" x14ac:dyDescent="0.3">
      <c r="A50" t="str">
        <f>[1]!RawData[[#This Row],[Ticker]]</f>
        <v>TRXF11</v>
      </c>
      <c r="B50" s="6">
        <f>[1]!RawData[[#This Row],[Liquidez Diária]]</f>
        <v>24314</v>
      </c>
      <c r="C50" s="6">
        <f>[1]!RawData[[#This Row],[Dividendo]]</f>
        <v>0.85</v>
      </c>
      <c r="D50" s="6">
        <f>[1]!RawData[[#This Row],[Dividend Yield]]</f>
        <v>8.2000000000000007E-3</v>
      </c>
      <c r="E50" s="6">
        <f>[1]!RawData[[#This Row],[DY (3M) Acumulado]]</f>
        <v>2.7699999999999999E-2</v>
      </c>
      <c r="F50" s="6">
        <f>[1]!RawData[[#This Row],[DY (6M) Acumulado]]</f>
        <v>5.1400000000000001E-2</v>
      </c>
      <c r="G50" s="6">
        <f>[1]!RawData[[#This Row],[DY (12M) Acumulado]]</f>
        <v>0.1027</v>
      </c>
      <c r="H50" s="6">
        <f>[1]!RawData[[#This Row],[DY (3M) Média]]</f>
        <v>9.1999999999999998E-3</v>
      </c>
      <c r="I50" s="6">
        <f>[1]!RawData[[#This Row],[DY (6M) Média]]</f>
        <v>8.6E-3</v>
      </c>
      <c r="J50" s="6">
        <f>[1]!RawData[[#This Row],[DY (12M) Média]]</f>
        <v>8.6E-3</v>
      </c>
      <c r="K50" s="6">
        <f>[1]!RawData[[#This Row],[DY Ano]]</f>
        <v>1.6299999999999999E-2</v>
      </c>
      <c r="L50" s="6">
        <f>[1]!RawData[[#This Row],[Rentab. Acumulada]]</f>
        <v>7.6E-3</v>
      </c>
      <c r="M50" s="6">
        <f>[1]!RawData[[#This Row],[Patrimônio Líq.]]</f>
        <v>1250647871.5999999</v>
      </c>
      <c r="N50" s="6">
        <f>[1]!RawData[[#This Row],[P/VPA]]</f>
        <v>0.99</v>
      </c>
      <c r="O50" s="6">
        <f>[1]!RawData[[#This Row],[Quantidade Ativos]]</f>
        <v>44</v>
      </c>
      <c r="P50" s="6">
        <f>SUMPRODUCT([1]!NormalData[[#This Row],[Liquidez Diária]:[Quantidade Ativos]],[1]AHPG_Table!$B$5:$O$5)</f>
        <v>3.3620121857363877E-2</v>
      </c>
      <c r="Q50" s="7">
        <f>RANK(ExportTb[[#This Row],[AHP-G]],ExportTb[AHP-G])</f>
        <v>13</v>
      </c>
    </row>
    <row r="51" spans="1:17" x14ac:dyDescent="0.3">
      <c r="A51" t="str">
        <f>[1]!RawData[[#This Row],[Ticker]]</f>
        <v>URPR11</v>
      </c>
      <c r="B51" s="6">
        <f>[1]!RawData[[#This Row],[Liquidez Diária]]</f>
        <v>34168</v>
      </c>
      <c r="C51" s="6">
        <f>[1]!RawData[[#This Row],[Dividendo]]</f>
        <v>1.3</v>
      </c>
      <c r="D51" s="6">
        <f>[1]!RawData[[#This Row],[Dividend Yield]]</f>
        <v>1.3100000000000001E-2</v>
      </c>
      <c r="E51" s="6">
        <f>[1]!RawData[[#This Row],[DY (3M) Acumulado]]</f>
        <v>3.7400000000000003E-2</v>
      </c>
      <c r="F51" s="6">
        <f>[1]!RawData[[#This Row],[DY (6M) Acumulado]]</f>
        <v>7.2800000000000004E-2</v>
      </c>
      <c r="G51" s="6">
        <f>[1]!RawData[[#This Row],[DY (12M) Acumulado]]</f>
        <v>0.1653</v>
      </c>
      <c r="H51" s="6">
        <f>[1]!RawData[[#This Row],[DY (3M) Média]]</f>
        <v>1.2500000000000001E-2</v>
      </c>
      <c r="I51" s="6">
        <f>[1]!RawData[[#This Row],[DY (6M) Média]]</f>
        <v>1.21E-2</v>
      </c>
      <c r="J51" s="6">
        <f>[1]!RawData[[#This Row],[DY (12M) Média]]</f>
        <v>1.38E-2</v>
      </c>
      <c r="K51" s="6">
        <f>[1]!RawData[[#This Row],[DY Ano]]</f>
        <v>2.5499999999999998E-2</v>
      </c>
      <c r="L51" s="6">
        <f>[1]!RawData[[#This Row],[Rentab. Acumulada]]</f>
        <v>6.1999999999999998E-3</v>
      </c>
      <c r="M51" s="6">
        <f>[1]!RawData[[#This Row],[Patrimônio Líq.]]</f>
        <v>1156551277.2</v>
      </c>
      <c r="N51" s="6">
        <f>[1]!RawData[[#This Row],[P/VPA]]</f>
        <v>0.98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1.6039796610234469E-2</v>
      </c>
      <c r="Q51" s="7">
        <f>RANK(ExportTb[[#This Row],[AHP-G]],ExportTb[AHP-G])</f>
        <v>36</v>
      </c>
    </row>
    <row r="52" spans="1:17" x14ac:dyDescent="0.3">
      <c r="A52" t="str">
        <f>[1]!RawData[[#This Row],[Ticker]]</f>
        <v>VCJR11</v>
      </c>
      <c r="B52" s="6">
        <f>[1]!RawData[[#This Row],[Liquidez Diária]]</f>
        <v>30956</v>
      </c>
      <c r="C52" s="6">
        <f>[1]!RawData[[#This Row],[Dividendo]]</f>
        <v>0.95</v>
      </c>
      <c r="D52" s="6">
        <f>[1]!RawData[[#This Row],[Dividend Yield]]</f>
        <v>1.0699999999999999E-2</v>
      </c>
      <c r="E52" s="6">
        <f>[1]!RawData[[#This Row],[DY (3M) Acumulado]]</f>
        <v>3.3700000000000001E-2</v>
      </c>
      <c r="F52" s="6">
        <f>[1]!RawData[[#This Row],[DY (6M) Acumulado]]</f>
        <v>4.2799999999999998E-2</v>
      </c>
      <c r="G52" s="6">
        <f>[1]!RawData[[#This Row],[DY (12M) Acumulado]]</f>
        <v>0.11849999999999999</v>
      </c>
      <c r="H52" s="6">
        <f>[1]!RawData[[#This Row],[DY (3M) Média]]</f>
        <v>1.12E-2</v>
      </c>
      <c r="I52" s="6">
        <f>[1]!RawData[[#This Row],[DY (6M) Média]]</f>
        <v>7.1000000000000004E-3</v>
      </c>
      <c r="J52" s="6">
        <f>[1]!RawData[[#This Row],[DY (12M) Média]]</f>
        <v>9.9000000000000008E-3</v>
      </c>
      <c r="K52" s="6">
        <f>[1]!RawData[[#This Row],[DY Ano]]</f>
        <v>2.2700000000000001E-2</v>
      </c>
      <c r="L52" s="6">
        <f>[1]!RawData[[#This Row],[Rentab. Acumulada]]</f>
        <v>1.5E-3</v>
      </c>
      <c r="M52" s="6">
        <f>[1]!RawData[[#This Row],[Patrimônio Líq.]]</f>
        <v>1389190344.5799999</v>
      </c>
      <c r="N52" s="6">
        <f>[1]!RawData[[#This Row],[P/VPA]]</f>
        <v>0.94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8.2350033597912969E-3</v>
      </c>
      <c r="Q52" s="7">
        <f>RANK(ExportTb[[#This Row],[AHP-G]],ExportTb[AHP-G])</f>
        <v>41</v>
      </c>
    </row>
    <row r="53" spans="1:17" x14ac:dyDescent="0.3">
      <c r="A53" t="str">
        <f>[1]!RawData[[#This Row],[Ticker]]</f>
        <v>VGHF11</v>
      </c>
      <c r="B53" s="6">
        <f>[1]!RawData[[#This Row],[Liquidez Diária]]</f>
        <v>309628</v>
      </c>
      <c r="C53" s="6">
        <f>[1]!RawData[[#This Row],[Dividendo]]</f>
        <v>0.1</v>
      </c>
      <c r="D53" s="6">
        <f>[1]!RawData[[#This Row],[Dividend Yield]]</f>
        <v>1.11E-2</v>
      </c>
      <c r="E53" s="6">
        <f>[1]!RawData[[#This Row],[DY (3M) Acumulado]]</f>
        <v>3.1600000000000003E-2</v>
      </c>
      <c r="F53" s="6">
        <f>[1]!RawData[[#This Row],[DY (6M) Acumulado]]</f>
        <v>6.1400000000000003E-2</v>
      </c>
      <c r="G53" s="6">
        <f>[1]!RawData[[#This Row],[DY (12M) Acumulado]]</f>
        <v>0.13930000000000001</v>
      </c>
      <c r="H53" s="6">
        <f>[1]!RawData[[#This Row],[DY (3M) Média]]</f>
        <v>1.0500000000000001E-2</v>
      </c>
      <c r="I53" s="6">
        <f>[1]!RawData[[#This Row],[DY (6M) Média]]</f>
        <v>1.0200000000000001E-2</v>
      </c>
      <c r="J53" s="6">
        <f>[1]!RawData[[#This Row],[DY (12M) Média]]</f>
        <v>1.1599999999999999E-2</v>
      </c>
      <c r="K53" s="6">
        <f>[1]!RawData[[#This Row],[DY Ano]]</f>
        <v>2.1999999999999999E-2</v>
      </c>
      <c r="L53" s="6">
        <f>[1]!RawData[[#This Row],[Rentab. Acumulada]]</f>
        <v>5.4000000000000003E-3</v>
      </c>
      <c r="M53" s="6">
        <f>[1]!RawData[[#This Row],[Patrimônio Líq.]]</f>
        <v>667476760.63999999</v>
      </c>
      <c r="N53" s="6">
        <f>[1]!RawData[[#This Row],[P/VPA]]</f>
        <v>0.99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2.7133194533839673E-2</v>
      </c>
      <c r="Q53" s="7">
        <f>RANK(ExportTb[[#This Row],[AHP-G]],ExportTb[AHP-G])</f>
        <v>17</v>
      </c>
    </row>
    <row r="54" spans="1:17" x14ac:dyDescent="0.3">
      <c r="A54" t="str">
        <f>[1]!RawData[[#This Row],[Ticker]]</f>
        <v>VGIP11</v>
      </c>
      <c r="B54" s="6">
        <f>[1]!RawData[[#This Row],[Liquidez Diária]]</f>
        <v>16802</v>
      </c>
      <c r="C54" s="6">
        <f>[1]!RawData[[#This Row],[Dividendo]]</f>
        <v>0.8</v>
      </c>
      <c r="D54" s="6">
        <f>[1]!RawData[[#This Row],[Dividend Yield]]</f>
        <v>9.9000000000000008E-3</v>
      </c>
      <c r="E54" s="6">
        <f>[1]!RawData[[#This Row],[DY (3M) Acumulado]]</f>
        <v>2.4899999999999999E-2</v>
      </c>
      <c r="F54" s="6">
        <f>[1]!RawData[[#This Row],[DY (6M) Acumulado]]</f>
        <v>4.6100000000000002E-2</v>
      </c>
      <c r="G54" s="6">
        <f>[1]!RawData[[#This Row],[DY (12M) Acumulado]]</f>
        <v>0.1295</v>
      </c>
      <c r="H54" s="6">
        <f>[1]!RawData[[#This Row],[DY (3M) Média]]</f>
        <v>8.3000000000000001E-3</v>
      </c>
      <c r="I54" s="6">
        <f>[1]!RawData[[#This Row],[DY (6M) Média]]</f>
        <v>7.7000000000000002E-3</v>
      </c>
      <c r="J54" s="6">
        <f>[1]!RawData[[#This Row],[DY (12M) Média]]</f>
        <v>1.0800000000000001E-2</v>
      </c>
      <c r="K54" s="6">
        <f>[1]!RawData[[#This Row],[DY Ano]]</f>
        <v>9.9000000000000008E-3</v>
      </c>
      <c r="L54" s="6">
        <f>[1]!RawData[[#This Row],[Rentab. Acumulada]]</f>
        <v>9.9000000000000008E-3</v>
      </c>
      <c r="M54" s="6">
        <f>[1]!RawData[[#This Row],[Patrimônio Líq.]]</f>
        <v>1068757358.59</v>
      </c>
      <c r="N54" s="6">
        <f>[1]!RawData[[#This Row],[P/VPA]]</f>
        <v>0.92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1.8842021863406264E-2</v>
      </c>
      <c r="Q54" s="7">
        <f>RANK(ExportTb[[#This Row],[AHP-G]],ExportTb[AHP-G])</f>
        <v>32</v>
      </c>
    </row>
    <row r="55" spans="1:17" x14ac:dyDescent="0.3">
      <c r="A55" t="str">
        <f>[1]!RawData[[#This Row],[Ticker]]</f>
        <v>VGIR11</v>
      </c>
      <c r="B55" s="6">
        <f>[1]!RawData[[#This Row],[Liquidez Diária]]</f>
        <v>489191</v>
      </c>
      <c r="C55" s="6">
        <f>[1]!RawData[[#This Row],[Dividendo]]</f>
        <v>0.13</v>
      </c>
      <c r="D55" s="6">
        <f>[1]!RawData[[#This Row],[Dividend Yield]]</f>
        <v>1.3599999999999999E-2</v>
      </c>
      <c r="E55" s="6">
        <f>[1]!RawData[[#This Row],[DY (3M) Acumulado]]</f>
        <v>3.8100000000000002E-2</v>
      </c>
      <c r="F55" s="6">
        <f>[1]!RawData[[#This Row],[DY (6M) Acumulado]]</f>
        <v>7.7299999999999994E-2</v>
      </c>
      <c r="G55" s="6">
        <f>[1]!RawData[[#This Row],[DY (12M) Acumulado]]</f>
        <v>0.15079999999999999</v>
      </c>
      <c r="H55" s="6">
        <f>[1]!RawData[[#This Row],[DY (3M) Média]]</f>
        <v>1.2699999999999999E-2</v>
      </c>
      <c r="I55" s="6">
        <f>[1]!RawData[[#This Row],[DY (6M) Média]]</f>
        <v>1.29E-2</v>
      </c>
      <c r="J55" s="6">
        <f>[1]!RawData[[#This Row],[DY (12M) Média]]</f>
        <v>1.26E-2</v>
      </c>
      <c r="K55" s="6">
        <f>[1]!RawData[[#This Row],[DY Ano]]</f>
        <v>1.3599999999999999E-2</v>
      </c>
      <c r="L55" s="6">
        <f>[1]!RawData[[#This Row],[Rentab. Acumulada]]</f>
        <v>1.3599999999999999E-2</v>
      </c>
      <c r="M55" s="6">
        <f>[1]!RawData[[#This Row],[Patrimônio Líq.]]</f>
        <v>993272195.20000005</v>
      </c>
      <c r="N55" s="6">
        <f>[1]!RawData[[#This Row],[P/VPA]]</f>
        <v>1.01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4.8466447178588466E-2</v>
      </c>
      <c r="Q55" s="7">
        <f>RANK(ExportTb[[#This Row],[AHP-G]],ExportTb[AHP-G])</f>
        <v>11</v>
      </c>
    </row>
    <row r="56" spans="1:17" x14ac:dyDescent="0.3">
      <c r="A56" t="str">
        <f>[1]!RawData[[#This Row],[Ticker]]</f>
        <v>VINO11</v>
      </c>
      <c r="B56" s="6">
        <f>[1]!RawData[[#This Row],[Liquidez Diária]]</f>
        <v>17733</v>
      </c>
      <c r="C56" s="6">
        <f>[1]!RawData[[#This Row],[Dividendo]]</f>
        <v>0.31</v>
      </c>
      <c r="D56" s="6">
        <f>[1]!RawData[[#This Row],[Dividend Yield]]</f>
        <v>7.3000000000000001E-3</v>
      </c>
      <c r="E56" s="6">
        <f>[1]!RawData[[#This Row],[DY (3M) Acumulado]]</f>
        <v>2.1600000000000001E-2</v>
      </c>
      <c r="F56" s="6">
        <f>[1]!RawData[[#This Row],[DY (6M) Acumulado]]</f>
        <v>4.2099999999999999E-2</v>
      </c>
      <c r="G56" s="6">
        <f>[1]!RawData[[#This Row],[DY (12M) Acumulado]]</f>
        <v>8.4900000000000003E-2</v>
      </c>
      <c r="H56" s="6">
        <f>[1]!RawData[[#This Row],[DY (3M) Média]]</f>
        <v>7.1999999999999998E-3</v>
      </c>
      <c r="I56" s="6">
        <f>[1]!RawData[[#This Row],[DY (6M) Média]]</f>
        <v>7.0000000000000001E-3</v>
      </c>
      <c r="J56" s="6">
        <f>[1]!RawData[[#This Row],[DY (12M) Média]]</f>
        <v>7.1000000000000004E-3</v>
      </c>
      <c r="K56" s="6">
        <f>[1]!RawData[[#This Row],[DY Ano]]</f>
        <v>1.44E-2</v>
      </c>
      <c r="L56" s="6">
        <f>[1]!RawData[[#This Row],[Rentab. Acumulada]]</f>
        <v>-2.2100000000000002E-2</v>
      </c>
      <c r="M56" s="6">
        <f>[1]!RawData[[#This Row],[Patrimônio Líq.]]</f>
        <v>907780630.40999997</v>
      </c>
      <c r="N56" s="6">
        <f>[1]!RawData[[#This Row],[P/VPA]]</f>
        <v>0.8</v>
      </c>
      <c r="O56" s="6">
        <f>[1]!RawData[[#This Row],[Quantidade Ativos]]</f>
        <v>9</v>
      </c>
      <c r="P56" s="6">
        <f>SUMPRODUCT([1]!NormalData[[#This Row],[Liquidez Diária]:[Quantidade Ativos]],[1]AHPG_Table!$B$5:$O$5)</f>
        <v>-2.5280520283914934E-2</v>
      </c>
      <c r="Q56" s="7">
        <f>RANK(ExportTb[[#This Row],[AHP-G]],ExportTb[AHP-G])</f>
        <v>53</v>
      </c>
    </row>
    <row r="57" spans="1:17" x14ac:dyDescent="0.3">
      <c r="A57" t="str">
        <f>[1]!RawData[[#This Row],[Ticker]]</f>
        <v>VISC11</v>
      </c>
      <c r="B57" s="6">
        <f>[1]!RawData[[#This Row],[Liquidez Diária]]</f>
        <v>26246</v>
      </c>
      <c r="C57" s="6">
        <f>[1]!RawData[[#This Row],[Dividendo]]</f>
        <v>0.8</v>
      </c>
      <c r="D57" s="6">
        <f>[1]!RawData[[#This Row],[Dividend Yield]]</f>
        <v>7.7999999999999996E-3</v>
      </c>
      <c r="E57" s="6">
        <f>[1]!RawData[[#This Row],[DY (3M) Acumulado]]</f>
        <v>2.3400000000000001E-2</v>
      </c>
      <c r="F57" s="6">
        <f>[1]!RawData[[#This Row],[DY (6M) Acumulado]]</f>
        <v>4.3999999999999997E-2</v>
      </c>
      <c r="G57" s="6">
        <f>[1]!RawData[[#This Row],[DY (12M) Acumulado]]</f>
        <v>8.5000000000000006E-2</v>
      </c>
      <c r="H57" s="6">
        <f>[1]!RawData[[#This Row],[DY (3M) Média]]</f>
        <v>7.7999999999999996E-3</v>
      </c>
      <c r="I57" s="6">
        <f>[1]!RawData[[#This Row],[DY (6M) Média]]</f>
        <v>7.3000000000000001E-3</v>
      </c>
      <c r="J57" s="6">
        <f>[1]!RawData[[#This Row],[DY (12M) Média]]</f>
        <v>7.1000000000000004E-3</v>
      </c>
      <c r="K57" s="6">
        <f>[1]!RawData[[#This Row],[DY Ano]]</f>
        <v>1.54E-2</v>
      </c>
      <c r="L57" s="6">
        <f>[1]!RawData[[#This Row],[Rentab. Acumulada]]</f>
        <v>-1.9699999999999999E-2</v>
      </c>
      <c r="M57" s="6">
        <f>[1]!RawData[[#This Row],[Patrimônio Líq.]]</f>
        <v>2311553641.7199998</v>
      </c>
      <c r="N57" s="6">
        <f>[1]!RawData[[#This Row],[P/VPA]]</f>
        <v>0.84</v>
      </c>
      <c r="O57" s="6">
        <f>[1]!RawData[[#This Row],[Quantidade Ativos]]</f>
        <v>15</v>
      </c>
      <c r="P57" s="6">
        <f>SUMPRODUCT([1]!NormalData[[#This Row],[Liquidez Diária]:[Quantidade Ativos]],[1]AHPG_Table!$B$5:$O$5)</f>
        <v>-1.7419235400971716E-2</v>
      </c>
      <c r="Q57" s="7">
        <f>RANK(ExportTb[[#This Row],[AHP-G]],ExportTb[AHP-G])</f>
        <v>50</v>
      </c>
    </row>
    <row r="58" spans="1:17" x14ac:dyDescent="0.3">
      <c r="A58" t="str">
        <f>[1]!RawData[[#This Row],[Ticker]]</f>
        <v>VRTA11</v>
      </c>
      <c r="B58" s="6">
        <f>[1]!RawData[[#This Row],[Liquidez Diária]]</f>
        <v>29544</v>
      </c>
      <c r="C58" s="6">
        <f>[1]!RawData[[#This Row],[Dividendo]]</f>
        <v>0.95</v>
      </c>
      <c r="D58" s="6">
        <f>[1]!RawData[[#This Row],[Dividend Yield]]</f>
        <v>1.06E-2</v>
      </c>
      <c r="E58" s="6">
        <f>[1]!RawData[[#This Row],[DY (3M) Acumulado]]</f>
        <v>3.2199999999999999E-2</v>
      </c>
      <c r="F58" s="6">
        <f>[1]!RawData[[#This Row],[DY (6M) Acumulado]]</f>
        <v>6.3E-2</v>
      </c>
      <c r="G58" s="6">
        <f>[1]!RawData[[#This Row],[DY (12M) Acumulado]]</f>
        <v>0.13550000000000001</v>
      </c>
      <c r="H58" s="6">
        <f>[1]!RawData[[#This Row],[DY (3M) Média]]</f>
        <v>1.0699999999999999E-2</v>
      </c>
      <c r="I58" s="6">
        <f>[1]!RawData[[#This Row],[DY (6M) Média]]</f>
        <v>1.0500000000000001E-2</v>
      </c>
      <c r="J58" s="6">
        <f>[1]!RawData[[#This Row],[DY (12M) Média]]</f>
        <v>1.1299999999999999E-2</v>
      </c>
      <c r="K58" s="6">
        <f>[1]!RawData[[#This Row],[DY Ano]]</f>
        <v>2.2100000000000002E-2</v>
      </c>
      <c r="L58" s="6">
        <f>[1]!RawData[[#This Row],[Rentab. Acumulada]]</f>
        <v>4.8899999999999999E-2</v>
      </c>
      <c r="M58" s="6">
        <f>[1]!RawData[[#This Row],[Patrimônio Líq.]]</f>
        <v>1415905408.76</v>
      </c>
      <c r="N58" s="6">
        <f>[1]!RawData[[#This Row],[P/VPA]]</f>
        <v>0.94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7.8262436386601991E-2</v>
      </c>
      <c r="Q58" s="7">
        <f>RANK(ExportTb[[#This Row],[AHP-G]],ExportTb[AHP-G])</f>
        <v>5</v>
      </c>
    </row>
    <row r="59" spans="1:17" x14ac:dyDescent="0.3">
      <c r="A59" t="str">
        <f>[1]!RawData[[#This Row],[Ticker]]</f>
        <v>XPCI11</v>
      </c>
      <c r="B59" s="6">
        <f>[1]!RawData[[#This Row],[Liquidez Diária]]</f>
        <v>24805</v>
      </c>
      <c r="C59" s="6">
        <f>[1]!RawData[[#This Row],[Dividendo]]</f>
        <v>1</v>
      </c>
      <c r="D59" s="6">
        <f>[1]!RawData[[#This Row],[Dividend Yield]]</f>
        <v>1.2500000000000001E-2</v>
      </c>
      <c r="E59" s="6">
        <f>[1]!RawData[[#This Row],[DY (3M) Acumulado]]</f>
        <v>3.3599999999999998E-2</v>
      </c>
      <c r="F59" s="6">
        <f>[1]!RawData[[#This Row],[DY (6M) Acumulado]]</f>
        <v>5.8400000000000001E-2</v>
      </c>
      <c r="G59" s="6">
        <f>[1]!RawData[[#This Row],[DY (12M) Acumulado]]</f>
        <v>0.12740000000000001</v>
      </c>
      <c r="H59" s="6">
        <f>[1]!RawData[[#This Row],[DY (3M) Média]]</f>
        <v>1.12E-2</v>
      </c>
      <c r="I59" s="6">
        <f>[1]!RawData[[#This Row],[DY (6M) Média]]</f>
        <v>9.7000000000000003E-3</v>
      </c>
      <c r="J59" s="6">
        <f>[1]!RawData[[#This Row],[DY (12M) Média]]</f>
        <v>1.06E-2</v>
      </c>
      <c r="K59" s="6">
        <f>[1]!RawData[[#This Row],[DY Ano]]</f>
        <v>2.47E-2</v>
      </c>
      <c r="L59" s="6">
        <f>[1]!RawData[[#This Row],[Rentab. Acumulada]]</f>
        <v>3.9699999999999999E-2</v>
      </c>
      <c r="M59" s="6">
        <f>[1]!RawData[[#This Row],[Patrimônio Líq.]]</f>
        <v>814711734.75999999</v>
      </c>
      <c r="N59" s="6">
        <f>[1]!RawData[[#This Row],[P/VPA]]</f>
        <v>0.86</v>
      </c>
      <c r="O59" s="6">
        <f>[1]!RawData[[#This Row],[Quantidade Ativos]]</f>
        <v>0</v>
      </c>
      <c r="P59" s="6">
        <f>SUMPRODUCT([1]!NormalData[[#This Row],[Liquidez Diária]:[Quantidade Ativos]],[1]AHPG_Table!$B$5:$O$5)</f>
        <v>6.4123124931814324E-2</v>
      </c>
      <c r="Q59" s="7">
        <f>RANK(ExportTb[[#This Row],[AHP-G]],ExportTb[AHP-G])</f>
        <v>6</v>
      </c>
    </row>
    <row r="60" spans="1:17" x14ac:dyDescent="0.3">
      <c r="A60" t="str">
        <f>[1]!RawData[[#This Row],[Ticker]]</f>
        <v>XPLG11</v>
      </c>
      <c r="B60" s="6">
        <f>[1]!RawData[[#This Row],[Liquidez Diária]]</f>
        <v>38488</v>
      </c>
      <c r="C60" s="6">
        <f>[1]!RawData[[#This Row],[Dividendo]]</f>
        <v>0.74</v>
      </c>
      <c r="D60" s="6">
        <f>[1]!RawData[[#This Row],[Dividend Yield]]</f>
        <v>7.9000000000000008E-3</v>
      </c>
      <c r="E60" s="6">
        <f>[1]!RawData[[#This Row],[DY (3M) Acumulado]]</f>
        <v>2.35E-2</v>
      </c>
      <c r="F60" s="6">
        <f>[1]!RawData[[#This Row],[DY (6M) Acumulado]]</f>
        <v>4.4699999999999997E-2</v>
      </c>
      <c r="G60" s="6">
        <f>[1]!RawData[[#This Row],[DY (12M) Acumulado]]</f>
        <v>8.6900000000000005E-2</v>
      </c>
      <c r="H60" s="6">
        <f>[1]!RawData[[#This Row],[DY (3M) Média]]</f>
        <v>7.7999999999999996E-3</v>
      </c>
      <c r="I60" s="6">
        <f>[1]!RawData[[#This Row],[DY (6M) Média]]</f>
        <v>7.4000000000000003E-3</v>
      </c>
      <c r="J60" s="6">
        <f>[1]!RawData[[#This Row],[DY (12M) Média]]</f>
        <v>7.1999999999999998E-3</v>
      </c>
      <c r="K60" s="6">
        <f>[1]!RawData[[#This Row],[DY Ano]]</f>
        <v>1.6E-2</v>
      </c>
      <c r="L60" s="6">
        <f>[1]!RawData[[#This Row],[Rentab. Acumulada]]</f>
        <v>4.4900000000000002E-2</v>
      </c>
      <c r="M60" s="6">
        <f>[1]!RawData[[#This Row],[Patrimônio Líq.]]</f>
        <v>3098182791.9499998</v>
      </c>
      <c r="N60" s="6">
        <f>[1]!RawData[[#This Row],[P/VPA]]</f>
        <v>0.8</v>
      </c>
      <c r="O60" s="6">
        <f>[1]!RawData[[#This Row],[Quantidade Ativos]]</f>
        <v>13</v>
      </c>
      <c r="P60" s="6">
        <f>SUMPRODUCT([1]!NormalData[[#This Row],[Liquidez Diária]:[Quantidade Ativos]],[1]AHPG_Table!$B$5:$O$5)</f>
        <v>7.8302243788165776E-2</v>
      </c>
      <c r="Q60" s="7">
        <f>RANK(ExportTb[[#This Row],[AHP-G]],ExportTb[AHP-G])</f>
        <v>4</v>
      </c>
    </row>
    <row r="61" spans="1:17" x14ac:dyDescent="0.3">
      <c r="A61" t="str">
        <f>[1]!RawData[[#This Row],[Ticker]]</f>
        <v>XPML11</v>
      </c>
      <c r="B61" s="6">
        <f>[1]!RawData[[#This Row],[Liquidez Diária]]</f>
        <v>31339</v>
      </c>
      <c r="C61" s="6">
        <f>[1]!RawData[[#This Row],[Dividendo]]</f>
        <v>0.77</v>
      </c>
      <c r="D61" s="6">
        <f>[1]!RawData[[#This Row],[Dividend Yield]]</f>
        <v>7.9000000000000008E-3</v>
      </c>
      <c r="E61" s="6">
        <f>[1]!RawData[[#This Row],[DY (3M) Acumulado]]</f>
        <v>2.52E-2</v>
      </c>
      <c r="F61" s="6">
        <f>[1]!RawData[[#This Row],[DY (6M) Acumulado]]</f>
        <v>4.7E-2</v>
      </c>
      <c r="G61" s="6">
        <f>[1]!RawData[[#This Row],[DY (12M) Acumulado]]</f>
        <v>8.8800000000000004E-2</v>
      </c>
      <c r="H61" s="6">
        <f>[1]!RawData[[#This Row],[DY (3M) Média]]</f>
        <v>8.3999999999999995E-3</v>
      </c>
      <c r="I61" s="6">
        <f>[1]!RawData[[#This Row],[DY (6M) Média]]</f>
        <v>7.7999999999999996E-3</v>
      </c>
      <c r="J61" s="6">
        <f>[1]!RawData[[#This Row],[DY (12M) Média]]</f>
        <v>7.4000000000000003E-3</v>
      </c>
      <c r="K61" s="6">
        <f>[1]!RawData[[#This Row],[DY Ano]]</f>
        <v>7.9000000000000008E-3</v>
      </c>
      <c r="L61" s="6">
        <f>[1]!RawData[[#This Row],[Rentab. Acumulada]]</f>
        <v>7.9000000000000008E-3</v>
      </c>
      <c r="M61" s="6">
        <f>[1]!RawData[[#This Row],[Patrimônio Líq.]]</f>
        <v>2057877597.23</v>
      </c>
      <c r="N61" s="6">
        <f>[1]!RawData[[#This Row],[P/VPA]]</f>
        <v>0.99</v>
      </c>
      <c r="O61" s="6">
        <f>[1]!RawData[[#This Row],[Quantidade Ativos]]</f>
        <v>16</v>
      </c>
      <c r="P61" s="6">
        <f>SUMPRODUCT([1]!NormalData[[#This Row],[Liquidez Diária]:[Quantidade Ativos]],[1]AHPG_Table!$B$5:$O$5)</f>
        <v>2.3414730694166719E-2</v>
      </c>
      <c r="Q61" s="7">
        <f>RANK(ExportTb[[#This Row],[AHP-G]],ExportTb[AHP-G])</f>
        <v>20</v>
      </c>
    </row>
    <row r="62" spans="1:17" x14ac:dyDescent="0.3">
      <c r="A62" t="str">
        <f>[1]!RawData[[#This Row],[Ticker]]</f>
        <v>XPSF11</v>
      </c>
      <c r="B62" s="6">
        <f>[1]!RawData[[#This Row],[Liquidez Diária]]</f>
        <v>88916</v>
      </c>
      <c r="C62" s="6">
        <f>[1]!RawData[[#This Row],[Dividendo]]</f>
        <v>0.08</v>
      </c>
      <c r="D62" s="6">
        <f>[1]!RawData[[#This Row],[Dividend Yield]]</f>
        <v>1.09E-2</v>
      </c>
      <c r="E62" s="6">
        <f>[1]!RawData[[#This Row],[DY (3M) Acumulado]]</f>
        <v>3.1300000000000001E-2</v>
      </c>
      <c r="F62" s="6">
        <f>[1]!RawData[[#This Row],[DY (6M) Acumulado]]</f>
        <v>6.2100000000000002E-2</v>
      </c>
      <c r="G62" s="6">
        <f>[1]!RawData[[#This Row],[DY (12M) Acumulado]]</f>
        <v>0.1198</v>
      </c>
      <c r="H62" s="6">
        <f>[1]!RawData[[#This Row],[DY (3M) Média]]</f>
        <v>1.04E-2</v>
      </c>
      <c r="I62" s="6">
        <f>[1]!RawData[[#This Row],[DY (6M) Média]]</f>
        <v>1.03E-2</v>
      </c>
      <c r="J62" s="6">
        <f>[1]!RawData[[#This Row],[DY (12M) Média]]</f>
        <v>0.01</v>
      </c>
      <c r="K62" s="6">
        <f>[1]!RawData[[#This Row],[DY Ano]]</f>
        <v>2.12E-2</v>
      </c>
      <c r="L62" s="6">
        <f>[1]!RawData[[#This Row],[Rentab. Acumulada]]</f>
        <v>-1.66E-2</v>
      </c>
      <c r="M62" s="6">
        <f>[1]!RawData[[#This Row],[Patrimônio Líq.]]</f>
        <v>369792382.05000001</v>
      </c>
      <c r="N62" s="6">
        <f>[1]!RawData[[#This Row],[P/VPA]]</f>
        <v>0.83</v>
      </c>
      <c r="O62" s="6">
        <f>[1]!RawData[[#This Row],[Quantidade Ativos]]</f>
        <v>0</v>
      </c>
      <c r="P62" s="6">
        <f>SUMPRODUCT([1]!NormalData[[#This Row],[Liquidez Diária]:[Quantidade Ativos]],[1]AHPG_Table!$B$5:$O$5)</f>
        <v>-1.6836223551219529E-2</v>
      </c>
      <c r="Q62" s="7">
        <f>RANK(ExportTb[[#This Row],[AHP-G]],ExportTb[AHP-G])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2023-03-10T00:06:49Z</dcterms:created>
  <dcterms:modified xsi:type="dcterms:W3CDTF">2023-03-10T00:06:50Z</dcterms:modified>
</cp:coreProperties>
</file>