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Model/DailyData/"/>
    </mc:Choice>
  </mc:AlternateContent>
  <xr:revisionPtr revIDLastSave="0" documentId="8_{9482BA7D-D7EF-4B4C-8017-BE58298BDE6E}" xr6:coauthVersionLast="47" xr6:coauthVersionMax="47" xr10:uidLastSave="{00000000-0000-0000-0000-000000000000}"/>
  <bookViews>
    <workbookView xWindow="-108" yWindow="-108" windowWidth="30936" windowHeight="12456" xr2:uid="{A0DF7D11-3273-46F8-8BBF-FA77A9B0F0EE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" i="1" l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Q53" i="1" s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Q52" i="1" s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Q47" i="1" s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Q41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Q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Q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Q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Q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Q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Q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Q11" i="1" s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Q8" i="1" s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Q48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Q4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3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56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7" i="1" l="1"/>
  <c r="Q13" i="1"/>
  <c r="Q19" i="1"/>
  <c r="Q25" i="1"/>
  <c r="Q31" i="1"/>
  <c r="Q37" i="1"/>
  <c r="Q43" i="1"/>
  <c r="Q49" i="1"/>
  <c r="Q18" i="1"/>
  <c r="Q24" i="1"/>
  <c r="Q42" i="1"/>
  <c r="Q5" i="1"/>
  <c r="Q22" i="1"/>
  <c r="Q28" i="1"/>
  <c r="Q34" i="1"/>
  <c r="Q40" i="1"/>
  <c r="Q46" i="1"/>
  <c r="Q12" i="1"/>
  <c r="Q30" i="1"/>
  <c r="Q36" i="1"/>
  <c r="Q2" i="1"/>
  <c r="Q20" i="1"/>
  <c r="Q26" i="1"/>
  <c r="Q32" i="1"/>
  <c r="Q38" i="1"/>
  <c r="Q44" i="1"/>
  <c r="Q50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<sst xmlns="http://schemas.openxmlformats.org/spreadsheetml/2006/main" count="17" uniqueCount="17">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</sst>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Model/TCC_AHPg.xlsm" TargetMode="External"/><Relationship Id="rId1" Type="http://schemas.openxmlformats.org/officeDocument/2006/relationships/externalLinkPath" Target="/e01cf12d9718dab5/Desktop/TCC/04_Application/Model/TCC_AH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z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3.7862753294520046E-2</v>
          </cell>
          <cell r="C5">
            <v>7.8052734866443547E-3</v>
          </cell>
          <cell r="D5">
            <v>3.8038432361501115E-3</v>
          </cell>
          <cell r="E5">
            <v>3.6460278707906748E-3</v>
          </cell>
          <cell r="F5">
            <v>3.5346457336950976E-3</v>
          </cell>
          <cell r="G5">
            <v>3.7713115122164371E-3</v>
          </cell>
          <cell r="H5">
            <v>3.6390171172805755E-3</v>
          </cell>
          <cell r="I5">
            <v>3.5346963284793877E-3</v>
          </cell>
          <cell r="J5">
            <v>3.7784205030554218E-3</v>
          </cell>
          <cell r="K5">
            <v>9.6364182916508258E-3</v>
          </cell>
          <cell r="L5">
            <v>0.85645454291802436</v>
          </cell>
          <cell r="M5">
            <v>1.8544163063292884E-2</v>
          </cell>
          <cell r="N5">
            <v>1.5195768594191146E-3</v>
          </cell>
          <cell r="O5">
            <v>4.2469309784780689E-2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4F45FD-A834-4418-8C11-D05C1A6A0043}" name="ExportTb" displayName="ExportTb" ref="A1:Q56" totalsRowShown="0" headerRowDxfId="18" dataDxfId="17">
  <autoFilter ref="A1:Q56" xr:uid="{84D63845-7F88-4483-9D80-23BA279026D9}"/>
  <tableColumns count="17">
    <tableColumn id="1" xr3:uid="{6099E14A-8238-48F1-B33C-9A9FC1811918}" name="Ticker" dataDxfId="16">
      <calculatedColumnFormula>[1]!RawData[[#This Row],[Ticker]]</calculatedColumnFormula>
    </tableColumn>
    <tableColumn id="2" xr3:uid="{80246258-8073-41BC-83D8-45273E36D64A}" name="Liquidez Diária" dataDxfId="15">
      <calculatedColumnFormula>[1]!RawData[[#This Row],[Liquidez Diária]]</calculatedColumnFormula>
    </tableColumn>
    <tableColumn id="3" xr3:uid="{69C05997-6192-442E-ADDD-EB0D2D558584}" name="Dividendo" dataDxfId="14">
      <calculatedColumnFormula>[1]!RawData[[#This Row],[Dividendo]]</calculatedColumnFormula>
    </tableColumn>
    <tableColumn id="4" xr3:uid="{FB63D934-ED75-4562-80F2-E00071771128}" name="Dividend Yield" dataDxfId="13">
      <calculatedColumnFormula>[1]!RawData[[#This Row],[Dividend Yield]]</calculatedColumnFormula>
    </tableColumn>
    <tableColumn id="5" xr3:uid="{C71FB3EA-4BF1-4CBA-99AC-C4E941148CF3}" name="DY (3M) Acumulado" dataDxfId="12">
      <calculatedColumnFormula>[1]!RawData[[#This Row],[DY (3M) Acumulado]]</calculatedColumnFormula>
    </tableColumn>
    <tableColumn id="6" xr3:uid="{9B163C63-6454-4EEB-B981-7B34ADC483DC}" name="DY (6M) Acumulado" dataDxfId="11">
      <calculatedColumnFormula>[1]!RawData[[#This Row],[DY (6M) Acumulado]]</calculatedColumnFormula>
    </tableColumn>
    <tableColumn id="7" xr3:uid="{BB36B5A6-7D25-48C5-8631-027E84884FA4}" name="DY (12M) Acumulado" dataDxfId="10">
      <calculatedColumnFormula>[1]!RawData[[#This Row],[DY (12M) Acumulado]]</calculatedColumnFormula>
    </tableColumn>
    <tableColumn id="8" xr3:uid="{4CF8EB15-E535-483E-BBE1-9AA23144873A}" name="DY (3M) Média" dataDxfId="9">
      <calculatedColumnFormula>[1]!RawData[[#This Row],[DY (3M) Média]]</calculatedColumnFormula>
    </tableColumn>
    <tableColumn id="9" xr3:uid="{3641FF04-E349-48AE-AB48-31540B68CB96}" name="DY (6M) Média" dataDxfId="8">
      <calculatedColumnFormula>[1]!RawData[[#This Row],[DY (6M) Média]]</calculatedColumnFormula>
    </tableColumn>
    <tableColumn id="10" xr3:uid="{676D61EF-C9EF-4E23-AF52-6491C520FC68}" name="DY (12M) Média" dataDxfId="7">
      <calculatedColumnFormula>[1]!RawData[[#This Row],[DY (12M) Média]]</calculatedColumnFormula>
    </tableColumn>
    <tableColumn id="11" xr3:uid="{BFD63F6E-0120-4697-9032-899DB59DFDB2}" name="DY Ano" dataDxfId="6">
      <calculatedColumnFormula>[1]!RawData[[#This Row],[DY Ano]]</calculatedColumnFormula>
    </tableColumn>
    <tableColumn id="12" xr3:uid="{6C633A7B-5116-4885-949E-F88CEAF0E67B}" name="Rentab. Acumulada" dataDxfId="5">
      <calculatedColumnFormula>[1]!RawData[[#This Row],[Rentab. Acumulada]]</calculatedColumnFormula>
    </tableColumn>
    <tableColumn id="13" xr3:uid="{E992A106-874D-4AC8-9F5A-3923D65FC823}" name="Patrimônio Líq." dataDxfId="4">
      <calculatedColumnFormula>[1]!RawData[[#This Row],[Patrimônio Líq.]]</calculatedColumnFormula>
    </tableColumn>
    <tableColumn id="14" xr3:uid="{56AE61B9-2DE4-403C-803F-D42F924426D1}" name="P/VPA" dataDxfId="3">
      <calculatedColumnFormula>[1]!RawData[[#This Row],[P/VPA]]</calculatedColumnFormula>
    </tableColumn>
    <tableColumn id="15" xr3:uid="{A5809132-455C-4CA0-B3F2-B3EA66E10F04}" name="Quantidade Ativos" dataDxfId="2">
      <calculatedColumnFormula>[1]!RawData[[#This Row],[Quantidade Ativos]]</calculatedColumnFormula>
    </tableColumn>
    <tableColumn id="20" xr3:uid="{745D0125-10AC-424A-8831-910B86125AD8}" name="AHP-G" dataDxfId="1">
      <calculatedColumnFormula>SUMPRODUCT([1]!NormalData[[#This Row],[Liquidez Diária]:[Quantidade Ativos]],[1]AHPG_Table!$B$5:$O$5)</calculatedColumnFormula>
    </tableColumn>
    <tableColumn id="21" xr3:uid="{B9F643A6-1842-4324-B526-E4A99B7F1E79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A4B4-C547-4A67-B992-9BDBA393895D}">
  <sheetPr codeName="Sheet3"/>
  <dimension ref="A1:Q56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3195</v>
      </c>
      <c r="C2" s="6">
        <f>[1]!RawData[[#This Row],[Dividendo]]</f>
        <v>1.06</v>
      </c>
      <c r="D2" s="6">
        <f>[1]!RawData[[#This Row],[Dividend Yield]]</f>
        <v>1.12E-2</v>
      </c>
      <c r="E2" s="6">
        <f>[1]!RawData[[#This Row],[DY (3M) Acumulado]]</f>
        <v>3.27E-2</v>
      </c>
      <c r="F2" s="6">
        <f>[1]!RawData[[#This Row],[DY (6M) Acumulado]]</f>
        <v>6.3E-2</v>
      </c>
      <c r="G2" s="6">
        <f>[1]!RawData[[#This Row],[DY (12M) Acumulado]]</f>
        <v>0.1424</v>
      </c>
      <c r="H2" s="6">
        <f>[1]!RawData[[#This Row],[DY (3M) Média]]</f>
        <v>1.09E-2</v>
      </c>
      <c r="I2" s="6">
        <f>[1]!RawData[[#This Row],[DY (6M) Média]]</f>
        <v>1.0500000000000001E-2</v>
      </c>
      <c r="J2" s="6">
        <f>[1]!RawData[[#This Row],[DY (12M) Média]]</f>
        <v>1.1900000000000001E-2</v>
      </c>
      <c r="K2" s="6">
        <f>[1]!RawData[[#This Row],[DY Ano]]</f>
        <v>2.24E-2</v>
      </c>
      <c r="L2" s="6">
        <f>[1]!RawData[[#This Row],[Rentab. Acumulada]]</f>
        <v>2.8400000000000002E-2</v>
      </c>
      <c r="M2" s="6">
        <f>[1]!RawData[[#This Row],[Patrimônio Líq.]]</f>
        <v>286309475.81999999</v>
      </c>
      <c r="N2" s="6">
        <f>[1]!RawData[[#This Row],[P/VPA]]</f>
        <v>0.98</v>
      </c>
      <c r="O2" s="6">
        <f>[1]!RawData[[#This Row],[Quantidade Ativos]]</f>
        <v>0</v>
      </c>
      <c r="P2" s="6">
        <f>SUMPRODUCT([1]!NormalData[[#This Row],[Liquidez Diária]:[Quantidade Ativos]],[1]AHPG_Table!$B$5:$O$5)</f>
        <v>-0.47409884598585367</v>
      </c>
      <c r="Q2" s="7">
        <f>RANK(ExportTb[[#This Row],[AHP-G]],ExportTb[AHP-G])</f>
        <v>44</v>
      </c>
    </row>
    <row r="3" spans="1:17" x14ac:dyDescent="0.3">
      <c r="A3" t="str">
        <f>[1]!RawData[[#This Row],[Ticker]]</f>
        <v>ALZR11</v>
      </c>
      <c r="B3" s="6">
        <f>[1]!RawData[[#This Row],[Liquidez Diária]]</f>
        <v>11615</v>
      </c>
      <c r="C3" s="6">
        <f>[1]!RawData[[#This Row],[Dividendo]]</f>
        <v>0.82</v>
      </c>
      <c r="D3" s="6">
        <f>[1]!RawData[[#This Row],[Dividend Yield]]</f>
        <v>7.4000000000000003E-3</v>
      </c>
      <c r="E3" s="6">
        <f>[1]!RawData[[#This Row],[DY (3M) Acumulado]]</f>
        <v>2.1499999999999998E-2</v>
      </c>
      <c r="F3" s="6">
        <f>[1]!RawData[[#This Row],[DY (6M) Acumulado]]</f>
        <v>4.1599999999999998E-2</v>
      </c>
      <c r="G3" s="6">
        <f>[1]!RawData[[#This Row],[DY (12M) Acumulado]]</f>
        <v>0.1235</v>
      </c>
      <c r="H3" s="6">
        <f>[1]!RawData[[#This Row],[DY (3M) Média]]</f>
        <v>7.1999999999999998E-3</v>
      </c>
      <c r="I3" s="6">
        <f>[1]!RawData[[#This Row],[DY (6M) Média]]</f>
        <v>6.8999999999999999E-3</v>
      </c>
      <c r="J3" s="6">
        <f>[1]!RawData[[#This Row],[DY (12M) Média]]</f>
        <v>1.03E-2</v>
      </c>
      <c r="K3" s="6">
        <f>[1]!RawData[[#This Row],[DY Ano]]</f>
        <v>1.46E-2</v>
      </c>
      <c r="L3" s="6">
        <f>[1]!RawData[[#This Row],[Rentab. Acumulada]]</f>
        <v>1.5599999999999999E-2</v>
      </c>
      <c r="M3" s="6">
        <f>[1]!RawData[[#This Row],[Patrimônio Líq.]]</f>
        <v>740337456.77999997</v>
      </c>
      <c r="N3" s="6">
        <f>[1]!RawData[[#This Row],[P/VPA]]</f>
        <v>1.05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-0.25832639459595358</v>
      </c>
      <c r="Q3" s="7">
        <f>RANK(ExportTb[[#This Row],[AHP-G]],ExportTb[AHP-G])</f>
        <v>37</v>
      </c>
    </row>
    <row r="4" spans="1:17" x14ac:dyDescent="0.3">
      <c r="A4" t="str">
        <f>[1]!RawData[[#This Row],[Ticker]]</f>
        <v>BARI11</v>
      </c>
      <c r="B4" s="6">
        <f>[1]!RawData[[#This Row],[Liquidez Diária]]</f>
        <v>6828</v>
      </c>
      <c r="C4" s="6">
        <f>[1]!RawData[[#This Row],[Dividendo]]</f>
        <v>0.9</v>
      </c>
      <c r="D4" s="6">
        <f>[1]!RawData[[#This Row],[Dividend Yield]]</f>
        <v>1.17E-2</v>
      </c>
      <c r="E4" s="6">
        <f>[1]!RawData[[#This Row],[DY (3M) Acumulado]]</f>
        <v>3.2300000000000002E-2</v>
      </c>
      <c r="F4" s="6">
        <f>[1]!RawData[[#This Row],[DY (6M) Acumulado]]</f>
        <v>6.2600000000000003E-2</v>
      </c>
      <c r="G4" s="6">
        <f>[1]!RawData[[#This Row],[DY (12M) Acumulado]]</f>
        <v>0.13969999999999999</v>
      </c>
      <c r="H4" s="6">
        <f>[1]!RawData[[#This Row],[DY (3M) Média]]</f>
        <v>1.0800000000000001E-2</v>
      </c>
      <c r="I4" s="6">
        <f>[1]!RawData[[#This Row],[DY (6M) Média]]</f>
        <v>1.04E-2</v>
      </c>
      <c r="J4" s="6">
        <f>[1]!RawData[[#This Row],[DY (12M) Média]]</f>
        <v>1.1599999999999999E-2</v>
      </c>
      <c r="K4" s="6">
        <f>[1]!RawData[[#This Row],[DY Ano]]</f>
        <v>3.2300000000000002E-2</v>
      </c>
      <c r="L4" s="6">
        <f>[1]!RawData[[#This Row],[Rentab. Acumulada]]</f>
        <v>-0.12790000000000001</v>
      </c>
      <c r="M4" s="6">
        <f>[1]!RawData[[#This Row],[Patrimônio Líq.]]</f>
        <v>443249200.00999999</v>
      </c>
      <c r="N4" s="6">
        <f>[1]!RawData[[#This Row],[P/VPA]]</f>
        <v>0.81</v>
      </c>
      <c r="O4" s="6">
        <f>[1]!RawData[[#This Row],[Quantidade Ativos]]</f>
        <v>0</v>
      </c>
      <c r="P4" s="6">
        <f>SUMPRODUCT([1]!NormalData[[#This Row],[Liquidez Diária]:[Quantidade Ativos]],[1]AHPG_Table!$B$5:$O$5)</f>
        <v>2.1405455234818502</v>
      </c>
      <c r="Q4" s="7">
        <f>RANK(ExportTb[[#This Row],[AHP-G]],ExportTb[AHP-G])</f>
        <v>1</v>
      </c>
    </row>
    <row r="5" spans="1:17" x14ac:dyDescent="0.3">
      <c r="A5" t="str">
        <f>[1]!RawData[[#This Row],[Ticker]]</f>
        <v>BBPO11</v>
      </c>
      <c r="B5" s="6">
        <f>[1]!RawData[[#This Row],[Liquidez Diária]]</f>
        <v>12980</v>
      </c>
      <c r="C5" s="6">
        <f>[1]!RawData[[#This Row],[Dividendo]]</f>
        <v>0.9</v>
      </c>
      <c r="D5" s="6">
        <f>[1]!RawData[[#This Row],[Dividend Yield]]</f>
        <v>1.0800000000000001E-2</v>
      </c>
      <c r="E5" s="6">
        <f>[1]!RawData[[#This Row],[DY (3M) Acumulado]]</f>
        <v>3.2199999999999999E-2</v>
      </c>
      <c r="F5" s="6">
        <f>[1]!RawData[[#This Row],[DY (6M) Acumulado]]</f>
        <v>6.3200000000000006E-2</v>
      </c>
      <c r="G5" s="6">
        <f>[1]!RawData[[#This Row],[DY (12M) Acumulado]]</f>
        <v>0.12709999999999999</v>
      </c>
      <c r="H5" s="6">
        <f>[1]!RawData[[#This Row],[DY (3M) Média]]</f>
        <v>1.0699999999999999E-2</v>
      </c>
      <c r="I5" s="6">
        <f>[1]!RawData[[#This Row],[DY (6M) Média]]</f>
        <v>1.0500000000000001E-2</v>
      </c>
      <c r="J5" s="6">
        <f>[1]!RawData[[#This Row],[DY (12M) Média]]</f>
        <v>1.06E-2</v>
      </c>
      <c r="K5" s="6">
        <f>[1]!RawData[[#This Row],[DY Ano]]</f>
        <v>3.2199999999999999E-2</v>
      </c>
      <c r="L5" s="6">
        <f>[1]!RawData[[#This Row],[Rentab. Acumulada]]</f>
        <v>-1.2699999999999999E-2</v>
      </c>
      <c r="M5" s="6">
        <f>[1]!RawData[[#This Row],[Patrimônio Líq.]]</f>
        <v>1604588209.79</v>
      </c>
      <c r="N5" s="6">
        <f>[1]!RawData[[#This Row],[P/VPA]]</f>
        <v>0.82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0.22091730389070244</v>
      </c>
      <c r="Q5" s="7">
        <f>RANK(ExportTb[[#This Row],[AHP-G]],ExportTb[AHP-G])</f>
        <v>18</v>
      </c>
    </row>
    <row r="6" spans="1:17" x14ac:dyDescent="0.3">
      <c r="A6" t="str">
        <f>[1]!RawData[[#This Row],[Ticker]]</f>
        <v>BCFF11</v>
      </c>
      <c r="B6" s="6">
        <f>[1]!RawData[[#This Row],[Liquidez Diária]]</f>
        <v>34662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2.63E-2</v>
      </c>
      <c r="F6" s="6">
        <f>[1]!RawData[[#This Row],[DY (6M) Acumulado]]</f>
        <v>5.0799999999999998E-2</v>
      </c>
      <c r="G6" s="6">
        <f>[1]!RawData[[#This Row],[DY (12M) Acumulado]]</f>
        <v>0.10050000000000001</v>
      </c>
      <c r="H6" s="6">
        <f>[1]!RawData[[#This Row],[DY (3M) Média]]</f>
        <v>8.8000000000000005E-3</v>
      </c>
      <c r="I6" s="6">
        <f>[1]!RawData[[#This Row],[DY (6M) Média]]</f>
        <v>8.5000000000000006E-3</v>
      </c>
      <c r="J6" s="6">
        <f>[1]!RawData[[#This Row],[DY (12M) Média]]</f>
        <v>8.3999999999999995E-3</v>
      </c>
      <c r="K6" s="6">
        <f>[1]!RawData[[#This Row],[DY Ano]]</f>
        <v>1.78E-2</v>
      </c>
      <c r="L6" s="6">
        <f>[1]!RawData[[#This Row],[Rentab. Acumulada]]</f>
        <v>2.47E-2</v>
      </c>
      <c r="M6" s="6">
        <f>[1]!RawData[[#This Row],[Patrimônio Líq.]]</f>
        <v>1903260829.6700001</v>
      </c>
      <c r="N6" s="6">
        <f>[1]!RawData[[#This Row],[P/VPA]]</f>
        <v>0.83</v>
      </c>
      <c r="O6" s="6">
        <f>[1]!RawData[[#This Row],[Quantidade Ativos]]</f>
        <v>0</v>
      </c>
      <c r="P6" s="6">
        <f>SUMPRODUCT([1]!NormalData[[#This Row],[Liquidez Diária]:[Quantidade Ativos]],[1]AHPG_Table!$B$5:$O$5)</f>
        <v>-0.41159462867888985</v>
      </c>
      <c r="Q6" s="7">
        <f>RANK(ExportTb[[#This Row],[AHP-G]],ExportTb[AHP-G])</f>
        <v>42</v>
      </c>
    </row>
    <row r="7" spans="1:17" x14ac:dyDescent="0.3">
      <c r="A7" t="str">
        <f>[1]!RawData[[#This Row],[Ticker]]</f>
        <v>BCIA11</v>
      </c>
      <c r="B7" s="6">
        <f>[1]!RawData[[#This Row],[Liquidez Diária]]</f>
        <v>1974</v>
      </c>
      <c r="C7" s="6">
        <f>[1]!RawData[[#This Row],[Dividendo]]</f>
        <v>0.78</v>
      </c>
      <c r="D7" s="6">
        <f>[1]!RawData[[#This Row],[Dividend Yield]]</f>
        <v>9.7000000000000003E-3</v>
      </c>
      <c r="E7" s="6">
        <f>[1]!RawData[[#This Row],[DY (3M) Acumulado]]</f>
        <v>2.8299999999999999E-2</v>
      </c>
      <c r="F7" s="6">
        <f>[1]!RawData[[#This Row],[DY (6M) Acumulado]]</f>
        <v>5.45E-2</v>
      </c>
      <c r="G7" s="6">
        <f>[1]!RawData[[#This Row],[DY (12M) Acumulado]]</f>
        <v>0.10580000000000001</v>
      </c>
      <c r="H7" s="6">
        <f>[1]!RawData[[#This Row],[DY (3M) Média]]</f>
        <v>9.4000000000000004E-3</v>
      </c>
      <c r="I7" s="6">
        <f>[1]!RawData[[#This Row],[DY (6M) Média]]</f>
        <v>9.1000000000000004E-3</v>
      </c>
      <c r="J7" s="6">
        <f>[1]!RawData[[#This Row],[DY (12M) Média]]</f>
        <v>8.8000000000000005E-3</v>
      </c>
      <c r="K7" s="6">
        <f>[1]!RawData[[#This Row],[DY Ano]]</f>
        <v>2.8299999999999999E-2</v>
      </c>
      <c r="L7" s="6">
        <f>[1]!RawData[[#This Row],[Rentab. Acumulada]]</f>
        <v>-5.4999999999999997E-3</v>
      </c>
      <c r="M7" s="6">
        <f>[1]!RawData[[#This Row],[Patrimônio Líq.]]</f>
        <v>360458463.58999997</v>
      </c>
      <c r="N7" s="6">
        <f>[1]!RawData[[#This Row],[P/VPA]]</f>
        <v>0.82</v>
      </c>
      <c r="O7" s="6">
        <f>[1]!RawData[[#This Row],[Quantidade Ativos]]</f>
        <v>0</v>
      </c>
      <c r="P7" s="6">
        <f>SUMPRODUCT([1]!NormalData[[#This Row],[Liquidez Diária]:[Quantidade Ativos]],[1]AHPG_Table!$B$5:$O$5)</f>
        <v>9.2861446437169953E-2</v>
      </c>
      <c r="Q7" s="7">
        <f>RANK(ExportTb[[#This Row],[AHP-G]],ExportTb[AHP-G])</f>
        <v>24</v>
      </c>
    </row>
    <row r="8" spans="1:17" x14ac:dyDescent="0.3">
      <c r="A8" t="str">
        <f>[1]!RawData[[#This Row],[Ticker]]</f>
        <v>BPFF11</v>
      </c>
      <c r="B8" s="6">
        <f>[1]!RawData[[#This Row],[Liquidez Diária]]</f>
        <v>4175</v>
      </c>
      <c r="C8" s="6">
        <f>[1]!RawData[[#This Row],[Dividendo]]</f>
        <v>0.62</v>
      </c>
      <c r="D8" s="6">
        <f>[1]!RawData[[#This Row],[Dividend Yield]]</f>
        <v>1.0800000000000001E-2</v>
      </c>
      <c r="E8" s="6">
        <f>[1]!RawData[[#This Row],[DY (3M) Acumulado]]</f>
        <v>3.04E-2</v>
      </c>
      <c r="F8" s="6">
        <f>[1]!RawData[[#This Row],[DY (6M) Acumulado]]</f>
        <v>5.8700000000000002E-2</v>
      </c>
      <c r="G8" s="6">
        <f>[1]!RawData[[#This Row],[DY (12M) Acumulado]]</f>
        <v>0.1241</v>
      </c>
      <c r="H8" s="6">
        <f>[1]!RawData[[#This Row],[DY (3M) Média]]</f>
        <v>1.01E-2</v>
      </c>
      <c r="I8" s="6">
        <f>[1]!RawData[[#This Row],[DY (6M) Média]]</f>
        <v>9.7999999999999997E-3</v>
      </c>
      <c r="J8" s="6">
        <f>[1]!RawData[[#This Row],[DY (12M) Média]]</f>
        <v>1.03E-2</v>
      </c>
      <c r="K8" s="6">
        <f>[1]!RawData[[#This Row],[DY Ano]]</f>
        <v>3.04E-2</v>
      </c>
      <c r="L8" s="6">
        <f>[1]!RawData[[#This Row],[Rentab. Acumulada]]</f>
        <v>-8.2699999999999996E-2</v>
      </c>
      <c r="M8" s="6">
        <f>[1]!RawData[[#This Row],[Patrimônio Líq.]]</f>
        <v>322269846.68000001</v>
      </c>
      <c r="N8" s="6">
        <f>[1]!RawData[[#This Row],[P/VPA]]</f>
        <v>0.81</v>
      </c>
      <c r="O8" s="6">
        <f>[1]!RawData[[#This Row],[Quantidade Ativos]]</f>
        <v>0</v>
      </c>
      <c r="P8" s="6">
        <f>SUMPRODUCT([1]!NormalData[[#This Row],[Liquidez Diária]:[Quantidade Ativos]],[1]AHPG_Table!$B$5:$O$5)</f>
        <v>1.3842912467285398</v>
      </c>
      <c r="Q8" s="7">
        <f>RANK(ExportTb[[#This Row],[AHP-G]],ExportTb[AHP-G])</f>
        <v>2</v>
      </c>
    </row>
    <row r="9" spans="1:17" x14ac:dyDescent="0.3">
      <c r="A9" t="str">
        <f>[1]!RawData[[#This Row],[Ticker]]</f>
        <v>BTCR11</v>
      </c>
      <c r="B9" s="6">
        <f>[1]!RawData[[#This Row],[Liquidez Diária]]</f>
        <v>6663</v>
      </c>
      <c r="C9" s="6">
        <f>[1]!RawData[[#This Row],[Dividendo]]</f>
        <v>0.9</v>
      </c>
      <c r="D9" s="6">
        <f>[1]!RawData[[#This Row],[Dividend Yield]]</f>
        <v>0.01</v>
      </c>
      <c r="E9" s="6">
        <f>[1]!RawData[[#This Row],[DY (3M) Acumulado]]</f>
        <v>2.93E-2</v>
      </c>
      <c r="F9" s="6">
        <f>[1]!RawData[[#This Row],[DY (6M) Acumulado]]</f>
        <v>6.6400000000000001E-2</v>
      </c>
      <c r="G9" s="6">
        <f>[1]!RawData[[#This Row],[DY (12M) Acumulado]]</f>
        <v>0.1356</v>
      </c>
      <c r="H9" s="6">
        <f>[1]!RawData[[#This Row],[DY (3M) Média]]</f>
        <v>9.7999999999999997E-3</v>
      </c>
      <c r="I9" s="6">
        <f>[1]!RawData[[#This Row],[DY (6M) Média]]</f>
        <v>1.11E-2</v>
      </c>
      <c r="J9" s="6">
        <f>[1]!RawData[[#This Row],[DY (12M) Média]]</f>
        <v>1.1299999999999999E-2</v>
      </c>
      <c r="K9" s="6">
        <f>[1]!RawData[[#This Row],[DY Ano]]</f>
        <v>0.1159</v>
      </c>
      <c r="L9" s="6">
        <f>[1]!RawData[[#This Row],[Rentab. Acumulada]]</f>
        <v>9.8199999999999996E-2</v>
      </c>
      <c r="M9" s="6">
        <f>[1]!RawData[[#This Row],[Patrimônio Líq.]]</f>
        <v>458252683.73000002</v>
      </c>
      <c r="N9" s="6">
        <f>[1]!RawData[[#This Row],[P/VPA]]</f>
        <v>0.92</v>
      </c>
      <c r="O9" s="6">
        <f>[1]!RawData[[#This Row],[Quantidade Ativos]]</f>
        <v>0</v>
      </c>
      <c r="P9" s="6">
        <f>SUMPRODUCT([1]!NormalData[[#This Row],[Liquidez Diária]:[Quantidade Ativos]],[1]AHPG_Table!$B$5:$O$5)</f>
        <v>-1.6410807503166644</v>
      </c>
      <c r="Q9" s="7">
        <f>RANK(ExportTb[[#This Row],[AHP-G]],ExportTb[AHP-G])</f>
        <v>55</v>
      </c>
    </row>
    <row r="10" spans="1:17" x14ac:dyDescent="0.3">
      <c r="A10" t="str">
        <f>[1]!RawData[[#This Row],[Ticker]]</f>
        <v>BTLG11</v>
      </c>
      <c r="B10" s="6">
        <f>[1]!RawData[[#This Row],[Liquidez Diária]]</f>
        <v>24770</v>
      </c>
      <c r="C10" s="6">
        <f>[1]!RawData[[#This Row],[Dividendo]]</f>
        <v>0.74</v>
      </c>
      <c r="D10" s="6">
        <f>[1]!RawData[[#This Row],[Dividend Yield]]</f>
        <v>7.9000000000000008E-3</v>
      </c>
      <c r="E10" s="6">
        <f>[1]!RawData[[#This Row],[DY (3M) Acumulado]]</f>
        <v>2.35E-2</v>
      </c>
      <c r="F10" s="6">
        <f>[1]!RawData[[#This Row],[DY (6M) Acumulado]]</f>
        <v>4.5900000000000003E-2</v>
      </c>
      <c r="G10" s="6">
        <f>[1]!RawData[[#This Row],[DY (12M) Acumulado]]</f>
        <v>8.9899999999999994E-2</v>
      </c>
      <c r="H10" s="6">
        <f>[1]!RawData[[#This Row],[DY (3M) Média]]</f>
        <v>7.7999999999999996E-3</v>
      </c>
      <c r="I10" s="6">
        <f>[1]!RawData[[#This Row],[DY (6M) Média]]</f>
        <v>7.7000000000000002E-3</v>
      </c>
      <c r="J10" s="6">
        <f>[1]!RawData[[#This Row],[DY (12M) Média]]</f>
        <v>7.4999999999999997E-3</v>
      </c>
      <c r="K10" s="6">
        <f>[1]!RawData[[#This Row],[DY Ano]]</f>
        <v>1.5800000000000002E-2</v>
      </c>
      <c r="L10" s="6">
        <f>[1]!RawData[[#This Row],[Rentab. Acumulada]]</f>
        <v>2.12E-2</v>
      </c>
      <c r="M10" s="6">
        <f>[1]!RawData[[#This Row],[Patrimônio Líq.]]</f>
        <v>2089628167.96</v>
      </c>
      <c r="N10" s="6">
        <f>[1]!RawData[[#This Row],[P/VPA]]</f>
        <v>0.94</v>
      </c>
      <c r="O10" s="6">
        <f>[1]!RawData[[#This Row],[Quantidade Ativos]]</f>
        <v>16</v>
      </c>
      <c r="P10" s="6">
        <f>SUMPRODUCT([1]!NormalData[[#This Row],[Liquidez Diária]:[Quantidade Ativos]],[1]AHPG_Table!$B$5:$O$5)</f>
        <v>-0.35141301335311337</v>
      </c>
      <c r="Q10" s="7">
        <f>RANK(ExportTb[[#This Row],[AHP-G]],ExportTb[AHP-G])</f>
        <v>41</v>
      </c>
    </row>
    <row r="11" spans="1:17" x14ac:dyDescent="0.3">
      <c r="A11" t="str">
        <f>[1]!RawData[[#This Row],[Ticker]]</f>
        <v>CPTS11</v>
      </c>
      <c r="B11" s="6">
        <f>[1]!RawData[[#This Row],[Liquidez Diária]]</f>
        <v>61977</v>
      </c>
      <c r="C11" s="6">
        <f>[1]!RawData[[#This Row],[Dividendo]]</f>
        <v>0.76</v>
      </c>
      <c r="D11" s="6">
        <f>[1]!RawData[[#This Row],[Dividend Yield]]</f>
        <v>0.01</v>
      </c>
      <c r="E11" s="6">
        <f>[1]!RawData[[#This Row],[DY (3M) Acumulado]]</f>
        <v>2.7199999999999998E-2</v>
      </c>
      <c r="F11" s="6">
        <f>[1]!RawData[[#This Row],[DY (6M) Acumulado]]</f>
        <v>5.2600000000000001E-2</v>
      </c>
      <c r="G11" s="6">
        <f>[1]!RawData[[#This Row],[DY (12M) Acumulado]]</f>
        <v>0.1239</v>
      </c>
      <c r="H11" s="6">
        <f>[1]!RawData[[#This Row],[DY (3M) Média]]</f>
        <v>9.1000000000000004E-3</v>
      </c>
      <c r="I11" s="6">
        <f>[1]!RawData[[#This Row],[DY (6M) Média]]</f>
        <v>8.8000000000000005E-3</v>
      </c>
      <c r="J11" s="6">
        <f>[1]!RawData[[#This Row],[DY (12M) Média]]</f>
        <v>1.03E-2</v>
      </c>
      <c r="K11" s="6">
        <f>[1]!RawData[[#This Row],[DY Ano]]</f>
        <v>1.9800000000000002E-2</v>
      </c>
      <c r="L11" s="6">
        <f>[1]!RawData[[#This Row],[Rentab. Acumulada]]</f>
        <v>1.7500000000000002E-2</v>
      </c>
      <c r="M11" s="6">
        <f>[1]!RawData[[#This Row],[Patrimônio Líq.]]</f>
        <v>2858127870.96</v>
      </c>
      <c r="N11" s="6">
        <f>[1]!RawData[[#This Row],[P/VPA]]</f>
        <v>0.85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-0.29043801743042663</v>
      </c>
      <c r="Q11" s="7">
        <f>RANK(ExportTb[[#This Row],[AHP-G]],ExportTb[AHP-G])</f>
        <v>38</v>
      </c>
    </row>
    <row r="12" spans="1:17" x14ac:dyDescent="0.3">
      <c r="A12" t="str">
        <f>[1]!RawData[[#This Row],[Ticker]]</f>
        <v>CVBI11</v>
      </c>
      <c r="B12" s="6">
        <f>[1]!RawData[[#This Row],[Liquidez Diária]]</f>
        <v>15790</v>
      </c>
      <c r="C12" s="6">
        <f>[1]!RawData[[#This Row],[Dividendo]]</f>
        <v>1</v>
      </c>
      <c r="D12" s="6">
        <f>[1]!RawData[[#This Row],[Dividend Yield]]</f>
        <v>1.12E-2</v>
      </c>
      <c r="E12" s="6">
        <f>[1]!RawData[[#This Row],[DY (3M) Acumulado]]</f>
        <v>3.5799999999999998E-2</v>
      </c>
      <c r="F12" s="6">
        <f>[1]!RawData[[#This Row],[DY (6M) Acumulado]]</f>
        <v>5.8500000000000003E-2</v>
      </c>
      <c r="G12" s="6">
        <f>[1]!RawData[[#This Row],[DY (12M) Acumulado]]</f>
        <v>0.1303</v>
      </c>
      <c r="H12" s="6">
        <f>[1]!RawData[[#This Row],[DY (3M) Média]]</f>
        <v>1.1900000000000001E-2</v>
      </c>
      <c r="I12" s="6">
        <f>[1]!RawData[[#This Row],[DY (6M) Média]]</f>
        <v>9.7999999999999997E-3</v>
      </c>
      <c r="J12" s="6">
        <f>[1]!RawData[[#This Row],[DY (12M) Média]]</f>
        <v>1.09E-2</v>
      </c>
      <c r="K12" s="6">
        <f>[1]!RawData[[#This Row],[DY Ano]]</f>
        <v>2.3699999999999999E-2</v>
      </c>
      <c r="L12" s="6">
        <f>[1]!RawData[[#This Row],[Rentab. Acumulada]]</f>
        <v>2.86E-2</v>
      </c>
      <c r="M12" s="6">
        <f>[1]!RawData[[#This Row],[Patrimônio Líq.]]</f>
        <v>1040785149.95</v>
      </c>
      <c r="N12" s="6">
        <f>[1]!RawData[[#This Row],[P/VPA]]</f>
        <v>0.93</v>
      </c>
      <c r="O12" s="6">
        <f>[1]!RawData[[#This Row],[Quantidade Ativos]]</f>
        <v>0</v>
      </c>
      <c r="P12" s="6">
        <f>SUMPRODUCT([1]!NormalData[[#This Row],[Liquidez Diária]:[Quantidade Ativos]],[1]AHPG_Table!$B$5:$O$5)</f>
        <v>-0.47709637938141952</v>
      </c>
      <c r="Q12" s="7">
        <f>RANK(ExportTb[[#This Row],[AHP-G]],ExportTb[AHP-G])</f>
        <v>45</v>
      </c>
    </row>
    <row r="13" spans="1:17" x14ac:dyDescent="0.3">
      <c r="A13" t="str">
        <f>[1]!RawData[[#This Row],[Ticker]]</f>
        <v>GALG11</v>
      </c>
      <c r="B13" s="6">
        <f>[1]!RawData[[#This Row],[Liquidez Diária]]</f>
        <v>63113</v>
      </c>
      <c r="C13" s="6">
        <f>[1]!RawData[[#This Row],[Dividendo]]</f>
        <v>0.08</v>
      </c>
      <c r="D13" s="6">
        <f>[1]!RawData[[#This Row],[Dividend Yield]]</f>
        <v>1.01E-2</v>
      </c>
      <c r="E13" s="6">
        <f>[1]!RawData[[#This Row],[DY (3M) Acumulado]]</f>
        <v>2.8500000000000001E-2</v>
      </c>
      <c r="F13" s="6">
        <f>[1]!RawData[[#This Row],[DY (6M) Acumulado]]</f>
        <v>5.45E-2</v>
      </c>
      <c r="G13" s="6">
        <f>[1]!RawData[[#This Row],[DY (12M) Acumulado]]</f>
        <v>0.10589999999999999</v>
      </c>
      <c r="H13" s="6">
        <f>[1]!RawData[[#This Row],[DY (3M) Média]]</f>
        <v>9.4999999999999998E-3</v>
      </c>
      <c r="I13" s="6">
        <f>[1]!RawData[[#This Row],[DY (6M) Média]]</f>
        <v>9.1000000000000004E-3</v>
      </c>
      <c r="J13" s="6">
        <f>[1]!RawData[[#This Row],[DY (12M) Média]]</f>
        <v>8.8000000000000005E-3</v>
      </c>
      <c r="K13" s="6">
        <f>[1]!RawData[[#This Row],[DY Ano]]</f>
        <v>2.8500000000000001E-2</v>
      </c>
      <c r="L13" s="6">
        <f>[1]!RawData[[#This Row],[Rentab. Acumulada]]</f>
        <v>-7.6799999999999993E-2</v>
      </c>
      <c r="M13" s="6">
        <f>[1]!RawData[[#This Row],[Patrimônio Líq.]]</f>
        <v>534297795.23000002</v>
      </c>
      <c r="N13" s="6">
        <f>[1]!RawData[[#This Row],[P/VPA]]</f>
        <v>0.88</v>
      </c>
      <c r="O13" s="6">
        <f>[1]!RawData[[#This Row],[Quantidade Ativos]]</f>
        <v>6</v>
      </c>
      <c r="P13" s="6">
        <f>SUMPRODUCT([1]!NormalData[[#This Row],[Liquidez Diária]:[Quantidade Ativos]],[1]AHPG_Table!$B$5:$O$5)</f>
        <v>1.2870670643475297</v>
      </c>
      <c r="Q13" s="7">
        <f>RANK(ExportTb[[#This Row],[AHP-G]],ExportTb[AHP-G])</f>
        <v>3</v>
      </c>
    </row>
    <row r="14" spans="1:17" x14ac:dyDescent="0.3">
      <c r="A14" t="str">
        <f>[1]!RawData[[#This Row],[Ticker]]</f>
        <v>GGRC11</v>
      </c>
      <c r="B14" s="6">
        <f>[1]!RawData[[#This Row],[Liquidez Diária]]</f>
        <v>11204</v>
      </c>
      <c r="C14" s="6">
        <f>[1]!RawData[[#This Row],[Dividendo]]</f>
        <v>1</v>
      </c>
      <c r="D14" s="6">
        <f>[1]!RawData[[#This Row],[Dividend Yield]]</f>
        <v>0.01</v>
      </c>
      <c r="E14" s="6">
        <f>[1]!RawData[[#This Row],[DY (3M) Acumulado]]</f>
        <v>2.8400000000000002E-2</v>
      </c>
      <c r="F14" s="6">
        <f>[1]!RawData[[#This Row],[DY (6M) Acumulado]]</f>
        <v>5.4199999999999998E-2</v>
      </c>
      <c r="G14" s="6">
        <f>[1]!RawData[[#This Row],[DY (12M) Acumulado]]</f>
        <v>0.10349999999999999</v>
      </c>
      <c r="H14" s="6">
        <f>[1]!RawData[[#This Row],[DY (3M) Média]]</f>
        <v>9.4999999999999998E-3</v>
      </c>
      <c r="I14" s="6">
        <f>[1]!RawData[[#This Row],[DY (6M) Média]]</f>
        <v>8.9999999999999993E-3</v>
      </c>
      <c r="J14" s="6">
        <f>[1]!RawData[[#This Row],[DY (12M) Média]]</f>
        <v>8.6E-3</v>
      </c>
      <c r="K14" s="6">
        <f>[1]!RawData[[#This Row],[DY Ano]]</f>
        <v>2.8400000000000002E-2</v>
      </c>
      <c r="L14" s="6">
        <f>[1]!RawData[[#This Row],[Rentab. Acumulada]]</f>
        <v>-6.3E-3</v>
      </c>
      <c r="M14" s="6">
        <f>[1]!RawData[[#This Row],[Patrimônio Líq.]]</f>
        <v>1012610974.87</v>
      </c>
      <c r="N14" s="6">
        <f>[1]!RawData[[#This Row],[P/VPA]]</f>
        <v>0.8</v>
      </c>
      <c r="O14" s="6">
        <f>[1]!RawData[[#This Row],[Quantidade Ativos]]</f>
        <v>20</v>
      </c>
      <c r="P14" s="6">
        <f>SUMPRODUCT([1]!NormalData[[#This Row],[Liquidez Diária]:[Quantidade Ativos]],[1]AHPG_Table!$B$5:$O$5)</f>
        <v>0.10877230143814419</v>
      </c>
      <c r="Q14" s="7">
        <f>RANK(ExportTb[[#This Row],[AHP-G]],ExportTb[AHP-G])</f>
        <v>23</v>
      </c>
    </row>
    <row r="15" spans="1:17" x14ac:dyDescent="0.3">
      <c r="A15" t="str">
        <f>[1]!RawData[[#This Row],[Ticker]]</f>
        <v>HABT11</v>
      </c>
      <c r="B15" s="6">
        <f>[1]!RawData[[#This Row],[Liquidez Diária]]</f>
        <v>25086</v>
      </c>
      <c r="C15" s="6">
        <f>[1]!RawData[[#This Row],[Dividendo]]</f>
        <v>1.25</v>
      </c>
      <c r="D15" s="6">
        <f>[1]!RawData[[#This Row],[Dividend Yield]]</f>
        <v>1.4500000000000001E-2</v>
      </c>
      <c r="E15" s="6">
        <f>[1]!RawData[[#This Row],[DY (3M) Acumulado]]</f>
        <v>4.1200000000000001E-2</v>
      </c>
      <c r="F15" s="6">
        <f>[1]!RawData[[#This Row],[DY (6M) Acumulado]]</f>
        <v>7.4300000000000005E-2</v>
      </c>
      <c r="G15" s="6">
        <f>[1]!RawData[[#This Row],[DY (12M) Acumulado]]</f>
        <v>0.1472</v>
      </c>
      <c r="H15" s="6">
        <f>[1]!RawData[[#This Row],[DY (3M) Média]]</f>
        <v>1.37E-2</v>
      </c>
      <c r="I15" s="6">
        <f>[1]!RawData[[#This Row],[DY (6M) Média]]</f>
        <v>1.24E-2</v>
      </c>
      <c r="J15" s="6">
        <f>[1]!RawData[[#This Row],[DY (12M) Média]]</f>
        <v>1.23E-2</v>
      </c>
      <c r="K15" s="6">
        <f>[1]!RawData[[#This Row],[DY Ano]]</f>
        <v>4.1200000000000001E-2</v>
      </c>
      <c r="L15" s="6">
        <f>[1]!RawData[[#This Row],[Rentab. Acumulada]]</f>
        <v>-1.38E-2</v>
      </c>
      <c r="M15" s="6">
        <f>[1]!RawData[[#This Row],[Patrimônio Líq.]]</f>
        <v>803311542.02999997</v>
      </c>
      <c r="N15" s="6">
        <f>[1]!RawData[[#This Row],[P/VPA]]</f>
        <v>0.84</v>
      </c>
      <c r="O15" s="6">
        <f>[1]!RawData[[#This Row],[Quantidade Ativos]]</f>
        <v>0</v>
      </c>
      <c r="P15" s="6">
        <f>SUMPRODUCT([1]!NormalData[[#This Row],[Liquidez Diária]:[Quantidade Ativos]],[1]AHPG_Table!$B$5:$O$5)</f>
        <v>0.2324863565856507</v>
      </c>
      <c r="Q15" s="7">
        <f>RANK(ExportTb[[#This Row],[AHP-G]],ExportTb[AHP-G])</f>
        <v>16</v>
      </c>
    </row>
    <row r="16" spans="1:17" x14ac:dyDescent="0.3">
      <c r="A16" t="str">
        <f>[1]!RawData[[#This Row],[Ticker]]</f>
        <v>HFOF11</v>
      </c>
      <c r="B16" s="6">
        <f>[1]!RawData[[#This Row],[Liquidez Diária]]</f>
        <v>12248</v>
      </c>
      <c r="C16" s="6">
        <f>[1]!RawData[[#This Row],[Dividendo]]</f>
        <v>0.63</v>
      </c>
      <c r="D16" s="6">
        <f>[1]!RawData[[#This Row],[Dividend Yield]]</f>
        <v>9.7999999999999997E-3</v>
      </c>
      <c r="E16" s="6">
        <f>[1]!RawData[[#This Row],[DY (3M) Acumulado]]</f>
        <v>2.8899999999999999E-2</v>
      </c>
      <c r="F16" s="6">
        <f>[1]!RawData[[#This Row],[DY (6M) Acumulado]]</f>
        <v>5.4399999999999997E-2</v>
      </c>
      <c r="G16" s="6">
        <f>[1]!RawData[[#This Row],[DY (12M) Acumulado]]</f>
        <v>0.10390000000000001</v>
      </c>
      <c r="H16" s="6">
        <f>[1]!RawData[[#This Row],[DY (3M) Média]]</f>
        <v>9.5999999999999992E-3</v>
      </c>
      <c r="I16" s="6">
        <f>[1]!RawData[[#This Row],[DY (6M) Média]]</f>
        <v>9.1000000000000004E-3</v>
      </c>
      <c r="J16" s="6">
        <f>[1]!RawData[[#This Row],[DY (12M) Média]]</f>
        <v>8.6999999999999994E-3</v>
      </c>
      <c r="K16" s="6">
        <f>[1]!RawData[[#This Row],[DY Ano]]</f>
        <v>2.8899999999999999E-2</v>
      </c>
      <c r="L16" s="6">
        <f>[1]!RawData[[#This Row],[Rentab. Acumulada]]</f>
        <v>-6.4999999999999997E-3</v>
      </c>
      <c r="M16" s="6">
        <f>[1]!RawData[[#This Row],[Patrimônio Líq.]]</f>
        <v>1769007331.9000001</v>
      </c>
      <c r="N16" s="6">
        <f>[1]!RawData[[#This Row],[P/VPA]]</f>
        <v>0.85</v>
      </c>
      <c r="O16" s="6">
        <f>[1]!RawData[[#This Row],[Quantidade Ativos]]</f>
        <v>0</v>
      </c>
      <c r="P16" s="6">
        <f>SUMPRODUCT([1]!NormalData[[#This Row],[Liquidez Diária]:[Quantidade Ativos]],[1]AHPG_Table!$B$5:$O$5)</f>
        <v>0.11004289900485258</v>
      </c>
      <c r="Q16" s="7">
        <f>RANK(ExportTb[[#This Row],[AHP-G]],ExportTb[AHP-G])</f>
        <v>22</v>
      </c>
    </row>
    <row r="17" spans="1:17" x14ac:dyDescent="0.3">
      <c r="A17" t="str">
        <f>[1]!RawData[[#This Row],[Ticker]]</f>
        <v>HGBS11</v>
      </c>
      <c r="B17" s="6">
        <f>[1]!RawData[[#This Row],[Liquidez Diária]]</f>
        <v>5951</v>
      </c>
      <c r="C17" s="6">
        <f>[1]!RawData[[#This Row],[Dividendo]]</f>
        <v>1.4</v>
      </c>
      <c r="D17" s="6">
        <f>[1]!RawData[[#This Row],[Dividend Yield]]</f>
        <v>7.7999999999999996E-3</v>
      </c>
      <c r="E17" s="6">
        <f>[1]!RawData[[#This Row],[DY (3M) Acumulado]]</f>
        <v>2.3099999999999999E-2</v>
      </c>
      <c r="F17" s="6">
        <f>[1]!RawData[[#This Row],[DY (6M) Acumulado]]</f>
        <v>4.4299999999999999E-2</v>
      </c>
      <c r="G17" s="6">
        <f>[1]!RawData[[#This Row],[DY (12M) Acumulado]]</f>
        <v>8.5800000000000001E-2</v>
      </c>
      <c r="H17" s="6">
        <f>[1]!RawData[[#This Row],[DY (3M) Média]]</f>
        <v>7.7000000000000002E-3</v>
      </c>
      <c r="I17" s="6">
        <f>[1]!RawData[[#This Row],[DY (6M) Média]]</f>
        <v>7.4000000000000003E-3</v>
      </c>
      <c r="J17" s="6">
        <f>[1]!RawData[[#This Row],[DY (12M) Média]]</f>
        <v>7.1000000000000004E-3</v>
      </c>
      <c r="K17" s="6">
        <f>[1]!RawData[[#This Row],[DY Ano]]</f>
        <v>2.3099999999999999E-2</v>
      </c>
      <c r="L17" s="6">
        <f>[1]!RawData[[#This Row],[Rentab. Acumulada]]</f>
        <v>4.0000000000000002E-4</v>
      </c>
      <c r="M17" s="6">
        <f>[1]!RawData[[#This Row],[Patrimônio Líq.]]</f>
        <v>2191808465.1999998</v>
      </c>
      <c r="N17" s="6">
        <f>[1]!RawData[[#This Row],[P/VPA]]</f>
        <v>0.82</v>
      </c>
      <c r="O17" s="6">
        <f>[1]!RawData[[#This Row],[Quantidade Ativos]]</f>
        <v>17</v>
      </c>
      <c r="P17" s="6">
        <f>SUMPRODUCT([1]!NormalData[[#This Row],[Liquidez Diária]:[Quantidade Ativos]],[1]AHPG_Table!$B$5:$O$5)</f>
        <v>-3.4941108675072569E-3</v>
      </c>
      <c r="Q17" s="7">
        <f>RANK(ExportTb[[#This Row],[AHP-G]],ExportTb[AHP-G])</f>
        <v>29</v>
      </c>
    </row>
    <row r="18" spans="1:17" x14ac:dyDescent="0.3">
      <c r="A18" t="str">
        <f>[1]!RawData[[#This Row],[Ticker]]</f>
        <v>HGCR11</v>
      </c>
      <c r="B18" s="6">
        <f>[1]!RawData[[#This Row],[Liquidez Diária]]</f>
        <v>26044</v>
      </c>
      <c r="C18" s="6">
        <f>[1]!RawData[[#This Row],[Dividendo]]</f>
        <v>1.2</v>
      </c>
      <c r="D18" s="6">
        <f>[1]!RawData[[#This Row],[Dividend Yield]]</f>
        <v>1.1900000000000001E-2</v>
      </c>
      <c r="E18" s="6">
        <f>[1]!RawData[[#This Row],[DY (3M) Acumulado]]</f>
        <v>3.5400000000000001E-2</v>
      </c>
      <c r="F18" s="6">
        <f>[1]!RawData[[#This Row],[DY (6M) Acumulado]]</f>
        <v>7.0699999999999999E-2</v>
      </c>
      <c r="G18" s="6">
        <f>[1]!RawData[[#This Row],[DY (12M) Acumulado]]</f>
        <v>0.1399</v>
      </c>
      <c r="H18" s="6">
        <f>[1]!RawData[[#This Row],[DY (3M) Média]]</f>
        <v>1.18E-2</v>
      </c>
      <c r="I18" s="6">
        <f>[1]!RawData[[#This Row],[DY (6M) Média]]</f>
        <v>1.18E-2</v>
      </c>
      <c r="J18" s="6">
        <f>[1]!RawData[[#This Row],[DY (12M) Média]]</f>
        <v>1.17E-2</v>
      </c>
      <c r="K18" s="6">
        <f>[1]!RawData[[#This Row],[DY Ano]]</f>
        <v>3.5400000000000001E-2</v>
      </c>
      <c r="L18" s="6">
        <f>[1]!RawData[[#This Row],[Rentab. Acumulada]]</f>
        <v>2.0299999999999999E-2</v>
      </c>
      <c r="M18" s="6">
        <f>[1]!RawData[[#This Row],[Patrimônio Líq.]]</f>
        <v>1551733628.04</v>
      </c>
      <c r="N18" s="6">
        <f>[1]!RawData[[#This Row],[P/VPA]]</f>
        <v>1.01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-0.33783944902841329</v>
      </c>
      <c r="Q18" s="7">
        <f>RANK(ExportTb[[#This Row],[AHP-G]],ExportTb[AHP-G])</f>
        <v>40</v>
      </c>
    </row>
    <row r="19" spans="1:17" x14ac:dyDescent="0.3">
      <c r="A19" t="str">
        <f>[1]!RawData[[#This Row],[Ticker]]</f>
        <v>HGLG11</v>
      </c>
      <c r="B19" s="6">
        <f>[1]!RawData[[#This Row],[Liquidez Diária]]</f>
        <v>31237</v>
      </c>
      <c r="C19" s="6">
        <f>[1]!RawData[[#This Row],[Dividendo]]</f>
        <v>1.1000000000000001</v>
      </c>
      <c r="D19" s="6">
        <f>[1]!RawData[[#This Row],[Dividend Yield]]</f>
        <v>6.8999999999999999E-3</v>
      </c>
      <c r="E19" s="6">
        <f>[1]!RawData[[#This Row],[DY (3M) Acumulado]]</f>
        <v>2.0500000000000001E-2</v>
      </c>
      <c r="F19" s="6">
        <f>[1]!RawData[[#This Row],[DY (6M) Acumulado]]</f>
        <v>4.7199999999999999E-2</v>
      </c>
      <c r="G19" s="6">
        <f>[1]!RawData[[#This Row],[DY (12M) Acumulado]]</f>
        <v>0.1002</v>
      </c>
      <c r="H19" s="6">
        <f>[1]!RawData[[#This Row],[DY (3M) Média]]</f>
        <v>6.7999999999999996E-3</v>
      </c>
      <c r="I19" s="6">
        <f>[1]!RawData[[#This Row],[DY (6M) Média]]</f>
        <v>7.9000000000000008E-3</v>
      </c>
      <c r="J19" s="6">
        <f>[1]!RawData[[#This Row],[DY (12M) Média]]</f>
        <v>8.3999999999999995E-3</v>
      </c>
      <c r="K19" s="6">
        <f>[1]!RawData[[#This Row],[DY Ano]]</f>
        <v>2.0500000000000001E-2</v>
      </c>
      <c r="L19" s="6">
        <f>[1]!RawData[[#This Row],[Rentab. Acumulada]]</f>
        <v>4.1999999999999997E-3</v>
      </c>
      <c r="M19" s="6">
        <f>[1]!RawData[[#This Row],[Patrimônio Líq.]]</f>
        <v>3593946727.5599999</v>
      </c>
      <c r="N19" s="6">
        <f>[1]!RawData[[#This Row],[P/VPA]]</f>
        <v>1.04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-6.6411270841676667E-2</v>
      </c>
      <c r="Q19" s="7">
        <f>RANK(ExportTb[[#This Row],[AHP-G]],ExportTb[AHP-G])</f>
        <v>31</v>
      </c>
    </row>
    <row r="20" spans="1:17" x14ac:dyDescent="0.3">
      <c r="A20" t="str">
        <f>[1]!RawData[[#This Row],[Ticker]]</f>
        <v>HGRU11</v>
      </c>
      <c r="B20" s="6">
        <f>[1]!RawData[[#This Row],[Liquidez Diária]]</f>
        <v>26500</v>
      </c>
      <c r="C20" s="6">
        <f>[1]!RawData[[#This Row],[Dividendo]]</f>
        <v>0.85</v>
      </c>
      <c r="D20" s="6">
        <f>[1]!RawData[[#This Row],[Dividend Yield]]</f>
        <v>7.4000000000000003E-3</v>
      </c>
      <c r="E20" s="6">
        <f>[1]!RawData[[#This Row],[DY (3M) Acumulado]]</f>
        <v>2.1700000000000001E-2</v>
      </c>
      <c r="F20" s="6">
        <f>[1]!RawData[[#This Row],[DY (6M) Acumulado]]</f>
        <v>5.1299999999999998E-2</v>
      </c>
      <c r="G20" s="6">
        <f>[1]!RawData[[#This Row],[DY (12M) Acumulado]]</f>
        <v>9.7699999999999995E-2</v>
      </c>
      <c r="H20" s="6">
        <f>[1]!RawData[[#This Row],[DY (3M) Média]]</f>
        <v>7.1999999999999998E-3</v>
      </c>
      <c r="I20" s="6">
        <f>[1]!RawData[[#This Row],[DY (6M) Média]]</f>
        <v>8.5000000000000006E-3</v>
      </c>
      <c r="J20" s="6">
        <f>[1]!RawData[[#This Row],[DY (12M) Média]]</f>
        <v>8.0999999999999996E-3</v>
      </c>
      <c r="K20" s="6">
        <f>[1]!RawData[[#This Row],[DY Ano]]</f>
        <v>2.1700000000000001E-2</v>
      </c>
      <c r="L20" s="6">
        <f>[1]!RawData[[#This Row],[Rentab. Acumulada]]</f>
        <v>-6.8999999999999999E-3</v>
      </c>
      <c r="M20" s="6">
        <f>[1]!RawData[[#This Row],[Patrimônio Líq.]]</f>
        <v>2260007284.3400002</v>
      </c>
      <c r="N20" s="6">
        <f>[1]!RawData[[#This Row],[P/VPA]]</f>
        <v>0.94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0.11887056502811154</v>
      </c>
      <c r="Q20" s="7">
        <f>RANK(ExportTb[[#This Row],[AHP-G]],ExportTb[AHP-G])</f>
        <v>21</v>
      </c>
    </row>
    <row r="21" spans="1:17" x14ac:dyDescent="0.3">
      <c r="A21" t="str">
        <f>[1]!RawData[[#This Row],[Ticker]]</f>
        <v>HSML11</v>
      </c>
      <c r="B21" s="6">
        <f>[1]!RawData[[#This Row],[Liquidez Diária]]</f>
        <v>26387</v>
      </c>
      <c r="C21" s="6">
        <f>[1]!RawData[[#This Row],[Dividendo]]</f>
        <v>0.74</v>
      </c>
      <c r="D21" s="6">
        <f>[1]!RawData[[#This Row],[Dividend Yield]]</f>
        <v>9.2999999999999992E-3</v>
      </c>
      <c r="E21" s="6">
        <f>[1]!RawData[[#This Row],[DY (3M) Acumulado]]</f>
        <v>2.75E-2</v>
      </c>
      <c r="F21" s="6">
        <f>[1]!RawData[[#This Row],[DY (6M) Acumulado]]</f>
        <v>5.1999999999999998E-2</v>
      </c>
      <c r="G21" s="6">
        <f>[1]!RawData[[#This Row],[DY (12M) Acumulado]]</f>
        <v>9.8699999999999996E-2</v>
      </c>
      <c r="H21" s="6">
        <f>[1]!RawData[[#This Row],[DY (3M) Média]]</f>
        <v>9.1999999999999998E-3</v>
      </c>
      <c r="I21" s="6">
        <f>[1]!RawData[[#This Row],[DY (6M) Média]]</f>
        <v>8.6999999999999994E-3</v>
      </c>
      <c r="J21" s="6">
        <f>[1]!RawData[[#This Row],[DY (12M) Média]]</f>
        <v>8.2000000000000007E-3</v>
      </c>
      <c r="K21" s="6">
        <f>[1]!RawData[[#This Row],[DY Ano]]</f>
        <v>2.75E-2</v>
      </c>
      <c r="L21" s="6">
        <f>[1]!RawData[[#This Row],[Rentab. Acumulada]]</f>
        <v>1.95E-2</v>
      </c>
      <c r="M21" s="6">
        <f>[1]!RawData[[#This Row],[Patrimônio Líq.]]</f>
        <v>1515549038.6199999</v>
      </c>
      <c r="N21" s="6">
        <f>[1]!RawData[[#This Row],[P/VPA]]</f>
        <v>0.82</v>
      </c>
      <c r="O21" s="6">
        <f>[1]!RawData[[#This Row],[Quantidade Ativos]]</f>
        <v>6</v>
      </c>
      <c r="P21" s="6">
        <f>SUMPRODUCT([1]!NormalData[[#This Row],[Liquidez Diária]:[Quantidade Ativos]],[1]AHPG_Table!$B$5:$O$5)</f>
        <v>-0.32406621828353249</v>
      </c>
      <c r="Q21" s="7">
        <f>RANK(ExportTb[[#This Row],[AHP-G]],ExportTb[AHP-G])</f>
        <v>39</v>
      </c>
    </row>
    <row r="22" spans="1:17" x14ac:dyDescent="0.3">
      <c r="A22" t="str">
        <f>[1]!RawData[[#This Row],[Ticker]]</f>
        <v>IRDM11</v>
      </c>
      <c r="B22" s="6">
        <f>[1]!RawData[[#This Row],[Liquidez Diária]]</f>
        <v>63364</v>
      </c>
      <c r="C22" s="6">
        <f>[1]!RawData[[#This Row],[Dividendo]]</f>
        <v>0.93</v>
      </c>
      <c r="D22" s="6">
        <f>[1]!RawData[[#This Row],[Dividend Yield]]</f>
        <v>1.0800000000000001E-2</v>
      </c>
      <c r="E22" s="6">
        <f>[1]!RawData[[#This Row],[DY (3M) Acumulado]]</f>
        <v>3.1E-2</v>
      </c>
      <c r="F22" s="6">
        <f>[1]!RawData[[#This Row],[DY (6M) Acumulado]]</f>
        <v>5.4699999999999999E-2</v>
      </c>
      <c r="G22" s="6">
        <f>[1]!RawData[[#This Row],[DY (12M) Acumulado]]</f>
        <v>0.1275</v>
      </c>
      <c r="H22" s="6">
        <f>[1]!RawData[[#This Row],[DY (3M) Média]]</f>
        <v>1.03E-2</v>
      </c>
      <c r="I22" s="6">
        <f>[1]!RawData[[#This Row],[DY (6M) Média]]</f>
        <v>9.1000000000000004E-3</v>
      </c>
      <c r="J22" s="6">
        <f>[1]!RawData[[#This Row],[DY (12M) Média]]</f>
        <v>1.06E-2</v>
      </c>
      <c r="K22" s="6">
        <f>[1]!RawData[[#This Row],[DY Ano]]</f>
        <v>2.1100000000000001E-2</v>
      </c>
      <c r="L22" s="6">
        <f>[1]!RawData[[#This Row],[Rentab. Acumulada]]</f>
        <v>-3.9100000000000003E-2</v>
      </c>
      <c r="M22" s="6">
        <f>[1]!RawData[[#This Row],[Patrimônio Líq.]]</f>
        <v>3389714938.9099998</v>
      </c>
      <c r="N22" s="6">
        <f>[1]!RawData[[#This Row],[P/VPA]]</f>
        <v>0.88</v>
      </c>
      <c r="O22" s="6">
        <f>[1]!RawData[[#This Row],[Quantidade Ativos]]</f>
        <v>0</v>
      </c>
      <c r="P22" s="6">
        <f>SUMPRODUCT([1]!NormalData[[#This Row],[Liquidez Diária]:[Quantidade Ativos]],[1]AHPG_Table!$B$5:$O$5)</f>
        <v>0.65655237993738136</v>
      </c>
      <c r="Q22" s="7">
        <f>RANK(ExportTb[[#This Row],[AHP-G]],ExportTb[AHP-G])</f>
        <v>8</v>
      </c>
    </row>
    <row r="23" spans="1:17" x14ac:dyDescent="0.3">
      <c r="A23" t="str">
        <f>[1]!RawData[[#This Row],[Ticker]]</f>
        <v>KFOF11</v>
      </c>
      <c r="B23" s="6">
        <f>[1]!RawData[[#This Row],[Liquidez Diária]]</f>
        <v>4347</v>
      </c>
      <c r="C23" s="6">
        <f>[1]!RawData[[#This Row],[Dividendo]]</f>
        <v>0.72</v>
      </c>
      <c r="D23" s="6">
        <f>[1]!RawData[[#This Row],[Dividend Yield]]</f>
        <v>9.2999999999999992E-3</v>
      </c>
      <c r="E23" s="6">
        <f>[1]!RawData[[#This Row],[DY (3M) Acumulado]]</f>
        <v>2.7900000000000001E-2</v>
      </c>
      <c r="F23" s="6">
        <f>[1]!RawData[[#This Row],[DY (6M) Acumulado]]</f>
        <v>5.3900000000000003E-2</v>
      </c>
      <c r="G23" s="6">
        <f>[1]!RawData[[#This Row],[DY (12M) Acumulado]]</f>
        <v>0.1048</v>
      </c>
      <c r="H23" s="6">
        <f>[1]!RawData[[#This Row],[DY (3M) Média]]</f>
        <v>9.2999999999999992E-3</v>
      </c>
      <c r="I23" s="6">
        <f>[1]!RawData[[#This Row],[DY (6M) Média]]</f>
        <v>8.9999999999999993E-3</v>
      </c>
      <c r="J23" s="6">
        <f>[1]!RawData[[#This Row],[DY (12M) Média]]</f>
        <v>8.6999999999999994E-3</v>
      </c>
      <c r="K23" s="6">
        <f>[1]!RawData[[#This Row],[DY Ano]]</f>
        <v>2.7900000000000001E-2</v>
      </c>
      <c r="L23" s="6">
        <f>[1]!RawData[[#This Row],[Rentab. Acumulada]]</f>
        <v>4.1799999999999997E-2</v>
      </c>
      <c r="M23" s="6">
        <f>[1]!RawData[[#This Row],[Patrimônio Líq.]]</f>
        <v>395987915.10000002</v>
      </c>
      <c r="N23" s="6">
        <f>[1]!RawData[[#This Row],[P/VPA]]</f>
        <v>0.89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-0.69832800900186609</v>
      </c>
      <c r="Q23" s="7">
        <f>RANK(ExportTb[[#This Row],[AHP-G]],ExportTb[AHP-G])</f>
        <v>49</v>
      </c>
    </row>
    <row r="24" spans="1:17" x14ac:dyDescent="0.3">
      <c r="A24" t="str">
        <f>[1]!RawData[[#This Row],[Ticker]]</f>
        <v>KISU11</v>
      </c>
      <c r="B24" s="6">
        <f>[1]!RawData[[#This Row],[Liquidez Diária]]</f>
        <v>91608</v>
      </c>
      <c r="C24" s="6">
        <f>[1]!RawData[[#This Row],[Dividendo]]</f>
        <v>7.0000000000000007E-2</v>
      </c>
      <c r="D24" s="6">
        <f>[1]!RawData[[#This Row],[Dividend Yield]]</f>
        <v>9.1000000000000004E-3</v>
      </c>
      <c r="E24" s="6">
        <f>[1]!RawData[[#This Row],[DY (3M) Acumulado]]</f>
        <v>2.7799999999999998E-2</v>
      </c>
      <c r="F24" s="6">
        <f>[1]!RawData[[#This Row],[DY (6M) Acumulado]]</f>
        <v>5.7099999999999998E-2</v>
      </c>
      <c r="G24" s="6">
        <f>[1]!RawData[[#This Row],[DY (12M) Acumulado]]</f>
        <v>0.11509999999999999</v>
      </c>
      <c r="H24" s="6">
        <f>[1]!RawData[[#This Row],[DY (3M) Média]]</f>
        <v>9.2999999999999992E-3</v>
      </c>
      <c r="I24" s="6">
        <f>[1]!RawData[[#This Row],[DY (6M) Média]]</f>
        <v>9.4999999999999998E-3</v>
      </c>
      <c r="J24" s="6">
        <f>[1]!RawData[[#This Row],[DY (12M) Média]]</f>
        <v>9.5999999999999992E-3</v>
      </c>
      <c r="K24" s="6">
        <f>[1]!RawData[[#This Row],[DY Ano]]</f>
        <v>2.7799999999999998E-2</v>
      </c>
      <c r="L24" s="6">
        <f>[1]!RawData[[#This Row],[Rentab. Acumulada]]</f>
        <v>-2.4E-2</v>
      </c>
      <c r="M24" s="6">
        <f>[1]!RawData[[#This Row],[Patrimônio Líq.]]</f>
        <v>369848082.31</v>
      </c>
      <c r="N24" s="6">
        <f>[1]!RawData[[#This Row],[P/VPA]]</f>
        <v>0.92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0.40358658557355792</v>
      </c>
      <c r="Q24" s="7">
        <f>RANK(ExportTb[[#This Row],[AHP-G]],ExportTb[AHP-G])</f>
        <v>13</v>
      </c>
    </row>
    <row r="25" spans="1:17" x14ac:dyDescent="0.3">
      <c r="A25" t="str">
        <f>[1]!RawData[[#This Row],[Ticker]]</f>
        <v>KNCR11</v>
      </c>
      <c r="B25" s="6">
        <f>[1]!RawData[[#This Row],[Liquidez Diária]]</f>
        <v>109178</v>
      </c>
      <c r="C25" s="6">
        <f>[1]!RawData[[#This Row],[Dividendo]]</f>
        <v>1.22</v>
      </c>
      <c r="D25" s="6">
        <f>[1]!RawData[[#This Row],[Dividend Yield]]</f>
        <v>1.2699999999999999E-2</v>
      </c>
      <c r="E25" s="6">
        <f>[1]!RawData[[#This Row],[DY (3M) Acumulado]]</f>
        <v>3.49E-2</v>
      </c>
      <c r="F25" s="6">
        <f>[1]!RawData[[#This Row],[DY (6M) Acumulado]]</f>
        <v>6.9099999999999995E-2</v>
      </c>
      <c r="G25" s="6">
        <f>[1]!RawData[[#This Row],[DY (12M) Acumulado]]</f>
        <v>0.13769999999999999</v>
      </c>
      <c r="H25" s="6">
        <f>[1]!RawData[[#This Row],[DY (3M) Média]]</f>
        <v>1.1599999999999999E-2</v>
      </c>
      <c r="I25" s="6">
        <f>[1]!RawData[[#This Row],[DY (6M) Média]]</f>
        <v>1.15E-2</v>
      </c>
      <c r="J25" s="6">
        <f>[1]!RawData[[#This Row],[DY (12M) Média]]</f>
        <v>1.15E-2</v>
      </c>
      <c r="K25" s="6">
        <f>[1]!RawData[[#This Row],[DY Ano]]</f>
        <v>3.49E-2</v>
      </c>
      <c r="L25" s="6">
        <f>[1]!RawData[[#This Row],[Rentab. Acumulada]]</f>
        <v>3.8E-3</v>
      </c>
      <c r="M25" s="6">
        <f>[1]!RawData[[#This Row],[Patrimônio Líq.]]</f>
        <v>5753029617.9499998</v>
      </c>
      <c r="N25" s="6">
        <f>[1]!RawData[[#This Row],[P/VPA]]</f>
        <v>0.96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-5.9627292524394436E-2</v>
      </c>
      <c r="Q25" s="7">
        <f>RANK(ExportTb[[#This Row],[AHP-G]],ExportTb[AHP-G])</f>
        <v>30</v>
      </c>
    </row>
    <row r="26" spans="1:17" x14ac:dyDescent="0.3">
      <c r="A26" t="str">
        <f>[1]!RawData[[#This Row],[Ticker]]</f>
        <v>KNHY11</v>
      </c>
      <c r="B26" s="6">
        <f>[1]!RawData[[#This Row],[Liquidez Diária]]</f>
        <v>45713</v>
      </c>
      <c r="C26" s="6">
        <f>[1]!RawData[[#This Row],[Dividendo]]</f>
        <v>1.3</v>
      </c>
      <c r="D26" s="6">
        <f>[1]!RawData[[#This Row],[Dividend Yield]]</f>
        <v>1.34E-2</v>
      </c>
      <c r="E26" s="6">
        <f>[1]!RawData[[#This Row],[DY (3M) Acumulado]]</f>
        <v>3.8300000000000001E-2</v>
      </c>
      <c r="F26" s="6">
        <f>[1]!RawData[[#This Row],[DY (6M) Acumulado]]</f>
        <v>6.2199999999999998E-2</v>
      </c>
      <c r="G26" s="6">
        <f>[1]!RawData[[#This Row],[DY (12M) Acumulado]]</f>
        <v>0.12959999999999999</v>
      </c>
      <c r="H26" s="6">
        <f>[1]!RawData[[#This Row],[DY (3M) Média]]</f>
        <v>1.2800000000000001E-2</v>
      </c>
      <c r="I26" s="6">
        <f>[1]!RawData[[#This Row],[DY (6M) Média]]</f>
        <v>1.04E-2</v>
      </c>
      <c r="J26" s="6">
        <f>[1]!RawData[[#This Row],[DY (12M) Média]]</f>
        <v>1.0800000000000001E-2</v>
      </c>
      <c r="K26" s="6">
        <f>[1]!RawData[[#This Row],[DY Ano]]</f>
        <v>3.8300000000000001E-2</v>
      </c>
      <c r="L26" s="6">
        <f>[1]!RawData[[#This Row],[Rentab. Acumulada]]</f>
        <v>5.28E-2</v>
      </c>
      <c r="M26" s="6">
        <f>[1]!RawData[[#This Row],[Patrimônio Líq.]]</f>
        <v>1829695369</v>
      </c>
      <c r="N26" s="6">
        <f>[1]!RawData[[#This Row],[P/VPA]]</f>
        <v>0.97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-0.88109965202019247</v>
      </c>
      <c r="Q26" s="7">
        <f>RANK(ExportTb[[#This Row],[AHP-G]],ExportTb[AHP-G])</f>
        <v>53</v>
      </c>
    </row>
    <row r="27" spans="1:17" x14ac:dyDescent="0.3">
      <c r="A27" t="str">
        <f>[1]!RawData[[#This Row],[Ticker]]</f>
        <v>KNIP11</v>
      </c>
      <c r="B27" s="6">
        <f>[1]!RawData[[#This Row],[Liquidez Diária]]</f>
        <v>76779</v>
      </c>
      <c r="C27" s="6">
        <f>[1]!RawData[[#This Row],[Dividendo]]</f>
        <v>1.05</v>
      </c>
      <c r="D27" s="6">
        <f>[1]!RawData[[#This Row],[Dividend Yield]]</f>
        <v>1.1599999999999999E-2</v>
      </c>
      <c r="E27" s="6">
        <f>[1]!RawData[[#This Row],[DY (3M) Acumulado]]</f>
        <v>3.27E-2</v>
      </c>
      <c r="F27" s="6">
        <f>[1]!RawData[[#This Row],[DY (6M) Acumulado]]</f>
        <v>5.16E-2</v>
      </c>
      <c r="G27" s="6">
        <f>[1]!RawData[[#This Row],[DY (12M) Acumulado]]</f>
        <v>0.1203</v>
      </c>
      <c r="H27" s="6">
        <f>[1]!RawData[[#This Row],[DY (3M) Média]]</f>
        <v>1.09E-2</v>
      </c>
      <c r="I27" s="6">
        <f>[1]!RawData[[#This Row],[DY (6M) Média]]</f>
        <v>8.6E-3</v>
      </c>
      <c r="J27" s="6">
        <f>[1]!RawData[[#This Row],[DY (12M) Média]]</f>
        <v>0.01</v>
      </c>
      <c r="K27" s="6">
        <f>[1]!RawData[[#This Row],[DY Ano]]</f>
        <v>3.27E-2</v>
      </c>
      <c r="L27" s="6">
        <f>[1]!RawData[[#This Row],[Rentab. Acumulada]]</f>
        <v>3.04E-2</v>
      </c>
      <c r="M27" s="6">
        <f>[1]!RawData[[#This Row],[Patrimônio Líq.]]</f>
        <v>7561313450.4499998</v>
      </c>
      <c r="N27" s="6">
        <f>[1]!RawData[[#This Row],[P/VPA]]</f>
        <v>0.95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-0.5047876832814846</v>
      </c>
      <c r="Q27" s="7">
        <f>RANK(ExportTb[[#This Row],[AHP-G]],ExportTb[AHP-G])</f>
        <v>46</v>
      </c>
    </row>
    <row r="28" spans="1:17" x14ac:dyDescent="0.3">
      <c r="A28" t="str">
        <f>[1]!RawData[[#This Row],[Ticker]]</f>
        <v>KNRI11</v>
      </c>
      <c r="B28" s="6">
        <f>[1]!RawData[[#This Row],[Liquidez Diária]]</f>
        <v>20526</v>
      </c>
      <c r="C28" s="6">
        <f>[1]!RawData[[#This Row],[Dividendo]]</f>
        <v>0.95</v>
      </c>
      <c r="D28" s="6">
        <f>[1]!RawData[[#This Row],[Dividend Yield]]</f>
        <v>6.8999999999999999E-3</v>
      </c>
      <c r="E28" s="6">
        <f>[1]!RawData[[#This Row],[DY (3M) Acumulado]]</f>
        <v>2.0299999999999999E-2</v>
      </c>
      <c r="F28" s="6">
        <f>[1]!RawData[[#This Row],[DY (6M) Acumulado]]</f>
        <v>4.0099999999999997E-2</v>
      </c>
      <c r="G28" s="6">
        <f>[1]!RawData[[#This Row],[DY (12M) Acumulado]]</f>
        <v>7.7600000000000002E-2</v>
      </c>
      <c r="H28" s="6">
        <f>[1]!RawData[[#This Row],[DY (3M) Média]]</f>
        <v>6.7999999999999996E-3</v>
      </c>
      <c r="I28" s="6">
        <f>[1]!RawData[[#This Row],[DY (6M) Média]]</f>
        <v>6.7000000000000002E-3</v>
      </c>
      <c r="J28" s="6">
        <f>[1]!RawData[[#This Row],[DY (12M) Média]]</f>
        <v>6.4999999999999997E-3</v>
      </c>
      <c r="K28" s="6">
        <f>[1]!RawData[[#This Row],[DY Ano]]</f>
        <v>2.0299999999999999E-2</v>
      </c>
      <c r="L28" s="6">
        <f>[1]!RawData[[#This Row],[Rentab. Acumulada]]</f>
        <v>4.8999999999999998E-3</v>
      </c>
      <c r="M28" s="6">
        <f>[1]!RawData[[#This Row],[Patrimônio Líq.]]</f>
        <v>3865366045.7199998</v>
      </c>
      <c r="N28" s="6">
        <f>[1]!RawData[[#This Row],[P/VPA]]</f>
        <v>0.86</v>
      </c>
      <c r="O28" s="6">
        <f>[1]!RawData[[#This Row],[Quantidade Ativos]]</f>
        <v>20</v>
      </c>
      <c r="P28" s="6">
        <f>SUMPRODUCT([1]!NormalData[[#This Row],[Liquidez Diária]:[Quantidade Ativos]],[1]AHPG_Table!$B$5:$O$5)</f>
        <v>-7.796532583643799E-2</v>
      </c>
      <c r="Q28" s="7">
        <f>RANK(ExportTb[[#This Row],[AHP-G]],ExportTb[AHP-G])</f>
        <v>32</v>
      </c>
    </row>
    <row r="29" spans="1:17" x14ac:dyDescent="0.3">
      <c r="A29" t="str">
        <f>[1]!RawData[[#This Row],[Ticker]]</f>
        <v>KNSC11</v>
      </c>
      <c r="B29" s="6">
        <f>[1]!RawData[[#This Row],[Liquidez Diária]]</f>
        <v>31020</v>
      </c>
      <c r="C29" s="6">
        <f>[1]!RawData[[#This Row],[Dividendo]]</f>
        <v>1.05</v>
      </c>
      <c r="D29" s="6">
        <f>[1]!RawData[[#This Row],[Dividend Yield]]</f>
        <v>1.24E-2</v>
      </c>
      <c r="E29" s="6">
        <f>[1]!RawData[[#This Row],[DY (3M) Acumulado]]</f>
        <v>3.4299999999999997E-2</v>
      </c>
      <c r="F29" s="6">
        <f>[1]!RawData[[#This Row],[DY (6M) Acumulado]]</f>
        <v>5.9900000000000002E-2</v>
      </c>
      <c r="G29" s="6">
        <f>[1]!RawData[[#This Row],[DY (12M) Acumulado]]</f>
        <v>0.1217</v>
      </c>
      <c r="H29" s="6">
        <f>[1]!RawData[[#This Row],[DY (3M) Média]]</f>
        <v>1.14E-2</v>
      </c>
      <c r="I29" s="6">
        <f>[1]!RawData[[#This Row],[DY (6M) Média]]</f>
        <v>0.01</v>
      </c>
      <c r="J29" s="6">
        <f>[1]!RawData[[#This Row],[DY (12M) Média]]</f>
        <v>1.01E-2</v>
      </c>
      <c r="K29" s="6">
        <f>[1]!RawData[[#This Row],[DY Ano]]</f>
        <v>3.4299999999999997E-2</v>
      </c>
      <c r="L29" s="6">
        <f>[1]!RawData[[#This Row],[Rentab. Acumulada]]</f>
        <v>-5.1999999999999998E-3</v>
      </c>
      <c r="M29" s="6">
        <f>[1]!RawData[[#This Row],[Patrimônio Líq.]]</f>
        <v>1172318046.98</v>
      </c>
      <c r="N29" s="6">
        <f>[1]!RawData[[#This Row],[P/VPA]]</f>
        <v>0.96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8.8626829570251586E-2</v>
      </c>
      <c r="Q29" s="7">
        <f>RANK(ExportTb[[#This Row],[AHP-G]],ExportTb[AHP-G])</f>
        <v>25</v>
      </c>
    </row>
    <row r="30" spans="1:17" x14ac:dyDescent="0.3">
      <c r="A30" t="str">
        <f>[1]!RawData[[#This Row],[Ticker]]</f>
        <v>LVBI11</v>
      </c>
      <c r="B30" s="6">
        <f>[1]!RawData[[#This Row],[Liquidez Diária]]</f>
        <v>10965</v>
      </c>
      <c r="C30" s="6">
        <f>[1]!RawData[[#This Row],[Dividendo]]</f>
        <v>0.75</v>
      </c>
      <c r="D30" s="6">
        <f>[1]!RawData[[#This Row],[Dividend Yield]]</f>
        <v>8.0000000000000002E-3</v>
      </c>
      <c r="E30" s="6">
        <f>[1]!RawData[[#This Row],[DY (3M) Acumulado]]</f>
        <v>2.3300000000000001E-2</v>
      </c>
      <c r="F30" s="6">
        <f>[1]!RawData[[#This Row],[DY (6M) Acumulado]]</f>
        <v>4.4600000000000001E-2</v>
      </c>
      <c r="G30" s="6">
        <f>[1]!RawData[[#This Row],[DY (12M) Acumulado]]</f>
        <v>8.8099999999999998E-2</v>
      </c>
      <c r="H30" s="6">
        <f>[1]!RawData[[#This Row],[DY (3M) Média]]</f>
        <v>7.7999999999999996E-3</v>
      </c>
      <c r="I30" s="6">
        <f>[1]!RawData[[#This Row],[DY (6M) Média]]</f>
        <v>7.4000000000000003E-3</v>
      </c>
      <c r="J30" s="6">
        <f>[1]!RawData[[#This Row],[DY (12M) Média]]</f>
        <v>7.3000000000000001E-3</v>
      </c>
      <c r="K30" s="6">
        <f>[1]!RawData[[#This Row],[DY Ano]]</f>
        <v>2.3300000000000001E-2</v>
      </c>
      <c r="L30" s="6">
        <f>[1]!RawData[[#This Row],[Rentab. Acumulada]]</f>
        <v>-1.49E-2</v>
      </c>
      <c r="M30" s="6">
        <f>[1]!RawData[[#This Row],[Patrimônio Líq.]]</f>
        <v>1360113106.6099999</v>
      </c>
      <c r="N30" s="6">
        <f>[1]!RawData[[#This Row],[P/VPA]]</f>
        <v>0.82</v>
      </c>
      <c r="O30" s="6">
        <f>[1]!RawData[[#This Row],[Quantidade Ativos]]</f>
        <v>10</v>
      </c>
      <c r="P30" s="6">
        <f>SUMPRODUCT([1]!NormalData[[#This Row],[Liquidez Diária]:[Quantidade Ativos]],[1]AHPG_Table!$B$5:$O$5)</f>
        <v>0.25145604038825842</v>
      </c>
      <c r="Q30" s="7">
        <f>RANK(ExportTb[[#This Row],[AHP-G]],ExportTb[AHP-G])</f>
        <v>15</v>
      </c>
    </row>
    <row r="31" spans="1:17" x14ac:dyDescent="0.3">
      <c r="A31" t="str">
        <f>[1]!RawData[[#This Row],[Ticker]]</f>
        <v>MALL11</v>
      </c>
      <c r="B31" s="6">
        <f>[1]!RawData[[#This Row],[Liquidez Diária]]</f>
        <v>11643</v>
      </c>
      <c r="C31" s="6">
        <f>[1]!RawData[[#This Row],[Dividendo]]</f>
        <v>0.78</v>
      </c>
      <c r="D31" s="6">
        <f>[1]!RawData[[#This Row],[Dividend Yield]]</f>
        <v>7.9000000000000008E-3</v>
      </c>
      <c r="E31" s="6">
        <f>[1]!RawData[[#This Row],[DY (3M) Acumulado]]</f>
        <v>2.35E-2</v>
      </c>
      <c r="F31" s="6">
        <f>[1]!RawData[[#This Row],[DY (6M) Acumulado]]</f>
        <v>4.5400000000000003E-2</v>
      </c>
      <c r="G31" s="6">
        <f>[1]!RawData[[#This Row],[DY (12M) Acumulado]]</f>
        <v>8.8700000000000001E-2</v>
      </c>
      <c r="H31" s="6">
        <f>[1]!RawData[[#This Row],[DY (3M) Média]]</f>
        <v>7.7999999999999996E-3</v>
      </c>
      <c r="I31" s="6">
        <f>[1]!RawData[[#This Row],[DY (6M) Média]]</f>
        <v>7.6E-3</v>
      </c>
      <c r="J31" s="6">
        <f>[1]!RawData[[#This Row],[DY (12M) Média]]</f>
        <v>7.4000000000000003E-3</v>
      </c>
      <c r="K31" s="6">
        <f>[1]!RawData[[#This Row],[DY Ano]]</f>
        <v>2.35E-2</v>
      </c>
      <c r="L31" s="6">
        <f>[1]!RawData[[#This Row],[Rentab. Acumulada]]</f>
        <v>-2.41E-2</v>
      </c>
      <c r="M31" s="6">
        <f>[1]!RawData[[#This Row],[Patrimônio Líq.]]</f>
        <v>1094178737.27</v>
      </c>
      <c r="N31" s="6">
        <f>[1]!RawData[[#This Row],[P/VPA]]</f>
        <v>0.82</v>
      </c>
      <c r="O31" s="6">
        <f>[1]!RawData[[#This Row],[Quantidade Ativos]]</f>
        <v>8</v>
      </c>
      <c r="P31" s="6">
        <f>SUMPRODUCT([1]!NormalData[[#This Row],[Liquidez Diária]:[Quantidade Ativos]],[1]AHPG_Table!$B$5:$O$5)</f>
        <v>0.40508945949579594</v>
      </c>
      <c r="Q31" s="7">
        <f>RANK(ExportTb[[#This Row],[AHP-G]],ExportTb[AHP-G])</f>
        <v>12</v>
      </c>
    </row>
    <row r="32" spans="1:17" x14ac:dyDescent="0.3">
      <c r="A32" t="str">
        <f>[1]!RawData[[#This Row],[Ticker]]</f>
        <v>MCCI11</v>
      </c>
      <c r="B32" s="6">
        <f>[1]!RawData[[#This Row],[Liquidez Diária]]</f>
        <v>33707</v>
      </c>
      <c r="C32" s="6">
        <f>[1]!RawData[[#This Row],[Dividendo]]</f>
        <v>0.95</v>
      </c>
      <c r="D32" s="6">
        <f>[1]!RawData[[#This Row],[Dividend Yield]]</f>
        <v>1.1299999999999999E-2</v>
      </c>
      <c r="E32" s="6">
        <f>[1]!RawData[[#This Row],[DY (3M) Acumulado]]</f>
        <v>3.5200000000000002E-2</v>
      </c>
      <c r="F32" s="6">
        <f>[1]!RawData[[#This Row],[DY (6M) Acumulado]]</f>
        <v>7.0000000000000007E-2</v>
      </c>
      <c r="G32" s="6">
        <f>[1]!RawData[[#This Row],[DY (12M) Acumulado]]</f>
        <v>0.13489999999999999</v>
      </c>
      <c r="H32" s="6">
        <f>[1]!RawData[[#This Row],[DY (3M) Média]]</f>
        <v>1.17E-2</v>
      </c>
      <c r="I32" s="6">
        <f>[1]!RawData[[#This Row],[DY (6M) Média]]</f>
        <v>1.17E-2</v>
      </c>
      <c r="J32" s="6">
        <f>[1]!RawData[[#This Row],[DY (12M) Média]]</f>
        <v>1.12E-2</v>
      </c>
      <c r="K32" s="6">
        <f>[1]!RawData[[#This Row],[DY Ano]]</f>
        <v>2.2499999999999999E-2</v>
      </c>
      <c r="L32" s="6">
        <f>[1]!RawData[[#This Row],[Rentab. Acumulada]]</f>
        <v>1.41E-2</v>
      </c>
      <c r="M32" s="6">
        <f>[1]!RawData[[#This Row],[Patrimônio Líq.]]</f>
        <v>1348562788.74</v>
      </c>
      <c r="N32" s="6">
        <f>[1]!RawData[[#This Row],[P/VPA]]</f>
        <v>0.94</v>
      </c>
      <c r="O32" s="6">
        <f>[1]!RawData[[#This Row],[Quantidade Ativos]]</f>
        <v>0</v>
      </c>
      <c r="P32" s="6">
        <f>SUMPRODUCT([1]!NormalData[[#This Row],[Liquidez Diária]:[Quantidade Ativos]],[1]AHPG_Table!$B$5:$O$5)</f>
        <v>-0.23419071702769323</v>
      </c>
      <c r="Q32" s="7">
        <f>RANK(ExportTb[[#This Row],[AHP-G]],ExportTb[AHP-G])</f>
        <v>36</v>
      </c>
    </row>
    <row r="33" spans="1:17" x14ac:dyDescent="0.3">
      <c r="A33" t="str">
        <f>[1]!RawData[[#This Row],[Ticker]]</f>
        <v>MCHF11</v>
      </c>
      <c r="B33" s="6">
        <f>[1]!RawData[[#This Row],[Liquidez Diária]]</f>
        <v>150999</v>
      </c>
      <c r="C33" s="6">
        <f>[1]!RawData[[#This Row],[Dividendo]]</f>
        <v>0.1</v>
      </c>
      <c r="D33" s="6">
        <f>[1]!RawData[[#This Row],[Dividend Yield]]</f>
        <v>1.14E-2</v>
      </c>
      <c r="E33" s="6">
        <f>[1]!RawData[[#This Row],[DY (3M) Acumulado]]</f>
        <v>3.4000000000000002E-2</v>
      </c>
      <c r="F33" s="6">
        <f>[1]!RawData[[#This Row],[DY (6M) Acumulado]]</f>
        <v>7.0599999999999996E-2</v>
      </c>
      <c r="G33" s="6">
        <f>[1]!RawData[[#This Row],[DY (12M) Acumulado]]</f>
        <v>0.14069999999999999</v>
      </c>
      <c r="H33" s="6">
        <f>[1]!RawData[[#This Row],[DY (3M) Média]]</f>
        <v>1.1299999999999999E-2</v>
      </c>
      <c r="I33" s="6">
        <f>[1]!RawData[[#This Row],[DY (6M) Média]]</f>
        <v>1.18E-2</v>
      </c>
      <c r="J33" s="6">
        <f>[1]!RawData[[#This Row],[DY (12M) Média]]</f>
        <v>1.17E-2</v>
      </c>
      <c r="K33" s="6">
        <f>[1]!RawData[[#This Row],[DY Ano]]</f>
        <v>2.3E-2</v>
      </c>
      <c r="L33" s="6">
        <f>[1]!RawData[[#This Row],[Rentab. Acumulada]]</f>
        <v>3.85E-2</v>
      </c>
      <c r="M33" s="6">
        <f>[1]!RawData[[#This Row],[Patrimônio Líq.]]</f>
        <v>302861569.80000001</v>
      </c>
      <c r="N33" s="6">
        <f>[1]!RawData[[#This Row],[P/VPA]]</f>
        <v>0.91</v>
      </c>
      <c r="O33" s="6">
        <f>[1]!RawData[[#This Row],[Quantidade Ativos]]</f>
        <v>0</v>
      </c>
      <c r="P33" s="6">
        <f>SUMPRODUCT([1]!NormalData[[#This Row],[Liquidez Diária]:[Quantidade Ativos]],[1]AHPG_Table!$B$5:$O$5)</f>
        <v>-0.64092301387564721</v>
      </c>
      <c r="Q33" s="7">
        <f>RANK(ExportTb[[#This Row],[AHP-G]],ExportTb[AHP-G])</f>
        <v>48</v>
      </c>
    </row>
    <row r="34" spans="1:17" x14ac:dyDescent="0.3">
      <c r="A34" t="str">
        <f>[1]!RawData[[#This Row],[Ticker]]</f>
        <v>MFII11</v>
      </c>
      <c r="B34" s="6">
        <f>[1]!RawData[[#This Row],[Liquidez Diária]]</f>
        <v>3068</v>
      </c>
      <c r="C34" s="6">
        <f>[1]!RawData[[#This Row],[Dividendo]]</f>
        <v>1.1100000000000001</v>
      </c>
      <c r="D34" s="6">
        <f>[1]!RawData[[#This Row],[Dividend Yield]]</f>
        <v>1.24E-2</v>
      </c>
      <c r="E34" s="6">
        <f>[1]!RawData[[#This Row],[DY (3M) Acumulado]]</f>
        <v>3.5400000000000001E-2</v>
      </c>
      <c r="F34" s="6">
        <f>[1]!RawData[[#This Row],[DY (6M) Acumulado]]</f>
        <v>7.0199999999999999E-2</v>
      </c>
      <c r="G34" s="6">
        <f>[1]!RawData[[#This Row],[DY (12M) Acumulado]]</f>
        <v>0.13789999999999999</v>
      </c>
      <c r="H34" s="6">
        <f>[1]!RawData[[#This Row],[DY (3M) Média]]</f>
        <v>1.18E-2</v>
      </c>
      <c r="I34" s="6">
        <f>[1]!RawData[[#This Row],[DY (6M) Média]]</f>
        <v>1.17E-2</v>
      </c>
      <c r="J34" s="6">
        <f>[1]!RawData[[#This Row],[DY (12M) Média]]</f>
        <v>1.15E-2</v>
      </c>
      <c r="K34" s="6">
        <f>[1]!RawData[[#This Row],[DY Ano]]</f>
        <v>3.5400000000000001E-2</v>
      </c>
      <c r="L34" s="6">
        <f>[1]!RawData[[#This Row],[Rentab. Acumulada]]</f>
        <v>-4.7199999999999999E-2</v>
      </c>
      <c r="M34" s="6">
        <f>[1]!RawData[[#This Row],[Patrimônio Líq.]]</f>
        <v>428571521.50999999</v>
      </c>
      <c r="N34" s="6">
        <f>[1]!RawData[[#This Row],[P/VPA]]</f>
        <v>0.86</v>
      </c>
      <c r="O34" s="6">
        <f>[1]!RawData[[#This Row],[Quantidade Ativos]]</f>
        <v>9</v>
      </c>
      <c r="P34" s="6">
        <f>SUMPRODUCT([1]!NormalData[[#This Row],[Liquidez Diária]:[Quantidade Ativos]],[1]AHPG_Table!$B$5:$O$5)</f>
        <v>0.79164588272835879</v>
      </c>
      <c r="Q34" s="7">
        <f>RANK(ExportTb[[#This Row],[AHP-G]],ExportTb[AHP-G])</f>
        <v>6</v>
      </c>
    </row>
    <row r="35" spans="1:17" x14ac:dyDescent="0.3">
      <c r="A35" t="str">
        <f>[1]!RawData[[#This Row],[Ticker]]</f>
        <v>MXRF11</v>
      </c>
      <c r="B35" s="6">
        <f>[1]!RawData[[#This Row],[Liquidez Diária]]</f>
        <v>536147</v>
      </c>
      <c r="C35" s="6">
        <f>[1]!RawData[[#This Row],[Dividendo]]</f>
        <v>0.12</v>
      </c>
      <c r="D35" s="6">
        <f>[1]!RawData[[#This Row],[Dividend Yield]]</f>
        <v>1.17E-2</v>
      </c>
      <c r="E35" s="6">
        <f>[1]!RawData[[#This Row],[DY (3M) Acumulado]]</f>
        <v>3.4200000000000001E-2</v>
      </c>
      <c r="F35" s="6">
        <f>[1]!RawData[[#This Row],[DY (6M) Acumulado]]</f>
        <v>6.1899999999999997E-2</v>
      </c>
      <c r="G35" s="6">
        <f>[1]!RawData[[#This Row],[DY (12M) Acumulado]]</f>
        <v>0.12709999999999999</v>
      </c>
      <c r="H35" s="6">
        <f>[1]!RawData[[#This Row],[DY (3M) Média]]</f>
        <v>1.14E-2</v>
      </c>
      <c r="I35" s="6">
        <f>[1]!RawData[[#This Row],[DY (6M) Média]]</f>
        <v>1.03E-2</v>
      </c>
      <c r="J35" s="6">
        <f>[1]!RawData[[#This Row],[DY (12M) Média]]</f>
        <v>1.06E-2</v>
      </c>
      <c r="K35" s="6">
        <f>[1]!RawData[[#This Row],[DY Ano]]</f>
        <v>3.4200000000000001E-2</v>
      </c>
      <c r="L35" s="6">
        <f>[1]!RawData[[#This Row],[Rentab. Acumulada]]</f>
        <v>4.7899999999999998E-2</v>
      </c>
      <c r="M35" s="6">
        <f>[1]!RawData[[#This Row],[Patrimônio Líq.]]</f>
        <v>2284497771.46</v>
      </c>
      <c r="N35" s="6">
        <f>[1]!RawData[[#This Row],[P/VPA]]</f>
        <v>1.02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-0.79179525857192512</v>
      </c>
      <c r="Q35" s="7">
        <f>RANK(ExportTb[[#This Row],[AHP-G]],ExportTb[AHP-G])</f>
        <v>50</v>
      </c>
    </row>
    <row r="36" spans="1:17" x14ac:dyDescent="0.3">
      <c r="A36" t="str">
        <f>[1]!RawData[[#This Row],[Ticker]]</f>
        <v>OUJP11</v>
      </c>
      <c r="B36" s="6">
        <f>[1]!RawData[[#This Row],[Liquidez Diária]]</f>
        <v>13053</v>
      </c>
      <c r="C36" s="6">
        <f>[1]!RawData[[#This Row],[Dividendo]]</f>
        <v>1.25</v>
      </c>
      <c r="D36" s="6">
        <f>[1]!RawData[[#This Row],[Dividend Yield]]</f>
        <v>1.38E-2</v>
      </c>
      <c r="E36" s="6">
        <f>[1]!RawData[[#This Row],[DY (3M) Acumulado]]</f>
        <v>3.9199999999999999E-2</v>
      </c>
      <c r="F36" s="6">
        <f>[1]!RawData[[#This Row],[DY (6M) Acumulado]]</f>
        <v>7.6999999999999999E-2</v>
      </c>
      <c r="G36" s="6">
        <f>[1]!RawData[[#This Row],[DY (12M) Acumulado]]</f>
        <v>0.1608</v>
      </c>
      <c r="H36" s="6">
        <f>[1]!RawData[[#This Row],[DY (3M) Média]]</f>
        <v>1.3100000000000001E-2</v>
      </c>
      <c r="I36" s="6">
        <f>[1]!RawData[[#This Row],[DY (6M) Média]]</f>
        <v>1.2800000000000001E-2</v>
      </c>
      <c r="J36" s="6">
        <f>[1]!RawData[[#This Row],[DY (12M) Média]]</f>
        <v>1.34E-2</v>
      </c>
      <c r="K36" s="6">
        <f>[1]!RawData[[#This Row],[DY Ano]]</f>
        <v>3.9199999999999999E-2</v>
      </c>
      <c r="L36" s="6">
        <f>[1]!RawData[[#This Row],[Rentab. Acumulada]]</f>
        <v>-3.85E-2</v>
      </c>
      <c r="M36" s="6">
        <f>[1]!RawData[[#This Row],[Patrimônio Líq.]]</f>
        <v>324677302.55000001</v>
      </c>
      <c r="N36" s="6">
        <f>[1]!RawData[[#This Row],[P/VPA]]</f>
        <v>0.9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0.64536528631611345</v>
      </c>
      <c r="Q36" s="7">
        <f>RANK(ExportTb[[#This Row],[AHP-G]],ExportTb[AHP-G])</f>
        <v>9</v>
      </c>
    </row>
    <row r="37" spans="1:17" x14ac:dyDescent="0.3">
      <c r="A37" t="str">
        <f>[1]!RawData[[#This Row],[Ticker]]</f>
        <v>PORD11</v>
      </c>
      <c r="B37" s="6">
        <f>[1]!RawData[[#This Row],[Liquidez Diária]]</f>
        <v>9723</v>
      </c>
      <c r="C37" s="6">
        <f>[1]!RawData[[#This Row],[Dividendo]]</f>
        <v>1</v>
      </c>
      <c r="D37" s="6">
        <f>[1]!RawData[[#This Row],[Dividend Yield]]</f>
        <v>1.2200000000000001E-2</v>
      </c>
      <c r="E37" s="6">
        <f>[1]!RawData[[#This Row],[DY (3M) Acumulado]]</f>
        <v>3.6400000000000002E-2</v>
      </c>
      <c r="F37" s="6">
        <f>[1]!RawData[[#This Row],[DY (6M) Acumulado]]</f>
        <v>6.5799999999999997E-2</v>
      </c>
      <c r="G37" s="6">
        <f>[1]!RawData[[#This Row],[DY (12M) Acumulado]]</f>
        <v>0.15010000000000001</v>
      </c>
      <c r="H37" s="6">
        <f>[1]!RawData[[#This Row],[DY (3M) Média]]</f>
        <v>1.21E-2</v>
      </c>
      <c r="I37" s="6">
        <f>[1]!RawData[[#This Row],[DY (6M) Média]]</f>
        <v>1.0999999999999999E-2</v>
      </c>
      <c r="J37" s="6">
        <f>[1]!RawData[[#This Row],[DY (12M) Média]]</f>
        <v>1.2500000000000001E-2</v>
      </c>
      <c r="K37" s="6">
        <f>[1]!RawData[[#This Row],[DY Ano]]</f>
        <v>3.6400000000000002E-2</v>
      </c>
      <c r="L37" s="6">
        <f>[1]!RawData[[#This Row],[Rentab. Acumulada]]</f>
        <v>-7.3700000000000002E-2</v>
      </c>
      <c r="M37" s="6">
        <f>[1]!RawData[[#This Row],[Patrimônio Líq.]]</f>
        <v>365459831.04000002</v>
      </c>
      <c r="N37" s="6">
        <f>[1]!RawData[[#This Row],[P/VPA]]</f>
        <v>0.85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1.2340172442633415</v>
      </c>
      <c r="Q37" s="7">
        <f>RANK(ExportTb[[#This Row],[AHP-G]],ExportTb[AHP-G])</f>
        <v>4</v>
      </c>
    </row>
    <row r="38" spans="1:17" x14ac:dyDescent="0.3">
      <c r="A38" t="str">
        <f>[1]!RawData[[#This Row],[Ticker]]</f>
        <v>RBRR11</v>
      </c>
      <c r="B38" s="6">
        <f>[1]!RawData[[#This Row],[Liquidez Diária]]</f>
        <v>40556</v>
      </c>
      <c r="C38" s="6">
        <f>[1]!RawData[[#This Row],[Dividendo]]</f>
        <v>0.95</v>
      </c>
      <c r="D38" s="6">
        <f>[1]!RawData[[#This Row],[Dividend Yield]]</f>
        <v>1.12E-2</v>
      </c>
      <c r="E38" s="6">
        <f>[1]!RawData[[#This Row],[DY (3M) Acumulado]]</f>
        <v>3.2899999999999999E-2</v>
      </c>
      <c r="F38" s="6">
        <f>[1]!RawData[[#This Row],[DY (6M) Acumulado]]</f>
        <v>5.62E-2</v>
      </c>
      <c r="G38" s="6">
        <f>[1]!RawData[[#This Row],[DY (12M) Acumulado]]</f>
        <v>0.12570000000000001</v>
      </c>
      <c r="H38" s="6">
        <f>[1]!RawData[[#This Row],[DY (3M) Média]]</f>
        <v>1.0999999999999999E-2</v>
      </c>
      <c r="I38" s="6">
        <f>[1]!RawData[[#This Row],[DY (6M) Média]]</f>
        <v>9.4000000000000004E-3</v>
      </c>
      <c r="J38" s="6">
        <f>[1]!RawData[[#This Row],[DY (12M) Média]]</f>
        <v>1.0500000000000001E-2</v>
      </c>
      <c r="K38" s="6">
        <f>[1]!RawData[[#This Row],[DY Ano]]</f>
        <v>2.2599999999999999E-2</v>
      </c>
      <c r="L38" s="6">
        <f>[1]!RawData[[#This Row],[Rentab. Acumulada]]</f>
        <v>4.7899999999999998E-2</v>
      </c>
      <c r="M38" s="6">
        <f>[1]!RawData[[#This Row],[Patrimônio Líq.]]</f>
        <v>1269607818.8900001</v>
      </c>
      <c r="N38" s="6">
        <f>[1]!RawData[[#This Row],[P/VPA]]</f>
        <v>0.92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-0.79954788547588063</v>
      </c>
      <c r="Q38" s="7">
        <f>RANK(ExportTb[[#This Row],[AHP-G]],ExportTb[AHP-G])</f>
        <v>51</v>
      </c>
    </row>
    <row r="39" spans="1:17" x14ac:dyDescent="0.3">
      <c r="A39" t="str">
        <f>[1]!RawData[[#This Row],[Ticker]]</f>
        <v>RBRY11</v>
      </c>
      <c r="B39" s="6">
        <f>[1]!RawData[[#This Row],[Liquidez Diária]]</f>
        <v>10523</v>
      </c>
      <c r="C39" s="6">
        <f>[1]!RawData[[#This Row],[Dividendo]]</f>
        <v>1.2</v>
      </c>
      <c r="D39" s="6">
        <f>[1]!RawData[[#This Row],[Dividend Yield]]</f>
        <v>1.2699999999999999E-2</v>
      </c>
      <c r="E39" s="6">
        <f>[1]!RawData[[#This Row],[DY (3M) Acumulado]]</f>
        <v>3.6499999999999998E-2</v>
      </c>
      <c r="F39" s="6">
        <f>[1]!RawData[[#This Row],[DY (6M) Acumulado]]</f>
        <v>6.7599999999999993E-2</v>
      </c>
      <c r="G39" s="6">
        <f>[1]!RawData[[#This Row],[DY (12M) Acumulado]]</f>
        <v>0.14269999999999999</v>
      </c>
      <c r="H39" s="6">
        <f>[1]!RawData[[#This Row],[DY (3M) Média]]</f>
        <v>1.2200000000000001E-2</v>
      </c>
      <c r="I39" s="6">
        <f>[1]!RawData[[#This Row],[DY (6M) Média]]</f>
        <v>1.1299999999999999E-2</v>
      </c>
      <c r="J39" s="6">
        <f>[1]!RawData[[#This Row],[DY (12M) Média]]</f>
        <v>1.1900000000000001E-2</v>
      </c>
      <c r="K39" s="6">
        <f>[1]!RawData[[#This Row],[DY Ano]]</f>
        <v>2.4799999999999999E-2</v>
      </c>
      <c r="L39" s="6">
        <f>[1]!RawData[[#This Row],[Rentab. Acumulada]]</f>
        <v>1.1599999999999999E-2</v>
      </c>
      <c r="M39" s="6">
        <f>[1]!RawData[[#This Row],[Patrimônio Líq.]]</f>
        <v>553436918.69000006</v>
      </c>
      <c r="N39" s="6">
        <f>[1]!RawData[[#This Row],[P/VPA]]</f>
        <v>0.95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-0.19282932188982849</v>
      </c>
      <c r="Q39" s="7">
        <f>RANK(ExportTb[[#This Row],[AHP-G]],ExportTb[AHP-G])</f>
        <v>35</v>
      </c>
    </row>
    <row r="40" spans="1:17" x14ac:dyDescent="0.3">
      <c r="A40" t="str">
        <f>[1]!RawData[[#This Row],[Ticker]]</f>
        <v>RBVA11</v>
      </c>
      <c r="B40" s="6">
        <f>[1]!RawData[[#This Row],[Liquidez Diária]]</f>
        <v>4673</v>
      </c>
      <c r="C40" s="6">
        <f>[1]!RawData[[#This Row],[Dividendo]]</f>
        <v>0.95</v>
      </c>
      <c r="D40" s="6">
        <f>[1]!RawData[[#This Row],[Dividend Yield]]</f>
        <v>1.0500000000000001E-2</v>
      </c>
      <c r="E40" s="6">
        <f>[1]!RawData[[#This Row],[DY (3M) Acumulado]]</f>
        <v>3.09E-2</v>
      </c>
      <c r="F40" s="6">
        <f>[1]!RawData[[#This Row],[DY (6M) Acumulado]]</f>
        <v>6.5199999999999994E-2</v>
      </c>
      <c r="G40" s="6">
        <f>[1]!RawData[[#This Row],[DY (12M) Acumulado]]</f>
        <v>0.12909999999999999</v>
      </c>
      <c r="H40" s="6">
        <f>[1]!RawData[[#This Row],[DY (3M) Média]]</f>
        <v>1.03E-2</v>
      </c>
      <c r="I40" s="6">
        <f>[1]!RawData[[#This Row],[DY (6M) Média]]</f>
        <v>1.09E-2</v>
      </c>
      <c r="J40" s="6">
        <f>[1]!RawData[[#This Row],[DY (12M) Média]]</f>
        <v>1.0800000000000001E-2</v>
      </c>
      <c r="K40" s="6">
        <f>[1]!RawData[[#This Row],[DY Ano]]</f>
        <v>3.09E-2</v>
      </c>
      <c r="L40" s="6">
        <f>[1]!RawData[[#This Row],[Rentab. Acumulada]]</f>
        <v>-1.2800000000000001E-2</v>
      </c>
      <c r="M40" s="6">
        <f>[1]!RawData[[#This Row],[Patrimônio Líq.]]</f>
        <v>1234966817.0999999</v>
      </c>
      <c r="N40" s="6">
        <f>[1]!RawData[[#This Row],[P/VPA]]</f>
        <v>0.85</v>
      </c>
      <c r="O40" s="6">
        <f>[1]!RawData[[#This Row],[Quantidade Ativos]]</f>
        <v>72</v>
      </c>
      <c r="P40" s="6">
        <f>SUMPRODUCT([1]!NormalData[[#This Row],[Liquidez Diária]:[Quantidade Ativos]],[1]AHPG_Table!$B$5:$O$5)</f>
        <v>0.22326406709082308</v>
      </c>
      <c r="Q40" s="7">
        <f>RANK(ExportTb[[#This Row],[AHP-G]],ExportTb[AHP-G])</f>
        <v>17</v>
      </c>
    </row>
    <row r="41" spans="1:17" x14ac:dyDescent="0.3">
      <c r="A41" t="str">
        <f>[1]!RawData[[#This Row],[Ticker]]</f>
        <v>RECR11</v>
      </c>
      <c r="B41" s="6">
        <f>[1]!RawData[[#This Row],[Liquidez Diária]]</f>
        <v>42934</v>
      </c>
      <c r="C41" s="6">
        <f>[1]!RawData[[#This Row],[Dividendo]]</f>
        <v>0.91</v>
      </c>
      <c r="D41" s="6">
        <f>[1]!RawData[[#This Row],[Dividend Yield]]</f>
        <v>1.09E-2</v>
      </c>
      <c r="E41" s="6">
        <f>[1]!RawData[[#This Row],[DY (3M) Acumulado]]</f>
        <v>3.2800000000000003E-2</v>
      </c>
      <c r="F41" s="6">
        <f>[1]!RawData[[#This Row],[DY (6M) Acumulado]]</f>
        <v>5.2900000000000003E-2</v>
      </c>
      <c r="G41" s="6">
        <f>[1]!RawData[[#This Row],[DY (12M) Acumulado]]</f>
        <v>0.1288</v>
      </c>
      <c r="H41" s="6">
        <f>[1]!RawData[[#This Row],[DY (3M) Média]]</f>
        <v>1.09E-2</v>
      </c>
      <c r="I41" s="6">
        <f>[1]!RawData[[#This Row],[DY (6M) Média]]</f>
        <v>8.8000000000000005E-3</v>
      </c>
      <c r="J41" s="6">
        <f>[1]!RawData[[#This Row],[DY (12M) Média]]</f>
        <v>1.0699999999999999E-2</v>
      </c>
      <c r="K41" s="6">
        <f>[1]!RawData[[#This Row],[DY Ano]]</f>
        <v>2.24E-2</v>
      </c>
      <c r="L41" s="6">
        <f>[1]!RawData[[#This Row],[Rentab. Acumulada]]</f>
        <v>-3.8E-3</v>
      </c>
      <c r="M41" s="6">
        <f>[1]!RawData[[#This Row],[Patrimônio Líq.]]</f>
        <v>2520748629.6500001</v>
      </c>
      <c r="N41" s="6">
        <f>[1]!RawData[[#This Row],[P/VPA]]</f>
        <v>0.82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6.5569049793952713E-2</v>
      </c>
      <c r="Q41" s="7">
        <f>RANK(ExportTb[[#This Row],[AHP-G]],ExportTb[AHP-G])</f>
        <v>27</v>
      </c>
    </row>
    <row r="42" spans="1:17" x14ac:dyDescent="0.3">
      <c r="A42" t="str">
        <f>[1]!RawData[[#This Row],[Ticker]]</f>
        <v>RZAK11</v>
      </c>
      <c r="B42" s="6">
        <f>[1]!RawData[[#This Row],[Liquidez Diária]]</f>
        <v>29597</v>
      </c>
      <c r="C42" s="6">
        <f>[1]!RawData[[#This Row],[Dividendo]]</f>
        <v>1.2</v>
      </c>
      <c r="D42" s="6">
        <f>[1]!RawData[[#This Row],[Dividend Yield]]</f>
        <v>1.2999999999999999E-2</v>
      </c>
      <c r="E42" s="6">
        <f>[1]!RawData[[#This Row],[DY (3M) Acumulado]]</f>
        <v>3.9800000000000002E-2</v>
      </c>
      <c r="F42" s="6">
        <f>[1]!RawData[[#This Row],[DY (6M) Acumulado]]</f>
        <v>8.3799999999999999E-2</v>
      </c>
      <c r="G42" s="6">
        <f>[1]!RawData[[#This Row],[DY (12M) Acumulado]]</f>
        <v>0.18110000000000001</v>
      </c>
      <c r="H42" s="6">
        <f>[1]!RawData[[#This Row],[DY (3M) Média]]</f>
        <v>1.3299999999999999E-2</v>
      </c>
      <c r="I42" s="6">
        <f>[1]!RawData[[#This Row],[DY (6M) Média]]</f>
        <v>1.4E-2</v>
      </c>
      <c r="J42" s="6">
        <f>[1]!RawData[[#This Row],[DY (12M) Média]]</f>
        <v>1.5100000000000001E-2</v>
      </c>
      <c r="K42" s="6">
        <f>[1]!RawData[[#This Row],[DY Ano]]</f>
        <v>2.52E-2</v>
      </c>
      <c r="L42" s="6">
        <f>[1]!RawData[[#This Row],[Rentab. Acumulada]]</f>
        <v>-4.0500000000000001E-2</v>
      </c>
      <c r="M42" s="6">
        <f>[1]!RawData[[#This Row],[Patrimônio Líq.]]</f>
        <v>360999586.27999997</v>
      </c>
      <c r="N42" s="6">
        <f>[1]!RawData[[#This Row],[P/VPA]]</f>
        <v>1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0.67902681441628232</v>
      </c>
      <c r="Q42" s="7">
        <f>RANK(ExportTb[[#This Row],[AHP-G]],ExportTb[AHP-G])</f>
        <v>7</v>
      </c>
    </row>
    <row r="43" spans="1:17" x14ac:dyDescent="0.3">
      <c r="A43" t="str">
        <f>[1]!RawData[[#This Row],[Ticker]]</f>
        <v>SADI11</v>
      </c>
      <c r="B43" s="6">
        <f>[1]!RawData[[#This Row],[Liquidez Diária]]</f>
        <v>3923</v>
      </c>
      <c r="C43" s="6">
        <f>[1]!RawData[[#This Row],[Dividendo]]</f>
        <v>1.03</v>
      </c>
      <c r="D43" s="6">
        <f>[1]!RawData[[#This Row],[Dividend Yield]]</f>
        <v>1.17E-2</v>
      </c>
      <c r="E43" s="6">
        <f>[1]!RawData[[#This Row],[DY (3M) Acumulado]]</f>
        <v>3.5200000000000002E-2</v>
      </c>
      <c r="F43" s="6">
        <f>[1]!RawData[[#This Row],[DY (6M) Acumulado]]</f>
        <v>6.9800000000000001E-2</v>
      </c>
      <c r="G43" s="6">
        <f>[1]!RawData[[#This Row],[DY (12M) Acumulado]]</f>
        <v>0.13950000000000001</v>
      </c>
      <c r="H43" s="6">
        <f>[1]!RawData[[#This Row],[DY (3M) Média]]</f>
        <v>1.17E-2</v>
      </c>
      <c r="I43" s="6">
        <f>[1]!RawData[[#This Row],[DY (6M) Média]]</f>
        <v>1.1599999999999999E-2</v>
      </c>
      <c r="J43" s="6">
        <f>[1]!RawData[[#This Row],[DY (12M) Média]]</f>
        <v>1.1599999999999999E-2</v>
      </c>
      <c r="K43" s="6">
        <f>[1]!RawData[[#This Row],[DY Ano]]</f>
        <v>3.5200000000000002E-2</v>
      </c>
      <c r="L43" s="6">
        <f>[1]!RawData[[#This Row],[Rentab. Acumulada]]</f>
        <v>-1.21E-2</v>
      </c>
      <c r="M43" s="6">
        <f>[1]!RawData[[#This Row],[Patrimônio Líq.]]</f>
        <v>310851649.88</v>
      </c>
      <c r="N43" s="6">
        <f>[1]!RawData[[#This Row],[P/VPA]]</f>
        <v>0.87</v>
      </c>
      <c r="O43" s="6">
        <f>[1]!RawData[[#This Row],[Quantidade Ativos]]</f>
        <v>0</v>
      </c>
      <c r="P43" s="6">
        <f>SUMPRODUCT([1]!NormalData[[#This Row],[Liquidez Diária]:[Quantidade Ativos]],[1]AHPG_Table!$B$5:$O$5)</f>
        <v>0.20348072143977511</v>
      </c>
      <c r="Q43" s="7">
        <f>RANK(ExportTb[[#This Row],[AHP-G]],ExportTb[AHP-G])</f>
        <v>19</v>
      </c>
    </row>
    <row r="44" spans="1:17" x14ac:dyDescent="0.3">
      <c r="A44" t="str">
        <f>[1]!RawData[[#This Row],[Ticker]]</f>
        <v>SNCI11</v>
      </c>
      <c r="B44" s="6">
        <f>[1]!RawData[[#This Row],[Liquidez Diária]]</f>
        <v>6830</v>
      </c>
      <c r="C44" s="6">
        <f>[1]!RawData[[#This Row],[Dividendo]]</f>
        <v>1</v>
      </c>
      <c r="D44" s="6">
        <f>[1]!RawData[[#This Row],[Dividend Yield]]</f>
        <v>1.04E-2</v>
      </c>
      <c r="E44" s="6">
        <f>[1]!RawData[[#This Row],[DY (3M) Acumulado]]</f>
        <v>3.0800000000000001E-2</v>
      </c>
      <c r="F44" s="6">
        <f>[1]!RawData[[#This Row],[DY (6M) Acumulado]]</f>
        <v>6.0699999999999997E-2</v>
      </c>
      <c r="G44" s="6">
        <f>[1]!RawData[[#This Row],[DY (12M) Acumulado]]</f>
        <v>0.13650000000000001</v>
      </c>
      <c r="H44" s="6">
        <f>[1]!RawData[[#This Row],[DY (3M) Média]]</f>
        <v>1.03E-2</v>
      </c>
      <c r="I44" s="6">
        <f>[1]!RawData[[#This Row],[DY (6M) Média]]</f>
        <v>1.01E-2</v>
      </c>
      <c r="J44" s="6">
        <f>[1]!RawData[[#This Row],[DY (12M) Média]]</f>
        <v>1.14E-2</v>
      </c>
      <c r="K44" s="6">
        <f>[1]!RawData[[#This Row],[DY Ano]]</f>
        <v>2.07E-2</v>
      </c>
      <c r="L44" s="6">
        <f>[1]!RawData[[#This Row],[Rentab. Acumulada]]</f>
        <v>1.15E-2</v>
      </c>
      <c r="M44" s="6">
        <f>[1]!RawData[[#This Row],[Patrimônio Líq.]]</f>
        <v>408717519.54000002</v>
      </c>
      <c r="N44" s="6">
        <f>[1]!RawData[[#This Row],[P/VPA]]</f>
        <v>0.95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-0.19136516160059586</v>
      </c>
      <c r="Q44" s="7">
        <f>RANK(ExportTb[[#This Row],[AHP-G]],ExportTb[AHP-G])</f>
        <v>34</v>
      </c>
    </row>
    <row r="45" spans="1:17" x14ac:dyDescent="0.3">
      <c r="A45" t="str">
        <f>[1]!RawData[[#This Row],[Ticker]]</f>
        <v>SNFF11</v>
      </c>
      <c r="B45" s="6">
        <f>[1]!RawData[[#This Row],[Liquidez Diária]]</f>
        <v>2560</v>
      </c>
      <c r="C45" s="6">
        <f>[1]!RawData[[#This Row],[Dividendo]]</f>
        <v>0.65</v>
      </c>
      <c r="D45" s="6">
        <f>[1]!RawData[[#This Row],[Dividend Yield]]</f>
        <v>7.7000000000000002E-3</v>
      </c>
      <c r="E45" s="6">
        <f>[1]!RawData[[#This Row],[DY (3M) Acumulado]]</f>
        <v>2.4299999999999999E-2</v>
      </c>
      <c r="F45" s="6">
        <f>[1]!RawData[[#This Row],[DY (6M) Acumulado]]</f>
        <v>5.33E-2</v>
      </c>
      <c r="G45" s="6">
        <f>[1]!RawData[[#This Row],[DY (12M) Acumulado]]</f>
        <v>0.1053</v>
      </c>
      <c r="H45" s="6">
        <f>[1]!RawData[[#This Row],[DY (3M) Média]]</f>
        <v>8.0999999999999996E-3</v>
      </c>
      <c r="I45" s="6">
        <f>[1]!RawData[[#This Row],[DY (6M) Média]]</f>
        <v>8.8999999999999999E-3</v>
      </c>
      <c r="J45" s="6">
        <f>[1]!RawData[[#This Row],[DY (12M) Média]]</f>
        <v>8.8000000000000005E-3</v>
      </c>
      <c r="K45" s="6">
        <f>[1]!RawData[[#This Row],[DY Ano]]</f>
        <v>1.52E-2</v>
      </c>
      <c r="L45" s="6">
        <f>[1]!RawData[[#This Row],[Rentab. Acumulada]]</f>
        <v>-0.02</v>
      </c>
      <c r="M45" s="6">
        <f>[1]!RawData[[#This Row],[Patrimônio Líq.]]</f>
        <v>251391286.34999999</v>
      </c>
      <c r="N45" s="6">
        <f>[1]!RawData[[#This Row],[P/VPA]]</f>
        <v>0.94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0.33526640118794304</v>
      </c>
      <c r="Q45" s="7">
        <f>RANK(ExportTb[[#This Row],[AHP-G]],ExportTb[AHP-G])</f>
        <v>14</v>
      </c>
    </row>
    <row r="46" spans="1:17" x14ac:dyDescent="0.3">
      <c r="A46" t="str">
        <f>[1]!RawData[[#This Row],[Ticker]]</f>
        <v>TGAR11</v>
      </c>
      <c r="B46" s="6">
        <f>[1]!RawData[[#This Row],[Liquidez Diária]]</f>
        <v>31733</v>
      </c>
      <c r="C46" s="6">
        <f>[1]!RawData[[#This Row],[Dividendo]]</f>
        <v>1.34</v>
      </c>
      <c r="D46" s="6">
        <f>[1]!RawData[[#This Row],[Dividend Yield]]</f>
        <v>1.21E-2</v>
      </c>
      <c r="E46" s="6">
        <f>[1]!RawData[[#This Row],[DY (3M) Acumulado]]</f>
        <v>3.4599999999999999E-2</v>
      </c>
      <c r="F46" s="6">
        <f>[1]!RawData[[#This Row],[DY (6M) Acumulado]]</f>
        <v>7.0099999999999996E-2</v>
      </c>
      <c r="G46" s="6">
        <f>[1]!RawData[[#This Row],[DY (12M) Acumulado]]</f>
        <v>0.14699999999999999</v>
      </c>
      <c r="H46" s="6">
        <f>[1]!RawData[[#This Row],[DY (3M) Média]]</f>
        <v>1.15E-2</v>
      </c>
      <c r="I46" s="6">
        <f>[1]!RawData[[#This Row],[DY (6M) Média]]</f>
        <v>1.17E-2</v>
      </c>
      <c r="J46" s="6">
        <f>[1]!RawData[[#This Row],[DY (12M) Média]]</f>
        <v>1.23E-2</v>
      </c>
      <c r="K46" s="6">
        <f>[1]!RawData[[#This Row],[DY Ano]]</f>
        <v>3.4599999999999999E-2</v>
      </c>
      <c r="L46" s="6">
        <f>[1]!RawData[[#This Row],[Rentab. Acumulada]]</f>
        <v>-3.3599999999999998E-2</v>
      </c>
      <c r="M46" s="6">
        <f>[1]!RawData[[#This Row],[Patrimônio Líq.]]</f>
        <v>1801084399.1099999</v>
      </c>
      <c r="N46" s="6">
        <f>[1]!RawData[[#This Row],[P/VPA]]</f>
        <v>0.85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0.56394010992818167</v>
      </c>
      <c r="Q46" s="7">
        <f>RANK(ExportTb[[#This Row],[AHP-G]],ExportTb[AHP-G])</f>
        <v>10</v>
      </c>
    </row>
    <row r="47" spans="1:17" x14ac:dyDescent="0.3">
      <c r="A47" t="str">
        <f>[1]!RawData[[#This Row],[Ticker]]</f>
        <v>TRXF11</v>
      </c>
      <c r="B47" s="6">
        <f>[1]!RawData[[#This Row],[Liquidez Diária]]</f>
        <v>15091</v>
      </c>
      <c r="C47" s="6">
        <f>[1]!RawData[[#This Row],[Dividendo]]</f>
        <v>0.85</v>
      </c>
      <c r="D47" s="6">
        <f>[1]!RawData[[#This Row],[Dividend Yield]]</f>
        <v>8.3000000000000001E-3</v>
      </c>
      <c r="E47" s="6">
        <f>[1]!RawData[[#This Row],[DY (3M) Acumulado]]</f>
        <v>2.46E-2</v>
      </c>
      <c r="F47" s="6">
        <f>[1]!RawData[[#This Row],[DY (6M) Acumulado]]</f>
        <v>5.1900000000000002E-2</v>
      </c>
      <c r="G47" s="6">
        <f>[1]!RawData[[#This Row],[DY (12M) Acumulado]]</f>
        <v>0.10299999999999999</v>
      </c>
      <c r="H47" s="6">
        <f>[1]!RawData[[#This Row],[DY (3M) Média]]</f>
        <v>8.2000000000000007E-3</v>
      </c>
      <c r="I47" s="6">
        <f>[1]!RawData[[#This Row],[DY (6M) Média]]</f>
        <v>8.6999999999999994E-3</v>
      </c>
      <c r="J47" s="6">
        <f>[1]!RawData[[#This Row],[DY (12M) Média]]</f>
        <v>8.6E-3</v>
      </c>
      <c r="K47" s="6">
        <f>[1]!RawData[[#This Row],[DY Ano]]</f>
        <v>2.46E-2</v>
      </c>
      <c r="L47" s="6">
        <f>[1]!RawData[[#This Row],[Rentab. Acumulada]]</f>
        <v>-2.5999999999999999E-3</v>
      </c>
      <c r="M47" s="6">
        <f>[1]!RawData[[#This Row],[Patrimônio Líq.]]</f>
        <v>1236662707.1300001</v>
      </c>
      <c r="N47" s="6">
        <f>[1]!RawData[[#This Row],[P/VPA]]</f>
        <v>0.99</v>
      </c>
      <c r="O47" s="6">
        <f>[1]!RawData[[#This Row],[Quantidade Ativos]]</f>
        <v>44</v>
      </c>
      <c r="P47" s="6">
        <f>SUMPRODUCT([1]!NormalData[[#This Row],[Liquidez Diária]:[Quantidade Ativos]],[1]AHPG_Table!$B$5:$O$5)</f>
        <v>4.9562610371944316E-2</v>
      </c>
      <c r="Q47" s="7">
        <f>RANK(ExportTb[[#This Row],[AHP-G]],ExportTb[AHP-G])</f>
        <v>28</v>
      </c>
    </row>
    <row r="48" spans="1:17" x14ac:dyDescent="0.3">
      <c r="A48" t="str">
        <f>[1]!RawData[[#This Row],[Ticker]]</f>
        <v>URPR11</v>
      </c>
      <c r="B48" s="6">
        <f>[1]!RawData[[#This Row],[Liquidez Diária]]</f>
        <v>19957</v>
      </c>
      <c r="C48" s="6">
        <f>[1]!RawData[[#This Row],[Dividendo]]</f>
        <v>1.33</v>
      </c>
      <c r="D48" s="6">
        <f>[1]!RawData[[#This Row],[Dividend Yield]]</f>
        <v>1.44E-2</v>
      </c>
      <c r="E48" s="6">
        <f>[1]!RawData[[#This Row],[DY (3M) Acumulado]]</f>
        <v>3.9899999999999998E-2</v>
      </c>
      <c r="F48" s="6">
        <f>[1]!RawData[[#This Row],[DY (6M) Acumulado]]</f>
        <v>7.4300000000000005E-2</v>
      </c>
      <c r="G48" s="6">
        <f>[1]!RawData[[#This Row],[DY (12M) Acumulado]]</f>
        <v>0.1656</v>
      </c>
      <c r="H48" s="6">
        <f>[1]!RawData[[#This Row],[DY (3M) Média]]</f>
        <v>1.3299999999999999E-2</v>
      </c>
      <c r="I48" s="6">
        <f>[1]!RawData[[#This Row],[DY (6M) Média]]</f>
        <v>1.24E-2</v>
      </c>
      <c r="J48" s="6">
        <f>[1]!RawData[[#This Row],[DY (12M) Média]]</f>
        <v>1.38E-2</v>
      </c>
      <c r="K48" s="6">
        <f>[1]!RawData[[#This Row],[DY Ano]]</f>
        <v>3.9899999999999998E-2</v>
      </c>
      <c r="L48" s="6">
        <f>[1]!RawData[[#This Row],[Rentab. Acumulada]]</f>
        <v>-5.1400000000000001E-2</v>
      </c>
      <c r="M48" s="6">
        <f>[1]!RawData[[#This Row],[Patrimônio Líq.]]</f>
        <v>1159729550.73</v>
      </c>
      <c r="N48" s="6">
        <f>[1]!RawData[[#This Row],[P/VPA]]</f>
        <v>0.93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0.86146916466025047</v>
      </c>
      <c r="Q48" s="7">
        <f>RANK(ExportTb[[#This Row],[AHP-G]],ExportTb[AHP-G])</f>
        <v>5</v>
      </c>
    </row>
    <row r="49" spans="1:17" x14ac:dyDescent="0.3">
      <c r="A49" t="str">
        <f>[1]!RawData[[#This Row],[Ticker]]</f>
        <v>VGHF11</v>
      </c>
      <c r="B49" s="6">
        <f>[1]!RawData[[#This Row],[Liquidez Diária]]</f>
        <v>209936</v>
      </c>
      <c r="C49" s="6">
        <f>[1]!RawData[[#This Row],[Dividendo]]</f>
        <v>0.1</v>
      </c>
      <c r="D49" s="6">
        <f>[1]!RawData[[#This Row],[Dividend Yield]]</f>
        <v>1.1299999999999999E-2</v>
      </c>
      <c r="E49" s="6">
        <f>[1]!RawData[[#This Row],[DY (3M) Acumulado]]</f>
        <v>3.3399999999999999E-2</v>
      </c>
      <c r="F49" s="6">
        <f>[1]!RawData[[#This Row],[DY (6M) Acumulado]]</f>
        <v>6.3500000000000001E-2</v>
      </c>
      <c r="G49" s="6">
        <f>[1]!RawData[[#This Row],[DY (12M) Acumulado]]</f>
        <v>0.13700000000000001</v>
      </c>
      <c r="H49" s="6">
        <f>[1]!RawData[[#This Row],[DY (3M) Média]]</f>
        <v>1.11E-2</v>
      </c>
      <c r="I49" s="6">
        <f>[1]!RawData[[#This Row],[DY (6M) Média]]</f>
        <v>1.06E-2</v>
      </c>
      <c r="J49" s="6">
        <f>[1]!RawData[[#This Row],[DY (12M) Média]]</f>
        <v>1.14E-2</v>
      </c>
      <c r="K49" s="6">
        <f>[1]!RawData[[#This Row],[DY Ano]]</f>
        <v>3.3399999999999999E-2</v>
      </c>
      <c r="L49" s="6">
        <f>[1]!RawData[[#This Row],[Rentab. Acumulada]]</f>
        <v>-4.5999999999999999E-3</v>
      </c>
      <c r="M49" s="6">
        <f>[1]!RawData[[#This Row],[Patrimônio Líq.]]</f>
        <v>663841169.83000004</v>
      </c>
      <c r="N49" s="6">
        <f>[1]!RawData[[#This Row],[P/VPA]]</f>
        <v>0.97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8.1060251817530626E-2</v>
      </c>
      <c r="Q49" s="7">
        <f>RANK(ExportTb[[#This Row],[AHP-G]],ExportTb[AHP-G])</f>
        <v>26</v>
      </c>
    </row>
    <row r="50" spans="1:17" x14ac:dyDescent="0.3">
      <c r="A50" t="str">
        <f>[1]!RawData[[#This Row],[Ticker]]</f>
        <v>VGIP11</v>
      </c>
      <c r="B50" s="6">
        <f>[1]!RawData[[#This Row],[Liquidez Diária]]</f>
        <v>22211</v>
      </c>
      <c r="C50" s="6">
        <f>[1]!RawData[[#This Row],[Dividendo]]</f>
        <v>0.87</v>
      </c>
      <c r="D50" s="6">
        <f>[1]!RawData[[#This Row],[Dividend Yield]]</f>
        <v>1.06E-2</v>
      </c>
      <c r="E50" s="6">
        <f>[1]!RawData[[#This Row],[DY (3M) Acumulado]]</f>
        <v>3.0200000000000001E-2</v>
      </c>
      <c r="F50" s="6">
        <f>[1]!RawData[[#This Row],[DY (6M) Acumulado]]</f>
        <v>4.5699999999999998E-2</v>
      </c>
      <c r="G50" s="6">
        <f>[1]!RawData[[#This Row],[DY (12M) Acumulado]]</f>
        <v>0.1283</v>
      </c>
      <c r="H50" s="6">
        <f>[1]!RawData[[#This Row],[DY (3M) Média]]</f>
        <v>1.01E-2</v>
      </c>
      <c r="I50" s="6">
        <f>[1]!RawData[[#This Row],[DY (6M) Média]]</f>
        <v>7.6E-3</v>
      </c>
      <c r="J50" s="6">
        <f>[1]!RawData[[#This Row],[DY (12M) Média]]</f>
        <v>1.0699999999999999E-2</v>
      </c>
      <c r="K50" s="6">
        <f>[1]!RawData[[#This Row],[DY Ano]]</f>
        <v>2.0500000000000001E-2</v>
      </c>
      <c r="L50" s="6">
        <f>[1]!RawData[[#This Row],[Rentab. Acumulada]]</f>
        <v>3.4500000000000003E-2</v>
      </c>
      <c r="M50" s="6">
        <f>[1]!RawData[[#This Row],[Patrimônio Líq.]]</f>
        <v>1068757358.59</v>
      </c>
      <c r="N50" s="6">
        <f>[1]!RawData[[#This Row],[P/VPA]]</f>
        <v>0.89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-0.57578568375709427</v>
      </c>
      <c r="Q50" s="7">
        <f>RANK(ExportTb[[#This Row],[AHP-G]],ExportTb[AHP-G])</f>
        <v>47</v>
      </c>
    </row>
    <row r="51" spans="1:17" x14ac:dyDescent="0.3">
      <c r="A51" t="str">
        <f>[1]!RawData[[#This Row],[Ticker]]</f>
        <v>VGIR11</v>
      </c>
      <c r="B51" s="6">
        <f>[1]!RawData[[#This Row],[Liquidez Diária]]</f>
        <v>284617</v>
      </c>
      <c r="C51" s="6">
        <f>[1]!RawData[[#This Row],[Dividendo]]</f>
        <v>0.12</v>
      </c>
      <c r="D51" s="6">
        <f>[1]!RawData[[#This Row],[Dividend Yield]]</f>
        <v>1.2500000000000001E-2</v>
      </c>
      <c r="E51" s="6">
        <f>[1]!RawData[[#This Row],[DY (3M) Acumulado]]</f>
        <v>3.7499999999999999E-2</v>
      </c>
      <c r="F51" s="6">
        <f>[1]!RawData[[#This Row],[DY (6M) Acumulado]]</f>
        <v>7.6799999999999993E-2</v>
      </c>
      <c r="G51" s="6">
        <f>[1]!RawData[[#This Row],[DY (12M) Acumulado]]</f>
        <v>0.15140000000000001</v>
      </c>
      <c r="H51" s="6">
        <f>[1]!RawData[[#This Row],[DY (3M) Média]]</f>
        <v>1.2500000000000001E-2</v>
      </c>
      <c r="I51" s="6">
        <f>[1]!RawData[[#This Row],[DY (6M) Média]]</f>
        <v>1.2800000000000001E-2</v>
      </c>
      <c r="J51" s="6">
        <f>[1]!RawData[[#This Row],[DY (12M) Média]]</f>
        <v>1.26E-2</v>
      </c>
      <c r="K51" s="6">
        <f>[1]!RawData[[#This Row],[DY Ano]]</f>
        <v>2.6100000000000002E-2</v>
      </c>
      <c r="L51" s="6">
        <f>[1]!RawData[[#This Row],[Rentab. Acumulada]]</f>
        <v>2.8400000000000002E-2</v>
      </c>
      <c r="M51" s="6">
        <f>[1]!RawData[[#This Row],[Patrimônio Líq.]]</f>
        <v>993272195.20000005</v>
      </c>
      <c r="N51" s="6">
        <f>[1]!RawData[[#This Row],[P/VPA]]</f>
        <v>0.97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-0.46970737574965793</v>
      </c>
      <c r="Q51" s="7">
        <f>RANK(ExportTb[[#This Row],[AHP-G]],ExportTb[AHP-G])</f>
        <v>43</v>
      </c>
    </row>
    <row r="52" spans="1:17" x14ac:dyDescent="0.3">
      <c r="A52" t="str">
        <f>[1]!RawData[[#This Row],[Ticker]]</f>
        <v>VISC11</v>
      </c>
      <c r="B52" s="6">
        <f>[1]!RawData[[#This Row],[Liquidez Diária]]</f>
        <v>14869</v>
      </c>
      <c r="C52" s="6">
        <f>[1]!RawData[[#This Row],[Dividendo]]</f>
        <v>0.82</v>
      </c>
      <c r="D52" s="6">
        <f>[1]!RawData[[#This Row],[Dividend Yield]]</f>
        <v>8.0999999999999996E-3</v>
      </c>
      <c r="E52" s="6">
        <f>[1]!RawData[[#This Row],[DY (3M) Acumulado]]</f>
        <v>2.35E-2</v>
      </c>
      <c r="F52" s="6">
        <f>[1]!RawData[[#This Row],[DY (6M) Acumulado]]</f>
        <v>4.5499999999999999E-2</v>
      </c>
      <c r="G52" s="6">
        <f>[1]!RawData[[#This Row],[DY (12M) Acumulado]]</f>
        <v>8.6099999999999996E-2</v>
      </c>
      <c r="H52" s="6">
        <f>[1]!RawData[[#This Row],[DY (3M) Média]]</f>
        <v>7.7999999999999996E-3</v>
      </c>
      <c r="I52" s="6">
        <f>[1]!RawData[[#This Row],[DY (6M) Média]]</f>
        <v>7.6E-3</v>
      </c>
      <c r="J52" s="6">
        <f>[1]!RawData[[#This Row],[DY (12M) Média]]</f>
        <v>7.1999999999999998E-3</v>
      </c>
      <c r="K52" s="6">
        <f>[1]!RawData[[#This Row],[DY Ano]]</f>
        <v>2.35E-2</v>
      </c>
      <c r="L52" s="6">
        <f>[1]!RawData[[#This Row],[Rentab. Acumulada]]</f>
        <v>-2.7799999999999998E-2</v>
      </c>
      <c r="M52" s="6">
        <f>[1]!RawData[[#This Row],[Patrimônio Líq.]]</f>
        <v>2309687440.8000002</v>
      </c>
      <c r="N52" s="6">
        <f>[1]!RawData[[#This Row],[P/VPA]]</f>
        <v>0.82</v>
      </c>
      <c r="O52" s="6">
        <f>[1]!RawData[[#This Row],[Quantidade Ativos]]</f>
        <v>15</v>
      </c>
      <c r="P52" s="6">
        <f>SUMPRODUCT([1]!NormalData[[#This Row],[Liquidez Diária]:[Quantidade Ativos]],[1]AHPG_Table!$B$5:$O$5)</f>
        <v>0.46808077751702781</v>
      </c>
      <c r="Q52" s="7">
        <f>RANK(ExportTb[[#This Row],[AHP-G]],ExportTb[AHP-G])</f>
        <v>11</v>
      </c>
    </row>
    <row r="53" spans="1:17" x14ac:dyDescent="0.3">
      <c r="A53" t="str">
        <f>[1]!RawData[[#This Row],[Ticker]]</f>
        <v>VRTA11</v>
      </c>
      <c r="B53" s="6">
        <f>[1]!RawData[[#This Row],[Liquidez Diária]]</f>
        <v>28334</v>
      </c>
      <c r="C53" s="6">
        <f>[1]!RawData[[#This Row],[Dividendo]]</f>
        <v>0.95</v>
      </c>
      <c r="D53" s="6">
        <f>[1]!RawData[[#This Row],[Dividend Yield]]</f>
        <v>1.14E-2</v>
      </c>
      <c r="E53" s="6">
        <f>[1]!RawData[[#This Row],[DY (3M) Acumulado]]</f>
        <v>3.3399999999999999E-2</v>
      </c>
      <c r="F53" s="6">
        <f>[1]!RawData[[#This Row],[DY (6M) Acumulado]]</f>
        <v>6.3799999999999996E-2</v>
      </c>
      <c r="G53" s="6">
        <f>[1]!RawData[[#This Row],[DY (12M) Acumulado]]</f>
        <v>0.1351</v>
      </c>
      <c r="H53" s="6">
        <f>[1]!RawData[[#This Row],[DY (3M) Média]]</f>
        <v>1.11E-2</v>
      </c>
      <c r="I53" s="6">
        <f>[1]!RawData[[#This Row],[DY (6M) Média]]</f>
        <v>1.06E-2</v>
      </c>
      <c r="J53" s="6">
        <f>[1]!RawData[[#This Row],[DY (12M) Média]]</f>
        <v>1.1299999999999999E-2</v>
      </c>
      <c r="K53" s="6">
        <f>[1]!RawData[[#This Row],[DY Ano]]</f>
        <v>3.3399999999999999E-2</v>
      </c>
      <c r="L53" s="6">
        <f>[1]!RawData[[#This Row],[Rentab. Acumulada]]</f>
        <v>-1.06E-2</v>
      </c>
      <c r="M53" s="6">
        <f>[1]!RawData[[#This Row],[Patrimônio Líq.]]</f>
        <v>1419458078.02</v>
      </c>
      <c r="N53" s="6">
        <f>[1]!RawData[[#This Row],[P/VPA]]</f>
        <v>0.91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0.1789602636172779</v>
      </c>
      <c r="Q53" s="7">
        <f>RANK(ExportTb[[#This Row],[AHP-G]],ExportTb[AHP-G])</f>
        <v>20</v>
      </c>
    </row>
    <row r="54" spans="1:17" x14ac:dyDescent="0.3">
      <c r="A54" t="str">
        <f>[1]!RawData[[#This Row],[Ticker]]</f>
        <v>XPCI11</v>
      </c>
      <c r="B54" s="6">
        <f>[1]!RawData[[#This Row],[Liquidez Diária]]</f>
        <v>15092</v>
      </c>
      <c r="C54" s="6">
        <f>[1]!RawData[[#This Row],[Dividendo]]</f>
        <v>0.95</v>
      </c>
      <c r="D54" s="6">
        <f>[1]!RawData[[#This Row],[Dividend Yield]]</f>
        <v>1.17E-2</v>
      </c>
      <c r="E54" s="6">
        <f>[1]!RawData[[#This Row],[DY (3M) Acumulado]]</f>
        <v>3.6400000000000002E-2</v>
      </c>
      <c r="F54" s="6">
        <f>[1]!RawData[[#This Row],[DY (6M) Acumulado]]</f>
        <v>0.06</v>
      </c>
      <c r="G54" s="6">
        <f>[1]!RawData[[#This Row],[DY (12M) Acumulado]]</f>
        <v>0.1273</v>
      </c>
      <c r="H54" s="6">
        <f>[1]!RawData[[#This Row],[DY (3M) Média]]</f>
        <v>1.21E-2</v>
      </c>
      <c r="I54" s="6">
        <f>[1]!RawData[[#This Row],[DY (6M) Média]]</f>
        <v>0.01</v>
      </c>
      <c r="J54" s="6">
        <f>[1]!RawData[[#This Row],[DY (12M) Média]]</f>
        <v>1.06E-2</v>
      </c>
      <c r="K54" s="6">
        <f>[1]!RawData[[#This Row],[DY Ano]]</f>
        <v>3.6400000000000002E-2</v>
      </c>
      <c r="L54" s="6">
        <f>[1]!RawData[[#This Row],[Rentab. Acumulada]]</f>
        <v>6.9000000000000006E-2</v>
      </c>
      <c r="M54" s="6">
        <f>[1]!RawData[[#This Row],[Patrimônio Líq.]]</f>
        <v>788974768.47000003</v>
      </c>
      <c r="N54" s="6">
        <f>[1]!RawData[[#This Row],[P/VPA]]</f>
        <v>0.88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-1.1528874207779451</v>
      </c>
      <c r="Q54" s="7">
        <f>RANK(ExportTb[[#This Row],[AHP-G]],ExportTb[AHP-G])</f>
        <v>54</v>
      </c>
    </row>
    <row r="55" spans="1:17" x14ac:dyDescent="0.3">
      <c r="A55" t="str">
        <f>[1]!RawData[[#This Row],[Ticker]]</f>
        <v>XPLG11</v>
      </c>
      <c r="B55" s="6">
        <f>[1]!RawData[[#This Row],[Liquidez Diária]]</f>
        <v>34946</v>
      </c>
      <c r="C55" s="6">
        <f>[1]!RawData[[#This Row],[Dividendo]]</f>
        <v>0.74</v>
      </c>
      <c r="D55" s="6">
        <f>[1]!RawData[[#This Row],[Dividend Yield]]</f>
        <v>7.9000000000000008E-3</v>
      </c>
      <c r="E55" s="6">
        <f>[1]!RawData[[#This Row],[DY (3M) Acumulado]]</f>
        <v>2.3900000000000001E-2</v>
      </c>
      <c r="F55" s="6">
        <f>[1]!RawData[[#This Row],[DY (6M) Acumulado]]</f>
        <v>4.58E-2</v>
      </c>
      <c r="G55" s="6">
        <f>[1]!RawData[[#This Row],[DY (12M) Acumulado]]</f>
        <v>8.7999999999999995E-2</v>
      </c>
      <c r="H55" s="6">
        <f>[1]!RawData[[#This Row],[DY (3M) Média]]</f>
        <v>8.0000000000000002E-3</v>
      </c>
      <c r="I55" s="6">
        <f>[1]!RawData[[#This Row],[DY (6M) Média]]</f>
        <v>7.6E-3</v>
      </c>
      <c r="J55" s="6">
        <f>[1]!RawData[[#This Row],[DY (12M) Média]]</f>
        <v>7.3000000000000001E-3</v>
      </c>
      <c r="K55" s="6">
        <f>[1]!RawData[[#This Row],[DY Ano]]</f>
        <v>2.3900000000000001E-2</v>
      </c>
      <c r="L55" s="6">
        <f>[1]!RawData[[#This Row],[Rentab. Acumulada]]</f>
        <v>4.9399999999999999E-2</v>
      </c>
      <c r="M55" s="6">
        <f>[1]!RawData[[#This Row],[Patrimônio Líq.]]</f>
        <v>3079673741.1999998</v>
      </c>
      <c r="N55" s="6">
        <f>[1]!RawData[[#This Row],[P/VPA]]</f>
        <v>0.83</v>
      </c>
      <c r="O55" s="6">
        <f>[1]!RawData[[#This Row],[Quantidade Ativos]]</f>
        <v>13</v>
      </c>
      <c r="P55" s="6">
        <f>SUMPRODUCT([1]!NormalData[[#This Row],[Liquidez Diária]:[Quantidade Ativos]],[1]AHPG_Table!$B$5:$O$5)</f>
        <v>-0.82304114273440854</v>
      </c>
      <c r="Q55" s="7">
        <f>RANK(ExportTb[[#This Row],[AHP-G]],ExportTb[AHP-G])</f>
        <v>52</v>
      </c>
    </row>
    <row r="56" spans="1:17" x14ac:dyDescent="0.3">
      <c r="A56" t="str">
        <f>[1]!RawData[[#This Row],[Ticker]]</f>
        <v>XPML11</v>
      </c>
      <c r="B56" s="6">
        <f>[1]!RawData[[#This Row],[Liquidez Diária]]</f>
        <v>37374</v>
      </c>
      <c r="C56" s="6">
        <f>[1]!RawData[[#This Row],[Dividendo]]</f>
        <v>0.78</v>
      </c>
      <c r="D56" s="6">
        <f>[1]!RawData[[#This Row],[Dividend Yield]]</f>
        <v>8.0999999999999996E-3</v>
      </c>
      <c r="E56" s="6">
        <f>[1]!RawData[[#This Row],[DY (3M) Acumulado]]</f>
        <v>2.5100000000000001E-2</v>
      </c>
      <c r="F56" s="6">
        <f>[1]!RawData[[#This Row],[DY (6M) Acumulado]]</f>
        <v>4.8000000000000001E-2</v>
      </c>
      <c r="G56" s="6">
        <f>[1]!RawData[[#This Row],[DY (12M) Acumulado]]</f>
        <v>8.9899999999999994E-2</v>
      </c>
      <c r="H56" s="6">
        <f>[1]!RawData[[#This Row],[DY (3M) Média]]</f>
        <v>8.3999999999999995E-3</v>
      </c>
      <c r="I56" s="6">
        <f>[1]!RawData[[#This Row],[DY (6M) Média]]</f>
        <v>8.0000000000000002E-3</v>
      </c>
      <c r="J56" s="6">
        <f>[1]!RawData[[#This Row],[DY (12M) Média]]</f>
        <v>7.4999999999999997E-3</v>
      </c>
      <c r="K56" s="6">
        <f>[1]!RawData[[#This Row],[DY Ano]]</f>
        <v>1.6E-2</v>
      </c>
      <c r="L56" s="6">
        <f>[1]!RawData[[#This Row],[Rentab. Acumulada]]</f>
        <v>9.2999999999999992E-3</v>
      </c>
      <c r="M56" s="6">
        <f>[1]!RawData[[#This Row],[Patrimônio Líq.]]</f>
        <v>2113025649.9000001</v>
      </c>
      <c r="N56" s="6">
        <f>[1]!RawData[[#This Row],[P/VPA]]</f>
        <v>0.98</v>
      </c>
      <c r="O56" s="6">
        <f>[1]!RawData[[#This Row],[Quantidade Ativos]]</f>
        <v>16</v>
      </c>
      <c r="P56" s="6">
        <f>SUMPRODUCT([1]!NormalData[[#This Row],[Liquidez Diária]:[Quantidade Ativos]],[1]AHPG_Table!$B$5:$O$5)</f>
        <v>-0.15213462416809742</v>
      </c>
      <c r="Q56" s="7">
        <f>RANK(ExportTb[[#This Row],[AHP-G]],ExportTb[AHP-G])</f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2023-04-06T00:53:09Z</dcterms:created>
  <dcterms:modified xsi:type="dcterms:W3CDTF">2023-04-06T00:53:10Z</dcterms:modified>
</cp:coreProperties>
</file>