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aceres\Desktop\MIS CLIENTES2\2015\AYUDANTIA PUC\leasing 5\"/>
    </mc:Choice>
  </mc:AlternateContent>
  <bookViews>
    <workbookView xWindow="240" yWindow="75" windowWidth="20115" windowHeight="7995"/>
  </bookViews>
  <sheets>
    <sheet name="Sheet1" sheetId="1" r:id="rId1"/>
    <sheet name="Sheet2" sheetId="2" state="hidden" r:id="rId2"/>
    <sheet name="Sheet3" sheetId="3" state="hidden" r:id="rId3"/>
  </sheets>
  <calcPr calcId="152511"/>
</workbook>
</file>

<file path=xl/calcChain.xml><?xml version="1.0" encoding="utf-8"?>
<calcChain xmlns="http://schemas.openxmlformats.org/spreadsheetml/2006/main">
  <c r="H66" i="1" l="1"/>
  <c r="G19" i="1" l="1"/>
  <c r="C94" i="1"/>
  <c r="C83" i="1"/>
  <c r="C56" i="1" l="1"/>
  <c r="C51" i="1"/>
  <c r="C37" i="1"/>
  <c r="M37" i="1"/>
  <c r="C24" i="1"/>
  <c r="C71" i="1" s="1"/>
  <c r="D72" i="1" l="1"/>
  <c r="C80" i="1"/>
  <c r="C74" i="1"/>
  <c r="D57" i="1"/>
  <c r="D38" i="1"/>
  <c r="C7" i="1"/>
  <c r="D25" i="1" s="1"/>
  <c r="D75" i="1" l="1"/>
  <c r="D81" i="1"/>
  <c r="D84" i="1"/>
  <c r="D85" i="1" s="1"/>
  <c r="G84" i="1" s="1"/>
  <c r="I19" i="1"/>
  <c r="C29" i="1"/>
  <c r="M35" i="1"/>
  <c r="C91" i="1" l="1"/>
  <c r="D30" i="1"/>
  <c r="C45" i="1" s="1"/>
  <c r="C50" i="1"/>
  <c r="J19" i="1"/>
  <c r="K19" i="1" s="1"/>
  <c r="G20" i="1" s="1"/>
  <c r="D92" i="1" l="1"/>
  <c r="D95" i="1"/>
  <c r="D96" i="1" s="1"/>
  <c r="G95" i="1" s="1"/>
  <c r="I20" i="1"/>
  <c r="J20" i="1" l="1"/>
  <c r="K20" i="1" s="1"/>
  <c r="G21" i="1" s="1"/>
  <c r="I21" i="1" s="1"/>
  <c r="J21" i="1" s="1"/>
  <c r="K21" i="1" s="1"/>
  <c r="G22" i="1" s="1"/>
  <c r="I22" i="1" s="1"/>
  <c r="J22" i="1" s="1"/>
  <c r="K22" i="1" s="1"/>
  <c r="G23" i="1" s="1"/>
  <c r="I23" i="1" l="1"/>
  <c r="J23" i="1" s="1"/>
  <c r="K23" i="1" s="1"/>
  <c r="G24" i="1" s="1"/>
  <c r="I24" i="1" l="1"/>
  <c r="J24" i="1" l="1"/>
  <c r="K24" i="1" s="1"/>
  <c r="G25" i="1" s="1"/>
  <c r="I25" i="1" l="1"/>
  <c r="J25" i="1" l="1"/>
  <c r="K25" i="1" s="1"/>
  <c r="G26" i="1" s="1"/>
  <c r="I26" i="1" l="1"/>
  <c r="J26" i="1" s="1"/>
  <c r="K26" i="1" s="1"/>
  <c r="G27" i="1" s="1"/>
  <c r="I27" i="1" l="1"/>
  <c r="J27" i="1" s="1"/>
  <c r="K27" i="1" s="1"/>
  <c r="G28" i="1" s="1"/>
  <c r="I28" i="1" l="1"/>
  <c r="J28" i="1" s="1"/>
  <c r="K28" i="1" s="1"/>
  <c r="G29" i="1" s="1"/>
  <c r="I29" i="1" l="1"/>
  <c r="J29" i="1" s="1"/>
  <c r="K29" i="1" s="1"/>
  <c r="G30" i="1" s="1"/>
  <c r="I30" i="1" l="1"/>
  <c r="J30" i="1" l="1"/>
  <c r="K30" i="1" s="1"/>
  <c r="M33" i="1" s="1"/>
  <c r="C46" i="1" s="1"/>
  <c r="M32" i="1"/>
  <c r="C33" i="1" s="1"/>
  <c r="G31" i="1" l="1"/>
  <c r="C49" i="1"/>
  <c r="D34" i="1"/>
  <c r="M36" i="1" l="1"/>
  <c r="I31" i="1"/>
  <c r="J31" i="1" s="1"/>
  <c r="K31" i="1" s="1"/>
  <c r="G32" i="1" s="1"/>
  <c r="I32" i="1" l="1"/>
  <c r="J32" i="1" s="1"/>
  <c r="K32" i="1" s="1"/>
  <c r="G33" i="1" s="1"/>
  <c r="M39" i="1"/>
  <c r="I33" i="1" l="1"/>
  <c r="J33" i="1" s="1"/>
  <c r="K33" i="1" s="1"/>
  <c r="G34" i="1" s="1"/>
  <c r="I34" i="1" l="1"/>
  <c r="J34" i="1" s="1"/>
  <c r="K34" i="1" s="1"/>
  <c r="G35" i="1" s="1"/>
  <c r="I35" i="1" l="1"/>
  <c r="J35" i="1" s="1"/>
  <c r="K35" i="1" s="1"/>
  <c r="G36" i="1" s="1"/>
  <c r="I36" i="1" l="1"/>
  <c r="J36" i="1" s="1"/>
  <c r="K36" i="1" s="1"/>
  <c r="G37" i="1" s="1"/>
  <c r="I37" i="1" l="1"/>
  <c r="J37" i="1" s="1"/>
  <c r="K37" i="1" s="1"/>
  <c r="G38" i="1" s="1"/>
  <c r="I38" i="1" l="1"/>
  <c r="J38" i="1" s="1"/>
  <c r="K38" i="1" s="1"/>
  <c r="G39" i="1" s="1"/>
  <c r="I39" i="1" l="1"/>
  <c r="J39" i="1" s="1"/>
  <c r="K39" i="1" s="1"/>
  <c r="G40" i="1" s="1"/>
  <c r="I40" i="1" l="1"/>
  <c r="J40" i="1" s="1"/>
  <c r="K40" i="1" s="1"/>
  <c r="G41" i="1" s="1"/>
  <c r="I41" i="1" l="1"/>
  <c r="J41" i="1" s="1"/>
  <c r="K41" i="1" s="1"/>
  <c r="G42" i="1" s="1"/>
  <c r="I42" i="1" l="1"/>
  <c r="J42" i="1" s="1"/>
  <c r="K42" i="1" s="1"/>
  <c r="G43" i="1" s="1"/>
  <c r="I43" i="1" l="1"/>
  <c r="J43" i="1" s="1"/>
  <c r="K43" i="1" s="1"/>
  <c r="G44" i="1" s="1"/>
  <c r="I44" i="1" l="1"/>
  <c r="J44" i="1" s="1"/>
  <c r="K44" i="1" s="1"/>
  <c r="G45" i="1" s="1"/>
  <c r="I45" i="1" l="1"/>
  <c r="J45" i="1" s="1"/>
  <c r="K45" i="1" s="1"/>
  <c r="G46" i="1" s="1"/>
  <c r="I46" i="1" l="1"/>
  <c r="J46" i="1" s="1"/>
  <c r="K46" i="1" s="1"/>
  <c r="G47" i="1" s="1"/>
  <c r="I47" i="1" l="1"/>
  <c r="J47" i="1" s="1"/>
  <c r="K47" i="1" s="1"/>
  <c r="G48" i="1" s="1"/>
  <c r="I48" i="1" l="1"/>
  <c r="J48" i="1" s="1"/>
  <c r="K48" i="1" s="1"/>
  <c r="G49" i="1" s="1"/>
  <c r="I49" i="1" l="1"/>
  <c r="J49" i="1" s="1"/>
  <c r="K49" i="1" s="1"/>
  <c r="G50" i="1" s="1"/>
  <c r="I50" i="1" l="1"/>
  <c r="J50" i="1" s="1"/>
  <c r="K50" i="1" s="1"/>
  <c r="G51" i="1" s="1"/>
  <c r="I51" i="1" l="1"/>
  <c r="J51" i="1" s="1"/>
  <c r="K51" i="1" s="1"/>
  <c r="G52" i="1" s="1"/>
  <c r="I52" i="1" l="1"/>
  <c r="J52" i="1" s="1"/>
  <c r="K52" i="1" s="1"/>
  <c r="G53" i="1" s="1"/>
  <c r="I53" i="1" s="1"/>
  <c r="J53" i="1" s="1"/>
  <c r="K53" i="1" s="1"/>
  <c r="G54" i="1" s="1"/>
  <c r="I54" i="1" l="1"/>
  <c r="J54" i="1" s="1"/>
  <c r="K54" i="1" s="1"/>
  <c r="G55" i="1" s="1"/>
  <c r="I55" i="1" s="1"/>
  <c r="J55" i="1" s="1"/>
  <c r="K55" i="1" s="1"/>
  <c r="G56" i="1" s="1"/>
  <c r="I56" i="1" s="1"/>
  <c r="J56" i="1" s="1"/>
  <c r="K56" i="1" s="1"/>
  <c r="G57" i="1" s="1"/>
  <c r="I57" i="1" s="1"/>
  <c r="J57" i="1" s="1"/>
  <c r="K57" i="1" s="1"/>
  <c r="G58" i="1" s="1"/>
  <c r="I58" i="1" s="1"/>
  <c r="J58" i="1" s="1"/>
  <c r="K58" i="1" s="1"/>
  <c r="G59" i="1" s="1"/>
  <c r="I59" i="1" s="1"/>
  <c r="J59" i="1" s="1"/>
  <c r="K59" i="1" s="1"/>
  <c r="G60" i="1" s="1"/>
  <c r="I60" i="1" s="1"/>
  <c r="J60" i="1" s="1"/>
  <c r="K60" i="1" s="1"/>
  <c r="G61" i="1" s="1"/>
  <c r="I61" i="1" s="1"/>
  <c r="J61" i="1" s="1"/>
  <c r="K61" i="1" s="1"/>
  <c r="G62" i="1" s="1"/>
  <c r="I62" i="1" s="1"/>
  <c r="J62" i="1" s="1"/>
  <c r="K62" i="1" s="1"/>
  <c r="G63" i="1" s="1"/>
  <c r="I63" i="1" s="1"/>
  <c r="J63" i="1" s="1"/>
  <c r="K63" i="1" s="1"/>
  <c r="G64" i="1" s="1"/>
  <c r="I64" i="1" s="1"/>
  <c r="J64" i="1" s="1"/>
  <c r="K64" i="1" s="1"/>
  <c r="G65" i="1" s="1"/>
  <c r="I65" i="1" s="1"/>
  <c r="J65" i="1" s="1"/>
  <c r="K65" i="1" s="1"/>
  <c r="G66" i="1" s="1"/>
  <c r="I66" i="1" s="1"/>
  <c r="J66" i="1" s="1"/>
  <c r="K66" i="1" s="1"/>
</calcChain>
</file>

<file path=xl/sharedStrings.xml><?xml version="1.0" encoding="utf-8"?>
<sst xmlns="http://schemas.openxmlformats.org/spreadsheetml/2006/main" count="73" uniqueCount="52">
  <si>
    <t xml:space="preserve">Cuotas </t>
  </si>
  <si>
    <t>Prima</t>
  </si>
  <si>
    <t xml:space="preserve">Rate </t>
  </si>
  <si>
    <t>anual</t>
  </si>
  <si>
    <t>Mensual</t>
  </si>
  <si>
    <t>Terreno</t>
  </si>
  <si>
    <t>FV inicial</t>
  </si>
  <si>
    <t xml:space="preserve">FV final </t>
  </si>
  <si>
    <t>Registro Inicial</t>
  </si>
  <si>
    <t>PV</t>
  </si>
  <si>
    <t>Activo en Leasing</t>
  </si>
  <si>
    <t>Oblig. Leasing</t>
  </si>
  <si>
    <t>Depreciación</t>
  </si>
  <si>
    <t>Vida útil</t>
  </si>
  <si>
    <t>Depreciación Ejercicio</t>
  </si>
  <si>
    <t>Depreciación Acumulada</t>
  </si>
  <si>
    <t>Interés al 31 de diciembre</t>
  </si>
  <si>
    <t>Gastos financiero</t>
  </si>
  <si>
    <t>Pago cuota</t>
  </si>
  <si>
    <t>Caja</t>
  </si>
  <si>
    <t>SI</t>
  </si>
  <si>
    <t>Reajuste</t>
  </si>
  <si>
    <t>Pagos</t>
  </si>
  <si>
    <t>Capital</t>
  </si>
  <si>
    <t>Capital inicial</t>
  </si>
  <si>
    <t>Intereses</t>
  </si>
  <si>
    <t>Cuota</t>
  </si>
  <si>
    <t>Saldo</t>
  </si>
  <si>
    <t>Saldo en $</t>
  </si>
  <si>
    <t>TERRENO</t>
  </si>
  <si>
    <t>EDIFICIO</t>
  </si>
  <si>
    <t>Gasto arriendo</t>
  </si>
  <si>
    <t>Edificio</t>
  </si>
  <si>
    <t>Saldo Activo Leasing</t>
  </si>
  <si>
    <t>Saldo Obligación</t>
  </si>
  <si>
    <t>Gasto Financiero</t>
  </si>
  <si>
    <t>Depreciación ejercicio</t>
  </si>
  <si>
    <t>Balance</t>
  </si>
  <si>
    <t>Resultado</t>
  </si>
  <si>
    <t>Desde el punto de vista del arrendatario:</t>
  </si>
  <si>
    <t xml:space="preserve">Edificio </t>
  </si>
  <si>
    <t>Mensualmente</t>
  </si>
  <si>
    <t>Mes 1</t>
  </si>
  <si>
    <t>Cuenta x Cobrar (interés)</t>
  </si>
  <si>
    <t>Cuenta x Cobrar (capital)</t>
  </si>
  <si>
    <t>Mes 2</t>
  </si>
  <si>
    <t>Ingresos operacional</t>
  </si>
  <si>
    <t>** incorporar 12 meses.</t>
  </si>
  <si>
    <t>Cuenta x Cobrar leasing</t>
  </si>
  <si>
    <t xml:space="preserve">** recordar que en la respuesta del profesor aparece con dos decimales mas que en el enunciado. </t>
  </si>
  <si>
    <t>Comentario:Nelson</t>
  </si>
  <si>
    <t>En clases para no confundirnos, se realizo igual que el enunciado.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</si>
</sst>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-* #,##0_-;\-* #,##0_-;_-* &quot;-&quot;??_-;_-@_-"/>
    <numFmt numFmtId="168" formatCode="#,##0_ ;[Red]\-#,##0\ "/>
    <numFmt numFmtId="169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u/>
      <sz val="1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justify" vertical="center"/>
    </xf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justify" vertical="center"/>
    </xf>
    <xf numFmtId="0" fontId="4" fillId="0" borderId="0" xfId="0" applyFon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2" borderId="0" xfId="0" applyFill="1"/>
    <xf numFmtId="0" fontId="4" fillId="2" borderId="0" xfId="0" applyFont="1" applyFill="1"/>
    <xf numFmtId="165" fontId="0" fillId="2" borderId="0" xfId="0" applyNumberForma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5" fontId="0" fillId="3" borderId="0" xfId="0" applyNumberFormat="1" applyFill="1"/>
    <xf numFmtId="167" fontId="0" fillId="3" borderId="0" xfId="1" applyNumberFormat="1" applyFont="1" applyFill="1"/>
    <xf numFmtId="167" fontId="0" fillId="3" borderId="0" xfId="0" applyNumberFormat="1" applyFill="1"/>
    <xf numFmtId="164" fontId="0" fillId="3" borderId="0" xfId="0" applyNumberFormat="1" applyFill="1"/>
    <xf numFmtId="0" fontId="0" fillId="0" borderId="1" xfId="0" applyBorder="1"/>
    <xf numFmtId="167" fontId="0" fillId="0" borderId="1" xfId="1" applyNumberFormat="1" applyFont="1" applyBorder="1"/>
    <xf numFmtId="0" fontId="0" fillId="0" borderId="2" xfId="0" applyBorder="1"/>
    <xf numFmtId="167" fontId="0" fillId="0" borderId="2" xfId="0" applyNumberFormat="1" applyBorder="1"/>
    <xf numFmtId="167" fontId="0" fillId="0" borderId="1" xfId="0" applyNumberFormat="1" applyBorder="1"/>
    <xf numFmtId="0" fontId="0" fillId="0" borderId="0" xfId="0" applyBorder="1"/>
    <xf numFmtId="167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9" fontId="0" fillId="0" borderId="0" xfId="0" applyNumberFormat="1"/>
    <xf numFmtId="167" fontId="0" fillId="4" borderId="0" xfId="1" applyNumberFormat="1" applyFont="1" applyFill="1"/>
    <xf numFmtId="167" fontId="0" fillId="5" borderId="0" xfId="1" applyNumberFormat="1" applyFont="1" applyFill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33</xdr:row>
      <xdr:rowOff>0</xdr:rowOff>
    </xdr:from>
    <xdr:to>
      <xdr:col>12</xdr:col>
      <xdr:colOff>76200</xdr:colOff>
      <xdr:row>45</xdr:row>
      <xdr:rowOff>95250</xdr:rowOff>
    </xdr:to>
    <xdr:cxnSp macro="">
      <xdr:nvCxnSpPr>
        <xdr:cNvPr id="3" name="Straight Arrow Connector 2"/>
        <xdr:cNvCxnSpPr/>
      </xdr:nvCxnSpPr>
      <xdr:spPr>
        <a:xfrm flipV="1">
          <a:off x="3609975" y="6286500"/>
          <a:ext cx="6496050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6"/>
  <sheetViews>
    <sheetView tabSelected="1" topLeftCell="A13" workbookViewId="0">
      <selection activeCell="L30" sqref="L30"/>
    </sheetView>
  </sheetViews>
  <sheetFormatPr defaultRowHeight="15" x14ac:dyDescent="0.25"/>
  <cols>
    <col min="2" max="2" width="20.7109375" bestFit="1" customWidth="1"/>
    <col min="3" max="3" width="23.28515625" bestFit="1" customWidth="1"/>
    <col min="4" max="4" width="15.28515625" bestFit="1" customWidth="1"/>
    <col min="6" max="6" width="10.28515625" bestFit="1" customWidth="1"/>
    <col min="7" max="7" width="16" bestFit="1" customWidth="1"/>
    <col min="8" max="8" width="13.42578125" bestFit="1" customWidth="1"/>
    <col min="9" max="9" width="11.5703125" bestFit="1" customWidth="1"/>
    <col min="10" max="10" width="13.28515625" bestFit="1" customWidth="1"/>
    <col min="11" max="11" width="15.28515625" bestFit="1" customWidth="1"/>
    <col min="12" max="12" width="10" bestFit="1" customWidth="1"/>
    <col min="13" max="13" width="15.28515625" bestFit="1" customWidth="1"/>
  </cols>
  <sheetData>
    <row r="3" spans="2:6" x14ac:dyDescent="0.25">
      <c r="B3" s="5" t="s">
        <v>32</v>
      </c>
    </row>
    <row r="4" spans="2:6" x14ac:dyDescent="0.25">
      <c r="B4" s="1" t="s">
        <v>0</v>
      </c>
      <c r="C4">
        <v>48</v>
      </c>
    </row>
    <row r="5" spans="2:6" x14ac:dyDescent="0.25">
      <c r="B5" t="s">
        <v>1</v>
      </c>
      <c r="C5" s="3">
        <v>4000000</v>
      </c>
      <c r="E5" s="33" t="s">
        <v>50</v>
      </c>
    </row>
    <row r="6" spans="2:6" x14ac:dyDescent="0.25">
      <c r="B6" t="s">
        <v>2</v>
      </c>
      <c r="C6" s="29">
        <v>3.9150000000000001E-3</v>
      </c>
      <c r="D6" t="s">
        <v>4</v>
      </c>
      <c r="E6" t="s">
        <v>49</v>
      </c>
    </row>
    <row r="7" spans="2:6" x14ac:dyDescent="0.25">
      <c r="B7" t="s">
        <v>9</v>
      </c>
      <c r="C7" s="9">
        <f>PV(C6,C4,-C5)</f>
        <v>174727872.6123752</v>
      </c>
      <c r="E7" t="s">
        <v>51</v>
      </c>
    </row>
    <row r="8" spans="2:6" x14ac:dyDescent="0.25">
      <c r="B8" t="s">
        <v>13</v>
      </c>
      <c r="C8">
        <v>15</v>
      </c>
    </row>
    <row r="9" spans="2:6" x14ac:dyDescent="0.25">
      <c r="B9" s="3"/>
    </row>
    <row r="10" spans="2:6" x14ac:dyDescent="0.25">
      <c r="B10" s="6" t="s">
        <v>5</v>
      </c>
    </row>
    <row r="11" spans="2:6" x14ac:dyDescent="0.25">
      <c r="B11" s="1" t="s">
        <v>0</v>
      </c>
      <c r="C11">
        <v>20</v>
      </c>
    </row>
    <row r="12" spans="2:6" x14ac:dyDescent="0.25">
      <c r="B12" t="s">
        <v>1</v>
      </c>
      <c r="C12" s="3">
        <v>45000000</v>
      </c>
      <c r="F12" s="3"/>
    </row>
    <row r="13" spans="2:6" x14ac:dyDescent="0.25">
      <c r="B13" t="s">
        <v>2</v>
      </c>
      <c r="C13" s="2">
        <v>4.8000000000000001E-2</v>
      </c>
      <c r="D13" t="s">
        <v>3</v>
      </c>
    </row>
    <row r="14" spans="2:6" x14ac:dyDescent="0.25">
      <c r="B14" t="s">
        <v>6</v>
      </c>
      <c r="C14" s="4">
        <v>625000000</v>
      </c>
    </row>
    <row r="15" spans="2:6" x14ac:dyDescent="0.25">
      <c r="B15" t="s">
        <v>7</v>
      </c>
      <c r="C15" s="4">
        <v>700000000</v>
      </c>
    </row>
    <row r="17" spans="2:13" x14ac:dyDescent="0.25">
      <c r="C17" s="3"/>
    </row>
    <row r="18" spans="2:13" x14ac:dyDescent="0.25">
      <c r="C18" s="3"/>
      <c r="G18" t="s">
        <v>24</v>
      </c>
      <c r="H18" t="s">
        <v>26</v>
      </c>
      <c r="I18" t="s">
        <v>25</v>
      </c>
      <c r="J18" t="s">
        <v>23</v>
      </c>
      <c r="K18" t="s">
        <v>27</v>
      </c>
    </row>
    <row r="19" spans="2:13" x14ac:dyDescent="0.25">
      <c r="F19">
        <v>1</v>
      </c>
      <c r="G19" s="9">
        <f>+C7+G69</f>
        <v>174727872.6123752</v>
      </c>
      <c r="H19" s="4">
        <v>4000000</v>
      </c>
      <c r="I19" s="30">
        <f>+G19*$C$6</f>
        <v>684059.62127744895</v>
      </c>
      <c r="J19" s="4">
        <f>+H19-I19</f>
        <v>3315940.3787225513</v>
      </c>
      <c r="K19" s="4">
        <f>+G19-J19</f>
        <v>171411932.23365265</v>
      </c>
    </row>
    <row r="20" spans="2:13" x14ac:dyDescent="0.25">
      <c r="B20" s="13"/>
      <c r="C20" s="14" t="s">
        <v>30</v>
      </c>
      <c r="D20" s="13"/>
      <c r="F20">
        <v>2</v>
      </c>
      <c r="G20" s="9">
        <f>+K19</f>
        <v>171411932.23365265</v>
      </c>
      <c r="H20" s="4">
        <v>4000000</v>
      </c>
      <c r="I20" s="30">
        <f>+G20*$C$6</f>
        <v>671077.71469475015</v>
      </c>
      <c r="J20" s="4">
        <f>+H20-I20</f>
        <v>3328922.28530525</v>
      </c>
      <c r="K20" s="4">
        <f>+G20-J20</f>
        <v>168083009.94834739</v>
      </c>
    </row>
    <row r="21" spans="2:13" x14ac:dyDescent="0.25">
      <c r="B21" s="13"/>
      <c r="C21" s="13"/>
      <c r="D21" s="13"/>
      <c r="F21">
        <v>3</v>
      </c>
      <c r="G21" s="9">
        <f t="shared" ref="G21:G54" si="0">+K20</f>
        <v>168083009.94834739</v>
      </c>
      <c r="H21" s="4">
        <v>4000000</v>
      </c>
      <c r="I21" s="30">
        <f t="shared" ref="I21:I54" si="1">+G21*$C$6</f>
        <v>658044.9839477801</v>
      </c>
      <c r="J21" s="4">
        <f t="shared" ref="J21:J54" si="2">+H21-I21</f>
        <v>3341955.01605222</v>
      </c>
      <c r="K21" s="4">
        <f t="shared" ref="K21:K54" si="3">+G21-J21</f>
        <v>164741054.93229517</v>
      </c>
    </row>
    <row r="22" spans="2:13" x14ac:dyDescent="0.25">
      <c r="B22" s="13"/>
      <c r="C22" s="15" t="s">
        <v>8</v>
      </c>
      <c r="D22" s="13"/>
      <c r="F22">
        <v>4</v>
      </c>
      <c r="G22" s="9">
        <f t="shared" si="0"/>
        <v>164741054.93229517</v>
      </c>
      <c r="H22" s="4">
        <v>4000000</v>
      </c>
      <c r="I22" s="30">
        <f t="shared" si="1"/>
        <v>644961.23005993559</v>
      </c>
      <c r="J22" s="4">
        <f t="shared" si="2"/>
        <v>3355038.7699400643</v>
      </c>
      <c r="K22" s="4">
        <f t="shared" si="3"/>
        <v>161386016.1623551</v>
      </c>
    </row>
    <row r="23" spans="2:13" x14ac:dyDescent="0.25">
      <c r="B23" s="13"/>
      <c r="C23" s="13"/>
      <c r="D23" s="13"/>
      <c r="F23">
        <v>5</v>
      </c>
      <c r="G23" s="9">
        <f t="shared" si="0"/>
        <v>161386016.1623551</v>
      </c>
      <c r="H23" s="4">
        <v>4000000</v>
      </c>
      <c r="I23" s="30">
        <f t="shared" si="1"/>
        <v>631826.25327562017</v>
      </c>
      <c r="J23" s="4">
        <f t="shared" si="2"/>
        <v>3368173.7467243797</v>
      </c>
      <c r="K23" s="4">
        <f t="shared" si="3"/>
        <v>158017842.41563073</v>
      </c>
    </row>
    <row r="24" spans="2:13" x14ac:dyDescent="0.25">
      <c r="B24" s="13" t="s">
        <v>10</v>
      </c>
      <c r="C24" s="16">
        <f>+G19</f>
        <v>174727872.6123752</v>
      </c>
      <c r="D24" s="13"/>
      <c r="F24">
        <v>6</v>
      </c>
      <c r="G24" s="9">
        <f t="shared" si="0"/>
        <v>158017842.41563073</v>
      </c>
      <c r="H24" s="4">
        <v>4000000</v>
      </c>
      <c r="I24" s="30">
        <f t="shared" si="1"/>
        <v>618639.85305719427</v>
      </c>
      <c r="J24" s="4">
        <f t="shared" si="2"/>
        <v>3381360.1469428055</v>
      </c>
      <c r="K24" s="4">
        <f t="shared" si="3"/>
        <v>154636482.26868793</v>
      </c>
    </row>
    <row r="25" spans="2:13" x14ac:dyDescent="0.25">
      <c r="B25" s="13"/>
      <c r="C25" s="13" t="s">
        <v>11</v>
      </c>
      <c r="D25" s="16">
        <f>+C24</f>
        <v>174727872.6123752</v>
      </c>
      <c r="F25">
        <v>7</v>
      </c>
      <c r="G25" s="9">
        <f t="shared" si="0"/>
        <v>154636482.26868793</v>
      </c>
      <c r="H25" s="4">
        <v>4000000</v>
      </c>
      <c r="I25" s="30">
        <f t="shared" si="1"/>
        <v>605401.82808191329</v>
      </c>
      <c r="J25" s="4">
        <f t="shared" si="2"/>
        <v>3394598.1719180867</v>
      </c>
      <c r="K25" s="4">
        <f t="shared" si="3"/>
        <v>151241884.09676984</v>
      </c>
    </row>
    <row r="26" spans="2:13" x14ac:dyDescent="0.25">
      <c r="B26" s="13"/>
      <c r="C26" s="13"/>
      <c r="D26" s="13"/>
      <c r="F26">
        <v>8</v>
      </c>
      <c r="G26" s="9">
        <f t="shared" si="0"/>
        <v>151241884.09676984</v>
      </c>
      <c r="H26" s="4">
        <v>4000000</v>
      </c>
      <c r="I26" s="30">
        <f t="shared" si="1"/>
        <v>592111.97623885388</v>
      </c>
      <c r="J26" s="4">
        <f t="shared" si="2"/>
        <v>3407888.0237611462</v>
      </c>
      <c r="K26" s="4">
        <f t="shared" si="3"/>
        <v>147833996.07300869</v>
      </c>
    </row>
    <row r="27" spans="2:13" x14ac:dyDescent="0.25">
      <c r="B27" s="13"/>
      <c r="C27" s="15" t="s">
        <v>12</v>
      </c>
      <c r="D27" s="13"/>
      <c r="F27">
        <v>9</v>
      </c>
      <c r="G27" s="9">
        <f t="shared" si="0"/>
        <v>147833996.07300869</v>
      </c>
      <c r="H27" s="4">
        <v>4000000</v>
      </c>
      <c r="I27" s="30">
        <f t="shared" si="1"/>
        <v>578770.09462582902</v>
      </c>
      <c r="J27" s="4">
        <f t="shared" si="2"/>
        <v>3421229.9053741712</v>
      </c>
      <c r="K27" s="4">
        <f t="shared" si="3"/>
        <v>144412766.16763452</v>
      </c>
    </row>
    <row r="28" spans="2:13" x14ac:dyDescent="0.25">
      <c r="B28" s="13"/>
      <c r="C28" s="13"/>
      <c r="D28" s="13"/>
      <c r="F28">
        <v>10</v>
      </c>
      <c r="G28" s="9">
        <f t="shared" si="0"/>
        <v>144412766.16763452</v>
      </c>
      <c r="H28" s="4">
        <v>4000000</v>
      </c>
      <c r="I28" s="30">
        <f t="shared" si="1"/>
        <v>565375.97954628919</v>
      </c>
      <c r="J28" s="4">
        <f t="shared" si="2"/>
        <v>3434624.020453711</v>
      </c>
      <c r="K28" s="4">
        <f t="shared" si="3"/>
        <v>140978142.1471808</v>
      </c>
    </row>
    <row r="29" spans="2:13" x14ac:dyDescent="0.25">
      <c r="B29" s="13" t="s">
        <v>14</v>
      </c>
      <c r="C29" s="17">
        <f>+C24/15</f>
        <v>11648524.840825014</v>
      </c>
      <c r="D29" s="13"/>
      <c r="F29">
        <v>11</v>
      </c>
      <c r="G29" s="9">
        <f t="shared" si="0"/>
        <v>140978142.1471808</v>
      </c>
      <c r="H29" s="4">
        <v>4000000</v>
      </c>
      <c r="I29" s="30">
        <f t="shared" si="1"/>
        <v>551929.4265062128</v>
      </c>
      <c r="J29" s="4">
        <f t="shared" si="2"/>
        <v>3448070.5734937871</v>
      </c>
      <c r="K29" s="4">
        <f t="shared" si="3"/>
        <v>137530071.57368702</v>
      </c>
    </row>
    <row r="30" spans="2:13" x14ac:dyDescent="0.25">
      <c r="B30" s="13"/>
      <c r="C30" s="13" t="s">
        <v>15</v>
      </c>
      <c r="D30" s="18">
        <f>+C29</f>
        <v>11648524.840825014</v>
      </c>
      <c r="F30">
        <v>12</v>
      </c>
      <c r="G30" s="9">
        <f t="shared" si="0"/>
        <v>137530071.57368702</v>
      </c>
      <c r="H30" s="4">
        <v>4000000</v>
      </c>
      <c r="I30" s="31">
        <f t="shared" si="1"/>
        <v>538430.23021098471</v>
      </c>
      <c r="J30" s="4">
        <f t="shared" si="2"/>
        <v>3461569.7697890154</v>
      </c>
      <c r="K30" s="4">
        <f t="shared" si="3"/>
        <v>134068501.80389801</v>
      </c>
      <c r="L30" s="32" t="s">
        <v>47</v>
      </c>
    </row>
    <row r="31" spans="2:13" x14ac:dyDescent="0.25">
      <c r="B31" s="13"/>
      <c r="C31" s="13"/>
      <c r="D31" s="13"/>
      <c r="F31">
        <v>13</v>
      </c>
      <c r="G31" s="9">
        <f t="shared" si="0"/>
        <v>134068501.80389801</v>
      </c>
      <c r="H31" s="4">
        <v>4000000</v>
      </c>
      <c r="I31" s="4">
        <f t="shared" si="1"/>
        <v>524878.18456226075</v>
      </c>
      <c r="J31" s="4">
        <f t="shared" si="2"/>
        <v>3475121.8154377392</v>
      </c>
      <c r="K31" s="4">
        <f t="shared" si="3"/>
        <v>130593379.98846027</v>
      </c>
    </row>
    <row r="32" spans="2:13" x14ac:dyDescent="0.25">
      <c r="B32" s="13"/>
      <c r="C32" s="15" t="s">
        <v>16</v>
      </c>
      <c r="D32" s="13"/>
      <c r="F32">
        <v>14</v>
      </c>
      <c r="G32" s="9">
        <f t="shared" si="0"/>
        <v>130593379.98846027</v>
      </c>
      <c r="H32" s="4">
        <v>4000000</v>
      </c>
      <c r="I32" s="4">
        <f t="shared" si="1"/>
        <v>511273.08265482198</v>
      </c>
      <c r="J32" s="4">
        <f t="shared" si="2"/>
        <v>3488726.9173451778</v>
      </c>
      <c r="K32" s="4">
        <f t="shared" si="3"/>
        <v>127104653.07111509</v>
      </c>
      <c r="L32" t="s">
        <v>25</v>
      </c>
      <c r="M32" s="4">
        <f>SUM(I19:I30)</f>
        <v>7340629.1915228125</v>
      </c>
    </row>
    <row r="33" spans="2:13" x14ac:dyDescent="0.25">
      <c r="B33" s="13" t="s">
        <v>17</v>
      </c>
      <c r="C33" s="18">
        <f>+M32</f>
        <v>7340629.1915228125</v>
      </c>
      <c r="D33" s="13"/>
      <c r="F33">
        <v>15</v>
      </c>
      <c r="G33" s="9">
        <f t="shared" si="0"/>
        <v>127104653.07111509</v>
      </c>
      <c r="H33" s="4">
        <v>4000000</v>
      </c>
      <c r="I33" s="4">
        <f t="shared" si="1"/>
        <v>497614.71677341557</v>
      </c>
      <c r="J33" s="4">
        <f t="shared" si="2"/>
        <v>3502385.2832265845</v>
      </c>
      <c r="K33" s="4">
        <f t="shared" si="3"/>
        <v>123602267.78788851</v>
      </c>
      <c r="L33" t="s">
        <v>28</v>
      </c>
      <c r="M33" s="7">
        <f>+K30</f>
        <v>134068501.80389801</v>
      </c>
    </row>
    <row r="34" spans="2:13" x14ac:dyDescent="0.25">
      <c r="B34" s="13"/>
      <c r="C34" s="13" t="s">
        <v>11</v>
      </c>
      <c r="D34" s="19">
        <f>+C33</f>
        <v>7340629.1915228125</v>
      </c>
      <c r="F34">
        <v>16</v>
      </c>
      <c r="G34" s="9">
        <f t="shared" si="0"/>
        <v>123602267.78788851</v>
      </c>
      <c r="H34" s="4">
        <v>4000000</v>
      </c>
      <c r="I34" s="4">
        <f t="shared" si="1"/>
        <v>483902.87838958355</v>
      </c>
      <c r="J34" s="4">
        <f t="shared" si="2"/>
        <v>3516097.1216104166</v>
      </c>
      <c r="K34" s="4">
        <f t="shared" si="3"/>
        <v>120086170.66627809</v>
      </c>
    </row>
    <row r="35" spans="2:13" x14ac:dyDescent="0.25">
      <c r="B35" s="13"/>
      <c r="C35" s="13"/>
      <c r="D35" s="13"/>
      <c r="F35">
        <v>17</v>
      </c>
      <c r="G35" s="9">
        <f t="shared" si="0"/>
        <v>120086170.66627809</v>
      </c>
      <c r="H35" s="4">
        <v>4000000</v>
      </c>
      <c r="I35" s="4">
        <f t="shared" si="1"/>
        <v>470137.35815847875</v>
      </c>
      <c r="J35" s="4">
        <f t="shared" si="2"/>
        <v>3529862.6418415215</v>
      </c>
      <c r="K35" s="4">
        <f t="shared" si="3"/>
        <v>116556308.02443658</v>
      </c>
      <c r="L35" t="s">
        <v>20</v>
      </c>
      <c r="M35" s="3">
        <f>+D25</f>
        <v>174727872.6123752</v>
      </c>
    </row>
    <row r="36" spans="2:13" x14ac:dyDescent="0.25">
      <c r="B36" s="13"/>
      <c r="C36" s="15" t="s">
        <v>18</v>
      </c>
      <c r="D36" s="13"/>
      <c r="F36">
        <v>18</v>
      </c>
      <c r="G36" s="9">
        <f t="shared" si="0"/>
        <v>116556308.02443658</v>
      </c>
      <c r="H36" s="4">
        <v>4000000</v>
      </c>
      <c r="I36" s="4">
        <f t="shared" si="1"/>
        <v>456317.9459156692</v>
      </c>
      <c r="J36" s="4">
        <f t="shared" si="2"/>
        <v>3543682.0540843308</v>
      </c>
      <c r="K36" s="4">
        <f t="shared" si="3"/>
        <v>113012625.97035225</v>
      </c>
      <c r="L36" t="s">
        <v>25</v>
      </c>
      <c r="M36" s="8">
        <f>+D34</f>
        <v>7340629.1915228125</v>
      </c>
    </row>
    <row r="37" spans="2:13" x14ac:dyDescent="0.25">
      <c r="B37" s="13" t="s">
        <v>11</v>
      </c>
      <c r="C37" s="18">
        <f>-M37</f>
        <v>48000000</v>
      </c>
      <c r="D37" s="13"/>
      <c r="F37">
        <v>19</v>
      </c>
      <c r="G37" s="9">
        <f t="shared" si="0"/>
        <v>113012625.97035225</v>
      </c>
      <c r="H37" s="4">
        <v>4000000</v>
      </c>
      <c r="I37" s="4">
        <f t="shared" si="1"/>
        <v>442444.43067392905</v>
      </c>
      <c r="J37" s="4">
        <f t="shared" si="2"/>
        <v>3557555.5693260711</v>
      </c>
      <c r="K37" s="4">
        <f t="shared" si="3"/>
        <v>109455070.40102617</v>
      </c>
      <c r="L37" t="s">
        <v>22</v>
      </c>
      <c r="M37" s="7">
        <f>-SUM(H19:H30)</f>
        <v>-48000000</v>
      </c>
    </row>
    <row r="38" spans="2:13" x14ac:dyDescent="0.25">
      <c r="B38" s="13"/>
      <c r="C38" s="13" t="s">
        <v>19</v>
      </c>
      <c r="D38" s="16">
        <f>+C37</f>
        <v>48000000</v>
      </c>
      <c r="F38">
        <v>20</v>
      </c>
      <c r="G38" s="9">
        <f t="shared" si="0"/>
        <v>109455070.40102617</v>
      </c>
      <c r="H38" s="4">
        <v>4000000</v>
      </c>
      <c r="I38" s="4">
        <f t="shared" si="1"/>
        <v>428516.6006200175</v>
      </c>
      <c r="J38" s="4">
        <f t="shared" si="2"/>
        <v>3571483.3993799826</v>
      </c>
      <c r="K38" s="4">
        <f t="shared" si="3"/>
        <v>105883587.00164619</v>
      </c>
      <c r="L38" t="s">
        <v>21</v>
      </c>
      <c r="M38" s="3"/>
    </row>
    <row r="39" spans="2:13" x14ac:dyDescent="0.25">
      <c r="B39" s="13"/>
      <c r="C39" s="13"/>
      <c r="D39" s="13"/>
      <c r="F39">
        <v>21</v>
      </c>
      <c r="G39" s="9">
        <f t="shared" si="0"/>
        <v>105883587.00164619</v>
      </c>
      <c r="H39" s="4">
        <v>4000000</v>
      </c>
      <c r="I39" s="4">
        <f t="shared" si="1"/>
        <v>414534.24311144487</v>
      </c>
      <c r="J39" s="4">
        <f t="shared" si="2"/>
        <v>3585465.7568885554</v>
      </c>
      <c r="K39" s="4">
        <f t="shared" si="3"/>
        <v>102298121.24475764</v>
      </c>
      <c r="M39" s="3">
        <f>SUM(M35:M38)</f>
        <v>134068501.80389801</v>
      </c>
    </row>
    <row r="40" spans="2:13" x14ac:dyDescent="0.25">
      <c r="F40">
        <v>22</v>
      </c>
      <c r="G40" s="9">
        <f t="shared" si="0"/>
        <v>102298121.24475764</v>
      </c>
      <c r="H40" s="4">
        <v>4000000</v>
      </c>
      <c r="I40" s="4">
        <f t="shared" si="1"/>
        <v>400497.14467322617</v>
      </c>
      <c r="J40" s="4">
        <f t="shared" si="2"/>
        <v>3599502.8553267736</v>
      </c>
      <c r="K40" s="4">
        <f t="shared" si="3"/>
        <v>98698618.389430866</v>
      </c>
    </row>
    <row r="41" spans="2:13" x14ac:dyDescent="0.25">
      <c r="F41">
        <v>23</v>
      </c>
      <c r="G41" s="9">
        <f t="shared" si="0"/>
        <v>98698618.389430866</v>
      </c>
      <c r="H41" s="4">
        <v>4000000</v>
      </c>
      <c r="I41" s="4">
        <f t="shared" si="1"/>
        <v>386405.09099462186</v>
      </c>
      <c r="J41" s="4">
        <f t="shared" si="2"/>
        <v>3613594.9090053784</v>
      </c>
      <c r="K41" s="4">
        <f t="shared" si="3"/>
        <v>95085023.480425492</v>
      </c>
    </row>
    <row r="42" spans="2:13" x14ac:dyDescent="0.25">
      <c r="F42">
        <v>24</v>
      </c>
      <c r="G42" s="9">
        <f t="shared" si="0"/>
        <v>95085023.480425492</v>
      </c>
      <c r="H42" s="4">
        <v>4000000</v>
      </c>
      <c r="I42" s="4">
        <f t="shared" si="1"/>
        <v>372257.86692586582</v>
      </c>
      <c r="J42" s="4">
        <f t="shared" si="2"/>
        <v>3627742.1330741341</v>
      </c>
      <c r="K42" s="4">
        <f t="shared" si="3"/>
        <v>91457281.347351357</v>
      </c>
    </row>
    <row r="43" spans="2:13" x14ac:dyDescent="0.25">
      <c r="F43">
        <v>25</v>
      </c>
      <c r="G43" s="9">
        <f t="shared" si="0"/>
        <v>91457281.347351357</v>
      </c>
      <c r="H43" s="4">
        <v>4000000</v>
      </c>
      <c r="I43" s="4">
        <f t="shared" si="1"/>
        <v>358055.25647488056</v>
      </c>
      <c r="J43" s="4">
        <f t="shared" si="2"/>
        <v>3641944.7435251195</v>
      </c>
      <c r="K43" s="4">
        <f t="shared" si="3"/>
        <v>87815336.60382624</v>
      </c>
    </row>
    <row r="44" spans="2:13" x14ac:dyDescent="0.25">
      <c r="B44" s="6" t="s">
        <v>37</v>
      </c>
      <c r="F44">
        <v>26</v>
      </c>
      <c r="G44" s="9">
        <f t="shared" si="0"/>
        <v>87815336.60382624</v>
      </c>
      <c r="H44" s="4">
        <v>4000000</v>
      </c>
      <c r="I44" s="4">
        <f t="shared" si="1"/>
        <v>343797.04280397971</v>
      </c>
      <c r="J44" s="4">
        <f t="shared" si="2"/>
        <v>3656202.9571960205</v>
      </c>
      <c r="K44" s="4">
        <f t="shared" si="3"/>
        <v>84159133.646630213</v>
      </c>
    </row>
    <row r="45" spans="2:13" x14ac:dyDescent="0.25">
      <c r="B45" t="s">
        <v>33</v>
      </c>
      <c r="C45" s="7">
        <f>+C24-D30</f>
        <v>163079347.77155018</v>
      </c>
      <c r="F45">
        <v>27</v>
      </c>
      <c r="G45" s="9">
        <f t="shared" si="0"/>
        <v>84159133.646630213</v>
      </c>
      <c r="H45" s="4">
        <v>4000000</v>
      </c>
      <c r="I45" s="4">
        <f t="shared" si="1"/>
        <v>329483.00822655729</v>
      </c>
      <c r="J45" s="4">
        <f t="shared" si="2"/>
        <v>3670516.9917734428</v>
      </c>
      <c r="K45" s="4">
        <f t="shared" si="3"/>
        <v>80488616.654856771</v>
      </c>
    </row>
    <row r="46" spans="2:13" x14ac:dyDescent="0.25">
      <c r="B46" t="s">
        <v>34</v>
      </c>
      <c r="C46" s="7">
        <f>+M33</f>
        <v>134068501.80389801</v>
      </c>
      <c r="F46">
        <v>28</v>
      </c>
      <c r="G46" s="9">
        <f t="shared" si="0"/>
        <v>80488616.654856771</v>
      </c>
      <c r="H46" s="4">
        <v>4000000</v>
      </c>
      <c r="I46" s="4">
        <f t="shared" si="1"/>
        <v>315112.93420376425</v>
      </c>
      <c r="J46" s="4">
        <f t="shared" si="2"/>
        <v>3684887.0657962356</v>
      </c>
      <c r="K46" s="4">
        <f t="shared" si="3"/>
        <v>76803729.58906053</v>
      </c>
    </row>
    <row r="47" spans="2:13" x14ac:dyDescent="0.25">
      <c r="F47">
        <v>29</v>
      </c>
      <c r="G47" s="9">
        <f t="shared" si="0"/>
        <v>76803729.58906053</v>
      </c>
      <c r="H47" s="4">
        <v>4000000</v>
      </c>
      <c r="I47" s="4">
        <f t="shared" si="1"/>
        <v>300686.60134117201</v>
      </c>
      <c r="J47" s="4">
        <f t="shared" si="2"/>
        <v>3699313.3986588279</v>
      </c>
      <c r="K47" s="4">
        <f t="shared" si="3"/>
        <v>73104416.190401703</v>
      </c>
    </row>
    <row r="48" spans="2:13" x14ac:dyDescent="0.25">
      <c r="B48" s="6" t="s">
        <v>38</v>
      </c>
      <c r="F48">
        <v>30</v>
      </c>
      <c r="G48" s="9">
        <f t="shared" si="0"/>
        <v>73104416.190401703</v>
      </c>
      <c r="H48" s="4">
        <v>4000000</v>
      </c>
      <c r="I48" s="4">
        <f t="shared" si="1"/>
        <v>286203.78938542266</v>
      </c>
      <c r="J48" s="4">
        <f t="shared" si="2"/>
        <v>3713796.2106145774</v>
      </c>
      <c r="K48" s="4">
        <f t="shared" si="3"/>
        <v>69390619.979787126</v>
      </c>
    </row>
    <row r="49" spans="2:11" x14ac:dyDescent="0.25">
      <c r="B49" t="s">
        <v>35</v>
      </c>
      <c r="C49" s="8">
        <f>+-C33</f>
        <v>-7340629.1915228125</v>
      </c>
      <c r="F49">
        <v>31</v>
      </c>
      <c r="G49" s="9">
        <f t="shared" si="0"/>
        <v>69390619.979787126</v>
      </c>
      <c r="H49" s="4">
        <v>4000000</v>
      </c>
      <c r="I49" s="4">
        <f t="shared" si="1"/>
        <v>271664.27722086658</v>
      </c>
      <c r="J49" s="4">
        <f t="shared" si="2"/>
        <v>3728335.7227791334</v>
      </c>
      <c r="K49" s="4">
        <f t="shared" si="3"/>
        <v>65662284.257007994</v>
      </c>
    </row>
    <row r="50" spans="2:11" x14ac:dyDescent="0.25">
      <c r="B50" t="s">
        <v>36</v>
      </c>
      <c r="C50" s="8">
        <f>-+C29</f>
        <v>-11648524.840825014</v>
      </c>
      <c r="F50">
        <v>32</v>
      </c>
      <c r="G50" s="9">
        <f t="shared" si="0"/>
        <v>65662284.257007994</v>
      </c>
      <c r="H50" s="4">
        <v>4000000</v>
      </c>
      <c r="I50" s="4">
        <f t="shared" si="1"/>
        <v>257067.84286618631</v>
      </c>
      <c r="J50" s="4">
        <f t="shared" si="2"/>
        <v>3742932.1571338135</v>
      </c>
      <c r="K50" s="4">
        <f t="shared" si="3"/>
        <v>61919352.099874184</v>
      </c>
    </row>
    <row r="51" spans="2:11" x14ac:dyDescent="0.25">
      <c r="B51" t="s">
        <v>31</v>
      </c>
      <c r="C51" s="8">
        <f>+C12</f>
        <v>45000000</v>
      </c>
      <c r="F51">
        <v>33</v>
      </c>
      <c r="G51" s="9">
        <f t="shared" si="0"/>
        <v>61919352.099874184</v>
      </c>
      <c r="H51" s="4">
        <v>4000000</v>
      </c>
      <c r="I51" s="4">
        <f t="shared" si="1"/>
        <v>242414.26347100743</v>
      </c>
      <c r="J51" s="4">
        <f t="shared" si="2"/>
        <v>3757585.7365289927</v>
      </c>
      <c r="K51" s="4">
        <f t="shared" si="3"/>
        <v>58161766.363345191</v>
      </c>
    </row>
    <row r="52" spans="2:11" x14ac:dyDescent="0.25">
      <c r="F52">
        <v>34</v>
      </c>
      <c r="G52" s="9">
        <f t="shared" si="0"/>
        <v>58161766.363345191</v>
      </c>
      <c r="H52" s="4">
        <v>4000000</v>
      </c>
      <c r="I52" s="4">
        <f t="shared" si="1"/>
        <v>227703.31531249642</v>
      </c>
      <c r="J52" s="4">
        <f t="shared" si="2"/>
        <v>3772296.6846875036</v>
      </c>
      <c r="K52" s="4">
        <f t="shared" si="3"/>
        <v>54389469.678657688</v>
      </c>
    </row>
    <row r="53" spans="2:11" x14ac:dyDescent="0.25">
      <c r="F53">
        <v>35</v>
      </c>
      <c r="G53" s="9">
        <f t="shared" si="0"/>
        <v>54389469.678657688</v>
      </c>
      <c r="H53" s="4">
        <v>4000000</v>
      </c>
      <c r="I53" s="4">
        <f t="shared" si="1"/>
        <v>212934.77379194484</v>
      </c>
      <c r="J53" s="4">
        <f t="shared" si="2"/>
        <v>3787065.2262080554</v>
      </c>
      <c r="K53" s="4">
        <f t="shared" si="3"/>
        <v>50602404.452449635</v>
      </c>
    </row>
    <row r="54" spans="2:11" x14ac:dyDescent="0.25">
      <c r="B54" s="10"/>
      <c r="C54" s="11" t="s">
        <v>29</v>
      </c>
      <c r="D54" s="10"/>
      <c r="F54">
        <v>36</v>
      </c>
      <c r="G54" s="9">
        <f t="shared" si="0"/>
        <v>50602404.452449635</v>
      </c>
      <c r="H54" s="4">
        <v>4000000</v>
      </c>
      <c r="I54" s="4">
        <f t="shared" si="1"/>
        <v>198108.41343134033</v>
      </c>
      <c r="J54" s="4">
        <f t="shared" si="2"/>
        <v>3801891.5865686596</v>
      </c>
      <c r="K54" s="4">
        <f t="shared" si="3"/>
        <v>46800512.865880974</v>
      </c>
    </row>
    <row r="55" spans="2:11" x14ac:dyDescent="0.25">
      <c r="B55" s="10"/>
      <c r="C55" s="10"/>
      <c r="D55" s="10"/>
      <c r="F55">
        <v>37</v>
      </c>
      <c r="G55" s="9">
        <f t="shared" ref="G55:G66" si="4">+K54</f>
        <v>46800512.865880974</v>
      </c>
      <c r="H55" s="4">
        <v>4000000</v>
      </c>
      <c r="I55" s="4">
        <f t="shared" ref="I55:I66" si="5">+G55*$C$6</f>
        <v>183224.00786992401</v>
      </c>
      <c r="J55" s="4">
        <f t="shared" ref="J55:J66" si="6">+H55-I55</f>
        <v>3816775.992130076</v>
      </c>
      <c r="K55" s="4">
        <f t="shared" ref="K55:K66" si="7">+G55-J55</f>
        <v>42983736.873750895</v>
      </c>
    </row>
    <row r="56" spans="2:11" x14ac:dyDescent="0.25">
      <c r="B56" s="10" t="s">
        <v>31</v>
      </c>
      <c r="C56" s="12">
        <f>+C51</f>
        <v>45000000</v>
      </c>
      <c r="D56" s="10"/>
      <c r="F56">
        <v>38</v>
      </c>
      <c r="G56" s="9">
        <f t="shared" si="4"/>
        <v>42983736.873750895</v>
      </c>
      <c r="H56" s="4">
        <v>4000000</v>
      </c>
      <c r="I56" s="4">
        <f t="shared" si="5"/>
        <v>168281.32986073475</v>
      </c>
      <c r="J56" s="4">
        <f t="shared" si="6"/>
        <v>3831718.6701392652</v>
      </c>
      <c r="K56" s="4">
        <f t="shared" si="7"/>
        <v>39152018.203611627</v>
      </c>
    </row>
    <row r="57" spans="2:11" x14ac:dyDescent="0.25">
      <c r="B57" s="10"/>
      <c r="C57" s="10" t="s">
        <v>19</v>
      </c>
      <c r="D57" s="12">
        <f>+C56</f>
        <v>45000000</v>
      </c>
      <c r="F57">
        <v>39</v>
      </c>
      <c r="G57" s="9">
        <f t="shared" si="4"/>
        <v>39152018.203611627</v>
      </c>
      <c r="H57" s="4">
        <v>4000000</v>
      </c>
      <c r="I57" s="4">
        <f t="shared" si="5"/>
        <v>153280.15126713953</v>
      </c>
      <c r="J57" s="4">
        <f t="shared" si="6"/>
        <v>3846719.8487328603</v>
      </c>
      <c r="K57" s="4">
        <f t="shared" si="7"/>
        <v>35305298.354878768</v>
      </c>
    </row>
    <row r="58" spans="2:11" x14ac:dyDescent="0.25">
      <c r="F58">
        <v>40</v>
      </c>
      <c r="G58" s="9">
        <f t="shared" si="4"/>
        <v>35305298.354878768</v>
      </c>
      <c r="H58" s="4">
        <v>4000000</v>
      </c>
      <c r="I58" s="4">
        <f t="shared" si="5"/>
        <v>138220.24305935038</v>
      </c>
      <c r="J58" s="4">
        <f t="shared" si="6"/>
        <v>3861779.7569406498</v>
      </c>
      <c r="K58" s="4">
        <f t="shared" si="7"/>
        <v>31443518.59793812</v>
      </c>
    </row>
    <row r="59" spans="2:11" x14ac:dyDescent="0.25">
      <c r="F59">
        <v>41</v>
      </c>
      <c r="G59" s="9">
        <f t="shared" si="4"/>
        <v>31443518.59793812</v>
      </c>
      <c r="H59" s="4">
        <v>4000000</v>
      </c>
      <c r="I59" s="4">
        <f t="shared" si="5"/>
        <v>123101.37531092775</v>
      </c>
      <c r="J59" s="4">
        <f t="shared" si="6"/>
        <v>3876898.6246890724</v>
      </c>
      <c r="K59" s="4">
        <f t="shared" si="7"/>
        <v>27566619.973249048</v>
      </c>
    </row>
    <row r="60" spans="2:11" x14ac:dyDescent="0.25">
      <c r="F60">
        <v>42</v>
      </c>
      <c r="G60" s="9">
        <f t="shared" si="4"/>
        <v>27566619.973249048</v>
      </c>
      <c r="H60" s="4">
        <v>4000000</v>
      </c>
      <c r="I60" s="4">
        <f t="shared" si="5"/>
        <v>107923.31719527002</v>
      </c>
      <c r="J60" s="4">
        <f t="shared" si="6"/>
        <v>3892076.6828047298</v>
      </c>
      <c r="K60" s="4">
        <f t="shared" si="7"/>
        <v>23674543.290444318</v>
      </c>
    </row>
    <row r="61" spans="2:11" x14ac:dyDescent="0.25">
      <c r="F61">
        <v>43</v>
      </c>
      <c r="G61" s="9">
        <f t="shared" si="4"/>
        <v>23674543.290444318</v>
      </c>
      <c r="H61" s="4">
        <v>4000000</v>
      </c>
      <c r="I61" s="4">
        <f t="shared" si="5"/>
        <v>92685.836982089502</v>
      </c>
      <c r="J61" s="4">
        <f t="shared" si="6"/>
        <v>3907314.1630179104</v>
      </c>
      <c r="K61" s="4">
        <f t="shared" si="7"/>
        <v>19767229.127426408</v>
      </c>
    </row>
    <row r="62" spans="2:11" x14ac:dyDescent="0.25">
      <c r="F62">
        <v>44</v>
      </c>
      <c r="G62" s="9">
        <f t="shared" si="4"/>
        <v>19767229.127426408</v>
      </c>
      <c r="H62" s="4">
        <v>4000000</v>
      </c>
      <c r="I62" s="4">
        <f t="shared" si="5"/>
        <v>77388.70203387439</v>
      </c>
      <c r="J62" s="4">
        <f t="shared" si="6"/>
        <v>3922611.2979661254</v>
      </c>
      <c r="K62" s="4">
        <f t="shared" si="7"/>
        <v>15844617.829460282</v>
      </c>
    </row>
    <row r="63" spans="2:11" x14ac:dyDescent="0.25">
      <c r="F63">
        <v>45</v>
      </c>
      <c r="G63" s="9">
        <f t="shared" si="4"/>
        <v>15844617.829460282</v>
      </c>
      <c r="H63" s="4">
        <v>4000000</v>
      </c>
      <c r="I63" s="4">
        <f t="shared" si="5"/>
        <v>62031.678802337003</v>
      </c>
      <c r="J63" s="4">
        <f t="shared" si="6"/>
        <v>3937968.321197663</v>
      </c>
      <c r="K63" s="4">
        <f t="shared" si="7"/>
        <v>11906649.508262619</v>
      </c>
    </row>
    <row r="64" spans="2:11" x14ac:dyDescent="0.25">
      <c r="F64">
        <v>46</v>
      </c>
      <c r="G64" s="9">
        <f t="shared" si="4"/>
        <v>11906649.508262619</v>
      </c>
      <c r="H64" s="4">
        <v>4000000</v>
      </c>
      <c r="I64" s="4">
        <f t="shared" si="5"/>
        <v>46614.532824848153</v>
      </c>
      <c r="J64" s="4">
        <f t="shared" si="6"/>
        <v>3953385.4671751517</v>
      </c>
      <c r="K64" s="4">
        <f t="shared" si="7"/>
        <v>7953264.0410874672</v>
      </c>
    </row>
    <row r="65" spans="2:11" x14ac:dyDescent="0.25">
      <c r="F65">
        <v>47</v>
      </c>
      <c r="G65" s="9">
        <f t="shared" si="4"/>
        <v>7953264.0410874672</v>
      </c>
      <c r="H65" s="4">
        <v>4000000</v>
      </c>
      <c r="I65" s="4">
        <f t="shared" si="5"/>
        <v>31137.028720857434</v>
      </c>
      <c r="J65" s="4">
        <f t="shared" si="6"/>
        <v>3968862.9712791424</v>
      </c>
      <c r="K65" s="4">
        <f t="shared" si="7"/>
        <v>3984401.0698083248</v>
      </c>
    </row>
    <row r="66" spans="2:11" x14ac:dyDescent="0.25">
      <c r="F66">
        <v>48</v>
      </c>
      <c r="G66" s="9">
        <f t="shared" si="4"/>
        <v>3984401.0698083248</v>
      </c>
      <c r="H66" s="4">
        <f>4000000</f>
        <v>4000000</v>
      </c>
      <c r="I66" s="4">
        <f t="shared" si="5"/>
        <v>15598.930188299591</v>
      </c>
      <c r="J66" s="4">
        <f t="shared" si="6"/>
        <v>3984401.0698117004</v>
      </c>
      <c r="K66" s="4">
        <f t="shared" si="7"/>
        <v>-3.3755786716938019E-6</v>
      </c>
    </row>
    <row r="69" spans="2:11" x14ac:dyDescent="0.25">
      <c r="B69" s="6" t="s">
        <v>39</v>
      </c>
      <c r="G69" s="3"/>
    </row>
    <row r="71" spans="2:11" x14ac:dyDescent="0.25">
      <c r="B71" s="20" t="s">
        <v>40</v>
      </c>
      <c r="C71" s="27">
        <f>+C24</f>
        <v>174727872.6123752</v>
      </c>
      <c r="D71" s="20"/>
    </row>
    <row r="72" spans="2:11" x14ac:dyDescent="0.25">
      <c r="B72" s="22"/>
      <c r="C72" s="22" t="s">
        <v>19</v>
      </c>
      <c r="D72" s="28">
        <f>+C71</f>
        <v>174727872.6123752</v>
      </c>
    </row>
    <row r="74" spans="2:11" x14ac:dyDescent="0.25">
      <c r="B74" s="20" t="s">
        <v>48</v>
      </c>
      <c r="C74" s="27">
        <f>+C71</f>
        <v>174727872.6123752</v>
      </c>
      <c r="D74" s="20"/>
    </row>
    <row r="75" spans="2:11" x14ac:dyDescent="0.25">
      <c r="B75" s="22"/>
      <c r="C75" s="22" t="s">
        <v>32</v>
      </c>
      <c r="D75" s="28">
        <f>+C74</f>
        <v>174727872.6123752</v>
      </c>
    </row>
    <row r="77" spans="2:11" x14ac:dyDescent="0.25">
      <c r="B77" s="6" t="s">
        <v>41</v>
      </c>
    </row>
    <row r="78" spans="2:11" x14ac:dyDescent="0.25">
      <c r="B78" s="6" t="s">
        <v>42</v>
      </c>
    </row>
    <row r="80" spans="2:11" x14ac:dyDescent="0.25">
      <c r="B80" s="20" t="s">
        <v>48</v>
      </c>
      <c r="C80" s="21">
        <f>+C71*C6</f>
        <v>684059.62127744895</v>
      </c>
      <c r="D80" s="20"/>
    </row>
    <row r="81" spans="2:7" x14ac:dyDescent="0.25">
      <c r="B81" s="22"/>
      <c r="C81" s="22" t="s">
        <v>46</v>
      </c>
      <c r="D81" s="23">
        <f>+C80</f>
        <v>684059.62127744895</v>
      </c>
    </row>
    <row r="83" spans="2:7" x14ac:dyDescent="0.25">
      <c r="B83" s="20" t="s">
        <v>19</v>
      </c>
      <c r="C83" s="24">
        <f>+H19</f>
        <v>4000000</v>
      </c>
      <c r="D83" s="20"/>
    </row>
    <row r="84" spans="2:7" x14ac:dyDescent="0.25">
      <c r="B84" s="25"/>
      <c r="C84" s="25" t="s">
        <v>43</v>
      </c>
      <c r="D84" s="26">
        <f>+C80</f>
        <v>684059.62127744895</v>
      </c>
      <c r="F84" t="s">
        <v>27</v>
      </c>
      <c r="G84" s="7">
        <f>+C71-D85</f>
        <v>171411932.23365265</v>
      </c>
    </row>
    <row r="85" spans="2:7" x14ac:dyDescent="0.25">
      <c r="B85" s="22"/>
      <c r="C85" s="22" t="s">
        <v>44</v>
      </c>
      <c r="D85" s="23">
        <f>+C83-D84</f>
        <v>3315940.3787225513</v>
      </c>
    </row>
    <row r="88" spans="2:7" x14ac:dyDescent="0.25">
      <c r="B88" s="6" t="s">
        <v>41</v>
      </c>
    </row>
    <row r="89" spans="2:7" x14ac:dyDescent="0.25">
      <c r="B89" s="6" t="s">
        <v>45</v>
      </c>
    </row>
    <row r="91" spans="2:7" x14ac:dyDescent="0.25">
      <c r="B91" s="20" t="s">
        <v>48</v>
      </c>
      <c r="C91" s="21">
        <f>+(C74-D85)*C6</f>
        <v>671077.71469475015</v>
      </c>
      <c r="D91" s="20"/>
    </row>
    <row r="92" spans="2:7" x14ac:dyDescent="0.25">
      <c r="B92" s="22"/>
      <c r="C92" s="22" t="s">
        <v>46</v>
      </c>
      <c r="D92" s="23">
        <f>+C91</f>
        <v>671077.71469475015</v>
      </c>
    </row>
    <row r="94" spans="2:7" x14ac:dyDescent="0.25">
      <c r="B94" s="20" t="s">
        <v>19</v>
      </c>
      <c r="C94" s="24">
        <f>+H30</f>
        <v>4000000</v>
      </c>
      <c r="D94" s="20"/>
    </row>
    <row r="95" spans="2:7" x14ac:dyDescent="0.25">
      <c r="B95" s="25"/>
      <c r="C95" s="25" t="s">
        <v>43</v>
      </c>
      <c r="D95" s="26">
        <f>+C91</f>
        <v>671077.71469475015</v>
      </c>
      <c r="F95" t="s">
        <v>27</v>
      </c>
      <c r="G95" s="7">
        <f>+G84-D96</f>
        <v>168083009.94834739</v>
      </c>
    </row>
    <row r="96" spans="2:7" x14ac:dyDescent="0.25">
      <c r="B96" s="22"/>
      <c r="C96" s="22" t="s">
        <v>44</v>
      </c>
      <c r="D96" s="23">
        <f>+C94-D95</f>
        <v>3328922.28530525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ZMAuto</vt:lpwstr>
  </property>
  <property fmtid="{D5CDD505-2E9C-101B-9397-08002B2CF9AE}" pid="3" name="SizeBefore">
    <vt:lpwstr>21630</vt:lpwstr>
  </property>
  <property fmtid="{D5CDD505-2E9C-101B-9397-08002B2CF9AE}" pid="4" name="OptimizationTime">
    <vt:lpwstr>20160503_1809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PwC</cp:lastModifiedBy>
  <dcterms:created xsi:type="dcterms:W3CDTF">2015-10-08T12:09:32Z</dcterms:created>
  <dcterms:modified xsi:type="dcterms:W3CDTF">2016-05-02T02:57:00Z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DCxCLASSFICATION_LEVEL">
    <vt:lpwstr>1</vt:lpwstr>
  </property>
  <property fmtid="{D5CDD505-2E9C-101B-9397-08002B2CF9AE}" pid="3" name="SSDCxCLASSFICATION_USER">
    <vt:lpwstr>SOACAT\ncaceres</vt:lpwstr>
  </property>
  <property fmtid="{D5CDD505-2E9C-101B-9397-08002B2CF9AE}" pid="4" name="SSDCxCLASSFICATION_DATE">
    <vt:lpwstr>28-04-2016 14:08:34</vt:lpwstr>
  </property>
  <property fmtid="{D5CDD505-2E9C-101B-9397-08002B2CF9AE}" pid="5" name="SSDCxCLASSFICATION_GUID">
    <vt:lpwstr>3B96C160407F1E7CB3260134E2905434</vt:lpwstr>
  </property>
  <property fmtid="{D5CDD505-2E9C-101B-9397-08002B2CF9AE}" pid="6" name="SSDCxCLASSFICATION_LANG">
    <vt:lpwstr>es</vt:lpwstr>
  </property>
</Properties>
</file>