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/projeto_mestrado/"/>
    </mc:Choice>
  </mc:AlternateContent>
  <xr:revisionPtr revIDLastSave="3772" documentId="8_{15E181A0-D82B-4C74-ACFA-2FA61CD9EC4D}" xr6:coauthVersionLast="47" xr6:coauthVersionMax="47" xr10:uidLastSave="{66FDCD69-E15A-49F8-9F8C-00E17A1E6204}"/>
  <bookViews>
    <workbookView xWindow="28680" yWindow="-120" windowWidth="29040" windowHeight="18240" activeTab="1" xr2:uid="{00000000-000D-0000-FFFF-FFFF00000000}"/>
  </bookViews>
  <sheets>
    <sheet name="EBM" sheetId="4" r:id="rId1"/>
    <sheet name="Schilthuis" sheetId="3" r:id="rId2"/>
    <sheet name="Hurst Mod." sheetId="2" r:id="rId3"/>
    <sheet name="Fetkovich" sheetId="1" r:id="rId4"/>
    <sheet name="Python" sheetId="5" r:id="rId5"/>
    <sheet name="Mbal" sheetId="6" r:id="rId6"/>
  </sheets>
  <definedNames>
    <definedName name="solver_adj" localSheetId="1" hidden="1">Schilthuis!$S$10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Schilthuis!$S$20</definedName>
    <definedName name="solver_lhs2" localSheetId="1" hidden="1">Schilthuis!$S$20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Schilthuis!$S$20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2" i="3"/>
  <c r="P3" i="3"/>
  <c r="J4" i="3"/>
  <c r="K4" i="3"/>
  <c r="L8" i="3"/>
  <c r="L7" i="3"/>
  <c r="L6" i="3"/>
  <c r="L5" i="3"/>
  <c r="L4" i="3"/>
  <c r="S19" i="3"/>
  <c r="S16" i="3"/>
  <c r="S18" i="3"/>
  <c r="J8" i="3"/>
  <c r="S13" i="3" l="1"/>
  <c r="S11" i="3" s="1"/>
  <c r="S17" i="3"/>
  <c r="S14" i="3" s="1"/>
  <c r="Y2" i="3"/>
  <c r="I8" i="1" l="1"/>
  <c r="I7" i="1"/>
  <c r="I6" i="1"/>
  <c r="I5" i="1"/>
  <c r="I4" i="1"/>
  <c r="J4" i="1"/>
  <c r="P2" i="3"/>
  <c r="F3" i="2"/>
  <c r="K3" i="3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4" i="5"/>
  <c r="I3" i="1" l="1"/>
  <c r="J3" i="1"/>
  <c r="I2" i="1"/>
  <c r="F4" i="1"/>
  <c r="J2" i="1"/>
  <c r="E50" i="1"/>
  <c r="F50" i="1"/>
  <c r="F49" i="1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K7" i="3"/>
  <c r="J7" i="3"/>
  <c r="K6" i="3"/>
  <c r="J6" i="3"/>
  <c r="K5" i="3"/>
  <c r="J5" i="3"/>
  <c r="J3" i="3"/>
  <c r="L3" i="3" s="1"/>
  <c r="M2" i="3"/>
  <c r="K2" i="3"/>
  <c r="H2" i="2"/>
  <c r="F5" i="2"/>
  <c r="F4" i="2"/>
  <c r="G3" i="2"/>
  <c r="F2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E4" i="2"/>
  <c r="E3" i="2"/>
  <c r="G2" i="1"/>
  <c r="F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6" i="1"/>
  <c r="E5" i="1"/>
  <c r="E4" i="1"/>
  <c r="E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S20" i="3" l="1"/>
  <c r="M4" i="3"/>
  <c r="M3" i="3"/>
  <c r="G4" i="2"/>
  <c r="H4" i="2" s="1"/>
  <c r="H3" i="1"/>
  <c r="H3" i="2"/>
  <c r="L9" i="3" l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X4" i="5"/>
  <c r="G5" i="2"/>
  <c r="H5" i="2" s="1"/>
  <c r="G3" i="1"/>
  <c r="H4" i="1" s="1"/>
  <c r="G6" i="2" l="1"/>
  <c r="M5" i="3"/>
  <c r="X5" i="5" s="1"/>
  <c r="H6" i="2"/>
  <c r="G7" i="2"/>
  <c r="G4" i="1" l="1"/>
  <c r="H5" i="1" s="1"/>
  <c r="M6" i="3"/>
  <c r="X6" i="5" s="1"/>
  <c r="G8" i="2"/>
  <c r="H7" i="2"/>
  <c r="M7" i="3" l="1"/>
  <c r="X7" i="5" s="1"/>
  <c r="G9" i="2"/>
  <c r="H8" i="2"/>
  <c r="G5" i="1" l="1"/>
  <c r="H6" i="1" s="1"/>
  <c r="G6" i="1" s="1"/>
  <c r="H7" i="1" s="1"/>
  <c r="J5" i="1"/>
  <c r="J6" i="1" s="1"/>
  <c r="M8" i="3"/>
  <c r="X8" i="5" s="1"/>
  <c r="G10" i="2"/>
  <c r="H9" i="2"/>
  <c r="J7" i="1" l="1"/>
  <c r="G7" i="1"/>
  <c r="H8" i="1" s="1"/>
  <c r="M9" i="3"/>
  <c r="X9" i="5" s="1"/>
  <c r="G11" i="2"/>
  <c r="H10" i="2"/>
  <c r="J8" i="1" l="1"/>
  <c r="G8" i="1"/>
  <c r="H9" i="1" s="1"/>
  <c r="M10" i="3"/>
  <c r="X10" i="5" s="1"/>
  <c r="G12" i="2"/>
  <c r="H11" i="2"/>
  <c r="J9" i="1" l="1"/>
  <c r="G9" i="1"/>
  <c r="H10" i="1" s="1"/>
  <c r="I9" i="1"/>
  <c r="M11" i="3"/>
  <c r="X11" i="5" s="1"/>
  <c r="G13" i="2"/>
  <c r="H12" i="2"/>
  <c r="J10" i="1" l="1"/>
  <c r="I10" i="1"/>
  <c r="G10" i="1"/>
  <c r="H11" i="1" s="1"/>
  <c r="M12" i="3"/>
  <c r="X12" i="5" s="1"/>
  <c r="G14" i="2"/>
  <c r="H13" i="2"/>
  <c r="J11" i="1" l="1"/>
  <c r="I11" i="1"/>
  <c r="G11" i="1"/>
  <c r="H12" i="1" s="1"/>
  <c r="M13" i="3"/>
  <c r="X13" i="5" s="1"/>
  <c r="G15" i="2"/>
  <c r="H14" i="2"/>
  <c r="J12" i="1" l="1"/>
  <c r="I12" i="1"/>
  <c r="G12" i="1"/>
  <c r="H13" i="1" s="1"/>
  <c r="M14" i="3"/>
  <c r="X14" i="5" s="1"/>
  <c r="G16" i="2"/>
  <c r="H15" i="2"/>
  <c r="J13" i="1" l="1"/>
  <c r="I13" i="1"/>
  <c r="G13" i="1"/>
  <c r="H14" i="1" s="1"/>
  <c r="M15" i="3"/>
  <c r="X15" i="5" s="1"/>
  <c r="G17" i="2"/>
  <c r="H16" i="2"/>
  <c r="J14" i="1" l="1"/>
  <c r="I14" i="1"/>
  <c r="G14" i="1"/>
  <c r="H15" i="1" s="1"/>
  <c r="M16" i="3"/>
  <c r="X16" i="5" s="1"/>
  <c r="G18" i="2"/>
  <c r="H17" i="2"/>
  <c r="J15" i="1" l="1"/>
  <c r="I15" i="1"/>
  <c r="G15" i="1"/>
  <c r="H16" i="1" s="1"/>
  <c r="M17" i="3"/>
  <c r="X17" i="5" s="1"/>
  <c r="G19" i="2"/>
  <c r="H18" i="2"/>
  <c r="J16" i="1" l="1"/>
  <c r="I16" i="1"/>
  <c r="G16" i="1"/>
  <c r="H17" i="1" s="1"/>
  <c r="M18" i="3"/>
  <c r="X18" i="5" s="1"/>
  <c r="G20" i="2"/>
  <c r="H19" i="2"/>
  <c r="J17" i="1" l="1"/>
  <c r="I17" i="1"/>
  <c r="G17" i="1"/>
  <c r="H18" i="1" s="1"/>
  <c r="M19" i="3"/>
  <c r="X19" i="5" s="1"/>
  <c r="G21" i="2"/>
  <c r="H20" i="2"/>
  <c r="J18" i="1" l="1"/>
  <c r="I18" i="1"/>
  <c r="G18" i="1"/>
  <c r="H19" i="1" s="1"/>
  <c r="M20" i="3"/>
  <c r="X20" i="5" s="1"/>
  <c r="G22" i="2"/>
  <c r="H21" i="2"/>
  <c r="J19" i="1" l="1"/>
  <c r="I19" i="1"/>
  <c r="G19" i="1"/>
  <c r="H20" i="1" s="1"/>
  <c r="M21" i="3"/>
  <c r="X21" i="5" s="1"/>
  <c r="G23" i="2"/>
  <c r="H22" i="2"/>
  <c r="J20" i="1" l="1"/>
  <c r="I20" i="1"/>
  <c r="G20" i="1"/>
  <c r="H21" i="1" s="1"/>
  <c r="M22" i="3"/>
  <c r="X22" i="5" s="1"/>
  <c r="G24" i="2"/>
  <c r="H23" i="2"/>
  <c r="J21" i="1" l="1"/>
  <c r="I21" i="1"/>
  <c r="G21" i="1"/>
  <c r="H22" i="1" s="1"/>
  <c r="M23" i="3"/>
  <c r="X23" i="5" s="1"/>
  <c r="G25" i="2"/>
  <c r="H24" i="2"/>
  <c r="J22" i="1" l="1"/>
  <c r="I22" i="1"/>
  <c r="G22" i="1"/>
  <c r="H23" i="1" s="1"/>
  <c r="M24" i="3"/>
  <c r="X24" i="5" s="1"/>
  <c r="G26" i="2"/>
  <c r="H25" i="2"/>
  <c r="J23" i="1" l="1"/>
  <c r="I23" i="1"/>
  <c r="G23" i="1"/>
  <c r="H24" i="1" s="1"/>
  <c r="M25" i="3"/>
  <c r="X25" i="5" s="1"/>
  <c r="G27" i="2"/>
  <c r="H26" i="2"/>
  <c r="J24" i="1" l="1"/>
  <c r="I24" i="1"/>
  <c r="G24" i="1"/>
  <c r="H25" i="1" s="1"/>
  <c r="M26" i="3"/>
  <c r="X26" i="5" s="1"/>
  <c r="G28" i="2"/>
  <c r="H27" i="2"/>
  <c r="J25" i="1" l="1"/>
  <c r="I25" i="1"/>
  <c r="G25" i="1"/>
  <c r="H26" i="1" s="1"/>
  <c r="M27" i="3"/>
  <c r="X27" i="5" s="1"/>
  <c r="G29" i="2"/>
  <c r="H28" i="2"/>
  <c r="J26" i="1" l="1"/>
  <c r="I26" i="1"/>
  <c r="G26" i="1"/>
  <c r="H27" i="1" s="1"/>
  <c r="M28" i="3"/>
  <c r="X28" i="5" s="1"/>
  <c r="G30" i="2"/>
  <c r="H29" i="2"/>
  <c r="J27" i="1" l="1"/>
  <c r="I27" i="1"/>
  <c r="G27" i="1"/>
  <c r="H28" i="1" s="1"/>
  <c r="M29" i="3"/>
  <c r="X29" i="5" s="1"/>
  <c r="G31" i="2"/>
  <c r="H30" i="2"/>
  <c r="J28" i="1" l="1"/>
  <c r="I28" i="1"/>
  <c r="G28" i="1"/>
  <c r="H29" i="1" s="1"/>
  <c r="M30" i="3"/>
  <c r="X30" i="5" s="1"/>
  <c r="G32" i="2"/>
  <c r="H31" i="2"/>
  <c r="J29" i="1" l="1"/>
  <c r="I29" i="1"/>
  <c r="G29" i="1"/>
  <c r="H30" i="1" s="1"/>
  <c r="M31" i="3"/>
  <c r="X31" i="5" s="1"/>
  <c r="G33" i="2"/>
  <c r="H32" i="2"/>
  <c r="J30" i="1" l="1"/>
  <c r="I30" i="1"/>
  <c r="G30" i="1"/>
  <c r="H31" i="1" s="1"/>
  <c r="M32" i="3"/>
  <c r="X32" i="5" s="1"/>
  <c r="G34" i="2"/>
  <c r="H33" i="2"/>
  <c r="J31" i="1" l="1"/>
  <c r="I31" i="1"/>
  <c r="G31" i="1"/>
  <c r="H32" i="1" s="1"/>
  <c r="M33" i="3"/>
  <c r="X33" i="5" s="1"/>
  <c r="G35" i="2"/>
  <c r="H34" i="2"/>
  <c r="J32" i="1" l="1"/>
  <c r="I32" i="1"/>
  <c r="G32" i="1"/>
  <c r="H33" i="1" s="1"/>
  <c r="M34" i="3"/>
  <c r="X34" i="5" s="1"/>
  <c r="G36" i="2"/>
  <c r="H35" i="2"/>
  <c r="J33" i="1" l="1"/>
  <c r="I33" i="1"/>
  <c r="G33" i="1"/>
  <c r="H34" i="1" s="1"/>
  <c r="M35" i="3"/>
  <c r="X35" i="5" s="1"/>
  <c r="G37" i="2"/>
  <c r="H36" i="2"/>
  <c r="J34" i="1" l="1"/>
  <c r="I34" i="1"/>
  <c r="G34" i="1"/>
  <c r="H35" i="1" s="1"/>
  <c r="M36" i="3"/>
  <c r="X36" i="5" s="1"/>
  <c r="G38" i="2"/>
  <c r="H37" i="2"/>
  <c r="J35" i="1" l="1"/>
  <c r="I35" i="1"/>
  <c r="G35" i="1"/>
  <c r="H36" i="1" s="1"/>
  <c r="M37" i="3"/>
  <c r="X37" i="5" s="1"/>
  <c r="G39" i="2"/>
  <c r="H38" i="2"/>
  <c r="J36" i="1" l="1"/>
  <c r="I36" i="1"/>
  <c r="G36" i="1"/>
  <c r="H37" i="1" s="1"/>
  <c r="M38" i="3"/>
  <c r="X38" i="5" s="1"/>
  <c r="G40" i="2"/>
  <c r="H39" i="2"/>
  <c r="J37" i="1" l="1"/>
  <c r="I37" i="1"/>
  <c r="G37" i="1"/>
  <c r="H38" i="1" s="1"/>
  <c r="M39" i="3"/>
  <c r="X39" i="5" s="1"/>
  <c r="G41" i="2"/>
  <c r="H40" i="2"/>
  <c r="J38" i="1" l="1"/>
  <c r="I38" i="1"/>
  <c r="G38" i="1"/>
  <c r="H39" i="1" s="1"/>
  <c r="M40" i="3"/>
  <c r="X40" i="5" s="1"/>
  <c r="G42" i="2"/>
  <c r="H41" i="2"/>
  <c r="J39" i="1" l="1"/>
  <c r="I39" i="1"/>
  <c r="G39" i="1"/>
  <c r="H40" i="1" s="1"/>
  <c r="M41" i="3"/>
  <c r="X41" i="5" s="1"/>
  <c r="G43" i="2"/>
  <c r="H42" i="2"/>
  <c r="J40" i="1" l="1"/>
  <c r="I40" i="1"/>
  <c r="G40" i="1"/>
  <c r="H41" i="1" s="1"/>
  <c r="M42" i="3"/>
  <c r="X42" i="5" s="1"/>
  <c r="G44" i="2"/>
  <c r="H43" i="2"/>
  <c r="J41" i="1" l="1"/>
  <c r="I41" i="1"/>
  <c r="G41" i="1"/>
  <c r="H42" i="1" s="1"/>
  <c r="M43" i="3"/>
  <c r="X43" i="5" s="1"/>
  <c r="G45" i="2"/>
  <c r="H44" i="2"/>
  <c r="J42" i="1" l="1"/>
  <c r="I42" i="1"/>
  <c r="G42" i="1"/>
  <c r="H43" i="1" s="1"/>
  <c r="M44" i="3"/>
  <c r="X44" i="5" s="1"/>
  <c r="G46" i="2"/>
  <c r="H45" i="2"/>
  <c r="J43" i="1" l="1"/>
  <c r="I43" i="1"/>
  <c r="G43" i="1"/>
  <c r="H44" i="1" s="1"/>
  <c r="M45" i="3"/>
  <c r="X45" i="5" s="1"/>
  <c r="G47" i="2"/>
  <c r="H46" i="2"/>
  <c r="J44" i="1" l="1"/>
  <c r="I44" i="1"/>
  <c r="G44" i="1"/>
  <c r="H45" i="1" s="1"/>
  <c r="M46" i="3"/>
  <c r="X46" i="5" s="1"/>
  <c r="G48" i="2"/>
  <c r="H47" i="2"/>
  <c r="J45" i="1" l="1"/>
  <c r="I45" i="1"/>
  <c r="G45" i="1"/>
  <c r="H46" i="1" s="1"/>
  <c r="M47" i="3"/>
  <c r="X47" i="5" s="1"/>
  <c r="G49" i="2"/>
  <c r="H48" i="2"/>
  <c r="J46" i="1" l="1"/>
  <c r="I46" i="1"/>
  <c r="G46" i="1"/>
  <c r="H47" i="1" s="1"/>
  <c r="M48" i="3"/>
  <c r="X48" i="5" s="1"/>
  <c r="G50" i="2"/>
  <c r="H50" i="2" s="1"/>
  <c r="H49" i="2"/>
  <c r="J47" i="1" l="1"/>
  <c r="I47" i="1"/>
  <c r="G47" i="1"/>
  <c r="H48" i="1" s="1"/>
  <c r="M50" i="3"/>
  <c r="X50" i="5" s="1"/>
  <c r="M49" i="3"/>
  <c r="X49" i="5" s="1"/>
  <c r="J48" i="1" l="1"/>
  <c r="I48" i="1"/>
  <c r="G48" i="1"/>
  <c r="H49" i="1" s="1"/>
  <c r="J49" i="1" l="1"/>
  <c r="I49" i="1"/>
  <c r="G49" i="1"/>
  <c r="H50" i="1" s="1"/>
  <c r="J50" i="1" l="1"/>
  <c r="G50" i="1"/>
  <c r="I50" i="1"/>
</calcChain>
</file>

<file path=xl/sharedStrings.xml><?xml version="1.0" encoding="utf-8"?>
<sst xmlns="http://schemas.openxmlformats.org/spreadsheetml/2006/main" count="239" uniqueCount="125">
  <si>
    <t>Date</t>
  </si>
  <si>
    <t>Press</t>
  </si>
  <si>
    <t>t</t>
  </si>
  <si>
    <t>We</t>
  </si>
  <si>
    <t>We_pred</t>
  </si>
  <si>
    <t>dt</t>
  </si>
  <si>
    <t>p_med</t>
  </si>
  <si>
    <t>pa_med</t>
  </si>
  <si>
    <r>
      <t>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= (Wei/pi).(p</t>
    </r>
    <r>
      <rPr>
        <vertAlign val="subscript"/>
        <sz val="11"/>
        <color rgb="FF00B050"/>
        <rFont val="Calibri"/>
        <family val="2"/>
        <scheme val="minor"/>
      </rPr>
      <t>an-1</t>
    </r>
    <r>
      <rPr>
        <sz val="11"/>
        <color rgb="FF00B050"/>
        <rFont val="Calibri"/>
        <family val="2"/>
        <scheme val="minor"/>
      </rPr>
      <t>-p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).[1-exp(-J.pi.∆t/Wei)]</t>
    </r>
  </si>
  <si>
    <t>n=1....n</t>
  </si>
  <si>
    <r>
      <t>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=pi.[1-We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/Wei]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</si>
  <si>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]/2</t>
    </r>
  </si>
  <si>
    <r>
      <t>∆t = t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n-1</t>
    </r>
  </si>
  <si>
    <t>Wei</t>
  </si>
  <si>
    <t>J</t>
  </si>
  <si>
    <t>We = C.∫[(pi-p)/ln(at)].dt</t>
  </si>
  <si>
    <r>
      <t>We = C.∑[(pi-p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)/ln(at)]*∆t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</si>
  <si>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j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]/2</t>
    </r>
  </si>
  <si>
    <t>j=0....n-1</t>
  </si>
  <si>
    <r>
      <t>∆t = t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j</t>
    </r>
  </si>
  <si>
    <t>C</t>
  </si>
  <si>
    <t>a</t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</si>
  <si>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]/ln(at)*∆t</t>
    </r>
  </si>
  <si>
    <t>We = J∫(pi-p).dt</t>
  </si>
  <si>
    <r>
      <t>We=J.</t>
    </r>
    <r>
      <rPr>
        <sz val="11"/>
        <color rgb="FF00B050"/>
        <rFont val="Calibri"/>
        <family val="2"/>
      </rPr>
      <t>∑[p</t>
    </r>
    <r>
      <rPr>
        <vertAlign val="subscript"/>
        <sz val="11"/>
        <color rgb="FF00B050"/>
        <rFont val="Calibri"/>
        <family val="2"/>
      </rPr>
      <t>i</t>
    </r>
    <r>
      <rPr>
        <sz val="11"/>
        <color rgb="FF00B050"/>
        <rFont val="Calibri"/>
        <family val="2"/>
      </rPr>
      <t>-p</t>
    </r>
    <r>
      <rPr>
        <vertAlign val="subscript"/>
        <sz val="11"/>
        <color rgb="FF00B050"/>
        <rFont val="Calibri"/>
        <family val="2"/>
      </rPr>
      <t>j+1</t>
    </r>
    <r>
      <rPr>
        <sz val="11"/>
        <color rgb="FF00B050"/>
        <rFont val="Calibri"/>
        <family val="2"/>
      </rPr>
      <t>]*∆t</t>
    </r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</si>
  <si>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]*∆t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</si>
  <si>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 = 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-∆We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*(pi/Wei)/[1-exp(-J.pi.∆t/Wei)]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</si>
  <si>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 = 2*{pa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-∆We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*(pi/Wei)/[1-exp(-J.pi.∆t/Wei)]}-p</t>
    </r>
    <r>
      <rPr>
        <vertAlign val="subscript"/>
        <sz val="11"/>
        <color rgb="FF00B050"/>
        <rFont val="Calibri"/>
        <family val="2"/>
        <scheme val="minor"/>
      </rPr>
      <t>n-1</t>
    </r>
  </si>
  <si>
    <t>p_prev</t>
  </si>
  <si>
    <t>pa_med_prev</t>
  </si>
  <si>
    <r>
      <t>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= We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+(Wei/pi).(p</t>
    </r>
    <r>
      <rPr>
        <vertAlign val="subscript"/>
        <sz val="11"/>
        <color rgb="FF00B050"/>
        <rFont val="Calibri"/>
        <family val="2"/>
        <scheme val="minor"/>
      </rPr>
      <t>an-1</t>
    </r>
    <r>
      <rPr>
        <sz val="11"/>
        <color rgb="FF00B050"/>
        <rFont val="Calibri"/>
        <family val="2"/>
        <scheme val="minor"/>
      </rPr>
      <t>-p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).[1-exp(-J.pi.∆t/Wei)]</t>
    </r>
  </si>
  <si>
    <t>EBM</t>
  </si>
  <si>
    <t>F/(Eo+mEg+(1+m)Efw)=N+We/(Eo+mEg+(1+m)Efw)</t>
  </si>
  <si>
    <t>We = F-N*(Eo+mEg+(1+m)Efw)</t>
  </si>
  <si>
    <t>F = Np*(Bt+(Rp-Rsi)*Bg)+(Wp-Winj)*Bw</t>
  </si>
  <si>
    <t>F = Np*(Bo+(Rsi-Rs)*Bg+(Rp-Rsi)*Bg)+(Wp-Winj)*Bw</t>
  </si>
  <si>
    <t>F = Np*(Bo+(Rp-Rs)*Bg)+(Wp-Winj)*Bw</t>
  </si>
  <si>
    <t>Bt=Bo+(Rsi-Rs)*Bg</t>
  </si>
  <si>
    <t>Eo=Bt-Bti</t>
  </si>
  <si>
    <t>Eo = Bo+(Rsi-Rs)*Bg-Boi+(Rsi-Rsi)*Bg</t>
  </si>
  <si>
    <t>Eo = Bo-Boi+(Rsi-Rs)*Bg</t>
  </si>
  <si>
    <t>Eg=Boi*(Bg/Bgi-1)</t>
  </si>
  <si>
    <t>Efw = Boi*((cf+cw.Swi)/(1-Swi))*∆p</t>
  </si>
  <si>
    <t>Np</t>
  </si>
  <si>
    <t>Gp</t>
  </si>
  <si>
    <t>Wp</t>
  </si>
  <si>
    <t>Winj</t>
  </si>
  <si>
    <t>Rp</t>
  </si>
  <si>
    <t>p</t>
  </si>
  <si>
    <t>dp</t>
  </si>
  <si>
    <t>Bo</t>
  </si>
  <si>
    <t>Bg</t>
  </si>
  <si>
    <t>Rs</t>
  </si>
  <si>
    <t>Bt</t>
  </si>
  <si>
    <t>F</t>
  </si>
  <si>
    <t>Eo</t>
  </si>
  <si>
    <t>Eg</t>
  </si>
  <si>
    <t>Efw</t>
  </si>
  <si>
    <t>Et</t>
  </si>
  <si>
    <t>F-We</t>
  </si>
  <si>
    <t>Report generated on Thu Apr 27 13:05:02 2023 - File : l:\res\campos\roncador\er\er01\eclipse2\usuarios\garret\unisim\unisim-i-d-deterministic\unisim-i-d_mbal.mbi</t>
  </si>
  <si>
    <t xml:space="preserve">                       ###################################</t>
  </si>
  <si>
    <t xml:space="preserve">                       #  GRAPHICAL METHOD TANK RESULTS  #</t>
  </si>
  <si>
    <t>Time</t>
  </si>
  <si>
    <t>Tank</t>
  </si>
  <si>
    <t>Aquifer</t>
  </si>
  <si>
    <t>Oil</t>
  </si>
  <si>
    <t>Gas</t>
  </si>
  <si>
    <t>Water</t>
  </si>
  <si>
    <t>Solution</t>
  </si>
  <si>
    <t>Cum</t>
  </si>
  <si>
    <t>Formation</t>
  </si>
  <si>
    <t>Fluid</t>
  </si>
  <si>
    <t>Gas Cap</t>
  </si>
  <si>
    <t>PV</t>
  </si>
  <si>
    <t>Pressure</t>
  </si>
  <si>
    <t>Influx</t>
  </si>
  <si>
    <t>FVF</t>
  </si>
  <si>
    <t>Viscosity</t>
  </si>
  <si>
    <t>GOR</t>
  </si>
  <si>
    <t>Compress.</t>
  </si>
  <si>
    <t>Expansion</t>
  </si>
  <si>
    <t>Injection</t>
  </si>
  <si>
    <t>Energy</t>
  </si>
  <si>
    <t>(date d/m/y)</t>
  </si>
  <si>
    <t>(Kg/cm2 g)</t>
  </si>
  <si>
    <t>(m3/m3)</t>
  </si>
  <si>
    <t>(MRm3)</t>
  </si>
  <si>
    <t>(m3/m3 (st))</t>
  </si>
  <si>
    <t>(centipoise)</t>
  </si>
  <si>
    <t>(1/(Kg/cm2))</t>
  </si>
  <si>
    <t>(fraction)</t>
  </si>
  <si>
    <t>-------------</t>
  </si>
  <si>
    <t>j=0</t>
  </si>
  <si>
    <t>Python</t>
  </si>
  <si>
    <t>Mbal</t>
  </si>
  <si>
    <t>We = F-N*(Eo+Efw)</t>
  </si>
  <si>
    <t>Efw = Boi*((cf+cw.Swi)/(1-Swi))*(pi-p)</t>
  </si>
  <si>
    <t>bo(p)=bob+co*bob*(pb-p)</t>
  </si>
  <si>
    <t>Rs = Rsi</t>
  </si>
  <si>
    <t>p&gt;pb</t>
  </si>
  <si>
    <t>bg(p)=1.40676*p^(-1.04229)</t>
  </si>
  <si>
    <t>(1)</t>
  </si>
  <si>
    <t>(2)</t>
  </si>
  <si>
    <t>Schilthuis</t>
  </si>
  <si>
    <t>p1</t>
  </si>
  <si>
    <r>
      <t>We</t>
    </r>
    <r>
      <rPr>
        <vertAlign val="subscript"/>
        <sz val="11"/>
        <color rgb="FF00B05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>=J.(</t>
    </r>
    <r>
      <rPr>
        <sz val="11"/>
        <color rgb="FF00B050"/>
        <rFont val="Calibri"/>
        <family val="2"/>
      </rPr>
      <t>p</t>
    </r>
    <r>
      <rPr>
        <vertAlign val="subscript"/>
        <sz val="11"/>
        <color rgb="FF00B050"/>
        <rFont val="Calibri"/>
        <family val="2"/>
      </rPr>
      <t>i</t>
    </r>
    <r>
      <rPr>
        <sz val="11"/>
        <color rgb="FF00B050"/>
        <rFont val="Calibri"/>
        <family val="2"/>
      </rPr>
      <t>-p</t>
    </r>
    <r>
      <rPr>
        <vertAlign val="subscript"/>
        <sz val="11"/>
        <color rgb="FF00B050"/>
        <rFont val="Calibri"/>
        <family val="2"/>
      </rPr>
      <t>1</t>
    </r>
    <r>
      <rPr>
        <sz val="11"/>
        <color rgb="FF00B050"/>
        <rFont val="Calibri"/>
        <family val="2"/>
      </rPr>
      <t>)*(t1-t0)</t>
    </r>
  </si>
  <si>
    <t>pi</t>
  </si>
  <si>
    <t>bob</t>
  </si>
  <si>
    <t>co</t>
  </si>
  <si>
    <t>Rsi</t>
  </si>
  <si>
    <t>Bw</t>
  </si>
  <si>
    <t>N</t>
  </si>
  <si>
    <t>cf</t>
  </si>
  <si>
    <t>cw</t>
  </si>
  <si>
    <t>Swi</t>
  </si>
  <si>
    <t>pb</t>
  </si>
  <si>
    <t>boi</t>
  </si>
  <si>
    <t>bo</t>
  </si>
  <si>
    <t>bg</t>
  </si>
  <si>
    <t>erro</t>
  </si>
  <si>
    <t>We_pred2</t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</si>
  <si>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]*∆t2</t>
    </r>
  </si>
  <si>
    <t>∑[pi-pm]*∆t</t>
  </si>
  <si>
    <r>
      <t>We</t>
    </r>
    <r>
      <rPr>
        <vertAlign val="subscript"/>
        <sz val="11"/>
        <color rgb="FF00B05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 xml:space="preserve"> = F-N*(Eo+Efw)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</si>
</sst>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9" formatCode="0.000000"/>
    <numFmt numFmtId="171" formatCode="0.0000"/>
    <numFmt numFmtId="173" formatCode="0.0E+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  <font>
      <b/>
      <vertAlign val="subscript"/>
      <sz val="11"/>
      <name val="Calibri"/>
      <family val="2"/>
    </font>
    <font>
      <sz val="11"/>
      <color rgb="FF00B050"/>
      <name val="Calibri"/>
      <family val="2"/>
    </font>
    <font>
      <vertAlign val="subscript"/>
      <sz val="11"/>
      <color rgb="FF00B05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  <xf numFmtId="0" fontId="0" fillId="0" borderId="0" xfId="0" quotePrefix="1"/>
    <xf numFmtId="169" fontId="0" fillId="0" borderId="0" xfId="0" applyNumberFormat="1"/>
    <xf numFmtId="171" fontId="0" fillId="0" borderId="0" xfId="0" applyNumberFormat="1"/>
    <xf numFmtId="0" fontId="8" fillId="3" borderId="0" xfId="0" applyFont="1" applyFill="1"/>
    <xf numFmtId="164" fontId="8" fillId="3" borderId="0" xfId="0" applyNumberFormat="1" applyFont="1" applyFill="1"/>
    <xf numFmtId="0" fontId="8" fillId="2" borderId="0" xfId="0" applyFont="1" applyFill="1"/>
    <xf numFmtId="164" fontId="8" fillId="2" borderId="0" xfId="0" applyNumberFormat="1" applyFont="1" applyFill="1"/>
    <xf numFmtId="0" fontId="2" fillId="4" borderId="0" xfId="0" applyFont="1" applyFill="1"/>
    <xf numFmtId="173" fontId="2" fillId="4" borderId="0" xfId="0" applyNumberFormat="1" applyFont="1" applyFill="1"/>
    <xf numFmtId="2" fontId="0" fillId="0" borderId="0" xfId="0" applyNumberForma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Schilthuis!$I$1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Schilthuis!$H$2:$H$50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Schilthuis!$M$1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Schilthuis!$H$2:$H$50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Schilthuis!$M$2:$M$50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345.96375813000003</c:v>
                </c:pt>
                <c:pt idx="3">
                  <c:v>1268.5337798100002</c:v>
                </c:pt>
                <c:pt idx="4">
                  <c:v>2830.9507520100001</c:v>
                </c:pt>
                <c:pt idx="5">
                  <c:v>4906.7333007900006</c:v>
                </c:pt>
                <c:pt idx="6">
                  <c:v>7585.1623959900007</c:v>
                </c:pt>
                <c:pt idx="7">
                  <c:v>11275.442482710001</c:v>
                </c:pt>
                <c:pt idx="8">
                  <c:v>16118.93509653</c:v>
                </c:pt>
                <c:pt idx="9">
                  <c:v>21535.313933490001</c:v>
                </c:pt>
                <c:pt idx="10">
                  <c:v>28915.874106930001</c:v>
                </c:pt>
                <c:pt idx="11">
                  <c:v>37397.566241730005</c:v>
                </c:pt>
                <c:pt idx="12">
                  <c:v>47315.193974790003</c:v>
                </c:pt>
                <c:pt idx="13">
                  <c:v>58475.31520479</c:v>
                </c:pt>
                <c:pt idx="14">
                  <c:v>71852.580519149997</c:v>
                </c:pt>
                <c:pt idx="15">
                  <c:v>87305.62838229</c:v>
                </c:pt>
                <c:pt idx="16">
                  <c:v>104492.21507649</c:v>
                </c:pt>
                <c:pt idx="17">
                  <c:v>124558.11304803001</c:v>
                </c:pt>
                <c:pt idx="18">
                  <c:v>145092.73611123001</c:v>
                </c:pt>
                <c:pt idx="19">
                  <c:v>166542.48911528999</c:v>
                </c:pt>
                <c:pt idx="20">
                  <c:v>188222.88462477</c:v>
                </c:pt>
                <c:pt idx="21">
                  <c:v>207805.17734301</c:v>
                </c:pt>
                <c:pt idx="22">
                  <c:v>230408.14287417001</c:v>
                </c:pt>
                <c:pt idx="23">
                  <c:v>254290.80230637002</c:v>
                </c:pt>
                <c:pt idx="24">
                  <c:v>281045.33293509</c:v>
                </c:pt>
                <c:pt idx="25">
                  <c:v>308722.43358549004</c:v>
                </c:pt>
                <c:pt idx="26">
                  <c:v>339167.24430093</c:v>
                </c:pt>
                <c:pt idx="27">
                  <c:v>371226.55255431001</c:v>
                </c:pt>
                <c:pt idx="28">
                  <c:v>403590.90412131004</c:v>
                </c:pt>
                <c:pt idx="29">
                  <c:v>438417.92243973003</c:v>
                </c:pt>
                <c:pt idx="30">
                  <c:v>473237.50067733001</c:v>
                </c:pt>
                <c:pt idx="31">
                  <c:v>510140.30154453003</c:v>
                </c:pt>
                <c:pt idx="32">
                  <c:v>547965.67243341007</c:v>
                </c:pt>
                <c:pt idx="33">
                  <c:v>584213.74618845002</c:v>
                </c:pt>
                <c:pt idx="34">
                  <c:v>623653.61461527005</c:v>
                </c:pt>
                <c:pt idx="35">
                  <c:v>662267.63407107</c:v>
                </c:pt>
                <c:pt idx="36">
                  <c:v>702630.07251957001</c:v>
                </c:pt>
                <c:pt idx="37">
                  <c:v>742136.90167377004</c:v>
                </c:pt>
                <c:pt idx="38">
                  <c:v>783421.91014395002</c:v>
                </c:pt>
                <c:pt idx="39">
                  <c:v>825168.20362497005</c:v>
                </c:pt>
                <c:pt idx="40">
                  <c:v>865791.04490217008</c:v>
                </c:pt>
                <c:pt idx="41">
                  <c:v>907998.62339403003</c:v>
                </c:pt>
                <c:pt idx="42">
                  <c:v>949067.8695204301</c:v>
                </c:pt>
                <c:pt idx="43">
                  <c:v>991736.7330231301</c:v>
                </c:pt>
                <c:pt idx="44">
                  <c:v>1034636.23903125</c:v>
                </c:pt>
                <c:pt idx="45">
                  <c:v>1073384.17994181</c:v>
                </c:pt>
                <c:pt idx="46">
                  <c:v>1116514.3284553501</c:v>
                </c:pt>
                <c:pt idx="47">
                  <c:v>1158476.3842801501</c:v>
                </c:pt>
                <c:pt idx="48">
                  <c:v>1201837.1752991101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'Hurst Mod.'!$D$1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'Hurst Mod.'!$H$1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-823.65775375376836</c:v>
                </c:pt>
                <c:pt idx="3">
                  <c:v>-6585.9549905532576</c:v>
                </c:pt>
                <c:pt idx="4">
                  <c:v>78213.499152396282</c:v>
                </c:pt>
                <c:pt idx="5">
                  <c:v>91054.917494882859</c:v>
                </c:pt>
                <c:pt idx="6">
                  <c:v>100797.97323418094</c:v>
                </c:pt>
                <c:pt idx="7">
                  <c:v>110667.77843820924</c:v>
                </c:pt>
                <c:pt idx="8">
                  <c:v>121209.25006551732</c:v>
                </c:pt>
                <c:pt idx="9">
                  <c:v>131469.05895334389</c:v>
                </c:pt>
                <c:pt idx="10">
                  <c:v>143853.4275362558</c:v>
                </c:pt>
                <c:pt idx="11">
                  <c:v>156792.89245342652</c:v>
                </c:pt>
                <c:pt idx="12">
                  <c:v>170729.30815417535</c:v>
                </c:pt>
                <c:pt idx="13">
                  <c:v>185382.84667789741</c:v>
                </c:pt>
                <c:pt idx="14">
                  <c:v>201910.40811718121</c:v>
                </c:pt>
                <c:pt idx="15">
                  <c:v>220009.01997411044</c:v>
                </c:pt>
                <c:pt idx="16">
                  <c:v>239232.44896946553</c:v>
                </c:pt>
                <c:pt idx="17">
                  <c:v>260737.46619401348</c:v>
                </c:pt>
                <c:pt idx="18">
                  <c:v>281935.74199726974</c:v>
                </c:pt>
                <c:pt idx="19">
                  <c:v>303310.65794045472</c:v>
                </c:pt>
                <c:pt idx="20">
                  <c:v>324227.71989154193</c:v>
                </c:pt>
                <c:pt idx="21">
                  <c:v>342616.88185514178</c:v>
                </c:pt>
                <c:pt idx="22">
                  <c:v>363260.84561302903</c:v>
                </c:pt>
                <c:pt idx="23">
                  <c:v>384534.44624571147</c:v>
                </c:pt>
                <c:pt idx="24">
                  <c:v>407797.38896682189</c:v>
                </c:pt>
                <c:pt idx="25">
                  <c:v>431340.98736467282</c:v>
                </c:pt>
                <c:pt idx="26">
                  <c:v>456693.54632992332</c:v>
                </c:pt>
                <c:pt idx="27">
                  <c:v>482860.67833265988</c:v>
                </c:pt>
                <c:pt idx="28">
                  <c:v>508796.77819461771</c:v>
                </c:pt>
                <c:pt idx="29">
                  <c:v>536209.77370676841</c:v>
                </c:pt>
                <c:pt idx="30">
                  <c:v>563168.44975573756</c:v>
                </c:pt>
                <c:pt idx="31">
                  <c:v>591280.32401474367</c:v>
                </c:pt>
                <c:pt idx="32">
                  <c:v>619653.22987304698</c:v>
                </c:pt>
                <c:pt idx="33">
                  <c:v>646470.05679968256</c:v>
                </c:pt>
                <c:pt idx="34">
                  <c:v>675238.81160665513</c:v>
                </c:pt>
                <c:pt idx="35">
                  <c:v>703038.64931554568</c:v>
                </c:pt>
                <c:pt idx="36">
                  <c:v>731722.44329953869</c:v>
                </c:pt>
                <c:pt idx="37">
                  <c:v>759461.45999587805</c:v>
                </c:pt>
                <c:pt idx="38">
                  <c:v>788103.50155507424</c:v>
                </c:pt>
                <c:pt idx="39">
                  <c:v>816733.35974718747</c:v>
                </c:pt>
                <c:pt idx="40">
                  <c:v>844294.56638274761</c:v>
                </c:pt>
                <c:pt idx="41">
                  <c:v>872625.37579919037</c:v>
                </c:pt>
                <c:pt idx="42">
                  <c:v>899917.06702911993</c:v>
                </c:pt>
                <c:pt idx="43">
                  <c:v>927989.15026531112</c:v>
                </c:pt>
                <c:pt idx="44">
                  <c:v>955940.90665715968</c:v>
                </c:pt>
                <c:pt idx="45">
                  <c:v>980974.44026140275</c:v>
                </c:pt>
                <c:pt idx="46">
                  <c:v>1008586.4727280112</c:v>
                </c:pt>
                <c:pt idx="47">
                  <c:v>1035221.9912040521</c:v>
                </c:pt>
                <c:pt idx="48">
                  <c:v>1062510.3725641544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Fetkovich!$D$1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36188.566083641919</c:v>
                </c:pt>
                <c:pt idx="3">
                  <c:v>23145.484767996761</c:v>
                </c:pt>
                <c:pt idx="4">
                  <c:v>54514.785150636948</c:v>
                </c:pt>
                <c:pt idx="5">
                  <c:v>90906.364903643786</c:v>
                </c:pt>
                <c:pt idx="6">
                  <c:v>74137.211822990444</c:v>
                </c:pt>
                <c:pt idx="7">
                  <c:v>122376.3633243817</c:v>
                </c:pt>
                <c:pt idx="8">
                  <c:v>113517.5504646811</c:v>
                </c:pt>
                <c:pt idx="9">
                  <c:v>142203.5251310271</c:v>
                </c:pt>
                <c:pt idx="10">
                  <c:v>166948.86488772431</c:v>
                </c:pt>
                <c:pt idx="11">
                  <c:v>203231.0780829337</c:v>
                </c:pt>
                <c:pt idx="12">
                  <c:v>188484.02867767381</c:v>
                </c:pt>
                <c:pt idx="13">
                  <c:v>203829.66553335331</c:v>
                </c:pt>
                <c:pt idx="14">
                  <c:v>227894.28514410419</c:v>
                </c:pt>
                <c:pt idx="15">
                  <c:v>281480.01901173848</c:v>
                </c:pt>
                <c:pt idx="16">
                  <c:v>313034.51715736109</c:v>
                </c:pt>
                <c:pt idx="17">
                  <c:v>343937.7062259228</c:v>
                </c:pt>
                <c:pt idx="18">
                  <c:v>343937.7062259228</c:v>
                </c:pt>
                <c:pt idx="19">
                  <c:v>295147.80728750769</c:v>
                </c:pt>
                <c:pt idx="20">
                  <c:v>295147.80728750769</c:v>
                </c:pt>
                <c:pt idx="21">
                  <c:v>295147.80728750769</c:v>
                </c:pt>
                <c:pt idx="22">
                  <c:v>372409.39283608738</c:v>
                </c:pt>
                <c:pt idx="23">
                  <c:v>374550.52909396117</c:v>
                </c:pt>
                <c:pt idx="24">
                  <c:v>413077.95990815712</c:v>
                </c:pt>
                <c:pt idx="25">
                  <c:v>430979.08549255319</c:v>
                </c:pt>
                <c:pt idx="26">
                  <c:v>440508.43910889467</c:v>
                </c:pt>
                <c:pt idx="27">
                  <c:v>477361.46838374389</c:v>
                </c:pt>
                <c:pt idx="28">
                  <c:v>490145.66499025002</c:v>
                </c:pt>
                <c:pt idx="29">
                  <c:v>492906.72321968112</c:v>
                </c:pt>
                <c:pt idx="30">
                  <c:v>520455.14114960929</c:v>
                </c:pt>
                <c:pt idx="31">
                  <c:v>547832.725670252</c:v>
                </c:pt>
                <c:pt idx="32">
                  <c:v>561596.73962360946</c:v>
                </c:pt>
                <c:pt idx="33">
                  <c:v>558106.80586574459</c:v>
                </c:pt>
                <c:pt idx="34">
                  <c:v>603416.09836924355</c:v>
                </c:pt>
                <c:pt idx="35">
                  <c:v>643845.99340117723</c:v>
                </c:pt>
                <c:pt idx="36">
                  <c:v>680532.40501855407</c:v>
                </c:pt>
                <c:pt idx="37">
                  <c:v>711807.91382285859</c:v>
                </c:pt>
                <c:pt idx="38">
                  <c:v>739883.92062762845</c:v>
                </c:pt>
                <c:pt idx="39">
                  <c:v>767867.08950338513</c:v>
                </c:pt>
                <c:pt idx="40">
                  <c:v>836876.46968152374</c:v>
                </c:pt>
                <c:pt idx="41">
                  <c:v>858111.2919415487</c:v>
                </c:pt>
                <c:pt idx="42">
                  <c:v>923625.54732949287</c:v>
                </c:pt>
                <c:pt idx="43">
                  <c:v>939858.27165826131</c:v>
                </c:pt>
                <c:pt idx="44">
                  <c:v>997285.17725201603</c:v>
                </c:pt>
                <c:pt idx="45">
                  <c:v>1046777.559976481</c:v>
                </c:pt>
                <c:pt idx="46">
                  <c:v>1058908.830277056</c:v>
                </c:pt>
                <c:pt idx="47">
                  <c:v>1116418.475525748</c:v>
                </c:pt>
                <c:pt idx="48">
                  <c:v>1173723.616129026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6-4938-AFC8-12261471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Fetkovich!$H$1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Fetkovich!$H$2:$H$50</c:f>
              <c:numCache>
                <c:formatCode>0</c:formatCode>
                <c:ptCount val="49"/>
                <c:pt idx="0" formatCode="General">
                  <c:v>0</c:v>
                </c:pt>
                <c:pt idx="1">
                  <c:v>0</c:v>
                </c:pt>
                <c:pt idx="2">
                  <c:v>439.02857705046728</c:v>
                </c:pt>
                <c:pt idx="3">
                  <c:v>2167.2529012268465</c:v>
                </c:pt>
                <c:pt idx="4">
                  <c:v>5011.0570586492977</c:v>
                </c:pt>
                <c:pt idx="5">
                  <c:v>8643.9789349464372</c:v>
                </c:pt>
                <c:pt idx="6">
                  <c:v>13215.751677972028</c:v>
                </c:pt>
                <c:pt idx="7">
                  <c:v>19400.657404453155</c:v>
                </c:pt>
                <c:pt idx="8">
                  <c:v>27387.800107716121</c:v>
                </c:pt>
                <c:pt idx="9">
                  <c:v>36153.916985203301</c:v>
                </c:pt>
                <c:pt idx="10">
                  <c:v>47906.096750882964</c:v>
                </c:pt>
                <c:pt idx="11">
                  <c:v>61119.709784634957</c:v>
                </c:pt>
                <c:pt idx="12">
                  <c:v>76115.212464152704</c:v>
                </c:pt>
                <c:pt idx="13">
                  <c:v>92696.525491203356</c:v>
                </c:pt>
                <c:pt idx="14">
                  <c:v>112271.48971712124</c:v>
                </c:pt>
                <c:pt idx="15">
                  <c:v>134554.18060545687</c:v>
                </c:pt>
                <c:pt idx="16">
                  <c:v>159022.46852875297</c:v>
                </c:pt>
                <c:pt idx="17">
                  <c:v>187115.80116220447</c:v>
                </c:pt>
                <c:pt idx="18">
                  <c:v>214729.02790474586</c:v>
                </c:pt>
                <c:pt idx="19">
                  <c:v>241917.68479937362</c:v>
                </c:pt>
                <c:pt idx="20">
                  <c:v>267818.16788354615</c:v>
                </c:pt>
                <c:pt idx="21">
                  <c:v>289794.97278079897</c:v>
                </c:pt>
                <c:pt idx="22">
                  <c:v>314410.08980769216</c:v>
                </c:pt>
                <c:pt idx="23">
                  <c:v>340569.07621834014</c:v>
                </c:pt>
                <c:pt idx="24">
                  <c:v>369861.20248782134</c:v>
                </c:pt>
                <c:pt idx="25">
                  <c:v>399837.92637192685</c:v>
                </c:pt>
                <c:pt idx="26">
                  <c:v>432389.36252299714</c:v>
                </c:pt>
                <c:pt idx="27">
                  <c:v>465946.11730041949</c:v>
                </c:pt>
                <c:pt idx="28">
                  <c:v>498941.14948954777</c:v>
                </c:pt>
                <c:pt idx="29">
                  <c:v>533538.43977222103</c:v>
                </c:pt>
                <c:pt idx="30">
                  <c:v>567052.14897584147</c:v>
                </c:pt>
                <c:pt idx="31">
                  <c:v>601273.83759373042</c:v>
                </c:pt>
                <c:pt idx="32">
                  <c:v>635077.65367985435</c:v>
                </c:pt>
                <c:pt idx="33">
                  <c:v>666400.04480581766</c:v>
                </c:pt>
                <c:pt idx="34">
                  <c:v>699139.81571826874</c:v>
                </c:pt>
                <c:pt idx="35">
                  <c:v>729692.42246816121</c:v>
                </c:pt>
                <c:pt idx="36">
                  <c:v>760167.55939539941</c:v>
                </c:pt>
                <c:pt idx="37">
                  <c:v>788665.65813168092</c:v>
                </c:pt>
                <c:pt idx="38">
                  <c:v>817150.54139345721</c:v>
                </c:pt>
                <c:pt idx="39">
                  <c:v>844703.9345938086</c:v>
                </c:pt>
                <c:pt idx="40">
                  <c:v>870126.07452804619</c:v>
                </c:pt>
                <c:pt idx="41">
                  <c:v>895192.17043839837</c:v>
                </c:pt>
                <c:pt idx="42">
                  <c:v>918357.79905650113</c:v>
                </c:pt>
                <c:pt idx="43">
                  <c:v>941237.95561381057</c:v>
                </c:pt>
                <c:pt idx="44">
                  <c:v>963103.64265205467</c:v>
                </c:pt>
                <c:pt idx="45">
                  <c:v>981656.88493800769</c:v>
                </c:pt>
                <c:pt idx="46">
                  <c:v>1001393.924205782</c:v>
                </c:pt>
                <c:pt idx="47">
                  <c:v>1019724.9571900418</c:v>
                </c:pt>
                <c:pt idx="48">
                  <c:v>1037482.6905972267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6-4938-AFC8-12261471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Fetkovich!$B$1</c:f>
              <c:strCache>
                <c:ptCount val="1"/>
                <c:pt idx="0">
                  <c:v>Press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Fetkovich!$B$2:$B$50</c:f>
              <c:numCache>
                <c:formatCode>0</c:formatCode>
                <c:ptCount val="49"/>
                <c:pt idx="0" formatCode="General">
                  <c:v>332</c:v>
                </c:pt>
                <c:pt idx="1">
                  <c:v>332</c:v>
                </c:pt>
                <c:pt idx="2" formatCode="General">
                  <c:v>331</c:v>
                </c:pt>
                <c:pt idx="3" formatCode="General">
                  <c:v>329</c:v>
                </c:pt>
                <c:pt idx="4" formatCode="General">
                  <c:v>328</c:v>
                </c:pt>
                <c:pt idx="5" formatCode="General">
                  <c:v>327</c:v>
                </c:pt>
                <c:pt idx="6" formatCode="General">
                  <c:v>325</c:v>
                </c:pt>
                <c:pt idx="7" formatCode="General">
                  <c:v>323</c:v>
                </c:pt>
                <c:pt idx="8" formatCode="General">
                  <c:v>320</c:v>
                </c:pt>
                <c:pt idx="9" formatCode="General">
                  <c:v>318</c:v>
                </c:pt>
                <c:pt idx="10" formatCode="General">
                  <c:v>314</c:v>
                </c:pt>
                <c:pt idx="11" formatCode="General">
                  <c:v>312</c:v>
                </c:pt>
                <c:pt idx="12" formatCode="General">
                  <c:v>309</c:v>
                </c:pt>
                <c:pt idx="13" formatCode="General">
                  <c:v>305</c:v>
                </c:pt>
                <c:pt idx="14" formatCode="General">
                  <c:v>301</c:v>
                </c:pt>
                <c:pt idx="15" formatCode="General">
                  <c:v>296</c:v>
                </c:pt>
                <c:pt idx="16" formatCode="General">
                  <c:v>291</c:v>
                </c:pt>
                <c:pt idx="17" formatCode="General">
                  <c:v>286</c:v>
                </c:pt>
                <c:pt idx="18" formatCode="General">
                  <c:v>286</c:v>
                </c:pt>
                <c:pt idx="19" formatCode="General">
                  <c:v>285</c:v>
                </c:pt>
                <c:pt idx="20" formatCode="General">
                  <c:v>285</c:v>
                </c:pt>
                <c:pt idx="21" formatCode="General">
                  <c:v>285</c:v>
                </c:pt>
                <c:pt idx="22" formatCode="General">
                  <c:v>281</c:v>
                </c:pt>
                <c:pt idx="23" formatCode="General">
                  <c:v>276</c:v>
                </c:pt>
                <c:pt idx="24" formatCode="General">
                  <c:v>272</c:v>
                </c:pt>
                <c:pt idx="25" formatCode="General">
                  <c:v>268</c:v>
                </c:pt>
                <c:pt idx="26" formatCode="General">
                  <c:v>264</c:v>
                </c:pt>
                <c:pt idx="27" formatCode="General">
                  <c:v>261</c:v>
                </c:pt>
                <c:pt idx="28" formatCode="General">
                  <c:v>258</c:v>
                </c:pt>
                <c:pt idx="29" formatCode="General">
                  <c:v>255</c:v>
                </c:pt>
                <c:pt idx="30" formatCode="General">
                  <c:v>253</c:v>
                </c:pt>
                <c:pt idx="31" formatCode="General">
                  <c:v>251</c:v>
                </c:pt>
                <c:pt idx="32" formatCode="General">
                  <c:v>249</c:v>
                </c:pt>
                <c:pt idx="33" formatCode="General">
                  <c:v>247</c:v>
                </c:pt>
                <c:pt idx="34" formatCode="General">
                  <c:v>246</c:v>
                </c:pt>
                <c:pt idx="35" formatCode="General">
                  <c:v>245</c:v>
                </c:pt>
                <c:pt idx="36" formatCode="General">
                  <c:v>244</c:v>
                </c:pt>
                <c:pt idx="37" formatCode="General">
                  <c:v>243</c:v>
                </c:pt>
                <c:pt idx="38" formatCode="General">
                  <c:v>242</c:v>
                </c:pt>
                <c:pt idx="39" formatCode="General">
                  <c:v>241</c:v>
                </c:pt>
                <c:pt idx="40" formatCode="General">
                  <c:v>241</c:v>
                </c:pt>
                <c:pt idx="41" formatCode="General">
                  <c:v>240</c:v>
                </c:pt>
                <c:pt idx="42" formatCode="General">
                  <c:v>240</c:v>
                </c:pt>
                <c:pt idx="43" formatCode="General">
                  <c:v>239</c:v>
                </c:pt>
                <c:pt idx="44" formatCode="General">
                  <c:v>239</c:v>
                </c:pt>
                <c:pt idx="45" formatCode="General">
                  <c:v>239</c:v>
                </c:pt>
                <c:pt idx="46" formatCode="General">
                  <c:v>238</c:v>
                </c:pt>
                <c:pt idx="47" formatCode="General">
                  <c:v>238</c:v>
                </c:pt>
                <c:pt idx="48" formatCode="General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48B-9378-C4A07C6B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Fetkovich!$J$1</c:f>
              <c:strCache>
                <c:ptCount val="1"/>
                <c:pt idx="0">
                  <c:v>p_prev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Fetkovich!$J$2:$J$50</c:f>
              <c:numCache>
                <c:formatCode>0</c:formatCode>
                <c:ptCount val="49"/>
                <c:pt idx="0" formatCode="General">
                  <c:v>332</c:v>
                </c:pt>
                <c:pt idx="1">
                  <c:v>332</c:v>
                </c:pt>
                <c:pt idx="2">
                  <c:v>331</c:v>
                </c:pt>
                <c:pt idx="3">
                  <c:v>329</c:v>
                </c:pt>
                <c:pt idx="4">
                  <c:v>328</c:v>
                </c:pt>
                <c:pt idx="5">
                  <c:v>327</c:v>
                </c:pt>
                <c:pt idx="6">
                  <c:v>325</c:v>
                </c:pt>
                <c:pt idx="7">
                  <c:v>323</c:v>
                </c:pt>
                <c:pt idx="8">
                  <c:v>320</c:v>
                </c:pt>
                <c:pt idx="9">
                  <c:v>318</c:v>
                </c:pt>
                <c:pt idx="10">
                  <c:v>314</c:v>
                </c:pt>
                <c:pt idx="11">
                  <c:v>312</c:v>
                </c:pt>
                <c:pt idx="12">
                  <c:v>309</c:v>
                </c:pt>
                <c:pt idx="13">
                  <c:v>305</c:v>
                </c:pt>
                <c:pt idx="14">
                  <c:v>301</c:v>
                </c:pt>
                <c:pt idx="15">
                  <c:v>296</c:v>
                </c:pt>
                <c:pt idx="16">
                  <c:v>291</c:v>
                </c:pt>
                <c:pt idx="17">
                  <c:v>286</c:v>
                </c:pt>
                <c:pt idx="18">
                  <c:v>286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281</c:v>
                </c:pt>
                <c:pt idx="23">
                  <c:v>276</c:v>
                </c:pt>
                <c:pt idx="24">
                  <c:v>272</c:v>
                </c:pt>
                <c:pt idx="25">
                  <c:v>268</c:v>
                </c:pt>
                <c:pt idx="26">
                  <c:v>264</c:v>
                </c:pt>
                <c:pt idx="27">
                  <c:v>261</c:v>
                </c:pt>
                <c:pt idx="28">
                  <c:v>258</c:v>
                </c:pt>
                <c:pt idx="29">
                  <c:v>254.99999999999989</c:v>
                </c:pt>
                <c:pt idx="30">
                  <c:v>253.00000000000006</c:v>
                </c:pt>
                <c:pt idx="31">
                  <c:v>251</c:v>
                </c:pt>
                <c:pt idx="32">
                  <c:v>249</c:v>
                </c:pt>
                <c:pt idx="33">
                  <c:v>247</c:v>
                </c:pt>
                <c:pt idx="34">
                  <c:v>246.00000000000011</c:v>
                </c:pt>
                <c:pt idx="35">
                  <c:v>244.99999999999989</c:v>
                </c:pt>
                <c:pt idx="36">
                  <c:v>244.00000000000011</c:v>
                </c:pt>
                <c:pt idx="37">
                  <c:v>242.99999999999994</c:v>
                </c:pt>
                <c:pt idx="38">
                  <c:v>242.00000000000006</c:v>
                </c:pt>
                <c:pt idx="39">
                  <c:v>240.99999999999983</c:v>
                </c:pt>
                <c:pt idx="40">
                  <c:v>241.00000000000011</c:v>
                </c:pt>
                <c:pt idx="41">
                  <c:v>239.99999999999977</c:v>
                </c:pt>
                <c:pt idx="42">
                  <c:v>240.00000000000028</c:v>
                </c:pt>
                <c:pt idx="43">
                  <c:v>238.99999999999977</c:v>
                </c:pt>
                <c:pt idx="44">
                  <c:v>239.00000000000017</c:v>
                </c:pt>
                <c:pt idx="45">
                  <c:v>238.99999999999972</c:v>
                </c:pt>
                <c:pt idx="46">
                  <c:v>238.00000000000023</c:v>
                </c:pt>
                <c:pt idx="47">
                  <c:v>237.99999999999977</c:v>
                </c:pt>
                <c:pt idx="48">
                  <c:v>238.00000000000011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F-448B-9378-C4A07C6B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Python x Mbal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Python!$W$2</c:f>
              <c:strCache>
                <c:ptCount val="1"/>
                <c:pt idx="0">
                  <c:v>Mbal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Python!$V$4:$V$50</c:f>
              <c:numCache>
                <c:formatCode>General</c:formatCode>
                <c:ptCount val="47"/>
                <c:pt idx="0">
                  <c:v>30</c:v>
                </c:pt>
                <c:pt idx="1">
                  <c:v>61</c:v>
                </c:pt>
                <c:pt idx="2">
                  <c:v>92</c:v>
                </c:pt>
                <c:pt idx="3">
                  <c:v>122</c:v>
                </c:pt>
                <c:pt idx="4">
                  <c:v>153</c:v>
                </c:pt>
                <c:pt idx="5">
                  <c:v>183</c:v>
                </c:pt>
                <c:pt idx="6">
                  <c:v>214</c:v>
                </c:pt>
                <c:pt idx="7">
                  <c:v>245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395</c:v>
                </c:pt>
                <c:pt idx="13">
                  <c:v>426</c:v>
                </c:pt>
                <c:pt idx="14">
                  <c:v>457</c:v>
                </c:pt>
                <c:pt idx="15">
                  <c:v>487</c:v>
                </c:pt>
                <c:pt idx="16">
                  <c:v>518</c:v>
                </c:pt>
                <c:pt idx="17">
                  <c:v>548</c:v>
                </c:pt>
                <c:pt idx="18">
                  <c:v>579</c:v>
                </c:pt>
                <c:pt idx="19">
                  <c:v>610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760</c:v>
                </c:pt>
                <c:pt idx="25">
                  <c:v>791</c:v>
                </c:pt>
                <c:pt idx="26">
                  <c:v>822</c:v>
                </c:pt>
                <c:pt idx="27">
                  <c:v>852</c:v>
                </c:pt>
                <c:pt idx="28">
                  <c:v>883</c:v>
                </c:pt>
                <c:pt idx="29">
                  <c:v>913</c:v>
                </c:pt>
                <c:pt idx="30">
                  <c:v>944</c:v>
                </c:pt>
                <c:pt idx="31">
                  <c:v>975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1126</c:v>
                </c:pt>
                <c:pt idx="37">
                  <c:v>1157</c:v>
                </c:pt>
                <c:pt idx="38">
                  <c:v>1188</c:v>
                </c:pt>
                <c:pt idx="39">
                  <c:v>1218</c:v>
                </c:pt>
                <c:pt idx="40">
                  <c:v>1249</c:v>
                </c:pt>
                <c:pt idx="41">
                  <c:v>1279</c:v>
                </c:pt>
                <c:pt idx="42">
                  <c:v>1310</c:v>
                </c:pt>
                <c:pt idx="43">
                  <c:v>1341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</c:numCache>
            </c:numRef>
          </c:xVal>
          <c:yVal>
            <c:numRef>
              <c:f>Python!$W$4:$W$50</c:f>
              <c:numCache>
                <c:formatCode>0</c:formatCode>
                <c:ptCount val="47"/>
                <c:pt idx="0">
                  <c:v>0.24699299999999999</c:v>
                </c:pt>
                <c:pt idx="1">
                  <c:v>1.2349600000000001</c:v>
                </c:pt>
                <c:pt idx="2">
                  <c:v>2.9081399999999999</c:v>
                </c:pt>
                <c:pt idx="3">
                  <c:v>5.1310799999999999</c:v>
                </c:pt>
                <c:pt idx="4">
                  <c:v>7.9993800000000004</c:v>
                </c:pt>
                <c:pt idx="5">
                  <c:v>11.9513</c:v>
                </c:pt>
                <c:pt idx="6">
                  <c:v>17.138100000000001</c:v>
                </c:pt>
                <c:pt idx="7">
                  <c:v>22.938500000000001</c:v>
                </c:pt>
                <c:pt idx="8">
                  <c:v>30.842199999999998</c:v>
                </c:pt>
                <c:pt idx="9">
                  <c:v>39.925199999999997</c:v>
                </c:pt>
                <c:pt idx="10">
                  <c:v>50.545900000000003</c:v>
                </c:pt>
                <c:pt idx="11">
                  <c:v>62.497100000000003</c:v>
                </c:pt>
                <c:pt idx="12">
                  <c:v>76.822699999999998</c:v>
                </c:pt>
                <c:pt idx="13">
                  <c:v>93.371200000000002</c:v>
                </c:pt>
                <c:pt idx="14">
                  <c:v>111.776</c:v>
                </c:pt>
                <c:pt idx="15">
                  <c:v>133.26499999999999</c:v>
                </c:pt>
                <c:pt idx="16">
                  <c:v>155.255</c:v>
                </c:pt>
                <c:pt idx="17">
                  <c:v>178.22499999999999</c:v>
                </c:pt>
                <c:pt idx="18">
                  <c:v>201.44200000000001</c:v>
                </c:pt>
                <c:pt idx="19">
                  <c:v>222.41300000000001</c:v>
                </c:pt>
                <c:pt idx="20">
                  <c:v>246.61799999999999</c:v>
                </c:pt>
                <c:pt idx="21">
                  <c:v>272.19400000000002</c:v>
                </c:pt>
                <c:pt idx="22">
                  <c:v>300.84500000000003</c:v>
                </c:pt>
                <c:pt idx="23">
                  <c:v>330.48399999999998</c:v>
                </c:pt>
                <c:pt idx="24">
                  <c:v>363.08699999999999</c:v>
                </c:pt>
                <c:pt idx="25">
                  <c:v>397.41899999999998</c:v>
                </c:pt>
                <c:pt idx="26">
                  <c:v>432.07799999999997</c:v>
                </c:pt>
                <c:pt idx="27">
                  <c:v>469.37400000000002</c:v>
                </c:pt>
                <c:pt idx="28">
                  <c:v>506.66199999999998</c:v>
                </c:pt>
                <c:pt idx="29">
                  <c:v>546.18100000000004</c:v>
                </c:pt>
                <c:pt idx="30">
                  <c:v>586.68700000000001</c:v>
                </c:pt>
                <c:pt idx="31">
                  <c:v>625.505</c:v>
                </c:pt>
                <c:pt idx="32">
                  <c:v>667.74099999999999</c:v>
                </c:pt>
                <c:pt idx="33">
                  <c:v>709.09199999999998</c:v>
                </c:pt>
                <c:pt idx="34">
                  <c:v>752.31600000000003</c:v>
                </c:pt>
                <c:pt idx="35">
                  <c:v>794.62300000000005</c:v>
                </c:pt>
                <c:pt idx="36">
                  <c:v>838.83500000000004</c:v>
                </c:pt>
                <c:pt idx="37">
                  <c:v>883.54100000000005</c:v>
                </c:pt>
                <c:pt idx="38">
                  <c:v>927.04300000000001</c:v>
                </c:pt>
                <c:pt idx="39">
                  <c:v>972.24300000000005</c:v>
                </c:pt>
                <c:pt idx="40">
                  <c:v>1016.22</c:v>
                </c:pt>
                <c:pt idx="41">
                  <c:v>1061.92</c:v>
                </c:pt>
                <c:pt idx="42">
                  <c:v>1107.8599999999999</c:v>
                </c:pt>
                <c:pt idx="43">
                  <c:v>1149.3499999999999</c:v>
                </c:pt>
                <c:pt idx="44">
                  <c:v>1195.54</c:v>
                </c:pt>
                <c:pt idx="45">
                  <c:v>1240.48</c:v>
                </c:pt>
                <c:pt idx="46">
                  <c:v>1286.9100000000001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B-46D8-9D2B-CE0CCC6CF9A9}"/>
            </c:ext>
          </c:extLst>
        </c:ser>
        <c:ser>
          <c:idx val="1"/>
          <c:order val="1"/>
          <c:tx>
            <c:strRef>
              <c:f>Python!$X$2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Python!$V$4:$V$50</c:f>
              <c:numCache>
                <c:formatCode>General</c:formatCode>
                <c:ptCount val="47"/>
                <c:pt idx="0">
                  <c:v>30</c:v>
                </c:pt>
                <c:pt idx="1">
                  <c:v>61</c:v>
                </c:pt>
                <c:pt idx="2">
                  <c:v>92</c:v>
                </c:pt>
                <c:pt idx="3">
                  <c:v>122</c:v>
                </c:pt>
                <c:pt idx="4">
                  <c:v>153</c:v>
                </c:pt>
                <c:pt idx="5">
                  <c:v>183</c:v>
                </c:pt>
                <c:pt idx="6">
                  <c:v>214</c:v>
                </c:pt>
                <c:pt idx="7">
                  <c:v>245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395</c:v>
                </c:pt>
                <c:pt idx="13">
                  <c:v>426</c:v>
                </c:pt>
                <c:pt idx="14">
                  <c:v>457</c:v>
                </c:pt>
                <c:pt idx="15">
                  <c:v>487</c:v>
                </c:pt>
                <c:pt idx="16">
                  <c:v>518</c:v>
                </c:pt>
                <c:pt idx="17">
                  <c:v>548</c:v>
                </c:pt>
                <c:pt idx="18">
                  <c:v>579</c:v>
                </c:pt>
                <c:pt idx="19">
                  <c:v>610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760</c:v>
                </c:pt>
                <c:pt idx="25">
                  <c:v>791</c:v>
                </c:pt>
                <c:pt idx="26">
                  <c:v>822</c:v>
                </c:pt>
                <c:pt idx="27">
                  <c:v>852</c:v>
                </c:pt>
                <c:pt idx="28">
                  <c:v>883</c:v>
                </c:pt>
                <c:pt idx="29">
                  <c:v>913</c:v>
                </c:pt>
                <c:pt idx="30">
                  <c:v>944</c:v>
                </c:pt>
                <c:pt idx="31">
                  <c:v>975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1126</c:v>
                </c:pt>
                <c:pt idx="37">
                  <c:v>1157</c:v>
                </c:pt>
                <c:pt idx="38">
                  <c:v>1188</c:v>
                </c:pt>
                <c:pt idx="39">
                  <c:v>1218</c:v>
                </c:pt>
                <c:pt idx="40">
                  <c:v>1249</c:v>
                </c:pt>
                <c:pt idx="41">
                  <c:v>1279</c:v>
                </c:pt>
                <c:pt idx="42">
                  <c:v>1310</c:v>
                </c:pt>
                <c:pt idx="43">
                  <c:v>1341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</c:numCache>
            </c:numRef>
          </c:xVal>
          <c:yVal>
            <c:numRef>
              <c:f>Python!$X$4:$X$50</c:f>
              <c:numCache>
                <c:formatCode>General</c:formatCode>
                <c:ptCount val="47"/>
                <c:pt idx="0">
                  <c:v>0.34596375813000002</c:v>
                </c:pt>
                <c:pt idx="1">
                  <c:v>1.2685337798100003</c:v>
                </c:pt>
                <c:pt idx="2">
                  <c:v>2.8309507520100001</c:v>
                </c:pt>
                <c:pt idx="3">
                  <c:v>4.9067333007900009</c:v>
                </c:pt>
                <c:pt idx="4">
                  <c:v>7.5851623959900003</c:v>
                </c:pt>
                <c:pt idx="5">
                  <c:v>11.275442482710002</c:v>
                </c:pt>
                <c:pt idx="6">
                  <c:v>16.118935096529999</c:v>
                </c:pt>
                <c:pt idx="7">
                  <c:v>21.535313933490002</c:v>
                </c:pt>
                <c:pt idx="8">
                  <c:v>28.915874106930001</c:v>
                </c:pt>
                <c:pt idx="9">
                  <c:v>37.397566241730004</c:v>
                </c:pt>
                <c:pt idx="10">
                  <c:v>47.315193974790006</c:v>
                </c:pt>
                <c:pt idx="11">
                  <c:v>58.47531520479</c:v>
                </c:pt>
                <c:pt idx="12">
                  <c:v>71.852580519149996</c:v>
                </c:pt>
                <c:pt idx="13">
                  <c:v>87.305628382289996</c:v>
                </c:pt>
                <c:pt idx="14">
                  <c:v>104.49221507649</c:v>
                </c:pt>
                <c:pt idx="15">
                  <c:v>124.55811304803001</c:v>
                </c:pt>
                <c:pt idx="16">
                  <c:v>145.09273611123001</c:v>
                </c:pt>
                <c:pt idx="17">
                  <c:v>166.54248911528998</c:v>
                </c:pt>
                <c:pt idx="18">
                  <c:v>188.22288462476999</c:v>
                </c:pt>
                <c:pt idx="19">
                  <c:v>207.80517734301</c:v>
                </c:pt>
                <c:pt idx="20">
                  <c:v>230.40814287417001</c:v>
                </c:pt>
                <c:pt idx="21">
                  <c:v>254.29080230637001</c:v>
                </c:pt>
                <c:pt idx="22">
                  <c:v>281.04533293509002</c:v>
                </c:pt>
                <c:pt idx="23">
                  <c:v>308.72243358549002</c:v>
                </c:pt>
                <c:pt idx="24">
                  <c:v>339.16724430093001</c:v>
                </c:pt>
                <c:pt idx="25">
                  <c:v>371.22655255430999</c:v>
                </c:pt>
                <c:pt idx="26">
                  <c:v>403.59090412131002</c:v>
                </c:pt>
                <c:pt idx="27">
                  <c:v>438.41792243973003</c:v>
                </c:pt>
                <c:pt idx="28">
                  <c:v>473.23750067732999</c:v>
                </c:pt>
                <c:pt idx="29">
                  <c:v>510.14030154453002</c:v>
                </c:pt>
                <c:pt idx="30">
                  <c:v>547.96567243341008</c:v>
                </c:pt>
                <c:pt idx="31">
                  <c:v>584.21374618845005</c:v>
                </c:pt>
                <c:pt idx="32">
                  <c:v>623.65361461527004</c:v>
                </c:pt>
                <c:pt idx="33">
                  <c:v>662.26763407107001</c:v>
                </c:pt>
                <c:pt idx="34">
                  <c:v>702.63007251957004</c:v>
                </c:pt>
                <c:pt idx="35">
                  <c:v>742.13690167377001</c:v>
                </c:pt>
                <c:pt idx="36">
                  <c:v>783.42191014395007</c:v>
                </c:pt>
                <c:pt idx="37">
                  <c:v>825.16820362497003</c:v>
                </c:pt>
                <c:pt idx="38">
                  <c:v>865.79104490217003</c:v>
                </c:pt>
                <c:pt idx="39">
                  <c:v>907.99862339403001</c:v>
                </c:pt>
                <c:pt idx="40">
                  <c:v>949.06786952043012</c:v>
                </c:pt>
                <c:pt idx="41">
                  <c:v>991.73673302313011</c:v>
                </c:pt>
                <c:pt idx="42">
                  <c:v>1034.6362390312499</c:v>
                </c:pt>
                <c:pt idx="43">
                  <c:v>1073.3841799418099</c:v>
                </c:pt>
                <c:pt idx="44">
                  <c:v>1116.5143284553501</c:v>
                </c:pt>
                <c:pt idx="45">
                  <c:v>1158.4763842801501</c:v>
                </c:pt>
                <c:pt idx="46">
                  <c:v>1201.8371752991102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B-46D8-9D2B-CE0CCC6C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38399"/>
        <c:axId val="498379583"/>
      </c:scatterChart>
      <c:valAx>
        <c:axId val="231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379583"/>
        <c:crosses val="autoZero"/>
        <c:crossBetween val="midCat"/>
      </c:valAx>
      <c:valAx>
        <c:axId val="4983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3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56090</xdr:colOff>
      <xdr:row>25</xdr:row>
      <xdr:rowOff>38101</xdr:rowOff>
    </xdr:from>
    <xdr:to>
      <xdr:col>24</xdr:col>
      <xdr:colOff>360890</xdr:colOff>
      <xdr:row>40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55FCB-6693-415D-9D6C-B119E46A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0</xdr:row>
      <xdr:rowOff>57150</xdr:rowOff>
    </xdr:from>
    <xdr:to>
      <xdr:col>11</xdr:col>
      <xdr:colOff>670650</xdr:colOff>
      <xdr:row>0</xdr:row>
      <xdr:rowOff>57150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739564D-722B-4063-89A1-794E4880847D}"/>
            </a:ext>
          </a:extLst>
        </xdr:cNvPr>
        <xdr:cNvCxnSpPr/>
      </xdr:nvCxnSpPr>
      <xdr:spPr>
        <a:xfrm>
          <a:off x="425450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35278</xdr:colOff>
      <xdr:row>1</xdr:row>
      <xdr:rowOff>63500</xdr:rowOff>
    </xdr:from>
    <xdr:to>
      <xdr:col>18</xdr:col>
      <xdr:colOff>215278</xdr:colOff>
      <xdr:row>1</xdr:row>
      <xdr:rowOff>63500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F425589-5701-4E65-8354-6FB880BD91B2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35278</xdr:colOff>
      <xdr:row>1</xdr:row>
      <xdr:rowOff>67733</xdr:rowOff>
    </xdr:from>
    <xdr:to>
      <xdr:col>19</xdr:col>
      <xdr:colOff>215278</xdr:colOff>
      <xdr:row>1</xdr:row>
      <xdr:rowOff>67733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7E59360-C144-4624-B7ED-9A9511659C85}"/>
            </a:ext>
          </a:extLst>
        </xdr:cNvPr>
        <xdr:cNvCxnSpPr/>
      </xdr:nvCxnSpPr>
      <xdr:spPr>
        <a:xfrm>
          <a:off x="2048228" y="25886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35278</xdr:colOff>
      <xdr:row>1</xdr:row>
      <xdr:rowOff>63500</xdr:rowOff>
    </xdr:from>
    <xdr:to>
      <xdr:col>18</xdr:col>
      <xdr:colOff>215278</xdr:colOff>
      <xdr:row>1</xdr:row>
      <xdr:rowOff>63500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D6E8408-10A0-46C8-984D-B03F7BBFB100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0</xdr:row>
      <xdr:rowOff>57150</xdr:rowOff>
    </xdr:from>
    <xdr:to>
      <xdr:col>13</xdr:col>
      <xdr:colOff>670650</xdr:colOff>
      <xdr:row>0</xdr:row>
      <xdr:rowOff>57150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7B2BEE2-AB88-4B9B-A039-7FD989A3CEF5}"/>
            </a:ext>
          </a:extLst>
        </xdr:cNvPr>
        <xdr:cNvCxnSpPr/>
      </xdr:nvCxnSpPr>
      <xdr:spPr>
        <a:xfrm>
          <a:off x="7133167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5</xdr:row>
      <xdr:rowOff>133350</xdr:rowOff>
    </xdr:from>
    <xdr:to>
      <xdr:col>16</xdr:col>
      <xdr:colOff>460375</xdr:colOff>
      <xdr:row>20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91C8AB-8F39-4C97-B783-53CAD5EC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211667</xdr:colOff>
      <xdr:row>1</xdr:row>
      <xdr:rowOff>56445</xdr:rowOff>
    </xdr:from>
    <xdr:to>
      <xdr:col>10</xdr:col>
      <xdr:colOff>391667</xdr:colOff>
      <xdr:row>1</xdr:row>
      <xdr:rowOff>56445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C999DBB-844E-4484-A0D2-6AC392CF422E}"/>
            </a:ext>
          </a:extLst>
        </xdr:cNvPr>
        <xdr:cNvCxnSpPr/>
      </xdr:nvCxnSpPr>
      <xdr:spPr>
        <a:xfrm>
          <a:off x="821267" y="2551995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E48023B-1892-41C3-84AA-0E6041C5E679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D5FBB714-F97F-4879-B072-178E49C967D5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0</xdr:row>
      <xdr:rowOff>57150</xdr:rowOff>
    </xdr:from>
    <xdr:to>
      <xdr:col>6</xdr:col>
      <xdr:colOff>486500</xdr:colOff>
      <xdr:row>0</xdr:row>
      <xdr:rowOff>57150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2CCE7E5-BF9D-7D38-CECC-0FC4159E6FB9}"/>
            </a:ext>
          </a:extLst>
        </xdr:cNvPr>
        <xdr:cNvCxnSpPr/>
      </xdr:nvCxnSpPr>
      <xdr:spPr>
        <a:xfrm>
          <a:off x="407035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416278</xdr:colOff>
      <xdr:row>0</xdr:row>
      <xdr:rowOff>70556</xdr:rowOff>
    </xdr:from>
    <xdr:to>
      <xdr:col>12</xdr:col>
      <xdr:colOff>596278</xdr:colOff>
      <xdr:row>0</xdr:row>
      <xdr:rowOff>70556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92996614-94DE-47C8-A5DF-A6E8C9B57C00}"/>
            </a:ext>
          </a:extLst>
        </xdr:cNvPr>
        <xdr:cNvCxnSpPr/>
      </xdr:nvCxnSpPr>
      <xdr:spPr>
        <a:xfrm>
          <a:off x="1025878" y="2489906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3</xdr:row>
      <xdr:rowOff>67733</xdr:rowOff>
    </xdr:from>
    <xdr:to>
      <xdr:col>11</xdr:col>
      <xdr:colOff>215278</xdr:colOff>
      <xdr:row>3</xdr:row>
      <xdr:rowOff>67733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A1D4ECC-64AD-4D64-97C8-D3F97B531FE4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3</xdr:row>
      <xdr:rowOff>67733</xdr:rowOff>
    </xdr:from>
    <xdr:to>
      <xdr:col>11</xdr:col>
      <xdr:colOff>215278</xdr:colOff>
      <xdr:row>3</xdr:row>
      <xdr:rowOff>67733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C950E13-15A6-4DEC-AB7D-2110DD6D4199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0</xdr:row>
      <xdr:rowOff>67734</xdr:rowOff>
    </xdr:from>
    <xdr:to>
      <xdr:col>13</xdr:col>
      <xdr:colOff>247733</xdr:colOff>
      <xdr:row>0</xdr:row>
      <xdr:rowOff>67734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14E3E90-EF85-48AD-8886-D11D41D68887}"/>
            </a:ext>
          </a:extLst>
        </xdr:cNvPr>
        <xdr:cNvCxnSpPr/>
      </xdr:nvCxnSpPr>
      <xdr:spPr>
        <a:xfrm>
          <a:off x="1286933" y="2487084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2</xdr:row>
      <xdr:rowOff>67733</xdr:rowOff>
    </xdr:from>
    <xdr:to>
      <xdr:col>11</xdr:col>
      <xdr:colOff>215278</xdr:colOff>
      <xdr:row>2</xdr:row>
      <xdr:rowOff>67733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0F081DC-93C4-4205-B41E-B4F04978ABB6}"/>
            </a:ext>
          </a:extLst>
        </xdr:cNvPr>
        <xdr:cNvCxnSpPr/>
      </xdr:nvCxnSpPr>
      <xdr:spPr>
        <a:xfrm>
          <a:off x="2048228" y="28807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609246</xdr:colOff>
      <xdr:row>2</xdr:row>
      <xdr:rowOff>67733</xdr:rowOff>
    </xdr:from>
    <xdr:to>
      <xdr:col>11</xdr:col>
      <xdr:colOff>172944</xdr:colOff>
      <xdr:row>2</xdr:row>
      <xdr:rowOff>67733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8EF198B-EEAB-4442-9F97-4301B3D828E1}"/>
            </a:ext>
          </a:extLst>
        </xdr:cNvPr>
        <xdr:cNvCxnSpPr/>
      </xdr:nvCxnSpPr>
      <xdr:spPr>
        <a:xfrm>
          <a:off x="7962546" y="486833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6</xdr:row>
      <xdr:rowOff>57150</xdr:rowOff>
    </xdr:from>
    <xdr:to>
      <xdr:col>11</xdr:col>
      <xdr:colOff>192348</xdr:colOff>
      <xdr:row>6</xdr:row>
      <xdr:rowOff>57150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49A0B3D-8D02-4DD5-A46A-600BE8EE7F9A}"/>
            </a:ext>
          </a:extLst>
        </xdr:cNvPr>
        <xdr:cNvCxnSpPr/>
      </xdr:nvCxnSpPr>
      <xdr:spPr>
        <a:xfrm>
          <a:off x="6400800" y="4400550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6</xdr:row>
      <xdr:rowOff>57150</xdr:rowOff>
    </xdr:from>
    <xdr:to>
      <xdr:col>11</xdr:col>
      <xdr:colOff>468573</xdr:colOff>
      <xdr:row>6</xdr:row>
      <xdr:rowOff>57150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8681F585-B1AC-45A7-92A5-281BECE53999}"/>
            </a:ext>
          </a:extLst>
        </xdr:cNvPr>
        <xdr:cNvCxnSpPr/>
      </xdr:nvCxnSpPr>
      <xdr:spPr>
        <a:xfrm>
          <a:off x="6677025" y="4400550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7</xdr:row>
      <xdr:rowOff>66675</xdr:rowOff>
    </xdr:from>
    <xdr:to>
      <xdr:col>12</xdr:col>
      <xdr:colOff>58998</xdr:colOff>
      <xdr:row>7</xdr:row>
      <xdr:rowOff>66675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D7A7F49-2556-4545-B19F-2154F50CBEDA}"/>
            </a:ext>
          </a:extLst>
        </xdr:cNvPr>
        <xdr:cNvCxnSpPr/>
      </xdr:nvCxnSpPr>
      <xdr:spPr>
        <a:xfrm>
          <a:off x="6877050" y="4638675"/>
          <a:ext cx="17329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9</xdr:row>
      <xdr:rowOff>161925</xdr:rowOff>
    </xdr:from>
    <xdr:to>
      <xdr:col>19</xdr:col>
      <xdr:colOff>161925</xdr:colOff>
      <xdr:row>24</xdr:row>
      <xdr:rowOff>66675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49322E5-78E0-409F-8D7F-F4C1B989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0</xdr:rowOff>
    </xdr:from>
    <xdr:to>
      <xdr:col>19</xdr:col>
      <xdr:colOff>200025</xdr:colOff>
      <xdr:row>41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6F4D5EB-FEC1-4290-B925-70B033BF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149578</xdr:colOff>
      <xdr:row>1</xdr:row>
      <xdr:rowOff>61031</xdr:rowOff>
    </xdr:from>
    <xdr:to>
      <xdr:col>13</xdr:col>
      <xdr:colOff>329578</xdr:colOff>
      <xdr:row>1</xdr:row>
      <xdr:rowOff>61031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7EC726A-EC88-48A8-81EA-58A6EBF41D88}"/>
            </a:ext>
          </a:extLst>
        </xdr:cNvPr>
        <xdr:cNvCxnSpPr/>
      </xdr:nvCxnSpPr>
      <xdr:spPr>
        <a:xfrm>
          <a:off x="8388703" y="289631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410633</xdr:colOff>
      <xdr:row>1</xdr:row>
      <xdr:rowOff>58209</xdr:rowOff>
    </xdr:from>
    <xdr:to>
      <xdr:col>13</xdr:col>
      <xdr:colOff>590633</xdr:colOff>
      <xdr:row>1</xdr:row>
      <xdr:rowOff>58209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42F182B2-E301-48BC-9ADE-5C1A92F729B8}"/>
            </a:ext>
          </a:extLst>
        </xdr:cNvPr>
        <xdr:cNvCxnSpPr/>
      </xdr:nvCxnSpPr>
      <xdr:spPr>
        <a:xfrm>
          <a:off x="8649758" y="286809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385762</xdr:colOff>
      <xdr:row>4</xdr:row>
      <xdr:rowOff>109537</xdr:rowOff>
    </xdr:from>
    <xdr:to>
      <xdr:col>32</xdr:col>
      <xdr:colOff>80962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E62C2-EEB3-1DAC-B844-4418B44B2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0520-780D-451C-AB0E-5DABA1E410BB}">
  <dimension ref="A1:A17"/>
  <sheetViews>
    <sheetView workbookViewId="0">
      <selection activeCell="A17" sqref="A17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s="4" t="s">
        <v>32</v>
      </c>
    </row>
    <row r="3" spans="1:1" x14ac:dyDescent="0.25">
      <c r="A3" s="4" t="s">
        <v>33</v>
      </c>
    </row>
    <row r="5" spans="1:1" x14ac:dyDescent="0.25">
      <c r="A5" t="s">
        <v>37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s="4" t="s">
        <v>36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s="4" t="s">
        <v>40</v>
      </c>
    </row>
    <row r="14" spans="1:1" x14ac:dyDescent="0.25">
      <c r="A14" s="4" t="s">
        <v>41</v>
      </c>
    </row>
    <row r="16" spans="1:1" x14ac:dyDescent="0.25">
      <c r="A16" s="4" t="s">
        <v>42</v>
      </c>
    </row>
    <row r="17" spans="1:1" x14ac:dyDescent="0.25">
      <c r="A17" s="4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1C58-2879-4C28-A913-427EE875788A}">
  <dimension ref="A1:AH51"/>
  <sheetViews>
    <sheetView tabSelected="1" topLeftCell="G1" zoomScale="90" zoomScaleNormal="90" workbookViewId="0">
      <selection activeCell="S16" sqref="S16"/>
    </sheetView>
  </sheetViews>
  <sheetFormatPr defaultRowHeight="15" x14ac:dyDescent="0.25"/>
  <cols>
    <col min="1" max="1" width="11.5703125" bestFit="1" customWidth="1"/>
    <col min="3" max="3" width="8" customWidth="1"/>
    <col min="4" max="4" width="10" customWidth="1"/>
    <col min="5" max="5" width="7" customWidth="1"/>
    <col min="6" max="6" width="5.28515625" customWidth="1"/>
    <col min="7" max="7" width="12" customWidth="1"/>
    <col min="12" max="12" width="16.42578125" bestFit="1" customWidth="1"/>
    <col min="14" max="14" width="15.28515625" customWidth="1"/>
    <col min="15" max="15" width="10.28515625" bestFit="1" customWidth="1"/>
    <col min="18" max="18" width="11.5703125" customWidth="1"/>
    <col min="19" max="19" width="14" bestFit="1" customWidth="1"/>
    <col min="25" max="25" width="11.85546875" bestFit="1" customWidth="1"/>
  </cols>
  <sheetData>
    <row r="1" spans="1:34" ht="18" x14ac:dyDescent="0.25">
      <c r="A1" s="1" t="s">
        <v>0</v>
      </c>
      <c r="B1" s="1" t="s">
        <v>1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" t="s">
        <v>2</v>
      </c>
      <c r="I1" s="1" t="s">
        <v>3</v>
      </c>
      <c r="J1" s="3" t="s">
        <v>5</v>
      </c>
      <c r="K1" s="3" t="s">
        <v>6</v>
      </c>
      <c r="L1" s="3" t="s">
        <v>25</v>
      </c>
      <c r="M1" s="3" t="s">
        <v>4</v>
      </c>
      <c r="N1" s="3" t="s">
        <v>122</v>
      </c>
      <c r="O1" s="3" t="s">
        <v>121</v>
      </c>
      <c r="P1" s="11" t="s">
        <v>28</v>
      </c>
      <c r="R1" t="s">
        <v>23</v>
      </c>
      <c r="S1" s="7"/>
      <c r="T1" s="7"/>
      <c r="U1" s="7"/>
      <c r="X1" t="s">
        <v>14</v>
      </c>
      <c r="Y1" s="6">
        <v>14.880161640000001</v>
      </c>
      <c r="Z1" s="9"/>
      <c r="AA1" t="s">
        <v>112</v>
      </c>
      <c r="AB1">
        <v>130286000</v>
      </c>
    </row>
    <row r="2" spans="1:34" ht="18" x14ac:dyDescent="0.35">
      <c r="A2" s="2">
        <v>41425</v>
      </c>
      <c r="B2">
        <v>332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 s="6">
        <f>B2</f>
        <v>332</v>
      </c>
      <c r="L2" s="5">
        <v>0</v>
      </c>
      <c r="M2">
        <f>$Y$1*L2</f>
        <v>0</v>
      </c>
      <c r="N2" s="5">
        <v>0</v>
      </c>
      <c r="O2">
        <v>0</v>
      </c>
      <c r="P2">
        <f>B2</f>
        <v>332</v>
      </c>
      <c r="R2" s="4" t="s">
        <v>24</v>
      </c>
      <c r="S2" s="4"/>
      <c r="T2" s="4" t="s">
        <v>17</v>
      </c>
      <c r="U2" s="4"/>
      <c r="X2" t="s">
        <v>107</v>
      </c>
      <c r="Y2" s="14">
        <f>B2</f>
        <v>332</v>
      </c>
      <c r="Z2" s="9"/>
      <c r="AA2" t="s">
        <v>113</v>
      </c>
      <c r="AB2" s="8">
        <v>5.3000000000000001E-5</v>
      </c>
    </row>
    <row r="3" spans="1:34" ht="18" x14ac:dyDescent="0.35">
      <c r="A3" s="2">
        <v>41455</v>
      </c>
      <c r="B3" s="7">
        <v>331.5</v>
      </c>
      <c r="C3">
        <v>0</v>
      </c>
      <c r="D3">
        <v>0</v>
      </c>
      <c r="E3">
        <v>0</v>
      </c>
      <c r="F3">
        <v>0</v>
      </c>
      <c r="H3">
        <v>30</v>
      </c>
      <c r="I3">
        <v>0</v>
      </c>
      <c r="J3">
        <f>H3-H2</f>
        <v>30</v>
      </c>
      <c r="K3" s="6">
        <f>B2</f>
        <v>332</v>
      </c>
      <c r="L3" s="5">
        <f>L2+($B$2-K3)*J3</f>
        <v>0</v>
      </c>
      <c r="M3">
        <f>$Y$1*L3</f>
        <v>0</v>
      </c>
      <c r="N3" s="5">
        <v>0</v>
      </c>
      <c r="O3">
        <v>0</v>
      </c>
      <c r="P3" s="7">
        <f>B3</f>
        <v>331.5</v>
      </c>
      <c r="R3" s="4" t="s">
        <v>18</v>
      </c>
      <c r="T3" s="4" t="s">
        <v>19</v>
      </c>
      <c r="U3" s="4"/>
      <c r="X3" t="s">
        <v>108</v>
      </c>
      <c r="Y3">
        <v>1.4139999999999999</v>
      </c>
      <c r="AA3" t="s">
        <v>114</v>
      </c>
      <c r="AB3" s="8">
        <v>4.7599999999999998E-5</v>
      </c>
    </row>
    <row r="4" spans="1:34" x14ac:dyDescent="0.25">
      <c r="A4" s="2">
        <v>41486</v>
      </c>
      <c r="B4">
        <v>331</v>
      </c>
      <c r="C4">
        <v>61938</v>
      </c>
      <c r="D4">
        <v>6858068</v>
      </c>
      <c r="E4">
        <v>0</v>
      </c>
      <c r="F4">
        <v>0</v>
      </c>
      <c r="G4">
        <v>110.72472472472469</v>
      </c>
      <c r="H4">
        <v>61</v>
      </c>
      <c r="I4">
        <v>36188.566083641919</v>
      </c>
      <c r="J4">
        <f>H4-H3</f>
        <v>31</v>
      </c>
      <c r="K4" s="6">
        <f>(B4+B3)/2</f>
        <v>331.25</v>
      </c>
      <c r="L4" s="5">
        <f>L3+($B$2-K4)*J4</f>
        <v>23.25</v>
      </c>
      <c r="M4" s="14">
        <f>$Y$1*L4</f>
        <v>345.96375813000003</v>
      </c>
      <c r="N4" s="5">
        <v>34.480346971011784</v>
      </c>
      <c r="O4" s="7">
        <v>551.68555153618854</v>
      </c>
      <c r="P4" s="7">
        <v>330.27546148574118</v>
      </c>
      <c r="R4" s="4" t="s">
        <v>93</v>
      </c>
      <c r="U4" s="4"/>
      <c r="X4" t="s">
        <v>109</v>
      </c>
      <c r="Y4">
        <v>1.6200000000000001E-4</v>
      </c>
      <c r="AA4" t="s">
        <v>115</v>
      </c>
      <c r="AB4">
        <v>0.35</v>
      </c>
    </row>
    <row r="5" spans="1:34" x14ac:dyDescent="0.25">
      <c r="A5" s="2">
        <v>41517</v>
      </c>
      <c r="B5">
        <v>329</v>
      </c>
      <c r="C5">
        <v>124403</v>
      </c>
      <c r="D5">
        <v>13532213</v>
      </c>
      <c r="E5">
        <v>0</v>
      </c>
      <c r="F5">
        <v>0</v>
      </c>
      <c r="G5">
        <v>108.7772240219287</v>
      </c>
      <c r="H5">
        <v>92</v>
      </c>
      <c r="I5">
        <v>23145.484767996761</v>
      </c>
      <c r="J5">
        <f>H5-H4</f>
        <v>31</v>
      </c>
      <c r="K5" s="6">
        <f>(B5+B4)/2</f>
        <v>330</v>
      </c>
      <c r="L5" s="5">
        <f>L4+($B$2-K5)*J5</f>
        <v>85.25</v>
      </c>
      <c r="M5">
        <f>$Y$1*L5</f>
        <v>1268.5337798100002</v>
      </c>
      <c r="N5" s="24"/>
      <c r="O5" s="25"/>
      <c r="P5" s="25"/>
      <c r="U5" s="4"/>
      <c r="X5" t="s">
        <v>110</v>
      </c>
      <c r="Y5">
        <v>113.06</v>
      </c>
      <c r="AA5" t="s">
        <v>116</v>
      </c>
      <c r="AB5">
        <v>210.3</v>
      </c>
    </row>
    <row r="6" spans="1:34" x14ac:dyDescent="0.25">
      <c r="A6" s="2">
        <v>41547</v>
      </c>
      <c r="B6">
        <v>328</v>
      </c>
      <c r="C6">
        <v>182423</v>
      </c>
      <c r="D6">
        <v>20112443</v>
      </c>
      <c r="E6">
        <v>0</v>
      </c>
      <c r="F6">
        <v>0</v>
      </c>
      <c r="G6">
        <v>110.25168427226831</v>
      </c>
      <c r="H6">
        <v>122</v>
      </c>
      <c r="I6">
        <v>54514.785150636948</v>
      </c>
      <c r="J6">
        <f>H6-H5</f>
        <v>30</v>
      </c>
      <c r="K6" s="6">
        <f t="shared" ref="K6:K50" si="0">(B6+B5)/2</f>
        <v>328.5</v>
      </c>
      <c r="L6" s="5">
        <f>L5+($B$2-K6)*J6</f>
        <v>190.25</v>
      </c>
      <c r="M6">
        <f>$Y$1*L6</f>
        <v>2830.9507520100001</v>
      </c>
      <c r="N6" s="24"/>
      <c r="O6" s="25"/>
      <c r="P6" s="25"/>
      <c r="R6" s="4" t="s">
        <v>31</v>
      </c>
      <c r="X6" t="s">
        <v>111</v>
      </c>
      <c r="Y6">
        <v>1.0209999999999999</v>
      </c>
      <c r="AA6" t="s">
        <v>117</v>
      </c>
      <c r="AB6">
        <v>1.3861224244000001</v>
      </c>
    </row>
    <row r="7" spans="1:34" x14ac:dyDescent="0.25">
      <c r="A7" s="2">
        <v>41578</v>
      </c>
      <c r="B7">
        <v>327</v>
      </c>
      <c r="C7">
        <v>244857</v>
      </c>
      <c r="D7">
        <v>26856741</v>
      </c>
      <c r="E7">
        <v>0</v>
      </c>
      <c r="F7">
        <v>0</v>
      </c>
      <c r="G7">
        <v>109.68337029368161</v>
      </c>
      <c r="H7">
        <v>153</v>
      </c>
      <c r="I7">
        <v>90906.364903643786</v>
      </c>
      <c r="J7">
        <f t="shared" ref="J7:J50" si="1">H7-H6</f>
        <v>31</v>
      </c>
      <c r="K7" s="6">
        <f t="shared" si="0"/>
        <v>327.5</v>
      </c>
      <c r="L7" s="5">
        <f>L6+($B$2-K7)*J7</f>
        <v>329.75</v>
      </c>
      <c r="M7">
        <f>$Y$1*L7</f>
        <v>4906.7333007900006</v>
      </c>
      <c r="N7" s="24"/>
      <c r="O7" s="25"/>
      <c r="P7" s="25"/>
      <c r="R7" s="4" t="s">
        <v>96</v>
      </c>
    </row>
    <row r="8" spans="1:34" x14ac:dyDescent="0.25">
      <c r="A8" s="2">
        <v>41608</v>
      </c>
      <c r="B8">
        <v>325</v>
      </c>
      <c r="C8">
        <v>304107</v>
      </c>
      <c r="D8">
        <v>33352071</v>
      </c>
      <c r="E8">
        <v>0</v>
      </c>
      <c r="F8">
        <v>0</v>
      </c>
      <c r="G8">
        <v>109.67215815486</v>
      </c>
      <c r="H8">
        <v>183</v>
      </c>
      <c r="I8">
        <v>74137.211822990444</v>
      </c>
      <c r="J8">
        <f>H8-H7</f>
        <v>30</v>
      </c>
      <c r="K8" s="6">
        <f t="shared" si="0"/>
        <v>326</v>
      </c>
      <c r="L8" s="5">
        <f>L7+($B$2-K8)*J8</f>
        <v>509.75</v>
      </c>
      <c r="M8">
        <f>$Y$1*L8</f>
        <v>7585.1623959900007</v>
      </c>
      <c r="N8" s="24"/>
      <c r="O8" s="25"/>
      <c r="P8" s="25"/>
      <c r="R8" s="4" t="s">
        <v>99</v>
      </c>
      <c r="S8" s="10" t="s">
        <v>100</v>
      </c>
    </row>
    <row r="9" spans="1:34" x14ac:dyDescent="0.25">
      <c r="A9" s="2">
        <v>41639</v>
      </c>
      <c r="B9">
        <v>323</v>
      </c>
      <c r="C9">
        <v>408763</v>
      </c>
      <c r="D9">
        <v>45547161</v>
      </c>
      <c r="E9">
        <v>0</v>
      </c>
      <c r="F9">
        <v>0</v>
      </c>
      <c r="G9">
        <v>111.42681945283699</v>
      </c>
      <c r="H9">
        <v>214</v>
      </c>
      <c r="I9">
        <v>122376.3633243817</v>
      </c>
      <c r="J9">
        <f t="shared" si="1"/>
        <v>31</v>
      </c>
      <c r="K9" s="6">
        <f t="shared" si="0"/>
        <v>324</v>
      </c>
      <c r="L9" s="5">
        <f t="shared" ref="L6:N50" si="2">L8+($B$2-K9)*J9</f>
        <v>757.75</v>
      </c>
      <c r="M9">
        <f>$Y$1*L9</f>
        <v>11275.442482710001</v>
      </c>
      <c r="N9" s="24"/>
      <c r="O9" s="25"/>
      <c r="P9" s="25"/>
    </row>
    <row r="10" spans="1:34" x14ac:dyDescent="0.25">
      <c r="A10" s="2">
        <v>41670</v>
      </c>
      <c r="B10">
        <v>320</v>
      </c>
      <c r="C10">
        <v>508707</v>
      </c>
      <c r="D10">
        <v>56750468</v>
      </c>
      <c r="E10">
        <v>0</v>
      </c>
      <c r="F10">
        <v>0</v>
      </c>
      <c r="G10">
        <v>111.5582604524805</v>
      </c>
      <c r="H10">
        <v>245</v>
      </c>
      <c r="I10">
        <v>113517.5504646811</v>
      </c>
      <c r="J10">
        <f t="shared" si="1"/>
        <v>31</v>
      </c>
      <c r="K10" s="6">
        <f t="shared" si="0"/>
        <v>321.5</v>
      </c>
      <c r="L10" s="5">
        <f t="shared" si="2"/>
        <v>1083.25</v>
      </c>
      <c r="M10">
        <f>$Y$1*L10</f>
        <v>16118.93509653</v>
      </c>
      <c r="N10" s="24"/>
      <c r="O10" s="25"/>
      <c r="P10" s="25"/>
      <c r="R10" s="18" t="s">
        <v>105</v>
      </c>
      <c r="S10" s="19">
        <v>330.27546148574118</v>
      </c>
    </row>
    <row r="11" spans="1:34" ht="18" x14ac:dyDescent="0.35">
      <c r="A11" s="2">
        <v>41698</v>
      </c>
      <c r="B11">
        <v>318</v>
      </c>
      <c r="C11">
        <v>599819</v>
      </c>
      <c r="D11">
        <v>67132980</v>
      </c>
      <c r="E11">
        <v>0</v>
      </c>
      <c r="F11">
        <v>0</v>
      </c>
      <c r="G11">
        <v>111.9220631557186</v>
      </c>
      <c r="H11">
        <v>273</v>
      </c>
      <c r="I11">
        <v>142203.5251310271</v>
      </c>
      <c r="J11">
        <f t="shared" si="1"/>
        <v>28</v>
      </c>
      <c r="K11" s="6">
        <f t="shared" si="0"/>
        <v>319</v>
      </c>
      <c r="L11" s="5">
        <f t="shared" si="2"/>
        <v>1447.25</v>
      </c>
      <c r="M11">
        <f>$Y$1*L11</f>
        <v>21535.313933490001</v>
      </c>
      <c r="N11" s="24"/>
      <c r="O11" s="25"/>
      <c r="P11" s="25"/>
      <c r="R11" s="20" t="s">
        <v>104</v>
      </c>
      <c r="S11" s="21">
        <f>Y1*S13</f>
        <v>513.07313633193974</v>
      </c>
      <c r="T11" s="4" t="s">
        <v>106</v>
      </c>
      <c r="V11" s="15" t="s">
        <v>102</v>
      </c>
    </row>
    <row r="12" spans="1:34" x14ac:dyDescent="0.25">
      <c r="A12" s="2">
        <v>41729</v>
      </c>
      <c r="B12">
        <v>314</v>
      </c>
      <c r="C12">
        <v>757795</v>
      </c>
      <c r="D12">
        <v>85390802</v>
      </c>
      <c r="E12">
        <v>0</v>
      </c>
      <c r="F12">
        <v>0</v>
      </c>
      <c r="G12">
        <v>112.6832481079975</v>
      </c>
      <c r="H12">
        <v>304</v>
      </c>
      <c r="I12">
        <v>166948.86488772431</v>
      </c>
      <c r="J12">
        <f t="shared" si="1"/>
        <v>31</v>
      </c>
      <c r="K12" s="6">
        <f t="shared" si="0"/>
        <v>316</v>
      </c>
      <c r="L12" s="5">
        <f t="shared" si="2"/>
        <v>1943.25</v>
      </c>
      <c r="M12">
        <f>$Y$1*L12</f>
        <v>28915.874106930001</v>
      </c>
      <c r="N12" s="24"/>
      <c r="O12" s="25"/>
      <c r="P12" s="25"/>
      <c r="R12" t="s">
        <v>6</v>
      </c>
      <c r="S12" s="17">
        <f>(S10+P3)/2</f>
        <v>330.88773074287059</v>
      </c>
    </row>
    <row r="13" spans="1:34" x14ac:dyDescent="0.25">
      <c r="A13" s="2">
        <v>41759</v>
      </c>
      <c r="B13">
        <v>312</v>
      </c>
      <c r="C13">
        <v>855415</v>
      </c>
      <c r="D13">
        <v>96025592</v>
      </c>
      <c r="E13">
        <v>0</v>
      </c>
      <c r="F13">
        <v>0</v>
      </c>
      <c r="G13">
        <v>112.2561470163605</v>
      </c>
      <c r="H13">
        <v>334</v>
      </c>
      <c r="I13">
        <v>203231.0780829337</v>
      </c>
      <c r="J13">
        <f t="shared" si="1"/>
        <v>30</v>
      </c>
      <c r="K13" s="6">
        <f t="shared" si="0"/>
        <v>313</v>
      </c>
      <c r="L13" s="5">
        <f t="shared" si="2"/>
        <v>2513.25</v>
      </c>
      <c r="M13">
        <f>$Y$1*L13</f>
        <v>37397.566241730005</v>
      </c>
      <c r="N13" s="24"/>
      <c r="O13" s="25"/>
      <c r="P13" s="25"/>
      <c r="R13" t="s">
        <v>123</v>
      </c>
      <c r="S13" s="17">
        <f>N3+($B$2-S12)*J4</f>
        <v>34.480346971011784</v>
      </c>
    </row>
    <row r="14" spans="1:34" ht="18" x14ac:dyDescent="0.35">
      <c r="A14" s="2">
        <v>41790</v>
      </c>
      <c r="B14">
        <v>309</v>
      </c>
      <c r="C14">
        <v>949159</v>
      </c>
      <c r="D14">
        <v>107142161</v>
      </c>
      <c r="E14">
        <v>0</v>
      </c>
      <c r="F14">
        <v>0</v>
      </c>
      <c r="G14">
        <v>112.8811516300219</v>
      </c>
      <c r="H14">
        <v>365</v>
      </c>
      <c r="I14">
        <v>188484.02867767381</v>
      </c>
      <c r="J14">
        <f t="shared" si="1"/>
        <v>31</v>
      </c>
      <c r="K14" s="6">
        <f t="shared" si="0"/>
        <v>310.5</v>
      </c>
      <c r="L14" s="5">
        <f t="shared" si="2"/>
        <v>3179.75</v>
      </c>
      <c r="M14">
        <f>$Y$1*L14</f>
        <v>47315.193974790003</v>
      </c>
      <c r="N14" s="24"/>
      <c r="O14" s="25"/>
      <c r="P14" s="25"/>
      <c r="R14" s="20" t="s">
        <v>31</v>
      </c>
      <c r="S14" s="21">
        <f>S17-AB1*(S18+S19)</f>
        <v>551.68555160616233</v>
      </c>
      <c r="T14" s="4" t="s">
        <v>124</v>
      </c>
      <c r="V14" s="15" t="s">
        <v>103</v>
      </c>
      <c r="AH14" s="15" t="s">
        <v>103</v>
      </c>
    </row>
    <row r="15" spans="1:34" x14ac:dyDescent="0.25">
      <c r="A15" s="2">
        <v>41820</v>
      </c>
      <c r="B15">
        <v>305</v>
      </c>
      <c r="C15">
        <v>1101949</v>
      </c>
      <c r="D15">
        <v>124015301</v>
      </c>
      <c r="E15">
        <v>0</v>
      </c>
      <c r="F15">
        <v>0</v>
      </c>
      <c r="G15">
        <v>112.5417791567486</v>
      </c>
      <c r="H15">
        <v>395</v>
      </c>
      <c r="I15">
        <v>203829.66553335331</v>
      </c>
      <c r="J15">
        <f t="shared" si="1"/>
        <v>30</v>
      </c>
      <c r="K15" s="6">
        <f t="shared" si="0"/>
        <v>307</v>
      </c>
      <c r="L15" s="5">
        <f t="shared" si="2"/>
        <v>3929.75</v>
      </c>
      <c r="M15">
        <f>$Y$1*L15</f>
        <v>58475.31520479</v>
      </c>
      <c r="N15" s="24"/>
      <c r="O15" s="25"/>
      <c r="P15" s="25"/>
      <c r="R15" t="s">
        <v>118</v>
      </c>
      <c r="S15" s="16">
        <f>Y3+Y4*Y3*(AB5-S10)</f>
        <v>1.3865174609883841</v>
      </c>
      <c r="T15" s="4" t="s">
        <v>98</v>
      </c>
    </row>
    <row r="16" spans="1:34" x14ac:dyDescent="0.25">
      <c r="A16" s="2">
        <v>41851</v>
      </c>
      <c r="B16">
        <v>301</v>
      </c>
      <c r="C16">
        <v>1257972</v>
      </c>
      <c r="D16">
        <v>142069453</v>
      </c>
      <c r="E16">
        <v>961</v>
      </c>
      <c r="F16">
        <v>0</v>
      </c>
      <c r="G16">
        <v>112.9353061912348</v>
      </c>
      <c r="H16">
        <v>426</v>
      </c>
      <c r="I16">
        <v>227894.28514410419</v>
      </c>
      <c r="J16">
        <f t="shared" si="1"/>
        <v>31</v>
      </c>
      <c r="K16" s="6">
        <f t="shared" si="0"/>
        <v>303</v>
      </c>
      <c r="L16" s="5">
        <f t="shared" si="2"/>
        <v>4828.75</v>
      </c>
      <c r="M16">
        <f>$Y$1*L16</f>
        <v>71852.580519149997</v>
      </c>
      <c r="N16" s="24"/>
      <c r="O16" s="25"/>
      <c r="P16" s="25"/>
      <c r="R16" t="s">
        <v>119</v>
      </c>
      <c r="S16" s="16">
        <f>1.40676*S10^(-1.04229)</f>
        <v>3.3328857302762243E-3</v>
      </c>
      <c r="T16" s="4" t="s">
        <v>101</v>
      </c>
    </row>
    <row r="17" spans="1:20" x14ac:dyDescent="0.25">
      <c r="A17" s="2">
        <v>41882</v>
      </c>
      <c r="B17">
        <v>296</v>
      </c>
      <c r="C17">
        <v>1471159</v>
      </c>
      <c r="D17">
        <v>165807827</v>
      </c>
      <c r="E17">
        <v>3162</v>
      </c>
      <c r="F17">
        <v>0</v>
      </c>
      <c r="G17">
        <v>112.7055790706511</v>
      </c>
      <c r="H17">
        <v>457</v>
      </c>
      <c r="I17">
        <v>281480.01901173848</v>
      </c>
      <c r="J17">
        <f t="shared" si="1"/>
        <v>31</v>
      </c>
      <c r="K17" s="6">
        <f t="shared" si="0"/>
        <v>298.5</v>
      </c>
      <c r="L17" s="5">
        <f t="shared" si="2"/>
        <v>5867.25</v>
      </c>
      <c r="M17">
        <f>$Y$1*L17</f>
        <v>87305.62838229</v>
      </c>
      <c r="N17" s="24"/>
      <c r="O17" s="25"/>
      <c r="P17" s="25"/>
      <c r="R17" t="s">
        <v>54</v>
      </c>
      <c r="S17" s="5">
        <f>C4*(S15+(G4-Y5)*S16)+E4*Y6</f>
        <v>85396.042307691911</v>
      </c>
      <c r="T17" s="4" t="s">
        <v>36</v>
      </c>
    </row>
    <row r="18" spans="1:20" x14ac:dyDescent="0.25">
      <c r="A18" s="2">
        <v>41912</v>
      </c>
      <c r="B18">
        <v>291</v>
      </c>
      <c r="C18">
        <v>1668949</v>
      </c>
      <c r="D18">
        <v>187388627</v>
      </c>
      <c r="E18">
        <v>5952</v>
      </c>
      <c r="F18">
        <v>0</v>
      </c>
      <c r="G18">
        <v>112.27942076120959</v>
      </c>
      <c r="H18">
        <v>487</v>
      </c>
      <c r="I18">
        <v>313034.51715736109</v>
      </c>
      <c r="J18">
        <f t="shared" si="1"/>
        <v>30</v>
      </c>
      <c r="K18" s="6">
        <f t="shared" si="0"/>
        <v>293.5</v>
      </c>
      <c r="L18" s="5">
        <f t="shared" si="2"/>
        <v>7022.25</v>
      </c>
      <c r="M18">
        <f>$Y$1*L18</f>
        <v>104492.21507649</v>
      </c>
      <c r="N18" s="24"/>
      <c r="O18" s="25"/>
      <c r="P18" s="25"/>
      <c r="R18" t="s">
        <v>55</v>
      </c>
      <c r="S18" s="16">
        <f>S15-AB6</f>
        <v>3.9503658838402345E-4</v>
      </c>
      <c r="T18" s="4" t="s">
        <v>40</v>
      </c>
    </row>
    <row r="19" spans="1:20" x14ac:dyDescent="0.25">
      <c r="A19" s="2">
        <v>41943</v>
      </c>
      <c r="B19">
        <v>286</v>
      </c>
      <c r="C19">
        <v>1862885</v>
      </c>
      <c r="D19">
        <v>209323545</v>
      </c>
      <c r="E19">
        <v>10044</v>
      </c>
      <c r="F19">
        <v>0</v>
      </c>
      <c r="G19">
        <v>112.3652533570242</v>
      </c>
      <c r="H19">
        <v>518</v>
      </c>
      <c r="I19">
        <v>343937.7062259228</v>
      </c>
      <c r="J19">
        <f t="shared" si="1"/>
        <v>31</v>
      </c>
      <c r="K19" s="6">
        <f t="shared" si="0"/>
        <v>288.5</v>
      </c>
      <c r="L19" s="5">
        <f t="shared" si="2"/>
        <v>8370.75</v>
      </c>
      <c r="M19">
        <f>$Y$1*L19</f>
        <v>124558.11304803001</v>
      </c>
      <c r="N19" s="24"/>
      <c r="O19" s="25"/>
      <c r="P19" s="25"/>
      <c r="R19" t="s">
        <v>57</v>
      </c>
      <c r="S19" s="16">
        <f>AB6*((AB2+AB3*AB4)/(1-AB4))*(Y2-S10)</f>
        <v>2.5617963405035734E-4</v>
      </c>
      <c r="T19" s="4" t="s">
        <v>97</v>
      </c>
    </row>
    <row r="20" spans="1:20" x14ac:dyDescent="0.25">
      <c r="A20" s="2">
        <v>41973</v>
      </c>
      <c r="B20">
        <v>286</v>
      </c>
      <c r="C20">
        <v>1862885</v>
      </c>
      <c r="D20">
        <v>209323545</v>
      </c>
      <c r="E20">
        <v>10044</v>
      </c>
      <c r="F20">
        <v>0</v>
      </c>
      <c r="G20">
        <v>112.3652533570242</v>
      </c>
      <c r="H20">
        <v>548</v>
      </c>
      <c r="I20">
        <v>343937.7062259228</v>
      </c>
      <c r="J20">
        <f t="shared" si="1"/>
        <v>30</v>
      </c>
      <c r="K20" s="6">
        <f t="shared" si="0"/>
        <v>286</v>
      </c>
      <c r="L20" s="5">
        <f t="shared" si="2"/>
        <v>9750.75</v>
      </c>
      <c r="M20">
        <f>$Y$1*L20</f>
        <v>145092.73611123001</v>
      </c>
      <c r="N20" s="24"/>
      <c r="O20" s="25"/>
      <c r="P20" s="25"/>
      <c r="R20" s="22" t="s">
        <v>120</v>
      </c>
      <c r="S20" s="23">
        <f>S14-S11</f>
        <v>38.612415274222599</v>
      </c>
    </row>
    <row r="21" spans="1:20" x14ac:dyDescent="0.25">
      <c r="A21" s="2">
        <v>42004</v>
      </c>
      <c r="B21">
        <v>285</v>
      </c>
      <c r="C21">
        <v>1862885</v>
      </c>
      <c r="D21">
        <v>209323545</v>
      </c>
      <c r="E21">
        <v>10044</v>
      </c>
      <c r="F21">
        <v>0</v>
      </c>
      <c r="G21">
        <v>112.3652533570242</v>
      </c>
      <c r="H21">
        <v>579</v>
      </c>
      <c r="I21">
        <v>295147.80728750769</v>
      </c>
      <c r="J21">
        <f t="shared" si="1"/>
        <v>31</v>
      </c>
      <c r="K21" s="6">
        <f t="shared" si="0"/>
        <v>285.5</v>
      </c>
      <c r="L21" s="5">
        <f t="shared" si="2"/>
        <v>11192.25</v>
      </c>
      <c r="M21">
        <f>$Y$1*L21</f>
        <v>166542.48911528999</v>
      </c>
      <c r="N21" s="24"/>
      <c r="O21" s="25"/>
      <c r="P21" s="25"/>
    </row>
    <row r="22" spans="1:20" x14ac:dyDescent="0.25">
      <c r="A22" s="2">
        <v>42035</v>
      </c>
      <c r="B22">
        <v>285</v>
      </c>
      <c r="C22">
        <v>1862885</v>
      </c>
      <c r="D22">
        <v>209323545</v>
      </c>
      <c r="E22">
        <v>10044</v>
      </c>
      <c r="F22">
        <v>0</v>
      </c>
      <c r="G22">
        <v>112.3652533570242</v>
      </c>
      <c r="H22">
        <v>610</v>
      </c>
      <c r="I22">
        <v>295147.80728750769</v>
      </c>
      <c r="J22">
        <f t="shared" si="1"/>
        <v>31</v>
      </c>
      <c r="K22" s="6">
        <f t="shared" si="0"/>
        <v>285</v>
      </c>
      <c r="L22" s="5">
        <f t="shared" si="2"/>
        <v>12649.25</v>
      </c>
      <c r="M22">
        <f>$Y$1*L22</f>
        <v>188222.88462477</v>
      </c>
      <c r="N22" s="24"/>
      <c r="O22" s="25"/>
      <c r="P22" s="25"/>
    </row>
    <row r="23" spans="1:20" x14ac:dyDescent="0.25">
      <c r="A23" s="2">
        <v>42063</v>
      </c>
      <c r="B23">
        <v>285</v>
      </c>
      <c r="C23">
        <v>1862885</v>
      </c>
      <c r="D23">
        <v>209323545</v>
      </c>
      <c r="E23">
        <v>10044</v>
      </c>
      <c r="F23">
        <v>0</v>
      </c>
      <c r="G23">
        <v>112.3652533570242</v>
      </c>
      <c r="H23">
        <v>638</v>
      </c>
      <c r="I23">
        <v>295147.80728750769</v>
      </c>
      <c r="J23">
        <f t="shared" si="1"/>
        <v>28</v>
      </c>
      <c r="K23" s="6">
        <f t="shared" si="0"/>
        <v>285</v>
      </c>
      <c r="L23" s="5">
        <f t="shared" si="2"/>
        <v>13965.25</v>
      </c>
      <c r="M23">
        <f>$Y$1*L23</f>
        <v>207805.17734301</v>
      </c>
      <c r="N23" s="24"/>
      <c r="O23" s="25"/>
      <c r="P23" s="25"/>
    </row>
    <row r="24" spans="1:20" x14ac:dyDescent="0.25">
      <c r="A24" s="2">
        <v>42094</v>
      </c>
      <c r="B24">
        <v>281</v>
      </c>
      <c r="C24">
        <v>2054527</v>
      </c>
      <c r="D24">
        <v>231027327</v>
      </c>
      <c r="E24">
        <v>14353</v>
      </c>
      <c r="F24">
        <v>0</v>
      </c>
      <c r="G24">
        <v>112.4479391120195</v>
      </c>
      <c r="H24">
        <v>669</v>
      </c>
      <c r="I24">
        <v>372409.39283608738</v>
      </c>
      <c r="J24">
        <f t="shared" si="1"/>
        <v>31</v>
      </c>
      <c r="K24" s="6">
        <f t="shared" si="0"/>
        <v>283</v>
      </c>
      <c r="L24" s="5">
        <f t="shared" si="2"/>
        <v>15484.25</v>
      </c>
      <c r="M24">
        <f>$Y$1*L24</f>
        <v>230408.14287417001</v>
      </c>
      <c r="N24" s="24"/>
      <c r="O24" s="25"/>
      <c r="P24" s="25"/>
    </row>
    <row r="25" spans="1:20" x14ac:dyDescent="0.25">
      <c r="A25" s="2">
        <v>42124</v>
      </c>
      <c r="B25">
        <v>276</v>
      </c>
      <c r="C25">
        <v>2226667</v>
      </c>
      <c r="D25">
        <v>250505697</v>
      </c>
      <c r="E25">
        <v>19243</v>
      </c>
      <c r="F25">
        <v>0</v>
      </c>
      <c r="G25">
        <v>112.5025416912363</v>
      </c>
      <c r="H25">
        <v>699</v>
      </c>
      <c r="I25">
        <v>374550.52909396117</v>
      </c>
      <c r="J25">
        <f t="shared" si="1"/>
        <v>30</v>
      </c>
      <c r="K25" s="6">
        <f t="shared" si="0"/>
        <v>278.5</v>
      </c>
      <c r="L25" s="5">
        <f t="shared" si="2"/>
        <v>17089.25</v>
      </c>
      <c r="M25">
        <f>$Y$1*L25</f>
        <v>254290.80230637002</v>
      </c>
      <c r="N25" s="24"/>
      <c r="O25" s="25"/>
      <c r="P25" s="25"/>
    </row>
    <row r="26" spans="1:20" x14ac:dyDescent="0.25">
      <c r="A26" s="2">
        <v>42155</v>
      </c>
      <c r="B26">
        <v>272</v>
      </c>
      <c r="C26">
        <v>2389293</v>
      </c>
      <c r="D26">
        <v>268815847</v>
      </c>
      <c r="E26">
        <v>25133</v>
      </c>
      <c r="F26">
        <v>0</v>
      </c>
      <c r="G26">
        <v>112.5085316032818</v>
      </c>
      <c r="H26">
        <v>730</v>
      </c>
      <c r="I26">
        <v>413077.95990815712</v>
      </c>
      <c r="J26">
        <f t="shared" si="1"/>
        <v>31</v>
      </c>
      <c r="K26" s="6">
        <f t="shared" si="0"/>
        <v>274</v>
      </c>
      <c r="L26" s="5">
        <f t="shared" si="2"/>
        <v>18887.25</v>
      </c>
      <c r="M26">
        <f>$Y$1*L26</f>
        <v>281045.33293509</v>
      </c>
      <c r="N26" s="24"/>
      <c r="O26" s="25"/>
      <c r="P26" s="25"/>
    </row>
    <row r="27" spans="1:20" x14ac:dyDescent="0.25">
      <c r="A27" s="2">
        <v>42185</v>
      </c>
      <c r="B27">
        <v>268</v>
      </c>
      <c r="C27">
        <v>2537193</v>
      </c>
      <c r="D27">
        <v>285365347</v>
      </c>
      <c r="E27">
        <v>31133</v>
      </c>
      <c r="F27">
        <v>0</v>
      </c>
      <c r="G27">
        <v>112.4728576028706</v>
      </c>
      <c r="H27">
        <v>760</v>
      </c>
      <c r="I27">
        <v>430979.08549255319</v>
      </c>
      <c r="J27">
        <f t="shared" si="1"/>
        <v>30</v>
      </c>
      <c r="K27" s="6">
        <f t="shared" si="0"/>
        <v>270</v>
      </c>
      <c r="L27" s="5">
        <f t="shared" si="2"/>
        <v>20747.25</v>
      </c>
      <c r="M27">
        <f>$Y$1*L27</f>
        <v>308722.43358549004</v>
      </c>
      <c r="N27" s="24"/>
      <c r="O27" s="25"/>
      <c r="P27" s="25"/>
    </row>
    <row r="28" spans="1:20" x14ac:dyDescent="0.25">
      <c r="A28" s="2">
        <v>42216</v>
      </c>
      <c r="B28">
        <v>264</v>
      </c>
      <c r="C28">
        <v>2676197</v>
      </c>
      <c r="D28">
        <v>301692923</v>
      </c>
      <c r="E28">
        <v>37674</v>
      </c>
      <c r="F28">
        <v>0</v>
      </c>
      <c r="G28">
        <v>112.7319562050178</v>
      </c>
      <c r="H28">
        <v>791</v>
      </c>
      <c r="I28">
        <v>440508.43910889467</v>
      </c>
      <c r="J28">
        <f t="shared" si="1"/>
        <v>31</v>
      </c>
      <c r="K28" s="6">
        <f t="shared" si="0"/>
        <v>266</v>
      </c>
      <c r="L28" s="5">
        <f t="shared" si="2"/>
        <v>22793.25</v>
      </c>
      <c r="M28">
        <f>$Y$1*L28</f>
        <v>339167.24430093</v>
      </c>
      <c r="N28" s="24"/>
      <c r="O28" s="25"/>
      <c r="P28" s="25"/>
    </row>
    <row r="29" spans="1:20" x14ac:dyDescent="0.25">
      <c r="A29" s="2">
        <v>42247</v>
      </c>
      <c r="B29">
        <v>261</v>
      </c>
      <c r="C29">
        <v>2800290</v>
      </c>
      <c r="D29">
        <v>316187717</v>
      </c>
      <c r="E29">
        <v>44184</v>
      </c>
      <c r="F29">
        <v>0</v>
      </c>
      <c r="G29">
        <v>112.9124901349503</v>
      </c>
      <c r="H29">
        <v>822</v>
      </c>
      <c r="I29">
        <v>477361.46838374389</v>
      </c>
      <c r="J29">
        <f t="shared" si="1"/>
        <v>31</v>
      </c>
      <c r="K29" s="6">
        <f t="shared" si="0"/>
        <v>262.5</v>
      </c>
      <c r="L29" s="5">
        <f t="shared" si="2"/>
        <v>24947.75</v>
      </c>
      <c r="M29">
        <f>$Y$1*L29</f>
        <v>371226.55255431001</v>
      </c>
      <c r="N29" s="24"/>
      <c r="O29" s="25"/>
      <c r="P29" s="25"/>
    </row>
    <row r="30" spans="1:20" x14ac:dyDescent="0.25">
      <c r="A30" s="2">
        <v>42277</v>
      </c>
      <c r="B30">
        <v>258</v>
      </c>
      <c r="C30">
        <v>2909790</v>
      </c>
      <c r="D30">
        <v>328439897</v>
      </c>
      <c r="E30">
        <v>49464</v>
      </c>
      <c r="F30">
        <v>0</v>
      </c>
      <c r="G30">
        <v>112.8740895391076</v>
      </c>
      <c r="H30">
        <v>852</v>
      </c>
      <c r="I30">
        <v>490145.66499025002</v>
      </c>
      <c r="J30">
        <f t="shared" si="1"/>
        <v>30</v>
      </c>
      <c r="K30" s="6">
        <f t="shared" si="0"/>
        <v>259.5</v>
      </c>
      <c r="L30" s="5">
        <f t="shared" si="2"/>
        <v>27122.75</v>
      </c>
      <c r="M30">
        <f>$Y$1*L30</f>
        <v>403590.90412131004</v>
      </c>
      <c r="N30" s="24"/>
      <c r="O30" s="25"/>
      <c r="P30" s="25"/>
    </row>
    <row r="31" spans="1:20" x14ac:dyDescent="0.25">
      <c r="A31" s="2">
        <v>42308</v>
      </c>
      <c r="B31">
        <v>255</v>
      </c>
      <c r="C31">
        <v>3012183</v>
      </c>
      <c r="D31">
        <v>339848951</v>
      </c>
      <c r="E31">
        <v>54734</v>
      </c>
      <c r="F31">
        <v>0</v>
      </c>
      <c r="G31">
        <v>112.8248021451552</v>
      </c>
      <c r="H31">
        <v>883</v>
      </c>
      <c r="I31">
        <v>492906.72321968112</v>
      </c>
      <c r="J31">
        <f t="shared" si="1"/>
        <v>31</v>
      </c>
      <c r="K31" s="6">
        <f t="shared" si="0"/>
        <v>256.5</v>
      </c>
      <c r="L31" s="5">
        <f t="shared" si="2"/>
        <v>29463.25</v>
      </c>
      <c r="M31">
        <f>$Y$1*L31</f>
        <v>438417.92243973003</v>
      </c>
      <c r="N31" s="24"/>
      <c r="O31" s="25"/>
      <c r="P31" s="25"/>
    </row>
    <row r="32" spans="1:20" x14ac:dyDescent="0.25">
      <c r="A32" s="2">
        <v>42338</v>
      </c>
      <c r="B32">
        <v>253</v>
      </c>
      <c r="C32">
        <v>3099093</v>
      </c>
      <c r="D32">
        <v>349272971</v>
      </c>
      <c r="E32">
        <v>58964</v>
      </c>
      <c r="F32">
        <v>0</v>
      </c>
      <c r="G32">
        <v>112.7016746512609</v>
      </c>
      <c r="H32">
        <v>913</v>
      </c>
      <c r="I32">
        <v>520455.14114960929</v>
      </c>
      <c r="J32">
        <f t="shared" si="1"/>
        <v>30</v>
      </c>
      <c r="K32" s="6">
        <f t="shared" si="0"/>
        <v>254</v>
      </c>
      <c r="L32" s="5">
        <f t="shared" si="2"/>
        <v>31803.25</v>
      </c>
      <c r="M32">
        <f>$Y$1*L32</f>
        <v>473237.50067733001</v>
      </c>
      <c r="N32" s="24"/>
      <c r="O32" s="25"/>
      <c r="P32" s="25"/>
    </row>
    <row r="33" spans="1:16" x14ac:dyDescent="0.25">
      <c r="A33" s="2">
        <v>42369</v>
      </c>
      <c r="B33">
        <v>251</v>
      </c>
      <c r="C33">
        <v>3186327</v>
      </c>
      <c r="D33">
        <v>358534593</v>
      </c>
      <c r="E33">
        <v>63397</v>
      </c>
      <c r="F33">
        <v>0</v>
      </c>
      <c r="G33">
        <v>112.5228493497372</v>
      </c>
      <c r="H33">
        <v>944</v>
      </c>
      <c r="I33">
        <v>547832.725670252</v>
      </c>
      <c r="J33">
        <f t="shared" si="1"/>
        <v>31</v>
      </c>
      <c r="K33" s="6">
        <f t="shared" si="0"/>
        <v>252</v>
      </c>
      <c r="L33" s="5">
        <f t="shared" si="2"/>
        <v>34283.25</v>
      </c>
      <c r="M33">
        <f>$Y$1*L33</f>
        <v>510140.30154453003</v>
      </c>
      <c r="N33" s="24"/>
      <c r="O33" s="25"/>
      <c r="P33" s="25"/>
    </row>
    <row r="34" spans="1:16" x14ac:dyDescent="0.25">
      <c r="A34" s="2">
        <v>42400</v>
      </c>
      <c r="B34">
        <v>249</v>
      </c>
      <c r="C34">
        <v>3263269</v>
      </c>
      <c r="D34">
        <v>366998368</v>
      </c>
      <c r="E34">
        <v>67024</v>
      </c>
      <c r="F34">
        <v>0</v>
      </c>
      <c r="G34">
        <v>112.4634126086449</v>
      </c>
      <c r="H34">
        <v>975</v>
      </c>
      <c r="I34">
        <v>561596.73962360946</v>
      </c>
      <c r="J34">
        <f t="shared" si="1"/>
        <v>31</v>
      </c>
      <c r="K34" s="6">
        <f t="shared" si="0"/>
        <v>250</v>
      </c>
      <c r="L34" s="5">
        <f t="shared" si="2"/>
        <v>36825.25</v>
      </c>
      <c r="M34">
        <f>$Y$1*L34</f>
        <v>547965.67243341007</v>
      </c>
      <c r="N34" s="24"/>
      <c r="O34" s="25"/>
      <c r="P34" s="25"/>
    </row>
    <row r="35" spans="1:16" x14ac:dyDescent="0.25">
      <c r="A35" s="2">
        <v>42429</v>
      </c>
      <c r="B35">
        <v>247</v>
      </c>
      <c r="C35">
        <v>3328084</v>
      </c>
      <c r="D35">
        <v>374073266</v>
      </c>
      <c r="E35">
        <v>70475</v>
      </c>
      <c r="F35">
        <v>0</v>
      </c>
      <c r="G35">
        <v>112.39898572271611</v>
      </c>
      <c r="H35">
        <v>1004</v>
      </c>
      <c r="I35">
        <v>558106.80586574459</v>
      </c>
      <c r="J35">
        <f t="shared" si="1"/>
        <v>29</v>
      </c>
      <c r="K35" s="6">
        <f t="shared" si="0"/>
        <v>248</v>
      </c>
      <c r="L35" s="5">
        <f t="shared" si="2"/>
        <v>39261.25</v>
      </c>
      <c r="M35">
        <f>$Y$1*L35</f>
        <v>584213.74618845002</v>
      </c>
      <c r="N35" s="24"/>
      <c r="O35" s="25"/>
      <c r="P35" s="25"/>
    </row>
    <row r="36" spans="1:16" x14ac:dyDescent="0.25">
      <c r="A36" s="2">
        <v>42460</v>
      </c>
      <c r="B36">
        <v>246</v>
      </c>
      <c r="C36">
        <v>3392905</v>
      </c>
      <c r="D36">
        <v>381276581</v>
      </c>
      <c r="E36">
        <v>73637</v>
      </c>
      <c r="F36">
        <v>0</v>
      </c>
      <c r="G36">
        <v>112.3746703783336</v>
      </c>
      <c r="H36">
        <v>1035</v>
      </c>
      <c r="I36">
        <v>603416.09836924355</v>
      </c>
      <c r="J36">
        <f t="shared" si="1"/>
        <v>31</v>
      </c>
      <c r="K36" s="6">
        <f t="shared" si="0"/>
        <v>246.5</v>
      </c>
      <c r="L36" s="5">
        <f t="shared" si="2"/>
        <v>41911.75</v>
      </c>
      <c r="M36">
        <f>$Y$1*L36</f>
        <v>623653.61461527005</v>
      </c>
      <c r="N36" s="24"/>
      <c r="O36" s="25"/>
      <c r="P36" s="25"/>
    </row>
    <row r="37" spans="1:16" x14ac:dyDescent="0.25">
      <c r="A37" s="2">
        <v>42490</v>
      </c>
      <c r="B37">
        <v>245</v>
      </c>
      <c r="C37">
        <v>3455425</v>
      </c>
      <c r="D37">
        <v>387862451</v>
      </c>
      <c r="E37">
        <v>76757</v>
      </c>
      <c r="F37">
        <v>0</v>
      </c>
      <c r="G37">
        <v>112.24739388063701</v>
      </c>
      <c r="H37">
        <v>1065</v>
      </c>
      <c r="I37">
        <v>643845.99340117723</v>
      </c>
      <c r="J37">
        <f t="shared" si="1"/>
        <v>30</v>
      </c>
      <c r="K37" s="6">
        <f t="shared" si="0"/>
        <v>245.5</v>
      </c>
      <c r="L37" s="5">
        <f t="shared" si="2"/>
        <v>44506.75</v>
      </c>
      <c r="M37">
        <f>$Y$1*L37</f>
        <v>662267.63407107</v>
      </c>
      <c r="N37" s="24"/>
      <c r="O37" s="25"/>
      <c r="P37" s="25"/>
    </row>
    <row r="38" spans="1:16" x14ac:dyDescent="0.25">
      <c r="A38" s="2">
        <v>42521</v>
      </c>
      <c r="B38">
        <v>244</v>
      </c>
      <c r="C38">
        <v>3514170</v>
      </c>
      <c r="D38">
        <v>394345667</v>
      </c>
      <c r="E38">
        <v>79950</v>
      </c>
      <c r="F38">
        <v>0</v>
      </c>
      <c r="G38">
        <v>112.21587657967601</v>
      </c>
      <c r="H38">
        <v>1096</v>
      </c>
      <c r="I38">
        <v>680532.40501855407</v>
      </c>
      <c r="J38">
        <f t="shared" si="1"/>
        <v>31</v>
      </c>
      <c r="K38" s="6">
        <f t="shared" si="0"/>
        <v>244.5</v>
      </c>
      <c r="L38" s="5">
        <f t="shared" si="2"/>
        <v>47219.25</v>
      </c>
      <c r="M38">
        <f>$Y$1*L38</f>
        <v>702630.07251957001</v>
      </c>
      <c r="N38" s="24"/>
      <c r="O38" s="25"/>
      <c r="P38" s="25"/>
    </row>
    <row r="39" spans="1:16" x14ac:dyDescent="0.25">
      <c r="A39" s="2">
        <v>42551</v>
      </c>
      <c r="B39">
        <v>243</v>
      </c>
      <c r="C39">
        <v>3569070</v>
      </c>
      <c r="D39">
        <v>400472117</v>
      </c>
      <c r="E39">
        <v>82770</v>
      </c>
      <c r="F39">
        <v>0</v>
      </c>
      <c r="G39">
        <v>112.2062937964232</v>
      </c>
      <c r="H39">
        <v>1126</v>
      </c>
      <c r="I39">
        <v>711807.91382285859</v>
      </c>
      <c r="J39">
        <f t="shared" si="1"/>
        <v>30</v>
      </c>
      <c r="K39" s="6">
        <f t="shared" si="0"/>
        <v>243.5</v>
      </c>
      <c r="L39" s="5">
        <f t="shared" si="2"/>
        <v>49874.25</v>
      </c>
      <c r="M39">
        <f>$Y$1*L39</f>
        <v>742136.90167377004</v>
      </c>
      <c r="N39" s="24"/>
      <c r="O39" s="25"/>
      <c r="P39" s="25"/>
    </row>
    <row r="40" spans="1:16" x14ac:dyDescent="0.25">
      <c r="A40" s="2">
        <v>42582</v>
      </c>
      <c r="B40">
        <v>242</v>
      </c>
      <c r="C40">
        <v>3621956</v>
      </c>
      <c r="D40">
        <v>406355173</v>
      </c>
      <c r="E40">
        <v>85281</v>
      </c>
      <c r="F40">
        <v>0</v>
      </c>
      <c r="G40">
        <v>112.1921892480196</v>
      </c>
      <c r="H40">
        <v>1157</v>
      </c>
      <c r="I40">
        <v>739883.92062762845</v>
      </c>
      <c r="J40">
        <f t="shared" si="1"/>
        <v>31</v>
      </c>
      <c r="K40" s="6">
        <f t="shared" si="0"/>
        <v>242.5</v>
      </c>
      <c r="L40" s="5">
        <f t="shared" si="2"/>
        <v>52648.75</v>
      </c>
      <c r="M40">
        <f>$Y$1*L40</f>
        <v>783421.91014395002</v>
      </c>
      <c r="N40" s="24"/>
      <c r="O40" s="25"/>
      <c r="P40" s="25"/>
    </row>
    <row r="41" spans="1:16" x14ac:dyDescent="0.25">
      <c r="A41" s="2">
        <v>42613</v>
      </c>
      <c r="B41">
        <v>241</v>
      </c>
      <c r="C41">
        <v>3675679</v>
      </c>
      <c r="D41">
        <v>412040418</v>
      </c>
      <c r="E41">
        <v>87854</v>
      </c>
      <c r="F41">
        <v>0</v>
      </c>
      <c r="G41">
        <v>112.0991299838751</v>
      </c>
      <c r="H41">
        <v>1188</v>
      </c>
      <c r="I41">
        <v>767867.08950338513</v>
      </c>
      <c r="J41">
        <f t="shared" si="1"/>
        <v>31</v>
      </c>
      <c r="K41" s="6">
        <f t="shared" si="0"/>
        <v>241.5</v>
      </c>
      <c r="L41" s="5">
        <f t="shared" si="2"/>
        <v>55454.25</v>
      </c>
      <c r="M41">
        <f>$Y$1*L41</f>
        <v>825168.20362497005</v>
      </c>
      <c r="N41" s="24"/>
      <c r="O41" s="25"/>
      <c r="P41" s="25"/>
    </row>
    <row r="42" spans="1:16" x14ac:dyDescent="0.25">
      <c r="A42" s="2">
        <v>42643</v>
      </c>
      <c r="B42">
        <v>241</v>
      </c>
      <c r="C42">
        <v>3723739</v>
      </c>
      <c r="D42">
        <v>417238488</v>
      </c>
      <c r="E42">
        <v>90284</v>
      </c>
      <c r="F42">
        <v>0</v>
      </c>
      <c r="G42">
        <v>112.0482633181327</v>
      </c>
      <c r="H42">
        <v>1218</v>
      </c>
      <c r="I42">
        <v>836876.46968152374</v>
      </c>
      <c r="J42">
        <f t="shared" si="1"/>
        <v>30</v>
      </c>
      <c r="K42" s="6">
        <f t="shared" si="0"/>
        <v>241</v>
      </c>
      <c r="L42" s="5">
        <f t="shared" si="2"/>
        <v>58184.25</v>
      </c>
      <c r="M42">
        <f>$Y$1*L42</f>
        <v>865791.04490217008</v>
      </c>
      <c r="N42" s="24"/>
      <c r="O42" s="25"/>
      <c r="P42" s="25"/>
    </row>
    <row r="43" spans="1:16" x14ac:dyDescent="0.25">
      <c r="A43" s="2">
        <v>42674</v>
      </c>
      <c r="B43">
        <v>240</v>
      </c>
      <c r="C43">
        <v>3771417</v>
      </c>
      <c r="D43">
        <v>422628923</v>
      </c>
      <c r="E43">
        <v>92795</v>
      </c>
      <c r="F43">
        <v>0</v>
      </c>
      <c r="G43">
        <v>112.061043103958</v>
      </c>
      <c r="H43">
        <v>1249</v>
      </c>
      <c r="I43">
        <v>858111.2919415487</v>
      </c>
      <c r="J43">
        <f t="shared" si="1"/>
        <v>31</v>
      </c>
      <c r="K43" s="6">
        <f t="shared" si="0"/>
        <v>240.5</v>
      </c>
      <c r="L43" s="5">
        <f t="shared" si="2"/>
        <v>61020.75</v>
      </c>
      <c r="M43">
        <f>$Y$1*L43</f>
        <v>907998.62339403003</v>
      </c>
      <c r="N43" s="24"/>
      <c r="O43" s="25"/>
      <c r="P43" s="25"/>
    </row>
    <row r="44" spans="1:16" x14ac:dyDescent="0.25">
      <c r="A44" s="2">
        <v>42704</v>
      </c>
      <c r="B44">
        <v>240</v>
      </c>
      <c r="C44">
        <v>3816447</v>
      </c>
      <c r="D44">
        <v>427727483</v>
      </c>
      <c r="E44">
        <v>94865</v>
      </c>
      <c r="F44">
        <v>0</v>
      </c>
      <c r="G44">
        <v>112.0747865750527</v>
      </c>
      <c r="H44">
        <v>1279</v>
      </c>
      <c r="I44">
        <v>923625.54732949287</v>
      </c>
      <c r="J44">
        <f t="shared" si="1"/>
        <v>30</v>
      </c>
      <c r="K44" s="6">
        <f t="shared" si="0"/>
        <v>240</v>
      </c>
      <c r="L44" s="5">
        <f t="shared" si="2"/>
        <v>63780.75</v>
      </c>
      <c r="M44">
        <f>$Y$1*L44</f>
        <v>949067.8695204301</v>
      </c>
      <c r="N44" s="24"/>
      <c r="O44" s="25"/>
      <c r="P44" s="25"/>
    </row>
    <row r="45" spans="1:16" x14ac:dyDescent="0.25">
      <c r="A45" s="2">
        <v>42735</v>
      </c>
      <c r="B45">
        <v>239</v>
      </c>
      <c r="C45">
        <v>3861645</v>
      </c>
      <c r="D45">
        <v>432561220</v>
      </c>
      <c r="E45">
        <v>97128</v>
      </c>
      <c r="F45">
        <v>0</v>
      </c>
      <c r="G45">
        <v>112.0147553697971</v>
      </c>
      <c r="H45">
        <v>1310</v>
      </c>
      <c r="I45">
        <v>939858.27165826131</v>
      </c>
      <c r="J45">
        <f t="shared" si="1"/>
        <v>31</v>
      </c>
      <c r="K45" s="6">
        <f t="shared" si="0"/>
        <v>239.5</v>
      </c>
      <c r="L45" s="5">
        <f t="shared" si="2"/>
        <v>66648.25</v>
      </c>
      <c r="M45">
        <f>$Y$1*L45</f>
        <v>991736.7330231301</v>
      </c>
      <c r="N45" s="24"/>
      <c r="O45" s="25"/>
      <c r="P45" s="25"/>
    </row>
    <row r="46" spans="1:16" x14ac:dyDescent="0.25">
      <c r="A46" s="2">
        <v>42766</v>
      </c>
      <c r="B46">
        <v>239</v>
      </c>
      <c r="C46">
        <v>3901232</v>
      </c>
      <c r="D46">
        <v>436942450</v>
      </c>
      <c r="E46">
        <v>99236</v>
      </c>
      <c r="F46">
        <v>0</v>
      </c>
      <c r="G46">
        <v>112.0011447665763</v>
      </c>
      <c r="H46">
        <v>1341</v>
      </c>
      <c r="I46">
        <v>997285.17725201603</v>
      </c>
      <c r="J46">
        <f t="shared" si="1"/>
        <v>31</v>
      </c>
      <c r="K46" s="6">
        <f t="shared" si="0"/>
        <v>239</v>
      </c>
      <c r="L46" s="5">
        <f t="shared" si="2"/>
        <v>69531.25</v>
      </c>
      <c r="M46">
        <f>$Y$1*L46</f>
        <v>1034636.23903125</v>
      </c>
      <c r="N46" s="24"/>
      <c r="O46" s="25"/>
      <c r="P46" s="25"/>
    </row>
    <row r="47" spans="1:16" x14ac:dyDescent="0.25">
      <c r="A47" s="2">
        <v>42794</v>
      </c>
      <c r="B47">
        <v>239</v>
      </c>
      <c r="C47">
        <v>3935560</v>
      </c>
      <c r="D47">
        <v>440690194</v>
      </c>
      <c r="E47">
        <v>101000</v>
      </c>
      <c r="F47">
        <v>0</v>
      </c>
      <c r="G47">
        <v>111.9764897498704</v>
      </c>
      <c r="H47">
        <v>1369</v>
      </c>
      <c r="I47">
        <v>1046777.559976481</v>
      </c>
      <c r="J47">
        <f t="shared" si="1"/>
        <v>28</v>
      </c>
      <c r="K47" s="6">
        <f t="shared" si="0"/>
        <v>239</v>
      </c>
      <c r="L47" s="5">
        <f t="shared" si="2"/>
        <v>72135.25</v>
      </c>
      <c r="M47">
        <f>$Y$1*L47</f>
        <v>1073384.17994181</v>
      </c>
      <c r="N47" s="24"/>
      <c r="O47" s="25"/>
      <c r="P47" s="25"/>
    </row>
    <row r="48" spans="1:16" x14ac:dyDescent="0.25">
      <c r="A48" s="2">
        <v>42825</v>
      </c>
      <c r="B48">
        <v>238</v>
      </c>
      <c r="C48">
        <v>3976697</v>
      </c>
      <c r="D48">
        <v>445397947</v>
      </c>
      <c r="E48">
        <v>103294</v>
      </c>
      <c r="F48">
        <v>0</v>
      </c>
      <c r="G48">
        <v>112.0019822983748</v>
      </c>
      <c r="H48">
        <v>1400</v>
      </c>
      <c r="I48">
        <v>1058908.830277056</v>
      </c>
      <c r="J48">
        <f t="shared" si="1"/>
        <v>31</v>
      </c>
      <c r="K48" s="6">
        <f t="shared" si="0"/>
        <v>238.5</v>
      </c>
      <c r="L48" s="5">
        <f t="shared" si="2"/>
        <v>75033.75</v>
      </c>
      <c r="M48">
        <f>$Y$1*L48</f>
        <v>1116514.3284553501</v>
      </c>
      <c r="N48" s="24"/>
      <c r="O48" s="25"/>
      <c r="P48" s="25"/>
    </row>
    <row r="49" spans="1:17" x14ac:dyDescent="0.25">
      <c r="A49" s="2">
        <v>42855</v>
      </c>
      <c r="B49">
        <v>238</v>
      </c>
      <c r="C49">
        <v>4016567</v>
      </c>
      <c r="D49">
        <v>449776747</v>
      </c>
      <c r="E49">
        <v>105244</v>
      </c>
      <c r="F49">
        <v>0</v>
      </c>
      <c r="G49">
        <v>111.9803919615931</v>
      </c>
      <c r="H49">
        <v>1430</v>
      </c>
      <c r="I49">
        <v>1116418.475525748</v>
      </c>
      <c r="J49">
        <f t="shared" si="1"/>
        <v>30</v>
      </c>
      <c r="K49" s="6">
        <f t="shared" si="0"/>
        <v>238</v>
      </c>
      <c r="L49" s="5">
        <f t="shared" si="2"/>
        <v>77853.75</v>
      </c>
      <c r="M49">
        <f>$Y$1*L49</f>
        <v>1158476.3842801501</v>
      </c>
      <c r="N49" s="24"/>
      <c r="O49" s="25"/>
      <c r="P49" s="25"/>
    </row>
    <row r="50" spans="1:17" x14ac:dyDescent="0.25">
      <c r="A50" s="2">
        <v>42886</v>
      </c>
      <c r="B50">
        <v>238</v>
      </c>
      <c r="C50">
        <v>4055999</v>
      </c>
      <c r="D50">
        <v>454132495</v>
      </c>
      <c r="E50">
        <v>107476</v>
      </c>
      <c r="F50">
        <v>0</v>
      </c>
      <c r="G50">
        <v>111.9656328810732</v>
      </c>
      <c r="H50">
        <v>1461</v>
      </c>
      <c r="I50">
        <v>1173723.616129026</v>
      </c>
      <c r="J50">
        <f t="shared" si="1"/>
        <v>31</v>
      </c>
      <c r="K50" s="6">
        <f t="shared" si="0"/>
        <v>238</v>
      </c>
      <c r="L50" s="5">
        <f t="shared" si="2"/>
        <v>80767.75</v>
      </c>
      <c r="M50">
        <f>$Y$1*L50</f>
        <v>1201837.1752991101</v>
      </c>
      <c r="N50" s="24"/>
      <c r="O50" s="25"/>
      <c r="P50" s="25"/>
      <c r="Q50" s="7"/>
    </row>
    <row r="51" spans="1:17" x14ac:dyDescent="0.25">
      <c r="N51" s="5"/>
      <c r="O51" s="7"/>
      <c r="P51" s="7"/>
    </row>
  </sheetData>
  <conditionalFormatting sqref="N4:P50">
    <cfRule type="cellIs" dxfId="0" priority="1" operator="lessThan">
      <formula>0.000001</formula>
    </cfRule>
  </conditionalFormatting>
  <pageMargins left="0.75" right="0.75" top="1" bottom="1" header="0.5" footer="0.5"/>
  <pageSetup paperSize="9" orientation="portrait" r:id="rId1"/>
  <headerFooter>
    <oddFooter>&amp;C_x000D_&amp;1#&amp;"Arial Black"&amp;11&amp;K737373 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2D62-7108-4667-A53F-D97EC3B44DA4}">
  <dimension ref="A1:R50"/>
  <sheetViews>
    <sheetView workbookViewId="0">
      <selection activeCell="B3" sqref="B3"/>
    </sheetView>
  </sheetViews>
  <sheetFormatPr defaultRowHeight="15" x14ac:dyDescent="0.25"/>
  <cols>
    <col min="1" max="1" width="10.42578125" bestFit="1" customWidth="1"/>
    <col min="7" max="7" width="16.42578125" bestFit="1" customWidth="1"/>
    <col min="17" max="17" width="11.85546875" bestFit="1" customWidth="1"/>
  </cols>
  <sheetData>
    <row r="1" spans="1:18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22</v>
      </c>
      <c r="H1" s="3" t="s">
        <v>4</v>
      </c>
      <c r="J1" t="s">
        <v>15</v>
      </c>
      <c r="L1" s="7"/>
      <c r="M1" s="7"/>
      <c r="P1" t="s">
        <v>20</v>
      </c>
      <c r="Q1" s="8">
        <v>23.5236591</v>
      </c>
      <c r="R1" s="9"/>
    </row>
    <row r="2" spans="1:18" ht="18" x14ac:dyDescent="0.3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v>0</v>
      </c>
      <c r="H2">
        <f>$Q$1*G2</f>
        <v>0</v>
      </c>
      <c r="J2" s="4" t="s">
        <v>16</v>
      </c>
      <c r="L2" s="4"/>
      <c r="M2" s="4" t="s">
        <v>17</v>
      </c>
      <c r="P2" t="s">
        <v>21</v>
      </c>
      <c r="Q2" s="8">
        <v>8.4389812299999999E-3</v>
      </c>
      <c r="R2" s="9"/>
    </row>
    <row r="3" spans="1:18" ht="18" x14ac:dyDescent="0.35">
      <c r="A3" s="2">
        <v>41455</v>
      </c>
      <c r="B3" s="7">
        <v>331.5</v>
      </c>
      <c r="C3">
        <v>30</v>
      </c>
      <c r="D3">
        <v>0</v>
      </c>
      <c r="E3">
        <f>C3-C2</f>
        <v>30</v>
      </c>
      <c r="F3" s="6">
        <f>B2</f>
        <v>332</v>
      </c>
      <c r="G3" s="5">
        <f>G2+($B$2-F3)*E3/LN($Q$2*C3)</f>
        <v>0</v>
      </c>
      <c r="H3">
        <f t="shared" ref="H3:H50" si="0">$Q$1*G3</f>
        <v>0</v>
      </c>
      <c r="J3" s="4" t="s">
        <v>18</v>
      </c>
      <c r="M3" s="4" t="s">
        <v>19</v>
      </c>
    </row>
    <row r="4" spans="1:18" x14ac:dyDescent="0.25">
      <c r="A4" s="2">
        <v>41486</v>
      </c>
      <c r="B4">
        <v>331</v>
      </c>
      <c r="C4">
        <v>61</v>
      </c>
      <c r="D4">
        <v>36188.566083641919</v>
      </c>
      <c r="E4">
        <f>C4-C3</f>
        <v>31</v>
      </c>
      <c r="F4" s="6">
        <f>(B4+B3)/2</f>
        <v>331.25</v>
      </c>
      <c r="G4" s="5">
        <f>G3+($B$2-F4)*E4/LN($Q$2*C4)</f>
        <v>-35.014015049800157</v>
      </c>
      <c r="H4">
        <f t="shared" si="0"/>
        <v>-823.65775375376836</v>
      </c>
      <c r="M4" s="4"/>
    </row>
    <row r="5" spans="1:18" x14ac:dyDescent="0.25">
      <c r="A5" s="2">
        <v>41517</v>
      </c>
      <c r="B5">
        <v>329</v>
      </c>
      <c r="C5">
        <v>92</v>
      </c>
      <c r="D5">
        <v>23145.484767996761</v>
      </c>
      <c r="E5">
        <f>C5-C4</f>
        <v>31</v>
      </c>
      <c r="F5" s="6">
        <f>(B5+B4)/2</f>
        <v>330</v>
      </c>
      <c r="G5" s="5">
        <f>G4+($B$2-F5)*E5/LN($Q$2*C5)</f>
        <v>-279.97153684960762</v>
      </c>
      <c r="H5">
        <f t="shared" si="0"/>
        <v>-6585.9549905532576</v>
      </c>
      <c r="M5" s="4"/>
    </row>
    <row r="6" spans="1:18" x14ac:dyDescent="0.25">
      <c r="A6" s="2">
        <v>41547</v>
      </c>
      <c r="B6">
        <v>328</v>
      </c>
      <c r="C6">
        <v>122</v>
      </c>
      <c r="D6">
        <v>54514.785150636948</v>
      </c>
      <c r="E6">
        <f>C6-C5</f>
        <v>30</v>
      </c>
      <c r="F6" s="6">
        <f t="shared" ref="F6:F50" si="1">(B6+B5)/2</f>
        <v>328.5</v>
      </c>
      <c r="G6" s="5">
        <f>G5+($B$2-F6)*E6/LN($Q$2*C6)</f>
        <v>3324.8866096854927</v>
      </c>
      <c r="H6">
        <f t="shared" si="0"/>
        <v>78213.499152396282</v>
      </c>
    </row>
    <row r="7" spans="1:18" x14ac:dyDescent="0.25">
      <c r="A7" s="2">
        <v>41578</v>
      </c>
      <c r="B7">
        <v>327</v>
      </c>
      <c r="C7">
        <v>153</v>
      </c>
      <c r="D7">
        <v>90906.364903643786</v>
      </c>
      <c r="E7">
        <f t="shared" ref="E7:E50" si="2">C7-C6</f>
        <v>31</v>
      </c>
      <c r="F7" s="6">
        <f t="shared" si="1"/>
        <v>327.5</v>
      </c>
      <c r="G7" s="5">
        <f>G6+($B$2-F7)*E7/LN($Q$2*C7)</f>
        <v>3870.7803538473681</v>
      </c>
      <c r="H7">
        <f t="shared" si="0"/>
        <v>91054.917494882859</v>
      </c>
    </row>
    <row r="8" spans="1:18" x14ac:dyDescent="0.25">
      <c r="A8" s="2">
        <v>41608</v>
      </c>
      <c r="B8">
        <v>325</v>
      </c>
      <c r="C8">
        <v>183</v>
      </c>
      <c r="D8">
        <v>74137.211822990444</v>
      </c>
      <c r="E8">
        <f t="shared" si="2"/>
        <v>30</v>
      </c>
      <c r="F8" s="6">
        <f t="shared" si="1"/>
        <v>326</v>
      </c>
      <c r="G8" s="5">
        <f>G7+($B$2-F8)*E8/LN($Q$2*C8)</f>
        <v>4284.9614851875212</v>
      </c>
      <c r="H8">
        <f t="shared" si="0"/>
        <v>100797.97323418094</v>
      </c>
    </row>
    <row r="9" spans="1:18" x14ac:dyDescent="0.25">
      <c r="A9" s="2">
        <v>41639</v>
      </c>
      <c r="B9">
        <v>323</v>
      </c>
      <c r="C9">
        <v>214</v>
      </c>
      <c r="D9">
        <v>122376.3633243817</v>
      </c>
      <c r="E9">
        <f t="shared" si="2"/>
        <v>31</v>
      </c>
      <c r="F9" s="6">
        <f t="shared" si="1"/>
        <v>324</v>
      </c>
      <c r="G9" s="5">
        <f>G8+($B$2-F9)*E9/LN($Q$2*C9)</f>
        <v>4704.530786122863</v>
      </c>
      <c r="H9">
        <f t="shared" si="0"/>
        <v>110667.77843820924</v>
      </c>
    </row>
    <row r="10" spans="1:18" x14ac:dyDescent="0.25">
      <c r="A10" s="2">
        <v>41670</v>
      </c>
      <c r="B10">
        <v>320</v>
      </c>
      <c r="C10">
        <v>245</v>
      </c>
      <c r="D10">
        <v>113517.5504646811</v>
      </c>
      <c r="E10">
        <f t="shared" si="2"/>
        <v>31</v>
      </c>
      <c r="F10" s="6">
        <f t="shared" si="1"/>
        <v>321.5</v>
      </c>
      <c r="G10" s="5">
        <f>G9+($B$2-F10)*E10/LN($Q$2*C10)</f>
        <v>5152.6528908726332</v>
      </c>
      <c r="H10">
        <f t="shared" si="0"/>
        <v>121209.25006551732</v>
      </c>
    </row>
    <row r="11" spans="1:18" x14ac:dyDescent="0.25">
      <c r="A11" s="2">
        <v>41698</v>
      </c>
      <c r="B11">
        <v>318</v>
      </c>
      <c r="C11">
        <v>273</v>
      </c>
      <c r="D11">
        <v>142203.5251310271</v>
      </c>
      <c r="E11">
        <f t="shared" si="2"/>
        <v>28</v>
      </c>
      <c r="F11" s="6">
        <f t="shared" si="1"/>
        <v>319</v>
      </c>
      <c r="G11" s="5">
        <f>G10+($B$2-F11)*E11/LN($Q$2*C11)</f>
        <v>5588.8014017914375</v>
      </c>
      <c r="H11">
        <f t="shared" si="0"/>
        <v>131469.05895334389</v>
      </c>
    </row>
    <row r="12" spans="1:18" x14ac:dyDescent="0.25">
      <c r="A12" s="2">
        <v>41729</v>
      </c>
      <c r="B12">
        <v>314</v>
      </c>
      <c r="C12">
        <v>304</v>
      </c>
      <c r="D12">
        <v>166948.86488772431</v>
      </c>
      <c r="E12">
        <f t="shared" si="2"/>
        <v>31</v>
      </c>
      <c r="F12" s="6">
        <f t="shared" si="1"/>
        <v>316</v>
      </c>
      <c r="G12" s="5">
        <f>G11+($B$2-F12)*E12/LN($Q$2*C12)</f>
        <v>6115.2657809199336</v>
      </c>
      <c r="H12">
        <f t="shared" si="0"/>
        <v>143853.4275362558</v>
      </c>
    </row>
    <row r="13" spans="1:18" x14ac:dyDescent="0.25">
      <c r="A13" s="2">
        <v>41759</v>
      </c>
      <c r="B13">
        <v>312</v>
      </c>
      <c r="C13">
        <v>334</v>
      </c>
      <c r="D13">
        <v>203231.0780829337</v>
      </c>
      <c r="E13">
        <f t="shared" si="2"/>
        <v>30</v>
      </c>
      <c r="F13" s="6">
        <f t="shared" si="1"/>
        <v>313</v>
      </c>
      <c r="G13" s="5">
        <f>G12+($B$2-F13)*E13/LN($Q$2*C13)</f>
        <v>6665.3275235325327</v>
      </c>
      <c r="H13">
        <f t="shared" si="0"/>
        <v>156792.89245342652</v>
      </c>
    </row>
    <row r="14" spans="1:18" x14ac:dyDescent="0.25">
      <c r="A14" s="2">
        <v>41790</v>
      </c>
      <c r="B14">
        <v>309</v>
      </c>
      <c r="C14">
        <v>365</v>
      </c>
      <c r="D14">
        <v>188484.02867767381</v>
      </c>
      <c r="E14">
        <f t="shared" si="2"/>
        <v>31</v>
      </c>
      <c r="F14" s="6">
        <f t="shared" si="1"/>
        <v>310.5</v>
      </c>
      <c r="G14" s="5">
        <f>G13+($B$2-F14)*E14/LN($Q$2*C14)</f>
        <v>7257.7700360474682</v>
      </c>
      <c r="H14">
        <f t="shared" si="0"/>
        <v>170729.30815417535</v>
      </c>
    </row>
    <row r="15" spans="1:18" x14ac:dyDescent="0.25">
      <c r="A15" s="2">
        <v>41820</v>
      </c>
      <c r="B15">
        <v>305</v>
      </c>
      <c r="C15">
        <v>395</v>
      </c>
      <c r="D15">
        <v>203829.66553335331</v>
      </c>
      <c r="E15">
        <f t="shared" si="2"/>
        <v>30</v>
      </c>
      <c r="F15" s="6">
        <f t="shared" si="1"/>
        <v>307</v>
      </c>
      <c r="G15" s="5">
        <f>G14+($B$2-F15)*E15/LN($Q$2*C15)</f>
        <v>7880.6977218054235</v>
      </c>
      <c r="H15">
        <f t="shared" si="0"/>
        <v>185382.84667789741</v>
      </c>
    </row>
    <row r="16" spans="1:18" x14ac:dyDescent="0.25">
      <c r="A16" s="2">
        <v>41851</v>
      </c>
      <c r="B16">
        <v>301</v>
      </c>
      <c r="C16">
        <v>426</v>
      </c>
      <c r="D16">
        <v>227894.28514410419</v>
      </c>
      <c r="E16">
        <f t="shared" si="2"/>
        <v>31</v>
      </c>
      <c r="F16" s="6">
        <f t="shared" si="1"/>
        <v>303</v>
      </c>
      <c r="G16" s="5">
        <f>G15+($B$2-F16)*E16/LN($Q$2*C16)</f>
        <v>8583.2908587414968</v>
      </c>
      <c r="H16">
        <f t="shared" si="0"/>
        <v>201910.40811718121</v>
      </c>
    </row>
    <row r="17" spans="1:8" x14ac:dyDescent="0.25">
      <c r="A17" s="2">
        <v>41882</v>
      </c>
      <c r="B17">
        <v>296</v>
      </c>
      <c r="C17">
        <v>457</v>
      </c>
      <c r="D17">
        <v>281480.01901173848</v>
      </c>
      <c r="E17">
        <f t="shared" si="2"/>
        <v>31</v>
      </c>
      <c r="F17" s="6">
        <f t="shared" si="1"/>
        <v>298.5</v>
      </c>
      <c r="G17" s="5">
        <f>G16+($B$2-F17)*E17/LN($Q$2*C17)</f>
        <v>9352.6699668127076</v>
      </c>
      <c r="H17">
        <f t="shared" si="0"/>
        <v>220009.01997411044</v>
      </c>
    </row>
    <row r="18" spans="1:8" x14ac:dyDescent="0.25">
      <c r="A18" s="2">
        <v>41912</v>
      </c>
      <c r="B18">
        <v>291</v>
      </c>
      <c r="C18">
        <v>487</v>
      </c>
      <c r="D18">
        <v>313034.51715736109</v>
      </c>
      <c r="E18">
        <f t="shared" si="2"/>
        <v>30</v>
      </c>
      <c r="F18" s="6">
        <f t="shared" si="1"/>
        <v>293.5</v>
      </c>
      <c r="G18" s="5">
        <f>G17+($B$2-F18)*E18/LN($Q$2*C18)</f>
        <v>10169.865493819605</v>
      </c>
      <c r="H18">
        <f t="shared" si="0"/>
        <v>239232.44896946553</v>
      </c>
    </row>
    <row r="19" spans="1:8" x14ac:dyDescent="0.25">
      <c r="A19" s="2">
        <v>41943</v>
      </c>
      <c r="B19">
        <v>286</v>
      </c>
      <c r="C19">
        <v>518</v>
      </c>
      <c r="D19">
        <v>343937.7062259228</v>
      </c>
      <c r="E19">
        <f t="shared" si="2"/>
        <v>31</v>
      </c>
      <c r="F19" s="6">
        <f t="shared" si="1"/>
        <v>288.5</v>
      </c>
      <c r="G19" s="5">
        <f>G18+($B$2-F19)*E19/LN($Q$2*C19)</f>
        <v>11084.052233779119</v>
      </c>
      <c r="H19">
        <f t="shared" si="0"/>
        <v>260737.46619401348</v>
      </c>
    </row>
    <row r="20" spans="1:8" x14ac:dyDescent="0.25">
      <c r="A20" s="2">
        <v>41973</v>
      </c>
      <c r="B20">
        <v>286</v>
      </c>
      <c r="C20">
        <v>548</v>
      </c>
      <c r="D20">
        <v>343937.7062259228</v>
      </c>
      <c r="E20">
        <f t="shared" si="2"/>
        <v>30</v>
      </c>
      <c r="F20" s="6">
        <f t="shared" si="1"/>
        <v>286</v>
      </c>
      <c r="G20" s="5">
        <f>G19+($B$2-F20)*E20/LN($Q$2*C20)</f>
        <v>11985.199275280678</v>
      </c>
      <c r="H20">
        <f t="shared" si="0"/>
        <v>281935.74199726974</v>
      </c>
    </row>
    <row r="21" spans="1:8" x14ac:dyDescent="0.25">
      <c r="A21" s="2">
        <v>42004</v>
      </c>
      <c r="B21">
        <v>285</v>
      </c>
      <c r="C21">
        <v>579</v>
      </c>
      <c r="D21">
        <v>295147.80728750769</v>
      </c>
      <c r="E21">
        <f t="shared" si="2"/>
        <v>31</v>
      </c>
      <c r="F21" s="6">
        <f t="shared" si="1"/>
        <v>285.5</v>
      </c>
      <c r="G21" s="5">
        <f>G20+($B$2-F21)*E21/LN($Q$2*C21)</f>
        <v>12893.855358601704</v>
      </c>
      <c r="H21">
        <f t="shared" si="0"/>
        <v>303310.65794045472</v>
      </c>
    </row>
    <row r="22" spans="1:8" x14ac:dyDescent="0.25">
      <c r="A22" s="2">
        <v>42035</v>
      </c>
      <c r="B22">
        <v>285</v>
      </c>
      <c r="C22">
        <v>610</v>
      </c>
      <c r="D22">
        <v>295147.80728750769</v>
      </c>
      <c r="E22">
        <f t="shared" si="2"/>
        <v>31</v>
      </c>
      <c r="F22" s="6">
        <f t="shared" si="1"/>
        <v>285</v>
      </c>
      <c r="G22" s="5">
        <f>G21+($B$2-F22)*E22/LN($Q$2*C22)</f>
        <v>13783.047888648494</v>
      </c>
      <c r="H22">
        <f t="shared" si="0"/>
        <v>324227.71989154193</v>
      </c>
    </row>
    <row r="23" spans="1:8" x14ac:dyDescent="0.25">
      <c r="A23" s="2">
        <v>42063</v>
      </c>
      <c r="B23">
        <v>285</v>
      </c>
      <c r="C23">
        <v>638</v>
      </c>
      <c r="D23">
        <v>295147.80728750769</v>
      </c>
      <c r="E23">
        <f t="shared" si="2"/>
        <v>28</v>
      </c>
      <c r="F23" s="6">
        <f t="shared" si="1"/>
        <v>285</v>
      </c>
      <c r="G23" s="5">
        <f>G22+($B$2-F23)*E23/LN($Q$2*C23)</f>
        <v>14564.778396025207</v>
      </c>
      <c r="H23">
        <f t="shared" si="0"/>
        <v>342616.88185514178</v>
      </c>
    </row>
    <row r="24" spans="1:8" x14ac:dyDescent="0.25">
      <c r="A24" s="2">
        <v>42094</v>
      </c>
      <c r="B24">
        <v>281</v>
      </c>
      <c r="C24">
        <v>669</v>
      </c>
      <c r="D24">
        <v>372409.39283608738</v>
      </c>
      <c r="E24">
        <f t="shared" si="2"/>
        <v>31</v>
      </c>
      <c r="F24" s="6">
        <f t="shared" si="1"/>
        <v>283</v>
      </c>
      <c r="G24" s="5">
        <f>G23+($B$2-F24)*E24/LN($Q$2*C24)</f>
        <v>15442.361414471827</v>
      </c>
      <c r="H24">
        <f t="shared" si="0"/>
        <v>363260.84561302903</v>
      </c>
    </row>
    <row r="25" spans="1:8" x14ac:dyDescent="0.25">
      <c r="A25" s="2">
        <v>42124</v>
      </c>
      <c r="B25">
        <v>276</v>
      </c>
      <c r="C25">
        <v>699</v>
      </c>
      <c r="D25">
        <v>374550.52909396117</v>
      </c>
      <c r="E25">
        <f t="shared" si="2"/>
        <v>30</v>
      </c>
      <c r="F25" s="6">
        <f t="shared" si="1"/>
        <v>278.5</v>
      </c>
      <c r="G25" s="5">
        <f>G24+($B$2-F25)*E25/LN($Q$2*C25)</f>
        <v>16346.710544096921</v>
      </c>
      <c r="H25">
        <f t="shared" si="0"/>
        <v>384534.44624571147</v>
      </c>
    </row>
    <row r="26" spans="1:8" x14ac:dyDescent="0.25">
      <c r="A26" s="2">
        <v>42155</v>
      </c>
      <c r="B26">
        <v>272</v>
      </c>
      <c r="C26">
        <v>730</v>
      </c>
      <c r="D26">
        <v>413077.95990815712</v>
      </c>
      <c r="E26">
        <f t="shared" si="2"/>
        <v>31</v>
      </c>
      <c r="F26" s="6">
        <f t="shared" si="1"/>
        <v>274</v>
      </c>
      <c r="G26" s="5">
        <f>G25+($B$2-F26)*E26/LN($Q$2*C26)</f>
        <v>17335.627388292745</v>
      </c>
      <c r="H26">
        <f t="shared" si="0"/>
        <v>407797.38896682189</v>
      </c>
    </row>
    <row r="27" spans="1:8" x14ac:dyDescent="0.25">
      <c r="A27" s="2">
        <v>42185</v>
      </c>
      <c r="B27">
        <v>268</v>
      </c>
      <c r="C27">
        <v>760</v>
      </c>
      <c r="D27">
        <v>430979.08549255319</v>
      </c>
      <c r="E27">
        <f t="shared" si="2"/>
        <v>30</v>
      </c>
      <c r="F27" s="6">
        <f t="shared" si="1"/>
        <v>270</v>
      </c>
      <c r="G27" s="5">
        <f>G26+($B$2-F27)*E27/LN($Q$2*C27)</f>
        <v>18336.475015686348</v>
      </c>
      <c r="H27">
        <f t="shared" si="0"/>
        <v>431340.98736467282</v>
      </c>
    </row>
    <row r="28" spans="1:8" x14ac:dyDescent="0.25">
      <c r="A28" s="2">
        <v>42216</v>
      </c>
      <c r="B28">
        <v>264</v>
      </c>
      <c r="C28">
        <v>791</v>
      </c>
      <c r="D28">
        <v>440508.43910889467</v>
      </c>
      <c r="E28">
        <f t="shared" si="2"/>
        <v>31</v>
      </c>
      <c r="F28" s="6">
        <f t="shared" si="1"/>
        <v>266</v>
      </c>
      <c r="G28" s="5">
        <f>G27+($B$2-F28)*E28/LN($Q$2*C28)</f>
        <v>19414.222268249217</v>
      </c>
      <c r="H28">
        <f t="shared" si="0"/>
        <v>456693.54632992332</v>
      </c>
    </row>
    <row r="29" spans="1:8" x14ac:dyDescent="0.25">
      <c r="A29" s="2">
        <v>42247</v>
      </c>
      <c r="B29">
        <v>261</v>
      </c>
      <c r="C29">
        <v>822</v>
      </c>
      <c r="D29">
        <v>477361.46838374389</v>
      </c>
      <c r="E29">
        <f t="shared" si="2"/>
        <v>31</v>
      </c>
      <c r="F29" s="6">
        <f t="shared" si="1"/>
        <v>262.5</v>
      </c>
      <c r="G29" s="5">
        <f>G28+($B$2-F29)*E29/LN($Q$2*C29)</f>
        <v>20526.597341000401</v>
      </c>
      <c r="H29">
        <f t="shared" si="0"/>
        <v>482860.67833265988</v>
      </c>
    </row>
    <row r="30" spans="1:8" x14ac:dyDescent="0.25">
      <c r="A30" s="2">
        <v>42277</v>
      </c>
      <c r="B30">
        <v>258</v>
      </c>
      <c r="C30">
        <v>852</v>
      </c>
      <c r="D30">
        <v>490145.66499025002</v>
      </c>
      <c r="E30">
        <f t="shared" si="2"/>
        <v>30</v>
      </c>
      <c r="F30" s="6">
        <f t="shared" si="1"/>
        <v>259.5</v>
      </c>
      <c r="G30" s="5">
        <f>G29+($B$2-F30)*E30/LN($Q$2*C30)</f>
        <v>21629.151146584067</v>
      </c>
      <c r="H30">
        <f t="shared" si="0"/>
        <v>508796.77819461771</v>
      </c>
    </row>
    <row r="31" spans="1:8" x14ac:dyDescent="0.25">
      <c r="A31" s="2">
        <v>42308</v>
      </c>
      <c r="B31">
        <v>255</v>
      </c>
      <c r="C31">
        <v>883</v>
      </c>
      <c r="D31">
        <v>492906.72321968112</v>
      </c>
      <c r="E31">
        <f t="shared" si="2"/>
        <v>31</v>
      </c>
      <c r="F31" s="6">
        <f t="shared" si="1"/>
        <v>256.5</v>
      </c>
      <c r="G31" s="5">
        <f>G30+($B$2-F31)*E31/LN($Q$2*C31)</f>
        <v>22794.488367108177</v>
      </c>
      <c r="H31">
        <f t="shared" si="0"/>
        <v>536209.77370676841</v>
      </c>
    </row>
    <row r="32" spans="1:8" x14ac:dyDescent="0.25">
      <c r="A32" s="2">
        <v>42338</v>
      </c>
      <c r="B32">
        <v>253</v>
      </c>
      <c r="C32">
        <v>913</v>
      </c>
      <c r="D32">
        <v>520455.14114960929</v>
      </c>
      <c r="E32">
        <f t="shared" si="2"/>
        <v>30</v>
      </c>
      <c r="F32" s="6">
        <f t="shared" si="1"/>
        <v>254</v>
      </c>
      <c r="G32" s="5">
        <f>G31+($B$2-F32)*E32/LN($Q$2*C32)</f>
        <v>23940.512288572383</v>
      </c>
      <c r="H32">
        <f t="shared" si="0"/>
        <v>563168.44975573756</v>
      </c>
    </row>
    <row r="33" spans="1:8" x14ac:dyDescent="0.25">
      <c r="A33" s="2">
        <v>42369</v>
      </c>
      <c r="B33">
        <v>251</v>
      </c>
      <c r="C33">
        <v>944</v>
      </c>
      <c r="D33">
        <v>547832.725670252</v>
      </c>
      <c r="E33">
        <f t="shared" si="2"/>
        <v>31</v>
      </c>
      <c r="F33" s="6">
        <f t="shared" si="1"/>
        <v>252</v>
      </c>
      <c r="G33" s="5">
        <f>G32+($B$2-F33)*E33/LN($Q$2*C33)</f>
        <v>25135.559119488502</v>
      </c>
      <c r="H33">
        <f t="shared" si="0"/>
        <v>591280.32401474367</v>
      </c>
    </row>
    <row r="34" spans="1:8" x14ac:dyDescent="0.25">
      <c r="A34" s="2">
        <v>42400</v>
      </c>
      <c r="B34">
        <v>249</v>
      </c>
      <c r="C34">
        <v>975</v>
      </c>
      <c r="D34">
        <v>561596.73962360946</v>
      </c>
      <c r="E34">
        <f t="shared" si="2"/>
        <v>31</v>
      </c>
      <c r="F34" s="6">
        <f t="shared" si="1"/>
        <v>250</v>
      </c>
      <c r="G34" s="5">
        <f>G33+($B$2-F34)*E34/LN($Q$2*C34)</f>
        <v>26341.702506352296</v>
      </c>
      <c r="H34">
        <f t="shared" si="0"/>
        <v>619653.22987304698</v>
      </c>
    </row>
    <row r="35" spans="1:8" x14ac:dyDescent="0.25">
      <c r="A35" s="2">
        <v>42429</v>
      </c>
      <c r="B35">
        <v>247</v>
      </c>
      <c r="C35">
        <v>1004</v>
      </c>
      <c r="D35">
        <v>558106.80586574459</v>
      </c>
      <c r="E35">
        <f t="shared" si="2"/>
        <v>29</v>
      </c>
      <c r="F35" s="6">
        <f t="shared" si="1"/>
        <v>248</v>
      </c>
      <c r="G35" s="5">
        <f>G34+($B$2-F35)*E35/LN($Q$2*C35)</f>
        <v>27481.696365838026</v>
      </c>
      <c r="H35">
        <f t="shared" si="0"/>
        <v>646470.05679968256</v>
      </c>
    </row>
    <row r="36" spans="1:8" x14ac:dyDescent="0.25">
      <c r="A36" s="2">
        <v>42460</v>
      </c>
      <c r="B36">
        <v>246</v>
      </c>
      <c r="C36">
        <v>1035</v>
      </c>
      <c r="D36">
        <v>603416.09836924355</v>
      </c>
      <c r="E36">
        <f t="shared" si="2"/>
        <v>31</v>
      </c>
      <c r="F36" s="6">
        <f t="shared" si="1"/>
        <v>246.5</v>
      </c>
      <c r="G36" s="5">
        <f>G35+($B$2-F36)*E36/LN($Q$2*C36)</f>
        <v>28704.667447193839</v>
      </c>
      <c r="H36">
        <f t="shared" si="0"/>
        <v>675238.81160665513</v>
      </c>
    </row>
    <row r="37" spans="1:8" x14ac:dyDescent="0.25">
      <c r="A37" s="2">
        <v>42490</v>
      </c>
      <c r="B37">
        <v>245</v>
      </c>
      <c r="C37">
        <v>1065</v>
      </c>
      <c r="D37">
        <v>643845.99340117723</v>
      </c>
      <c r="E37">
        <f t="shared" si="2"/>
        <v>30</v>
      </c>
      <c r="F37" s="6">
        <f t="shared" si="1"/>
        <v>245.5</v>
      </c>
      <c r="G37" s="5">
        <f>G36+($B$2-F37)*E37/LN($Q$2*C37)</f>
        <v>29886.449481643172</v>
      </c>
      <c r="H37">
        <f t="shared" si="0"/>
        <v>703038.64931554568</v>
      </c>
    </row>
    <row r="38" spans="1:8" x14ac:dyDescent="0.25">
      <c r="A38" s="2">
        <v>42521</v>
      </c>
      <c r="B38">
        <v>244</v>
      </c>
      <c r="C38">
        <v>1096</v>
      </c>
      <c r="D38">
        <v>680532.40501855407</v>
      </c>
      <c r="E38">
        <f t="shared" si="2"/>
        <v>31</v>
      </c>
      <c r="F38" s="6">
        <f t="shared" si="1"/>
        <v>244.5</v>
      </c>
      <c r="G38" s="5">
        <f>G37+($B$2-F38)*E38/LN($Q$2*C38)</f>
        <v>31105.808844999741</v>
      </c>
      <c r="H38">
        <f t="shared" si="0"/>
        <v>731722.44329953869</v>
      </c>
    </row>
    <row r="39" spans="1:8" x14ac:dyDescent="0.25">
      <c r="A39" s="2">
        <v>42551</v>
      </c>
      <c r="B39">
        <v>243</v>
      </c>
      <c r="C39">
        <v>1126</v>
      </c>
      <c r="D39">
        <v>711807.91382285859</v>
      </c>
      <c r="E39">
        <f t="shared" si="2"/>
        <v>30</v>
      </c>
      <c r="F39" s="6">
        <f t="shared" si="1"/>
        <v>243.5</v>
      </c>
      <c r="G39" s="5">
        <f>G38+($B$2-F39)*E39/LN($Q$2*C39)</f>
        <v>32285.005354285127</v>
      </c>
      <c r="H39">
        <f t="shared" si="0"/>
        <v>759461.45999587805</v>
      </c>
    </row>
    <row r="40" spans="1:8" x14ac:dyDescent="0.25">
      <c r="A40" s="2">
        <v>42582</v>
      </c>
      <c r="B40">
        <v>242</v>
      </c>
      <c r="C40">
        <v>1157</v>
      </c>
      <c r="D40">
        <v>739883.92062762845</v>
      </c>
      <c r="E40">
        <f t="shared" si="2"/>
        <v>31</v>
      </c>
      <c r="F40" s="6">
        <f t="shared" si="1"/>
        <v>242.5</v>
      </c>
      <c r="G40" s="5">
        <f>G39+($B$2-F40)*E40/LN($Q$2*C40)</f>
        <v>33502.589805642703</v>
      </c>
      <c r="H40">
        <f t="shared" si="0"/>
        <v>788103.50155507424</v>
      </c>
    </row>
    <row r="41" spans="1:8" x14ac:dyDescent="0.25">
      <c r="A41" s="2">
        <v>42613</v>
      </c>
      <c r="B41">
        <v>241</v>
      </c>
      <c r="C41">
        <v>1188</v>
      </c>
      <c r="D41">
        <v>767867.08950338513</v>
      </c>
      <c r="E41">
        <f t="shared" si="2"/>
        <v>31</v>
      </c>
      <c r="F41" s="6">
        <f t="shared" si="1"/>
        <v>241.5</v>
      </c>
      <c r="G41" s="5">
        <f>G40+($B$2-F41)*E41/LN($Q$2*C41)</f>
        <v>34719.656337273969</v>
      </c>
      <c r="H41">
        <f t="shared" si="0"/>
        <v>816733.35974718747</v>
      </c>
    </row>
    <row r="42" spans="1:8" x14ac:dyDescent="0.25">
      <c r="A42" s="2">
        <v>42643</v>
      </c>
      <c r="B42">
        <v>241</v>
      </c>
      <c r="C42">
        <v>1218</v>
      </c>
      <c r="D42">
        <v>836876.46968152374</v>
      </c>
      <c r="E42">
        <f t="shared" si="2"/>
        <v>30</v>
      </c>
      <c r="F42" s="6">
        <f t="shared" si="1"/>
        <v>241</v>
      </c>
      <c r="G42" s="5">
        <f>G41+($B$2-F42)*E42/LN($Q$2*C42)</f>
        <v>35891.294070944416</v>
      </c>
      <c r="H42">
        <f t="shared" si="0"/>
        <v>844294.56638274761</v>
      </c>
    </row>
    <row r="43" spans="1:8" x14ac:dyDescent="0.25">
      <c r="A43" s="2">
        <v>42674</v>
      </c>
      <c r="B43">
        <v>240</v>
      </c>
      <c r="C43">
        <v>1249</v>
      </c>
      <c r="D43">
        <v>858111.2919415487</v>
      </c>
      <c r="E43">
        <f t="shared" si="2"/>
        <v>31</v>
      </c>
      <c r="F43" s="6">
        <f t="shared" si="1"/>
        <v>240.5</v>
      </c>
      <c r="G43" s="5">
        <f>G42+($B$2-F43)*E43/LN($Q$2*C43)</f>
        <v>37095.647921508535</v>
      </c>
      <c r="H43">
        <f t="shared" si="0"/>
        <v>872625.37579919037</v>
      </c>
    </row>
    <row r="44" spans="1:8" x14ac:dyDescent="0.25">
      <c r="A44" s="2">
        <v>42704</v>
      </c>
      <c r="B44">
        <v>240</v>
      </c>
      <c r="C44">
        <v>1279</v>
      </c>
      <c r="D44">
        <v>923625.54732949287</v>
      </c>
      <c r="E44">
        <f t="shared" si="2"/>
        <v>30</v>
      </c>
      <c r="F44" s="6">
        <f t="shared" si="1"/>
        <v>240</v>
      </c>
      <c r="G44" s="5">
        <f>G43+($B$2-F44)*E44/LN($Q$2*C44)</f>
        <v>38255.828449287466</v>
      </c>
      <c r="H44">
        <f t="shared" si="0"/>
        <v>899917.06702911993</v>
      </c>
    </row>
    <row r="45" spans="1:8" x14ac:dyDescent="0.25">
      <c r="A45" s="2">
        <v>42735</v>
      </c>
      <c r="B45">
        <v>239</v>
      </c>
      <c r="C45">
        <v>1310</v>
      </c>
      <c r="D45">
        <v>939858.27165826131</v>
      </c>
      <c r="E45">
        <f t="shared" si="2"/>
        <v>31</v>
      </c>
      <c r="F45" s="6">
        <f t="shared" si="1"/>
        <v>239.5</v>
      </c>
      <c r="G45" s="5">
        <f>G44+($B$2-F45)*E45/LN($Q$2*C45)</f>
        <v>39449.18374817424</v>
      </c>
      <c r="H45">
        <f t="shared" si="0"/>
        <v>927989.15026531112</v>
      </c>
    </row>
    <row r="46" spans="1:8" x14ac:dyDescent="0.25">
      <c r="A46" s="2">
        <v>42766</v>
      </c>
      <c r="B46">
        <v>239</v>
      </c>
      <c r="C46">
        <v>1341</v>
      </c>
      <c r="D46">
        <v>997285.17725201603</v>
      </c>
      <c r="E46">
        <f t="shared" si="2"/>
        <v>31</v>
      </c>
      <c r="F46" s="6">
        <f t="shared" si="1"/>
        <v>239</v>
      </c>
      <c r="G46" s="5">
        <f>G45+($B$2-F46)*E46/LN($Q$2*C46)</f>
        <v>40637.423905584474</v>
      </c>
      <c r="H46">
        <f t="shared" si="0"/>
        <v>955940.90665715968</v>
      </c>
    </row>
    <row r="47" spans="1:8" x14ac:dyDescent="0.25">
      <c r="A47" s="2">
        <v>42794</v>
      </c>
      <c r="B47">
        <v>239</v>
      </c>
      <c r="C47">
        <v>1369</v>
      </c>
      <c r="D47">
        <v>1046777.559976481</v>
      </c>
      <c r="E47">
        <f t="shared" si="2"/>
        <v>28</v>
      </c>
      <c r="F47" s="6">
        <f t="shared" si="1"/>
        <v>239</v>
      </c>
      <c r="G47" s="5">
        <f>G46+($B$2-F47)*E47/LN($Q$2*C47)</f>
        <v>41701.609264580897</v>
      </c>
      <c r="H47">
        <f t="shared" si="0"/>
        <v>980974.44026140275</v>
      </c>
    </row>
    <row r="48" spans="1:8" x14ac:dyDescent="0.25">
      <c r="A48" s="2">
        <v>42825</v>
      </c>
      <c r="B48">
        <v>238</v>
      </c>
      <c r="C48">
        <v>1400</v>
      </c>
      <c r="D48">
        <v>1058908.830277056</v>
      </c>
      <c r="E48">
        <f t="shared" si="2"/>
        <v>31</v>
      </c>
      <c r="F48" s="6">
        <f t="shared" si="1"/>
        <v>238.5</v>
      </c>
      <c r="G48" s="5">
        <f>G47+($B$2-F48)*E48/LN($Q$2*C48)</f>
        <v>42875.407624318585</v>
      </c>
      <c r="H48">
        <f t="shared" si="0"/>
        <v>1008586.4727280112</v>
      </c>
    </row>
    <row r="49" spans="1:8" x14ac:dyDescent="0.25">
      <c r="A49" s="2">
        <v>42855</v>
      </c>
      <c r="B49">
        <v>238</v>
      </c>
      <c r="C49">
        <v>1430</v>
      </c>
      <c r="D49">
        <v>1116418.475525748</v>
      </c>
      <c r="E49">
        <f t="shared" si="2"/>
        <v>30</v>
      </c>
      <c r="F49" s="6">
        <f t="shared" si="1"/>
        <v>238</v>
      </c>
      <c r="G49" s="5">
        <f>G48+($B$2-F49)*E49/LN($Q$2*C49)</f>
        <v>44007.693990262429</v>
      </c>
      <c r="H49">
        <f t="shared" si="0"/>
        <v>1035221.9912040521</v>
      </c>
    </row>
    <row r="50" spans="1:8" x14ac:dyDescent="0.25">
      <c r="A50" s="2">
        <v>42886</v>
      </c>
      <c r="B50">
        <v>238</v>
      </c>
      <c r="C50">
        <v>1461</v>
      </c>
      <c r="D50">
        <v>1173723.616129026</v>
      </c>
      <c r="E50">
        <f t="shared" si="2"/>
        <v>31</v>
      </c>
      <c r="F50" s="6">
        <f t="shared" si="1"/>
        <v>238</v>
      </c>
      <c r="G50" s="5">
        <f>G49+($B$2-F50)*E50/LN($Q$2*C50)</f>
        <v>45167.733814173254</v>
      </c>
      <c r="H50">
        <f t="shared" si="0"/>
        <v>1062510.3725641544</v>
      </c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I9" sqref="I9"/>
    </sheetView>
  </sheetViews>
  <sheetFormatPr defaultRowHeight="15" x14ac:dyDescent="0.25"/>
  <cols>
    <col min="1" max="1" width="10.42578125" bestFit="1" customWidth="1"/>
    <col min="9" max="9" width="13.28515625" bestFit="1" customWidth="1"/>
    <col min="10" max="10" width="8.42578125" customWidth="1"/>
    <col min="19" max="19" width="11.85546875" bestFit="1" customWidth="1"/>
  </cols>
  <sheetData>
    <row r="1" spans="1:2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7</v>
      </c>
      <c r="H1" s="3" t="s">
        <v>4</v>
      </c>
      <c r="I1" s="3" t="s">
        <v>29</v>
      </c>
      <c r="J1" s="11" t="s">
        <v>28</v>
      </c>
      <c r="L1" s="4" t="s">
        <v>8</v>
      </c>
      <c r="N1" s="4"/>
      <c r="R1" t="s">
        <v>13</v>
      </c>
      <c r="S1" s="8">
        <v>4588866.1900000004</v>
      </c>
      <c r="T1" s="9">
        <v>4588866.1900000004</v>
      </c>
    </row>
    <row r="2" spans="1:20" ht="18" x14ac:dyDescent="0.3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f>B2</f>
        <v>332</v>
      </c>
      <c r="H2">
        <v>0</v>
      </c>
      <c r="I2" s="5">
        <f>G2</f>
        <v>332</v>
      </c>
      <c r="J2">
        <f>B2</f>
        <v>332</v>
      </c>
      <c r="L2" s="4" t="s">
        <v>30</v>
      </c>
      <c r="R2" t="s">
        <v>14</v>
      </c>
      <c r="S2" s="8">
        <v>29.264116300000001</v>
      </c>
      <c r="T2" s="10">
        <v>29.264116300000001</v>
      </c>
    </row>
    <row r="3" spans="1:20" ht="18" x14ac:dyDescent="0.35">
      <c r="A3" s="2">
        <v>41455</v>
      </c>
      <c r="B3" s="7">
        <v>332</v>
      </c>
      <c r="C3">
        <v>30</v>
      </c>
      <c r="D3">
        <v>0</v>
      </c>
      <c r="E3">
        <f>C3-C2</f>
        <v>30</v>
      </c>
      <c r="F3" s="6">
        <f>(B3+B2)/2</f>
        <v>332</v>
      </c>
      <c r="G3" s="5">
        <f>$B$2*(1-H3/$S$1)</f>
        <v>332</v>
      </c>
      <c r="H3" s="7">
        <f>H2+($S$1/$B$2)*(G2-F3)*(1-EXP(-$S$2*$B$2*E3/$S$1))</f>
        <v>0</v>
      </c>
      <c r="I3" s="5">
        <f>B3</f>
        <v>332</v>
      </c>
      <c r="J3" s="7">
        <f>B3</f>
        <v>332</v>
      </c>
      <c r="L3" s="4" t="s">
        <v>10</v>
      </c>
      <c r="O3" s="4" t="s">
        <v>9</v>
      </c>
    </row>
    <row r="4" spans="1:20" ht="18" x14ac:dyDescent="0.35">
      <c r="A4" s="2">
        <v>41486</v>
      </c>
      <c r="B4">
        <v>331</v>
      </c>
      <c r="C4">
        <v>61</v>
      </c>
      <c r="D4">
        <v>36188.566083641919</v>
      </c>
      <c r="E4">
        <f>C4-C3</f>
        <v>31</v>
      </c>
      <c r="F4" s="6">
        <f>(B4+B3)/2</f>
        <v>331.5</v>
      </c>
      <c r="G4" s="5">
        <f>$B$2*(1-H4/$S$1)</f>
        <v>331.96823670999635</v>
      </c>
      <c r="H4" s="7">
        <f>H3+($S$1/$B$2)*(G3-F4)*(1-EXP(-$S$2*$B$2*E4/$S$1))</f>
        <v>439.02857705046728</v>
      </c>
      <c r="I4" s="5">
        <f>$B$2*(1-H4/$S$1)</f>
        <v>331.96823670999635</v>
      </c>
      <c r="J4" s="7">
        <f>2*(I3-(H4-H3)*($B$2/$S$1)/(1-EXP(-$S$2*$B$2*E4/$S$1)))-J3</f>
        <v>331</v>
      </c>
      <c r="L4" s="4" t="s">
        <v>11</v>
      </c>
    </row>
    <row r="5" spans="1:20" ht="18" x14ac:dyDescent="0.35">
      <c r="A5" s="2">
        <v>41517</v>
      </c>
      <c r="B5">
        <v>329</v>
      </c>
      <c r="C5">
        <v>92</v>
      </c>
      <c r="D5">
        <v>23145.484767996761</v>
      </c>
      <c r="E5">
        <f>C5-C4</f>
        <v>31</v>
      </c>
      <c r="F5" s="6">
        <f t="shared" ref="F5:F48" si="0">(B5+B4)/2</f>
        <v>330</v>
      </c>
      <c r="G5" s="5">
        <f>$B$2*(1-H5/$S$1)</f>
        <v>331.84320136316563</v>
      </c>
      <c r="H5" s="7">
        <f>H4+($S$1/$B$2)*(G4-F5)*(1-EXP(-$S$2*$B$2*E5/$S$1))</f>
        <v>2167.2529012268465</v>
      </c>
      <c r="I5" s="5">
        <f>$B$2*(1-H5/$S$1)</f>
        <v>331.84320136316563</v>
      </c>
      <c r="J5" s="7">
        <f t="shared" ref="J5:J50" si="1">2*(I4-(H5-H4)*($B$2/$S$1)/(1-EXP(-$S$2*$B$2*E5/$S$1)))-J4</f>
        <v>329</v>
      </c>
      <c r="L5" s="4" t="s">
        <v>12</v>
      </c>
    </row>
    <row r="6" spans="1:20" x14ac:dyDescent="0.25">
      <c r="A6" s="2">
        <v>41547</v>
      </c>
      <c r="B6">
        <v>328</v>
      </c>
      <c r="C6">
        <v>122</v>
      </c>
      <c r="D6">
        <v>54514.785150636948</v>
      </c>
      <c r="E6">
        <f>C6-C5</f>
        <v>30</v>
      </c>
      <c r="F6" s="6">
        <f t="shared" si="0"/>
        <v>328.5</v>
      </c>
      <c r="G6" s="5">
        <f t="shared" ref="G6:I49" si="2">$B$2*(1-H6/$S$1)</f>
        <v>331.6374549018019</v>
      </c>
      <c r="H6" s="7">
        <f>H5+($S$1/$B$2)*(G5-F6)*(1-EXP(-$S$2*$B$2*E6/$S$1))</f>
        <v>5011.0570586492977</v>
      </c>
      <c r="I6" s="5">
        <f>$B$2*(1-H6/$S$1)</f>
        <v>331.6374549018019</v>
      </c>
      <c r="J6" s="7">
        <f t="shared" si="1"/>
        <v>328</v>
      </c>
    </row>
    <row r="7" spans="1:20" ht="18" x14ac:dyDescent="0.35">
      <c r="A7" s="2">
        <v>41578</v>
      </c>
      <c r="B7">
        <v>327</v>
      </c>
      <c r="C7">
        <v>153</v>
      </c>
      <c r="D7">
        <v>90906.364903643786</v>
      </c>
      <c r="E7">
        <f t="shared" ref="E7:E49" si="3">C7-C6</f>
        <v>31</v>
      </c>
      <c r="F7" s="6">
        <f t="shared" si="0"/>
        <v>327.5</v>
      </c>
      <c r="G7" s="5">
        <f t="shared" si="2"/>
        <v>331.37461654195624</v>
      </c>
      <c r="H7" s="7">
        <f>H6+($S$1/$B$2)*(G6-F7)*(1-EXP(-$S$2*$B$2*E7/$S$1))</f>
        <v>8643.9789349464372</v>
      </c>
      <c r="I7" s="5">
        <f>$B$2*(1-H7/$S$1)</f>
        <v>331.37461654195624</v>
      </c>
      <c r="J7" s="7">
        <f t="shared" si="1"/>
        <v>327</v>
      </c>
      <c r="L7" s="4" t="s">
        <v>26</v>
      </c>
    </row>
    <row r="8" spans="1:20" ht="18" x14ac:dyDescent="0.35">
      <c r="A8" s="2">
        <v>41608</v>
      </c>
      <c r="B8">
        <v>325</v>
      </c>
      <c r="C8">
        <v>183</v>
      </c>
      <c r="D8">
        <v>74137.211822990444</v>
      </c>
      <c r="E8">
        <f t="shared" si="3"/>
        <v>30</v>
      </c>
      <c r="F8" s="6">
        <f t="shared" si="0"/>
        <v>326</v>
      </c>
      <c r="G8" s="5">
        <f t="shared" si="2"/>
        <v>331.04385323619852</v>
      </c>
      <c r="H8" s="7">
        <f>H7+($S$1/$B$2)*(G7-F8)*(1-EXP(-$S$2*$B$2*E8/$S$1))</f>
        <v>13215.751677972028</v>
      </c>
      <c r="I8" s="5">
        <f>$B$2*(1-H8/$S$1)</f>
        <v>331.04385323619852</v>
      </c>
      <c r="J8" s="7">
        <f t="shared" si="1"/>
        <v>325</v>
      </c>
      <c r="L8" s="4" t="s">
        <v>27</v>
      </c>
    </row>
    <row r="9" spans="1:20" x14ac:dyDescent="0.25">
      <c r="A9" s="2">
        <v>41639</v>
      </c>
      <c r="B9">
        <v>323</v>
      </c>
      <c r="C9">
        <v>214</v>
      </c>
      <c r="D9">
        <v>122376.3633243817</v>
      </c>
      <c r="E9">
        <f t="shared" si="3"/>
        <v>31</v>
      </c>
      <c r="F9" s="6">
        <f t="shared" si="0"/>
        <v>324</v>
      </c>
      <c r="G9" s="5">
        <f t="shared" si="2"/>
        <v>330.59638133002994</v>
      </c>
      <c r="H9" s="7">
        <f>H8+($S$1/$B$2)*(G8-F9)*(1-EXP(-$S$2*$B$2*E9/$S$1))</f>
        <v>19400.657404453155</v>
      </c>
      <c r="I9" s="5">
        <f t="shared" ref="I5:I50" si="4">$B$2*(1-H9/$S$1)</f>
        <v>330.59638133002994</v>
      </c>
      <c r="J9" s="7">
        <f t="shared" si="1"/>
        <v>323</v>
      </c>
    </row>
    <row r="10" spans="1:20" x14ac:dyDescent="0.25">
      <c r="A10" s="2">
        <v>41670</v>
      </c>
      <c r="B10">
        <v>320</v>
      </c>
      <c r="C10">
        <v>245</v>
      </c>
      <c r="D10">
        <v>113517.5504646811</v>
      </c>
      <c r="E10">
        <f t="shared" si="3"/>
        <v>31</v>
      </c>
      <c r="F10" s="6">
        <f t="shared" si="0"/>
        <v>321.5</v>
      </c>
      <c r="G10" s="5">
        <f t="shared" si="2"/>
        <v>330.01851933369153</v>
      </c>
      <c r="H10" s="7">
        <f>H9+($S$1/$B$2)*(G9-F10)*(1-EXP(-$S$2*$B$2*E10/$S$1))</f>
        <v>27387.800107716121</v>
      </c>
      <c r="I10" s="5">
        <f t="shared" si="4"/>
        <v>330.01851933369153</v>
      </c>
      <c r="J10" s="7">
        <f t="shared" si="1"/>
        <v>320</v>
      </c>
    </row>
    <row r="11" spans="1:20" x14ac:dyDescent="0.25">
      <c r="A11" s="2">
        <v>41698</v>
      </c>
      <c r="B11">
        <v>318</v>
      </c>
      <c r="C11">
        <v>273</v>
      </c>
      <c r="D11">
        <v>142203.5251310271</v>
      </c>
      <c r="E11">
        <f t="shared" si="3"/>
        <v>28</v>
      </c>
      <c r="F11" s="6">
        <f t="shared" si="0"/>
        <v>319</v>
      </c>
      <c r="G11" s="5">
        <f t="shared" si="2"/>
        <v>329.38429931444841</v>
      </c>
      <c r="H11" s="7">
        <f>H10+($S$1/$B$2)*(G10-F11)*(1-EXP(-$S$2*$B$2*E11/$S$1))</f>
        <v>36153.916985203301</v>
      </c>
      <c r="I11" s="5">
        <f t="shared" si="4"/>
        <v>329.38429931444841</v>
      </c>
      <c r="J11" s="7">
        <f t="shared" si="1"/>
        <v>318</v>
      </c>
    </row>
    <row r="12" spans="1:20" x14ac:dyDescent="0.25">
      <c r="A12" s="2">
        <v>41729</v>
      </c>
      <c r="B12">
        <v>314</v>
      </c>
      <c r="C12">
        <v>304</v>
      </c>
      <c r="D12">
        <v>166948.86488772431</v>
      </c>
      <c r="E12">
        <f t="shared" si="3"/>
        <v>31</v>
      </c>
      <c r="F12" s="6">
        <f t="shared" si="0"/>
        <v>316</v>
      </c>
      <c r="G12" s="5">
        <f t="shared" si="2"/>
        <v>328.53404055320834</v>
      </c>
      <c r="H12" s="7">
        <f>H11+($S$1/$B$2)*(G11-F12)*(1-EXP(-$S$2*$B$2*E12/$S$1))</f>
        <v>47906.096750882964</v>
      </c>
      <c r="I12" s="5">
        <f t="shared" si="4"/>
        <v>328.53404055320834</v>
      </c>
      <c r="J12" s="7">
        <f t="shared" si="1"/>
        <v>314</v>
      </c>
    </row>
    <row r="13" spans="1:20" x14ac:dyDescent="0.25">
      <c r="A13" s="2">
        <v>41759</v>
      </c>
      <c r="B13">
        <v>312</v>
      </c>
      <c r="C13">
        <v>334</v>
      </c>
      <c r="D13">
        <v>203231.0780829337</v>
      </c>
      <c r="E13">
        <f t="shared" si="3"/>
        <v>30</v>
      </c>
      <c r="F13" s="6">
        <f t="shared" si="0"/>
        <v>313</v>
      </c>
      <c r="G13" s="5">
        <f t="shared" si="2"/>
        <v>327.57804851823346</v>
      </c>
      <c r="H13" s="7">
        <f>H12+($S$1/$B$2)*(G12-F13)*(1-EXP(-$S$2*$B$2*E13/$S$1))</f>
        <v>61119.709784634957</v>
      </c>
      <c r="I13" s="5">
        <f t="shared" si="4"/>
        <v>327.57804851823346</v>
      </c>
      <c r="J13" s="7">
        <f t="shared" si="1"/>
        <v>312</v>
      </c>
    </row>
    <row r="14" spans="1:20" x14ac:dyDescent="0.25">
      <c r="A14" s="2">
        <v>41790</v>
      </c>
      <c r="B14">
        <v>309</v>
      </c>
      <c r="C14">
        <v>365</v>
      </c>
      <c r="D14">
        <v>188484.02867767381</v>
      </c>
      <c r="E14">
        <f t="shared" si="3"/>
        <v>31</v>
      </c>
      <c r="F14" s="6">
        <f t="shared" si="0"/>
        <v>310.5</v>
      </c>
      <c r="G14" s="5">
        <f t="shared" si="2"/>
        <v>326.49313850267254</v>
      </c>
      <c r="H14" s="7">
        <f>H13+($S$1/$B$2)*(G13-F14)*(1-EXP(-$S$2*$B$2*E14/$S$1))</f>
        <v>76115.212464152704</v>
      </c>
      <c r="I14" s="5">
        <f t="shared" si="4"/>
        <v>326.49313850267254</v>
      </c>
      <c r="J14" s="7">
        <f t="shared" si="1"/>
        <v>309</v>
      </c>
    </row>
    <row r="15" spans="1:20" x14ac:dyDescent="0.25">
      <c r="A15" s="2">
        <v>41820</v>
      </c>
      <c r="B15">
        <v>305</v>
      </c>
      <c r="C15">
        <v>395</v>
      </c>
      <c r="D15">
        <v>203829.66553335331</v>
      </c>
      <c r="E15">
        <f t="shared" si="3"/>
        <v>30</v>
      </c>
      <c r="F15" s="6">
        <f t="shared" si="0"/>
        <v>307</v>
      </c>
      <c r="G15" s="5">
        <f t="shared" si="2"/>
        <v>325.29349665280182</v>
      </c>
      <c r="H15" s="7">
        <f>H14+($S$1/$B$2)*(G14-F15)*(1-EXP(-$S$2*$B$2*E15/$S$1))</f>
        <v>92696.525491203356</v>
      </c>
      <c r="I15" s="5">
        <f t="shared" si="4"/>
        <v>325.29349665280182</v>
      </c>
      <c r="J15" s="7">
        <f t="shared" si="1"/>
        <v>305</v>
      </c>
    </row>
    <row r="16" spans="1:20" x14ac:dyDescent="0.25">
      <c r="A16" s="2">
        <v>41851</v>
      </c>
      <c r="B16">
        <v>301</v>
      </c>
      <c r="C16">
        <v>426</v>
      </c>
      <c r="D16">
        <v>227894.28514410419</v>
      </c>
      <c r="E16">
        <f t="shared" si="3"/>
        <v>31</v>
      </c>
      <c r="F16" s="6">
        <f t="shared" si="0"/>
        <v>303</v>
      </c>
      <c r="G16" s="5">
        <f t="shared" si="2"/>
        <v>323.87726705404668</v>
      </c>
      <c r="H16" s="7">
        <f>H15+($S$1/$B$2)*(G15-F16)*(1-EXP(-$S$2*$B$2*E16/$S$1))</f>
        <v>112271.48971712124</v>
      </c>
      <c r="I16" s="5">
        <f t="shared" si="4"/>
        <v>323.87726705404668</v>
      </c>
      <c r="J16" s="7">
        <f t="shared" si="1"/>
        <v>301</v>
      </c>
    </row>
    <row r="17" spans="1:10" x14ac:dyDescent="0.25">
      <c r="A17" s="2">
        <v>41882</v>
      </c>
      <c r="B17">
        <v>296</v>
      </c>
      <c r="C17">
        <v>457</v>
      </c>
      <c r="D17">
        <v>281480.01901173848</v>
      </c>
      <c r="E17">
        <f t="shared" si="3"/>
        <v>31</v>
      </c>
      <c r="F17" s="6">
        <f t="shared" si="0"/>
        <v>298.5</v>
      </c>
      <c r="G17" s="5">
        <f t="shared" si="2"/>
        <v>322.26513606817292</v>
      </c>
      <c r="H17" s="7">
        <f>H16+($S$1/$B$2)*(G16-F17)*(1-EXP(-$S$2*$B$2*E17/$S$1))</f>
        <v>134554.18060545687</v>
      </c>
      <c r="I17" s="5">
        <f t="shared" si="4"/>
        <v>322.26513606817292</v>
      </c>
      <c r="J17" s="7">
        <f t="shared" si="1"/>
        <v>296</v>
      </c>
    </row>
    <row r="18" spans="1:10" x14ac:dyDescent="0.25">
      <c r="A18" s="2">
        <v>41912</v>
      </c>
      <c r="B18">
        <v>291</v>
      </c>
      <c r="C18">
        <v>487</v>
      </c>
      <c r="D18">
        <v>313034.51715736109</v>
      </c>
      <c r="E18">
        <f t="shared" si="3"/>
        <v>30</v>
      </c>
      <c r="F18" s="6">
        <f t="shared" si="0"/>
        <v>293.5</v>
      </c>
      <c r="G18" s="5">
        <f t="shared" si="2"/>
        <v>320.49487926525353</v>
      </c>
      <c r="H18" s="7">
        <f>H17+($S$1/$B$2)*(G17-F18)*(1-EXP(-$S$2*$B$2*E18/$S$1))</f>
        <v>159022.46852875297</v>
      </c>
      <c r="I18" s="5">
        <f t="shared" si="4"/>
        <v>320.49487926525353</v>
      </c>
      <c r="J18" s="7">
        <f t="shared" si="1"/>
        <v>291</v>
      </c>
    </row>
    <row r="19" spans="1:10" x14ac:dyDescent="0.25">
      <c r="A19" s="2">
        <v>41943</v>
      </c>
      <c r="B19">
        <v>286</v>
      </c>
      <c r="C19">
        <v>518</v>
      </c>
      <c r="D19">
        <v>343937.7062259228</v>
      </c>
      <c r="E19">
        <f t="shared" si="3"/>
        <v>31</v>
      </c>
      <c r="F19" s="6">
        <f t="shared" si="0"/>
        <v>288.5</v>
      </c>
      <c r="G19" s="5">
        <f t="shared" si="2"/>
        <v>318.46235400778772</v>
      </c>
      <c r="H19" s="7">
        <f>H18+($S$1/$B$2)*(G18-F19)*(1-EXP(-$S$2*$B$2*E19/$S$1))</f>
        <v>187115.80116220447</v>
      </c>
      <c r="I19" s="5">
        <f t="shared" si="4"/>
        <v>318.46235400778772</v>
      </c>
      <c r="J19" s="7">
        <f t="shared" si="1"/>
        <v>286</v>
      </c>
    </row>
    <row r="20" spans="1:10" x14ac:dyDescent="0.25">
      <c r="A20" s="2">
        <v>41973</v>
      </c>
      <c r="B20">
        <v>286</v>
      </c>
      <c r="C20">
        <v>548</v>
      </c>
      <c r="D20">
        <v>343937.7062259228</v>
      </c>
      <c r="E20">
        <f t="shared" si="3"/>
        <v>30</v>
      </c>
      <c r="F20" s="6">
        <f t="shared" si="0"/>
        <v>286</v>
      </c>
      <c r="G20" s="5">
        <f t="shared" si="2"/>
        <v>316.46456394398029</v>
      </c>
      <c r="H20" s="7">
        <f>H19+($S$1/$B$2)*(G19-F20)*(1-EXP(-$S$2*$B$2*E20/$S$1))</f>
        <v>214729.02790474586</v>
      </c>
      <c r="I20" s="5">
        <f t="shared" si="4"/>
        <v>316.46456394398029</v>
      </c>
      <c r="J20" s="7">
        <f t="shared" si="1"/>
        <v>286</v>
      </c>
    </row>
    <row r="21" spans="1:10" x14ac:dyDescent="0.25">
      <c r="A21" s="2">
        <v>42004</v>
      </c>
      <c r="B21">
        <v>285</v>
      </c>
      <c r="C21">
        <v>579</v>
      </c>
      <c r="D21">
        <v>295147.80728750769</v>
      </c>
      <c r="E21">
        <f t="shared" si="3"/>
        <v>31</v>
      </c>
      <c r="F21" s="6">
        <f t="shared" si="0"/>
        <v>285.5</v>
      </c>
      <c r="G21" s="5">
        <f t="shared" si="2"/>
        <v>314.49749109520405</v>
      </c>
      <c r="H21" s="7">
        <f>H20+($S$1/$B$2)*(G20-F21)*(1-EXP(-$S$2*$B$2*E21/$S$1))</f>
        <v>241917.68479937362</v>
      </c>
      <c r="I21" s="5">
        <f t="shared" si="4"/>
        <v>314.49749109520405</v>
      </c>
      <c r="J21" s="7">
        <f t="shared" si="1"/>
        <v>285</v>
      </c>
    </row>
    <row r="22" spans="1:10" x14ac:dyDescent="0.25">
      <c r="A22" s="2">
        <v>42035</v>
      </c>
      <c r="B22">
        <v>285</v>
      </c>
      <c r="C22">
        <v>610</v>
      </c>
      <c r="D22">
        <v>295147.80728750769</v>
      </c>
      <c r="E22">
        <f t="shared" si="3"/>
        <v>31</v>
      </c>
      <c r="F22" s="6">
        <f t="shared" si="0"/>
        <v>285</v>
      </c>
      <c r="G22" s="5">
        <f t="shared" si="2"/>
        <v>312.623616367132</v>
      </c>
      <c r="H22" s="7">
        <f>H21+($S$1/$B$2)*(G21-F22)*(1-EXP(-$S$2*$B$2*E22/$S$1))</f>
        <v>267818.16788354615</v>
      </c>
      <c r="I22" s="5">
        <f t="shared" si="4"/>
        <v>312.623616367132</v>
      </c>
      <c r="J22" s="7">
        <f t="shared" si="1"/>
        <v>285</v>
      </c>
    </row>
    <row r="23" spans="1:10" x14ac:dyDescent="0.25">
      <c r="A23" s="2">
        <v>42063</v>
      </c>
      <c r="B23">
        <v>285</v>
      </c>
      <c r="C23">
        <v>638</v>
      </c>
      <c r="D23">
        <v>295147.80728750769</v>
      </c>
      <c r="E23">
        <f t="shared" si="3"/>
        <v>28</v>
      </c>
      <c r="F23" s="6">
        <f t="shared" si="0"/>
        <v>285</v>
      </c>
      <c r="G23" s="5">
        <f t="shared" si="2"/>
        <v>311.03361593482742</v>
      </c>
      <c r="H23" s="7">
        <f>H22+($S$1/$B$2)*(G22-F23)*(1-EXP(-$S$2*$B$2*E23/$S$1))</f>
        <v>289794.97278079897</v>
      </c>
      <c r="I23" s="5">
        <f t="shared" si="4"/>
        <v>311.03361593482742</v>
      </c>
      <c r="J23" s="7">
        <f t="shared" si="1"/>
        <v>285</v>
      </c>
    </row>
    <row r="24" spans="1:10" x14ac:dyDescent="0.25">
      <c r="A24" s="2">
        <v>42094</v>
      </c>
      <c r="B24">
        <v>281</v>
      </c>
      <c r="C24">
        <v>669</v>
      </c>
      <c r="D24">
        <v>372409.39283608738</v>
      </c>
      <c r="E24">
        <f t="shared" si="3"/>
        <v>31</v>
      </c>
      <c r="F24" s="6">
        <f t="shared" si="0"/>
        <v>283</v>
      </c>
      <c r="G24" s="5">
        <f t="shared" si="2"/>
        <v>309.25273618925161</v>
      </c>
      <c r="H24" s="7">
        <f>H23+($S$1/$B$2)*(G23-F24)*(1-EXP(-$S$2*$B$2*E24/$S$1))</f>
        <v>314410.08980769216</v>
      </c>
      <c r="I24" s="5">
        <f t="shared" si="4"/>
        <v>309.25273618925161</v>
      </c>
      <c r="J24" s="7">
        <f t="shared" si="1"/>
        <v>281</v>
      </c>
    </row>
    <row r="25" spans="1:10" x14ac:dyDescent="0.25">
      <c r="A25" s="2">
        <v>42124</v>
      </c>
      <c r="B25">
        <v>276</v>
      </c>
      <c r="C25">
        <v>699</v>
      </c>
      <c r="D25">
        <v>374550.52909396117</v>
      </c>
      <c r="E25">
        <f t="shared" si="3"/>
        <v>30</v>
      </c>
      <c r="F25" s="6">
        <f t="shared" si="0"/>
        <v>278.5</v>
      </c>
      <c r="G25" s="5">
        <f t="shared" si="2"/>
        <v>307.36015899725135</v>
      </c>
      <c r="H25" s="7">
        <f>H24+($S$1/$B$2)*(G24-F25)*(1-EXP(-$S$2*$B$2*E25/$S$1))</f>
        <v>340569.07621834014</v>
      </c>
      <c r="I25" s="5">
        <f t="shared" si="4"/>
        <v>307.36015899725135</v>
      </c>
      <c r="J25" s="7">
        <f t="shared" si="1"/>
        <v>276</v>
      </c>
    </row>
    <row r="26" spans="1:10" x14ac:dyDescent="0.25">
      <c r="A26" s="2">
        <v>42155</v>
      </c>
      <c r="B26">
        <v>272</v>
      </c>
      <c r="C26">
        <v>730</v>
      </c>
      <c r="D26">
        <v>413077.95990815712</v>
      </c>
      <c r="E26">
        <f t="shared" si="3"/>
        <v>31</v>
      </c>
      <c r="F26" s="6">
        <f t="shared" si="0"/>
        <v>274</v>
      </c>
      <c r="G26" s="5">
        <f t="shared" si="2"/>
        <v>305.24090218765855</v>
      </c>
      <c r="H26" s="7">
        <f>H25+($S$1/$B$2)*(G25-F26)*(1-EXP(-$S$2*$B$2*E26/$S$1))</f>
        <v>369861.20248782134</v>
      </c>
      <c r="I26" s="5">
        <f t="shared" si="4"/>
        <v>305.24090218765855</v>
      </c>
      <c r="J26" s="7">
        <f t="shared" si="1"/>
        <v>272</v>
      </c>
    </row>
    <row r="27" spans="1:10" x14ac:dyDescent="0.25">
      <c r="A27" s="2">
        <v>42185</v>
      </c>
      <c r="B27">
        <v>268</v>
      </c>
      <c r="C27">
        <v>760</v>
      </c>
      <c r="D27">
        <v>430979.08549255319</v>
      </c>
      <c r="E27">
        <f t="shared" si="3"/>
        <v>30</v>
      </c>
      <c r="F27" s="6">
        <f t="shared" si="0"/>
        <v>270</v>
      </c>
      <c r="G27" s="5">
        <f t="shared" si="2"/>
        <v>303.07211540733994</v>
      </c>
      <c r="H27" s="7">
        <f>H26+($S$1/$B$2)*(G26-F27)*(1-EXP(-$S$2*$B$2*E27/$S$1))</f>
        <v>399837.92637192685</v>
      </c>
      <c r="I27" s="5">
        <f t="shared" si="4"/>
        <v>303.07211540733994</v>
      </c>
      <c r="J27" s="7">
        <f t="shared" si="1"/>
        <v>268</v>
      </c>
    </row>
    <row r="28" spans="1:10" x14ac:dyDescent="0.25">
      <c r="A28" s="2">
        <v>42216</v>
      </c>
      <c r="B28">
        <v>264</v>
      </c>
      <c r="C28">
        <v>791</v>
      </c>
      <c r="D28">
        <v>440508.43910889467</v>
      </c>
      <c r="E28">
        <f t="shared" si="3"/>
        <v>31</v>
      </c>
      <c r="F28" s="6">
        <f t="shared" si="0"/>
        <v>266</v>
      </c>
      <c r="G28" s="5">
        <f t="shared" si="2"/>
        <v>300.71705070187824</v>
      </c>
      <c r="H28" s="7">
        <f>H27+($S$1/$B$2)*(G27-F28)*(1-EXP(-$S$2*$B$2*E28/$S$1))</f>
        <v>432389.36252299714</v>
      </c>
      <c r="I28" s="5">
        <f t="shared" si="4"/>
        <v>300.71705070187824</v>
      </c>
      <c r="J28" s="7">
        <f t="shared" si="1"/>
        <v>264</v>
      </c>
    </row>
    <row r="29" spans="1:10" x14ac:dyDescent="0.25">
      <c r="A29" s="2">
        <v>42247</v>
      </c>
      <c r="B29">
        <v>261</v>
      </c>
      <c r="C29">
        <v>822</v>
      </c>
      <c r="D29">
        <v>477361.46838374389</v>
      </c>
      <c r="E29">
        <f t="shared" si="3"/>
        <v>31</v>
      </c>
      <c r="F29" s="6">
        <f t="shared" si="0"/>
        <v>262.5</v>
      </c>
      <c r="G29" s="5">
        <f t="shared" si="2"/>
        <v>298.289252172825</v>
      </c>
      <c r="H29" s="7">
        <f>H28+($S$1/$B$2)*(G28-F29)*(1-EXP(-$S$2*$B$2*E29/$S$1))</f>
        <v>465946.11730041949</v>
      </c>
      <c r="I29" s="5">
        <f t="shared" si="4"/>
        <v>298.289252172825</v>
      </c>
      <c r="J29" s="7">
        <f t="shared" si="1"/>
        <v>261</v>
      </c>
    </row>
    <row r="30" spans="1:10" x14ac:dyDescent="0.25">
      <c r="A30" s="2">
        <v>42277</v>
      </c>
      <c r="B30">
        <v>258</v>
      </c>
      <c r="C30">
        <v>852</v>
      </c>
      <c r="D30">
        <v>490145.66499025002</v>
      </c>
      <c r="E30">
        <f t="shared" si="3"/>
        <v>30</v>
      </c>
      <c r="F30" s="6">
        <f t="shared" si="0"/>
        <v>259.5</v>
      </c>
      <c r="G30" s="5">
        <f t="shared" si="2"/>
        <v>295.90209372600384</v>
      </c>
      <c r="H30" s="7">
        <f>H29+($S$1/$B$2)*(G29-F30)*(1-EXP(-$S$2*$B$2*E30/$S$1))</f>
        <v>498941.14948954777</v>
      </c>
      <c r="I30" s="5">
        <f t="shared" si="4"/>
        <v>295.90209372600384</v>
      </c>
      <c r="J30" s="7">
        <f t="shared" si="1"/>
        <v>258</v>
      </c>
    </row>
    <row r="31" spans="1:10" x14ac:dyDescent="0.25">
      <c r="A31" s="2">
        <v>42308</v>
      </c>
      <c r="B31">
        <v>255</v>
      </c>
      <c r="C31">
        <v>883</v>
      </c>
      <c r="D31">
        <v>492906.72321968112</v>
      </c>
      <c r="E31">
        <f t="shared" si="3"/>
        <v>31</v>
      </c>
      <c r="F31" s="6">
        <f t="shared" si="0"/>
        <v>256.5</v>
      </c>
      <c r="G31" s="5">
        <f t="shared" si="2"/>
        <v>293.39901346646644</v>
      </c>
      <c r="H31" s="7">
        <f>H30+($S$1/$B$2)*(G30-F31)*(1-EXP(-$S$2*$B$2*E31/$S$1))</f>
        <v>533538.43977222103</v>
      </c>
      <c r="I31" s="5">
        <f t="shared" si="4"/>
        <v>293.39901346646644</v>
      </c>
      <c r="J31" s="7">
        <f t="shared" si="1"/>
        <v>254.99999999999989</v>
      </c>
    </row>
    <row r="32" spans="1:10" x14ac:dyDescent="0.25">
      <c r="A32" s="2">
        <v>42338</v>
      </c>
      <c r="B32">
        <v>253</v>
      </c>
      <c r="C32">
        <v>913</v>
      </c>
      <c r="D32">
        <v>520455.14114960929</v>
      </c>
      <c r="E32">
        <f t="shared" si="3"/>
        <v>30</v>
      </c>
      <c r="F32" s="6">
        <f t="shared" si="0"/>
        <v>254</v>
      </c>
      <c r="G32" s="5">
        <f t="shared" si="2"/>
        <v>290.97432924275807</v>
      </c>
      <c r="H32" s="7">
        <f>H31+($S$1/$B$2)*(G31-F32)*(1-EXP(-$S$2*$B$2*E32/$S$1))</f>
        <v>567052.14897584147</v>
      </c>
      <c r="I32" s="5">
        <f t="shared" si="4"/>
        <v>290.97432924275807</v>
      </c>
      <c r="J32" s="7">
        <f t="shared" si="1"/>
        <v>253.00000000000006</v>
      </c>
    </row>
    <row r="33" spans="1:10" x14ac:dyDescent="0.25">
      <c r="A33" s="2">
        <v>42369</v>
      </c>
      <c r="B33">
        <v>251</v>
      </c>
      <c r="C33">
        <v>944</v>
      </c>
      <c r="D33">
        <v>547832.725670252</v>
      </c>
      <c r="E33">
        <f t="shared" si="3"/>
        <v>31</v>
      </c>
      <c r="F33" s="6">
        <f t="shared" si="0"/>
        <v>252</v>
      </c>
      <c r="G33" s="5">
        <f t="shared" si="2"/>
        <v>288.49842339788978</v>
      </c>
      <c r="H33" s="7">
        <f>H32+($S$1/$B$2)*(G32-F33)*(1-EXP(-$S$2*$B$2*E33/$S$1))</f>
        <v>601273.83759373042</v>
      </c>
      <c r="I33" s="5">
        <f t="shared" si="4"/>
        <v>288.49842339788978</v>
      </c>
      <c r="J33" s="7">
        <f t="shared" si="1"/>
        <v>251</v>
      </c>
    </row>
    <row r="34" spans="1:10" x14ac:dyDescent="0.25">
      <c r="A34" s="2">
        <v>42400</v>
      </c>
      <c r="B34">
        <v>249</v>
      </c>
      <c r="C34">
        <v>975</v>
      </c>
      <c r="D34">
        <v>561596.73962360946</v>
      </c>
      <c r="E34">
        <f t="shared" si="3"/>
        <v>31</v>
      </c>
      <c r="F34" s="6">
        <f t="shared" si="0"/>
        <v>250</v>
      </c>
      <c r="G34" s="5">
        <f t="shared" si="2"/>
        <v>286.05275022375156</v>
      </c>
      <c r="H34" s="7">
        <f>H33+($S$1/$B$2)*(G33-F34)*(1-EXP(-$S$2*$B$2*E34/$S$1))</f>
        <v>635077.65367985435</v>
      </c>
      <c r="I34" s="5">
        <f t="shared" si="4"/>
        <v>286.05275022375156</v>
      </c>
      <c r="J34" s="7">
        <f t="shared" si="1"/>
        <v>249</v>
      </c>
    </row>
    <row r="35" spans="1:10" x14ac:dyDescent="0.25">
      <c r="A35" s="2">
        <v>42429</v>
      </c>
      <c r="B35">
        <v>247</v>
      </c>
      <c r="C35">
        <v>1004</v>
      </c>
      <c r="D35">
        <v>558106.80586574459</v>
      </c>
      <c r="E35">
        <f t="shared" si="3"/>
        <v>29</v>
      </c>
      <c r="F35" s="6">
        <f t="shared" si="0"/>
        <v>248</v>
      </c>
      <c r="G35" s="5">
        <f t="shared" si="2"/>
        <v>283.78660572895649</v>
      </c>
      <c r="H35" s="7">
        <f>H34+($S$1/$B$2)*(G34-F35)*(1-EXP(-$S$2*$B$2*E35/$S$1))</f>
        <v>666400.04480581766</v>
      </c>
      <c r="I35" s="5">
        <f t="shared" si="4"/>
        <v>283.78660572895649</v>
      </c>
      <c r="J35" s="7">
        <f t="shared" si="1"/>
        <v>247</v>
      </c>
    </row>
    <row r="36" spans="1:10" x14ac:dyDescent="0.25">
      <c r="A36" s="2">
        <v>42460</v>
      </c>
      <c r="B36">
        <v>246</v>
      </c>
      <c r="C36">
        <v>1035</v>
      </c>
      <c r="D36">
        <v>603416.09836924355</v>
      </c>
      <c r="E36">
        <f t="shared" si="3"/>
        <v>31</v>
      </c>
      <c r="F36" s="6">
        <f t="shared" si="0"/>
        <v>246.5</v>
      </c>
      <c r="G36" s="5">
        <f t="shared" si="2"/>
        <v>281.41791518691787</v>
      </c>
      <c r="H36" s="7">
        <f>H35+($S$1/$B$2)*(G35-F36)*(1-EXP(-$S$2*$B$2*E36/$S$1))</f>
        <v>699139.81571826874</v>
      </c>
      <c r="I36" s="5">
        <f t="shared" si="4"/>
        <v>281.41791518691787</v>
      </c>
      <c r="J36" s="7">
        <f t="shared" si="1"/>
        <v>246.00000000000011</v>
      </c>
    </row>
    <row r="37" spans="1:10" x14ac:dyDescent="0.25">
      <c r="A37" s="2">
        <v>42490</v>
      </c>
      <c r="B37">
        <v>245</v>
      </c>
      <c r="C37">
        <v>1065</v>
      </c>
      <c r="D37">
        <v>643845.99340117723</v>
      </c>
      <c r="E37">
        <f t="shared" si="3"/>
        <v>30</v>
      </c>
      <c r="F37" s="6">
        <f t="shared" si="0"/>
        <v>245.5</v>
      </c>
      <c r="G37" s="5">
        <f t="shared" si="2"/>
        <v>279.20746384208041</v>
      </c>
      <c r="H37" s="7">
        <f>H36+($S$1/$B$2)*(G36-F37)*(1-EXP(-$S$2*$B$2*E37/$S$1))</f>
        <v>729692.42246816121</v>
      </c>
      <c r="I37" s="5">
        <f t="shared" si="4"/>
        <v>279.20746384208041</v>
      </c>
      <c r="J37" s="7">
        <f t="shared" si="1"/>
        <v>244.99999999999989</v>
      </c>
    </row>
    <row r="38" spans="1:10" x14ac:dyDescent="0.25">
      <c r="A38" s="2">
        <v>42521</v>
      </c>
      <c r="B38">
        <v>244</v>
      </c>
      <c r="C38">
        <v>1096</v>
      </c>
      <c r="D38">
        <v>680532.40501855407</v>
      </c>
      <c r="E38">
        <f t="shared" si="3"/>
        <v>31</v>
      </c>
      <c r="F38" s="6">
        <f t="shared" si="0"/>
        <v>244.5</v>
      </c>
      <c r="G38" s="5">
        <f t="shared" si="2"/>
        <v>277.00261736346846</v>
      </c>
      <c r="H38" s="7">
        <f>H37+($S$1/$B$2)*(G37-F38)*(1-EXP(-$S$2*$B$2*E38/$S$1))</f>
        <v>760167.55939539941</v>
      </c>
      <c r="I38" s="5">
        <f t="shared" si="4"/>
        <v>277.00261736346846</v>
      </c>
      <c r="J38" s="7">
        <f t="shared" si="1"/>
        <v>244.00000000000011</v>
      </c>
    </row>
    <row r="39" spans="1:10" x14ac:dyDescent="0.25">
      <c r="A39" s="2">
        <v>42551</v>
      </c>
      <c r="B39">
        <v>243</v>
      </c>
      <c r="C39">
        <v>1126</v>
      </c>
      <c r="D39">
        <v>711807.91382285859</v>
      </c>
      <c r="E39">
        <f t="shared" si="3"/>
        <v>30</v>
      </c>
      <c r="F39" s="6">
        <f t="shared" si="0"/>
        <v>243.5</v>
      </c>
      <c r="G39" s="5">
        <f t="shared" si="2"/>
        <v>274.94080767264256</v>
      </c>
      <c r="H39" s="7">
        <f>H38+($S$1/$B$2)*(G38-F39)*(1-EXP(-$S$2*$B$2*E39/$S$1))</f>
        <v>788665.65813168092</v>
      </c>
      <c r="I39" s="5">
        <f t="shared" si="4"/>
        <v>274.94080767264256</v>
      </c>
      <c r="J39" s="7">
        <f t="shared" si="1"/>
        <v>242.99999999999994</v>
      </c>
    </row>
    <row r="40" spans="1:10" x14ac:dyDescent="0.25">
      <c r="A40" s="2">
        <v>42582</v>
      </c>
      <c r="B40">
        <v>242</v>
      </c>
      <c r="C40">
        <v>1157</v>
      </c>
      <c r="D40">
        <v>739883.92062762845</v>
      </c>
      <c r="E40">
        <f t="shared" si="3"/>
        <v>31</v>
      </c>
      <c r="F40" s="6">
        <f t="shared" si="0"/>
        <v>242.5</v>
      </c>
      <c r="G40" s="5">
        <f t="shared" si="2"/>
        <v>272.87995410852722</v>
      </c>
      <c r="H40" s="7">
        <f>H39+($S$1/$B$2)*(G39-F40)*(1-EXP(-$S$2*$B$2*E40/$S$1))</f>
        <v>817150.54139345721</v>
      </c>
      <c r="I40" s="5">
        <f t="shared" si="4"/>
        <v>272.87995410852722</v>
      </c>
      <c r="J40" s="7">
        <f t="shared" si="1"/>
        <v>242.00000000000006</v>
      </c>
    </row>
    <row r="41" spans="1:10" x14ac:dyDescent="0.25">
      <c r="A41" s="2">
        <v>42613</v>
      </c>
      <c r="B41">
        <v>241</v>
      </c>
      <c r="C41">
        <v>1188</v>
      </c>
      <c r="D41">
        <v>767867.08950338513</v>
      </c>
      <c r="E41">
        <f t="shared" si="3"/>
        <v>31</v>
      </c>
      <c r="F41" s="6">
        <f t="shared" si="0"/>
        <v>241.5</v>
      </c>
      <c r="G41" s="5">
        <f t="shared" si="2"/>
        <v>270.88649294322869</v>
      </c>
      <c r="H41" s="7">
        <f>H40+($S$1/$B$2)*(G40-F41)*(1-EXP(-$S$2*$B$2*E41/$S$1))</f>
        <v>844703.9345938086</v>
      </c>
      <c r="I41" s="5">
        <f t="shared" si="4"/>
        <v>270.88649294322869</v>
      </c>
      <c r="J41" s="7">
        <f t="shared" si="1"/>
        <v>240.99999999999983</v>
      </c>
    </row>
    <row r="42" spans="1:10" x14ac:dyDescent="0.25">
      <c r="A42" s="2">
        <v>42643</v>
      </c>
      <c r="B42">
        <v>241</v>
      </c>
      <c r="C42">
        <v>1218</v>
      </c>
      <c r="D42">
        <v>836876.46968152374</v>
      </c>
      <c r="E42">
        <f t="shared" si="3"/>
        <v>30</v>
      </c>
      <c r="F42" s="6">
        <f t="shared" si="0"/>
        <v>241</v>
      </c>
      <c r="G42" s="5">
        <f t="shared" si="2"/>
        <v>269.04722587622211</v>
      </c>
      <c r="H42" s="7">
        <f>H41+($S$1/$B$2)*(G41-F42)*(1-EXP(-$S$2*$B$2*E42/$S$1))</f>
        <v>870126.07452804619</v>
      </c>
      <c r="I42" s="5">
        <f t="shared" si="4"/>
        <v>269.04722587622211</v>
      </c>
      <c r="J42" s="7">
        <f t="shared" si="1"/>
        <v>241.00000000000011</v>
      </c>
    </row>
    <row r="43" spans="1:10" x14ac:dyDescent="0.25">
      <c r="A43" s="2">
        <v>42674</v>
      </c>
      <c r="B43">
        <v>240</v>
      </c>
      <c r="C43">
        <v>1249</v>
      </c>
      <c r="D43">
        <v>858111.2919415487</v>
      </c>
      <c r="E43">
        <f t="shared" si="3"/>
        <v>31</v>
      </c>
      <c r="F43" s="6">
        <f t="shared" si="0"/>
        <v>240.5</v>
      </c>
      <c r="G43" s="5">
        <f t="shared" si="2"/>
        <v>267.23371824761176</v>
      </c>
      <c r="H43" s="7">
        <f>H42+($S$1/$B$2)*(G42-F43)*(1-EXP(-$S$2*$B$2*E43/$S$1))</f>
        <v>895192.17043839837</v>
      </c>
      <c r="I43" s="5">
        <f t="shared" si="4"/>
        <v>267.23371824761176</v>
      </c>
      <c r="J43" s="7">
        <f t="shared" si="1"/>
        <v>239.99999999999977</v>
      </c>
    </row>
    <row r="44" spans="1:10" x14ac:dyDescent="0.25">
      <c r="A44" s="2">
        <v>42704</v>
      </c>
      <c r="B44">
        <v>240</v>
      </c>
      <c r="C44">
        <v>1279</v>
      </c>
      <c r="D44">
        <v>923625.54732949287</v>
      </c>
      <c r="E44">
        <f t="shared" si="3"/>
        <v>30</v>
      </c>
      <c r="F44" s="6">
        <f t="shared" si="0"/>
        <v>240</v>
      </c>
      <c r="G44" s="5">
        <f t="shared" si="2"/>
        <v>265.55770757683428</v>
      </c>
      <c r="H44" s="7">
        <f>H43+($S$1/$B$2)*(G43-F44)*(1-EXP(-$S$2*$B$2*E44/$S$1))</f>
        <v>918357.79905650113</v>
      </c>
      <c r="I44" s="5">
        <f t="shared" si="4"/>
        <v>265.55770757683428</v>
      </c>
      <c r="J44" s="7">
        <f t="shared" si="1"/>
        <v>240.00000000000028</v>
      </c>
    </row>
    <row r="45" spans="1:10" x14ac:dyDescent="0.25">
      <c r="A45" s="2">
        <v>42735</v>
      </c>
      <c r="B45">
        <v>239</v>
      </c>
      <c r="C45">
        <v>1310</v>
      </c>
      <c r="D45">
        <v>939858.27165826131</v>
      </c>
      <c r="E45">
        <f t="shared" si="3"/>
        <v>31</v>
      </c>
      <c r="F45" s="6">
        <f t="shared" si="0"/>
        <v>239.5</v>
      </c>
      <c r="G45" s="5">
        <f t="shared" si="2"/>
        <v>263.90235053164952</v>
      </c>
      <c r="H45" s="7">
        <f>H44+($S$1/$B$2)*(G44-F45)*(1-EXP(-$S$2*$B$2*E45/$S$1))</f>
        <v>941237.95561381057</v>
      </c>
      <c r="I45" s="5">
        <f t="shared" si="4"/>
        <v>263.90235053164952</v>
      </c>
      <c r="J45" s="7">
        <f t="shared" si="1"/>
        <v>238.99999999999977</v>
      </c>
    </row>
    <row r="46" spans="1:10" x14ac:dyDescent="0.25">
      <c r="A46" s="2">
        <v>42766</v>
      </c>
      <c r="B46">
        <v>239</v>
      </c>
      <c r="C46">
        <v>1341</v>
      </c>
      <c r="D46">
        <v>997285.17725201603</v>
      </c>
      <c r="E46">
        <f t="shared" si="3"/>
        <v>31</v>
      </c>
      <c r="F46" s="6">
        <f t="shared" si="0"/>
        <v>239</v>
      </c>
      <c r="G46" s="5">
        <f t="shared" si="2"/>
        <v>262.32038936823255</v>
      </c>
      <c r="H46" s="7">
        <f>H45+($S$1/$B$2)*(G45-F46)*(1-EXP(-$S$2*$B$2*E46/$S$1))</f>
        <v>963103.64265205467</v>
      </c>
      <c r="I46" s="5">
        <f t="shared" si="4"/>
        <v>262.32038936823255</v>
      </c>
      <c r="J46" s="7">
        <f t="shared" si="1"/>
        <v>239.00000000000017</v>
      </c>
    </row>
    <row r="47" spans="1:10" x14ac:dyDescent="0.25">
      <c r="A47" s="2">
        <v>42794</v>
      </c>
      <c r="B47">
        <v>239</v>
      </c>
      <c r="C47">
        <v>1369</v>
      </c>
      <c r="D47">
        <v>1046777.559976481</v>
      </c>
      <c r="E47">
        <f t="shared" si="3"/>
        <v>28</v>
      </c>
      <c r="F47" s="6">
        <f t="shared" si="0"/>
        <v>239</v>
      </c>
      <c r="G47" s="5">
        <f t="shared" si="2"/>
        <v>260.9780803568346</v>
      </c>
      <c r="H47" s="7">
        <f>H46+($S$1/$B$2)*(G46-F47)*(1-EXP(-$S$2*$B$2*E47/$S$1))</f>
        <v>981656.88493800769</v>
      </c>
      <c r="I47" s="5">
        <f t="shared" si="4"/>
        <v>260.9780803568346</v>
      </c>
      <c r="J47" s="7">
        <f t="shared" si="1"/>
        <v>238.99999999999972</v>
      </c>
    </row>
    <row r="48" spans="1:10" x14ac:dyDescent="0.25">
      <c r="A48" s="2">
        <v>42825</v>
      </c>
      <c r="B48">
        <v>238</v>
      </c>
      <c r="C48">
        <v>1400</v>
      </c>
      <c r="D48">
        <v>1058908.830277056</v>
      </c>
      <c r="E48">
        <f t="shared" si="3"/>
        <v>31</v>
      </c>
      <c r="F48" s="6">
        <f t="shared" si="0"/>
        <v>238.5</v>
      </c>
      <c r="G48" s="5">
        <f t="shared" si="2"/>
        <v>259.55012478663718</v>
      </c>
      <c r="H48" s="7">
        <f>H47+($S$1/$B$2)*(G47-F48)*(1-EXP(-$S$2*$B$2*E48/$S$1))</f>
        <v>1001393.924205782</v>
      </c>
      <c r="I48" s="5">
        <f t="shared" si="4"/>
        <v>259.55012478663718</v>
      </c>
      <c r="J48" s="7">
        <f t="shared" si="1"/>
        <v>238.00000000000023</v>
      </c>
    </row>
    <row r="49" spans="1:11" x14ac:dyDescent="0.25">
      <c r="A49" s="2">
        <v>42855</v>
      </c>
      <c r="B49">
        <v>238</v>
      </c>
      <c r="C49">
        <v>1430</v>
      </c>
      <c r="D49">
        <v>1116418.475525748</v>
      </c>
      <c r="E49">
        <f t="shared" si="3"/>
        <v>30</v>
      </c>
      <c r="F49" s="6">
        <f>(B49+B48)/2</f>
        <v>238</v>
      </c>
      <c r="G49" s="5">
        <f t="shared" si="2"/>
        <v>258.22389240181923</v>
      </c>
      <c r="H49" s="7">
        <f>H48+($S$1/$B$2)*(G48-F49)*(1-EXP(-$S$2*$B$2*E49/$S$1))</f>
        <v>1019724.9571900418</v>
      </c>
      <c r="I49" s="5">
        <f t="shared" si="4"/>
        <v>258.22389240181923</v>
      </c>
      <c r="J49" s="7">
        <f t="shared" si="1"/>
        <v>237.99999999999977</v>
      </c>
    </row>
    <row r="50" spans="1:11" x14ac:dyDescent="0.25">
      <c r="A50" s="2">
        <v>42886</v>
      </c>
      <c r="B50">
        <v>238</v>
      </c>
      <c r="C50">
        <v>1461</v>
      </c>
      <c r="D50">
        <v>1173723.616129026</v>
      </c>
      <c r="E50">
        <f>C50-C49</f>
        <v>31</v>
      </c>
      <c r="F50" s="6">
        <f>(B50+B49)/2</f>
        <v>238</v>
      </c>
      <c r="G50" s="5">
        <f>$B$2*(1-H50/$S$1)</f>
        <v>256.93913768309744</v>
      </c>
      <c r="H50" s="7">
        <f>H49+($S$1/$B$2)*(G49-F50)*(1-EXP(-$S$2*$B$2*E50/$S$1))</f>
        <v>1037482.6905972267</v>
      </c>
      <c r="I50" s="5">
        <f t="shared" si="4"/>
        <v>256.93913768309744</v>
      </c>
      <c r="J50" s="7">
        <f t="shared" si="1"/>
        <v>238.00000000000011</v>
      </c>
      <c r="K50" s="7"/>
    </row>
    <row r="51" spans="1:11" x14ac:dyDescent="0.25">
      <c r="A51" s="2"/>
      <c r="F51" s="6"/>
      <c r="G51" s="5"/>
      <c r="H51" s="7"/>
      <c r="I51" s="5"/>
      <c r="J51" s="7"/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DDA2-D3E2-4E1D-896C-3C8E0347BB93}">
  <dimension ref="A1:X51"/>
  <sheetViews>
    <sheetView topLeftCell="L1" workbookViewId="0">
      <selection activeCell="P4" sqref="P4"/>
    </sheetView>
  </sheetViews>
  <sheetFormatPr defaultRowHeight="15" x14ac:dyDescent="0.25"/>
  <cols>
    <col min="1" max="1" width="18.28515625" bestFit="1" customWidth="1"/>
    <col min="2" max="2" width="5.7109375" bestFit="1" customWidth="1"/>
    <col min="3" max="3" width="8" customWidth="1"/>
    <col min="4" max="4" width="10" customWidth="1"/>
    <col min="5" max="5" width="7" customWidth="1"/>
    <col min="6" max="6" width="5.28515625" customWidth="1"/>
    <col min="7" max="7" width="12" customWidth="1"/>
    <col min="8" max="8" width="5" customWidth="1"/>
    <col min="9" max="10" width="3" customWidth="1"/>
    <col min="11" max="11" width="3.28515625" customWidth="1"/>
    <col min="12" max="13" width="12" customWidth="1"/>
    <col min="14" max="14" width="7" customWidth="1"/>
    <col min="15" max="15" width="12" customWidth="1"/>
    <col min="16" max="20" width="12" bestFit="1" customWidth="1"/>
    <col min="23" max="23" width="12.7109375" bestFit="1" customWidth="1"/>
  </cols>
  <sheetData>
    <row r="1" spans="1:24" x14ac:dyDescent="0.25">
      <c r="A1" s="12" t="s">
        <v>0</v>
      </c>
      <c r="B1" s="12" t="s">
        <v>1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2</v>
      </c>
      <c r="I1" s="12" t="s">
        <v>5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3</v>
      </c>
      <c r="U1" s="12" t="s">
        <v>58</v>
      </c>
    </row>
    <row r="2" spans="1:24" x14ac:dyDescent="0.25">
      <c r="A2" s="2">
        <v>41425</v>
      </c>
      <c r="B2">
        <v>332</v>
      </c>
      <c r="C2">
        <v>0</v>
      </c>
      <c r="D2">
        <v>0</v>
      </c>
      <c r="E2">
        <v>0</v>
      </c>
      <c r="F2">
        <v>0</v>
      </c>
      <c r="H2">
        <v>0</v>
      </c>
      <c r="J2">
        <v>0</v>
      </c>
      <c r="L2">
        <v>1.3861224244000001</v>
      </c>
      <c r="M2">
        <v>3.3148432588433131E-3</v>
      </c>
      <c r="N2">
        <v>113.06</v>
      </c>
      <c r="O2">
        <v>1.3861224244000001</v>
      </c>
      <c r="Q2">
        <v>0</v>
      </c>
      <c r="R2">
        <v>0</v>
      </c>
      <c r="S2">
        <v>0</v>
      </c>
      <c r="W2" t="s">
        <v>95</v>
      </c>
      <c r="X2" t="s">
        <v>94</v>
      </c>
    </row>
    <row r="3" spans="1:24" x14ac:dyDescent="0.25">
      <c r="A3" s="2">
        <v>41455</v>
      </c>
      <c r="B3">
        <v>332</v>
      </c>
      <c r="C3">
        <v>0</v>
      </c>
      <c r="D3">
        <v>0</v>
      </c>
      <c r="E3">
        <v>0</v>
      </c>
      <c r="F3">
        <v>0</v>
      </c>
      <c r="H3">
        <v>30</v>
      </c>
      <c r="I3">
        <v>30</v>
      </c>
      <c r="J3">
        <v>0</v>
      </c>
      <c r="K3">
        <v>0</v>
      </c>
      <c r="L3">
        <v>1.3861224244000001</v>
      </c>
      <c r="M3">
        <v>3.3148432588433131E-3</v>
      </c>
      <c r="N3">
        <v>113.06</v>
      </c>
      <c r="O3">
        <v>1.3861224244000001</v>
      </c>
      <c r="Q3">
        <v>0</v>
      </c>
      <c r="R3">
        <v>0</v>
      </c>
      <c r="S3">
        <v>0</v>
      </c>
      <c r="V3">
        <v>0</v>
      </c>
    </row>
    <row r="4" spans="1:24" x14ac:dyDescent="0.25">
      <c r="A4" s="2">
        <v>41486</v>
      </c>
      <c r="B4">
        <v>331</v>
      </c>
      <c r="C4">
        <v>61938</v>
      </c>
      <c r="D4">
        <v>6858068</v>
      </c>
      <c r="E4">
        <v>0</v>
      </c>
      <c r="F4">
        <v>0</v>
      </c>
      <c r="G4">
        <v>110.72472472472469</v>
      </c>
      <c r="H4">
        <v>61</v>
      </c>
      <c r="I4">
        <v>31</v>
      </c>
      <c r="J4">
        <v>1</v>
      </c>
      <c r="K4">
        <v>1</v>
      </c>
      <c r="L4">
        <v>1.3863514924</v>
      </c>
      <c r="M4">
        <v>3.3252820760107031E-3</v>
      </c>
      <c r="N4">
        <v>113.06</v>
      </c>
      <c r="O4">
        <v>1.3863514924</v>
      </c>
      <c r="P4">
        <v>85386.862355153877</v>
      </c>
      <c r="Q4">
        <v>2.2906800000010999E-4</v>
      </c>
      <c r="R4">
        <v>4.3650566346778224E-3</v>
      </c>
      <c r="S4">
        <v>1.4854967397492919E-4</v>
      </c>
      <c r="T4">
        <v>36188.566083641919</v>
      </c>
      <c r="U4">
        <f>Q4+S4</f>
        <v>3.776176739750392E-4</v>
      </c>
      <c r="V4">
        <v>30</v>
      </c>
      <c r="W4" s="7">
        <v>0.24699299999999999</v>
      </c>
      <c r="X4" s="14">
        <f>Schilthuis!M4/1000</f>
        <v>0.34596375813000002</v>
      </c>
    </row>
    <row r="5" spans="1:24" x14ac:dyDescent="0.25">
      <c r="A5" s="2">
        <v>41517</v>
      </c>
      <c r="B5">
        <v>329</v>
      </c>
      <c r="C5">
        <v>124403</v>
      </c>
      <c r="D5">
        <v>13532213</v>
      </c>
      <c r="E5">
        <v>0</v>
      </c>
      <c r="F5">
        <v>0</v>
      </c>
      <c r="G5">
        <v>108.7772240219287</v>
      </c>
      <c r="H5">
        <v>92</v>
      </c>
      <c r="I5">
        <v>31</v>
      </c>
      <c r="J5">
        <v>3</v>
      </c>
      <c r="K5">
        <v>2</v>
      </c>
      <c r="L5">
        <v>1.3868096284</v>
      </c>
      <c r="M5">
        <v>3.346354130140893E-3</v>
      </c>
      <c r="N5">
        <v>113.06</v>
      </c>
      <c r="O5">
        <v>1.3868096284</v>
      </c>
      <c r="P5">
        <v>170740.3735825037</v>
      </c>
      <c r="Q5">
        <v>6.8720400000010784E-4</v>
      </c>
      <c r="R5">
        <v>1.3176467756486881E-2</v>
      </c>
      <c r="S5">
        <v>4.4564902192478772E-4</v>
      </c>
      <c r="T5">
        <v>23145.484767996761</v>
      </c>
      <c r="U5">
        <f t="shared" ref="U5:U50" si="0">Q5+S5</f>
        <v>1.1328530219248956E-3</v>
      </c>
      <c r="V5">
        <v>61</v>
      </c>
      <c r="W5" s="7">
        <v>1.2349600000000001</v>
      </c>
      <c r="X5" s="14">
        <f>Schilthuis!M5/1000</f>
        <v>1.2685337798100003</v>
      </c>
    </row>
    <row r="6" spans="1:24" x14ac:dyDescent="0.25">
      <c r="A6" s="2">
        <v>41547</v>
      </c>
      <c r="B6">
        <v>328</v>
      </c>
      <c r="C6">
        <v>182423</v>
      </c>
      <c r="D6">
        <v>20112443</v>
      </c>
      <c r="E6">
        <v>0</v>
      </c>
      <c r="F6">
        <v>0</v>
      </c>
      <c r="G6">
        <v>110.25168427226831</v>
      </c>
      <c r="H6">
        <v>122</v>
      </c>
      <c r="I6">
        <v>30</v>
      </c>
      <c r="J6">
        <v>4</v>
      </c>
      <c r="K6">
        <v>1</v>
      </c>
      <c r="L6">
        <v>1.3870386964000001</v>
      </c>
      <c r="M6">
        <v>3.3569885694046861E-3</v>
      </c>
      <c r="N6">
        <v>113.06</v>
      </c>
      <c r="O6">
        <v>1.3870386964000001</v>
      </c>
      <c r="P6">
        <v>251307.97023662689</v>
      </c>
      <c r="Q6">
        <v>9.1627199999999576E-4</v>
      </c>
      <c r="R6">
        <v>1.762332499329252E-2</v>
      </c>
      <c r="S6">
        <v>5.9419869589971697E-4</v>
      </c>
      <c r="T6">
        <v>54514.785150636948</v>
      </c>
      <c r="U6">
        <f t="shared" si="0"/>
        <v>1.5104706958997127E-3</v>
      </c>
      <c r="V6">
        <v>92</v>
      </c>
      <c r="W6" s="7">
        <v>2.9081399999999999</v>
      </c>
      <c r="X6" s="14">
        <f>Schilthuis!M6/1000</f>
        <v>2.8309507520100001</v>
      </c>
    </row>
    <row r="7" spans="1:24" x14ac:dyDescent="0.25">
      <c r="A7" s="2">
        <v>41578</v>
      </c>
      <c r="B7">
        <v>327</v>
      </c>
      <c r="C7">
        <v>244857</v>
      </c>
      <c r="D7">
        <v>26856741</v>
      </c>
      <c r="E7">
        <v>0</v>
      </c>
      <c r="F7">
        <v>0</v>
      </c>
      <c r="G7">
        <v>109.68337029368161</v>
      </c>
      <c r="H7">
        <v>153</v>
      </c>
      <c r="I7">
        <v>31</v>
      </c>
      <c r="J7">
        <v>5</v>
      </c>
      <c r="K7">
        <v>1</v>
      </c>
      <c r="L7">
        <v>1.3872677644</v>
      </c>
      <c r="M7">
        <v>3.367689430721345E-3</v>
      </c>
      <c r="N7">
        <v>113.06</v>
      </c>
      <c r="O7">
        <v>1.3872677644</v>
      </c>
      <c r="P7">
        <v>336897.84626114572</v>
      </c>
      <c r="Q7">
        <v>1.1453400000001059E-3</v>
      </c>
      <c r="R7">
        <v>2.2097957026600661E-2</v>
      </c>
      <c r="S7">
        <v>7.4274836987464621E-4</v>
      </c>
      <c r="T7">
        <v>90906.364903643786</v>
      </c>
      <c r="U7">
        <f t="shared" si="0"/>
        <v>1.8880883698747521E-3</v>
      </c>
      <c r="V7">
        <v>122</v>
      </c>
      <c r="W7" s="7">
        <v>5.1310799999999999</v>
      </c>
      <c r="X7" s="14">
        <f>Schilthuis!M7/1000</f>
        <v>4.9067333007900009</v>
      </c>
    </row>
    <row r="8" spans="1:24" x14ac:dyDescent="0.25">
      <c r="A8" s="2">
        <v>41608</v>
      </c>
      <c r="B8">
        <v>325</v>
      </c>
      <c r="C8">
        <v>304107</v>
      </c>
      <c r="D8">
        <v>33352071</v>
      </c>
      <c r="E8">
        <v>0</v>
      </c>
      <c r="F8">
        <v>0</v>
      </c>
      <c r="G8">
        <v>109.67215815486</v>
      </c>
      <c r="H8">
        <v>183</v>
      </c>
      <c r="I8">
        <v>30</v>
      </c>
      <c r="J8">
        <v>7</v>
      </c>
      <c r="K8">
        <v>2</v>
      </c>
      <c r="L8">
        <v>1.3877259004</v>
      </c>
      <c r="M8">
        <v>3.3892929068341559E-3</v>
      </c>
      <c r="N8">
        <v>113.06</v>
      </c>
      <c r="O8">
        <v>1.3877259004</v>
      </c>
      <c r="P8">
        <v>418525.28572348738</v>
      </c>
      <c r="Q8">
        <v>1.603476000000104E-3</v>
      </c>
      <c r="R8">
        <v>3.1131585571501169E-2</v>
      </c>
      <c r="S8">
        <v>1.0398477178245049E-3</v>
      </c>
      <c r="T8">
        <v>74137.211822990444</v>
      </c>
      <c r="U8">
        <f t="shared" si="0"/>
        <v>2.6433237178246092E-3</v>
      </c>
      <c r="V8">
        <v>153</v>
      </c>
      <c r="W8" s="7">
        <v>7.9993800000000004</v>
      </c>
      <c r="X8" s="14">
        <f>Schilthuis!M8/1000</f>
        <v>7.5851623959900003</v>
      </c>
    </row>
    <row r="9" spans="1:24" x14ac:dyDescent="0.25">
      <c r="A9" s="2">
        <v>41639</v>
      </c>
      <c r="B9">
        <v>323</v>
      </c>
      <c r="C9">
        <v>408763</v>
      </c>
      <c r="D9">
        <v>45547161</v>
      </c>
      <c r="E9">
        <v>0</v>
      </c>
      <c r="F9">
        <v>0</v>
      </c>
      <c r="G9">
        <v>111.42681945283699</v>
      </c>
      <c r="H9">
        <v>214</v>
      </c>
      <c r="I9">
        <v>31</v>
      </c>
      <c r="J9">
        <v>9</v>
      </c>
      <c r="K9">
        <v>2</v>
      </c>
      <c r="L9">
        <v>1.3881840364</v>
      </c>
      <c r="M9">
        <v>3.4111696109507391E-3</v>
      </c>
      <c r="N9">
        <v>113.06</v>
      </c>
      <c r="O9">
        <v>1.3881840364</v>
      </c>
      <c r="P9">
        <v>565161.02976787358</v>
      </c>
      <c r="Q9">
        <v>2.061612000000101E-3</v>
      </c>
      <c r="R9">
        <v>4.0279466113683958E-2</v>
      </c>
      <c r="S9">
        <v>1.336947065774363E-3</v>
      </c>
      <c r="T9">
        <v>122376.3633243817</v>
      </c>
      <c r="U9">
        <f t="shared" si="0"/>
        <v>3.3985590657744638E-3</v>
      </c>
      <c r="V9">
        <v>183</v>
      </c>
      <c r="W9" s="7">
        <v>11.9513</v>
      </c>
      <c r="X9" s="14">
        <f>Schilthuis!M9/1000</f>
        <v>11.275442482710002</v>
      </c>
    </row>
    <row r="10" spans="1:24" x14ac:dyDescent="0.25">
      <c r="A10" s="2">
        <v>41670</v>
      </c>
      <c r="B10">
        <v>320</v>
      </c>
      <c r="C10">
        <v>508707</v>
      </c>
      <c r="D10">
        <v>56750468</v>
      </c>
      <c r="E10">
        <v>0</v>
      </c>
      <c r="F10">
        <v>0</v>
      </c>
      <c r="G10">
        <v>111.5582604524805</v>
      </c>
      <c r="H10">
        <v>245</v>
      </c>
      <c r="I10">
        <v>31</v>
      </c>
      <c r="J10">
        <v>12</v>
      </c>
      <c r="K10">
        <v>3</v>
      </c>
      <c r="L10">
        <v>1.3888712404000001</v>
      </c>
      <c r="M10">
        <v>3.4445083360952851E-3</v>
      </c>
      <c r="N10">
        <v>113.06</v>
      </c>
      <c r="O10">
        <v>1.3888712404000001</v>
      </c>
      <c r="P10">
        <v>703897.105722651</v>
      </c>
      <c r="Q10">
        <v>2.7488159999999868E-3</v>
      </c>
      <c r="R10">
        <v>5.4220262379233303E-2</v>
      </c>
      <c r="S10">
        <v>1.7825960876991509E-3</v>
      </c>
      <c r="T10">
        <v>113517.5504646811</v>
      </c>
      <c r="U10">
        <f t="shared" si="0"/>
        <v>4.5314120876991382E-3</v>
      </c>
      <c r="V10">
        <v>214</v>
      </c>
      <c r="W10" s="7">
        <v>17.138100000000001</v>
      </c>
      <c r="X10" s="14">
        <f>Schilthuis!M10/1000</f>
        <v>16.118935096529999</v>
      </c>
    </row>
    <row r="11" spans="1:24" x14ac:dyDescent="0.25">
      <c r="A11" s="2">
        <v>41698</v>
      </c>
      <c r="B11">
        <v>318</v>
      </c>
      <c r="C11">
        <v>599819</v>
      </c>
      <c r="D11">
        <v>67132980</v>
      </c>
      <c r="E11">
        <v>0</v>
      </c>
      <c r="F11">
        <v>0</v>
      </c>
      <c r="G11">
        <v>111.9220631557186</v>
      </c>
      <c r="H11">
        <v>273</v>
      </c>
      <c r="I11">
        <v>28</v>
      </c>
      <c r="J11">
        <v>14</v>
      </c>
      <c r="K11">
        <v>2</v>
      </c>
      <c r="L11">
        <v>1.3893293764000001</v>
      </c>
      <c r="M11">
        <v>3.467091059908404E-3</v>
      </c>
      <c r="N11">
        <v>113.06</v>
      </c>
      <c r="O11">
        <v>1.3893293764000001</v>
      </c>
      <c r="P11">
        <v>830979.67293199198</v>
      </c>
      <c r="Q11">
        <v>3.2069519999999851E-3</v>
      </c>
      <c r="R11">
        <v>6.3663369469708103E-2</v>
      </c>
      <c r="S11">
        <v>2.0796954356490089E-3</v>
      </c>
      <c r="T11">
        <v>142203.5251310271</v>
      </c>
      <c r="U11">
        <f t="shared" si="0"/>
        <v>5.2866474356489945E-3</v>
      </c>
      <c r="V11">
        <v>245</v>
      </c>
      <c r="W11" s="7">
        <v>22.938500000000001</v>
      </c>
      <c r="X11" s="14">
        <f>Schilthuis!M11/1000</f>
        <v>21.535313933490002</v>
      </c>
    </row>
    <row r="12" spans="1:24" x14ac:dyDescent="0.25">
      <c r="A12" s="2">
        <v>41729</v>
      </c>
      <c r="B12">
        <v>314</v>
      </c>
      <c r="C12">
        <v>757795</v>
      </c>
      <c r="D12">
        <v>85390802</v>
      </c>
      <c r="E12">
        <v>0</v>
      </c>
      <c r="F12">
        <v>0</v>
      </c>
      <c r="G12">
        <v>112.6832481079975</v>
      </c>
      <c r="H12">
        <v>304</v>
      </c>
      <c r="I12">
        <v>31</v>
      </c>
      <c r="J12">
        <v>18</v>
      </c>
      <c r="K12">
        <v>4</v>
      </c>
      <c r="L12">
        <v>1.3902456484000001</v>
      </c>
      <c r="M12">
        <v>3.5131379873979819E-3</v>
      </c>
      <c r="N12">
        <v>113.06</v>
      </c>
      <c r="O12">
        <v>1.3902456484000001</v>
      </c>
      <c r="P12">
        <v>1052518.1977746789</v>
      </c>
      <c r="Q12">
        <v>4.1232239999999809E-3</v>
      </c>
      <c r="R12">
        <v>8.2918179964215827E-2</v>
      </c>
      <c r="S12">
        <v>2.6738941315487259E-3</v>
      </c>
      <c r="T12">
        <v>166948.86488772431</v>
      </c>
      <c r="U12">
        <f t="shared" si="0"/>
        <v>6.7971181315487073E-3</v>
      </c>
      <c r="V12">
        <v>273</v>
      </c>
      <c r="W12" s="7">
        <v>30.842199999999998</v>
      </c>
      <c r="X12" s="14">
        <f>Schilthuis!M12/1000</f>
        <v>28.915874106930001</v>
      </c>
    </row>
    <row r="13" spans="1:24" x14ac:dyDescent="0.25">
      <c r="A13" s="2">
        <v>41759</v>
      </c>
      <c r="B13">
        <v>312</v>
      </c>
      <c r="C13">
        <v>855415</v>
      </c>
      <c r="D13">
        <v>96025592</v>
      </c>
      <c r="E13">
        <v>0</v>
      </c>
      <c r="F13">
        <v>0</v>
      </c>
      <c r="G13">
        <v>112.2561470163605</v>
      </c>
      <c r="H13">
        <v>334</v>
      </c>
      <c r="I13">
        <v>30</v>
      </c>
      <c r="J13">
        <v>20</v>
      </c>
      <c r="K13">
        <v>2</v>
      </c>
      <c r="L13">
        <v>1.3907037844000001</v>
      </c>
      <c r="M13">
        <v>3.5366136534634028E-3</v>
      </c>
      <c r="N13">
        <v>113.06</v>
      </c>
      <c r="O13">
        <v>1.3907037844000001</v>
      </c>
      <c r="P13">
        <v>1187197.003512884</v>
      </c>
      <c r="Q13">
        <v>4.5813599999999788E-3</v>
      </c>
      <c r="R13">
        <v>9.2734676437826097E-2</v>
      </c>
      <c r="S13">
        <v>2.9709934794985848E-3</v>
      </c>
      <c r="T13">
        <v>203231.0780829337</v>
      </c>
      <c r="U13">
        <f t="shared" si="0"/>
        <v>7.5523534794985636E-3</v>
      </c>
      <c r="V13">
        <v>304</v>
      </c>
      <c r="W13" s="7">
        <v>39.925199999999997</v>
      </c>
      <c r="X13" s="14">
        <f>Schilthuis!M13/1000</f>
        <v>37.397566241730004</v>
      </c>
    </row>
    <row r="14" spans="1:24" x14ac:dyDescent="0.25">
      <c r="A14" s="2">
        <v>41790</v>
      </c>
      <c r="B14">
        <v>309</v>
      </c>
      <c r="C14">
        <v>949159</v>
      </c>
      <c r="D14">
        <v>107142161</v>
      </c>
      <c r="E14">
        <v>0</v>
      </c>
      <c r="F14">
        <v>0</v>
      </c>
      <c r="G14">
        <v>112.8811516300219</v>
      </c>
      <c r="H14">
        <v>365</v>
      </c>
      <c r="I14">
        <v>31</v>
      </c>
      <c r="J14">
        <v>23</v>
      </c>
      <c r="K14">
        <v>3</v>
      </c>
      <c r="L14">
        <v>1.3913909884</v>
      </c>
      <c r="M14">
        <v>3.5724091044387341E-3</v>
      </c>
      <c r="N14">
        <v>113.06</v>
      </c>
      <c r="O14">
        <v>1.3913909884</v>
      </c>
      <c r="P14">
        <v>1320044.8429221311</v>
      </c>
      <c r="Q14">
        <v>5.2685640000000866E-3</v>
      </c>
      <c r="R14">
        <v>0.10770276796253089</v>
      </c>
      <c r="S14">
        <v>3.416642501423373E-3</v>
      </c>
      <c r="T14">
        <v>188484.02867767381</v>
      </c>
      <c r="U14">
        <f t="shared" si="0"/>
        <v>8.6852065014234592E-3</v>
      </c>
      <c r="V14">
        <v>334</v>
      </c>
      <c r="W14" s="7">
        <v>50.545900000000003</v>
      </c>
      <c r="X14" s="14">
        <f>Schilthuis!M14/1000</f>
        <v>47.315193974790006</v>
      </c>
    </row>
    <row r="15" spans="1:24" x14ac:dyDescent="0.25">
      <c r="A15" s="2">
        <v>41820</v>
      </c>
      <c r="B15">
        <v>305</v>
      </c>
      <c r="C15">
        <v>1101949</v>
      </c>
      <c r="D15">
        <v>124015301</v>
      </c>
      <c r="E15">
        <v>0</v>
      </c>
      <c r="F15">
        <v>0</v>
      </c>
      <c r="G15">
        <v>112.5417791567486</v>
      </c>
      <c r="H15">
        <v>395</v>
      </c>
      <c r="I15">
        <v>30</v>
      </c>
      <c r="J15">
        <v>27</v>
      </c>
      <c r="K15">
        <v>4</v>
      </c>
      <c r="L15">
        <v>1.3923072604</v>
      </c>
      <c r="M15">
        <v>3.6212551969688768E-3</v>
      </c>
      <c r="N15">
        <v>113.06</v>
      </c>
      <c r="O15">
        <v>1.3923072604</v>
      </c>
      <c r="P15">
        <v>1532183.6648637999</v>
      </c>
      <c r="Q15">
        <v>6.1848360000000824E-3</v>
      </c>
      <c r="R15">
        <v>0.12812806681179639</v>
      </c>
      <c r="S15">
        <v>4.0108411973230904E-3</v>
      </c>
      <c r="T15">
        <v>203829.66553335331</v>
      </c>
      <c r="U15">
        <f t="shared" si="0"/>
        <v>1.0195677197323172E-2</v>
      </c>
      <c r="V15">
        <v>365</v>
      </c>
      <c r="W15" s="7">
        <v>62.497100000000003</v>
      </c>
      <c r="X15" s="14">
        <f>Schilthuis!M15/1000</f>
        <v>58.47531520479</v>
      </c>
    </row>
    <row r="16" spans="1:24" x14ac:dyDescent="0.25">
      <c r="A16" s="2">
        <v>41851</v>
      </c>
      <c r="B16">
        <v>301</v>
      </c>
      <c r="C16">
        <v>1257972</v>
      </c>
      <c r="D16">
        <v>142069453</v>
      </c>
      <c r="E16">
        <v>961</v>
      </c>
      <c r="F16">
        <v>0</v>
      </c>
      <c r="G16">
        <v>112.9353061912348</v>
      </c>
      <c r="H16">
        <v>426</v>
      </c>
      <c r="I16">
        <v>31</v>
      </c>
      <c r="J16">
        <v>31</v>
      </c>
      <c r="K16">
        <v>4</v>
      </c>
      <c r="L16">
        <v>1.3932235324</v>
      </c>
      <c r="M16">
        <v>3.671427345835321E-3</v>
      </c>
      <c r="N16">
        <v>113.06</v>
      </c>
      <c r="O16">
        <v>1.3932235324</v>
      </c>
      <c r="P16">
        <v>1753041.469560541</v>
      </c>
      <c r="Q16">
        <v>7.1011080000000781E-3</v>
      </c>
      <c r="R16">
        <v>0.14910786440511609</v>
      </c>
      <c r="S16">
        <v>4.6050398932228056E-3</v>
      </c>
      <c r="T16">
        <v>227894.28514410419</v>
      </c>
      <c r="U16">
        <f t="shared" si="0"/>
        <v>1.1706147893222885E-2</v>
      </c>
      <c r="V16">
        <v>395</v>
      </c>
      <c r="W16" s="7">
        <v>76.822699999999998</v>
      </c>
      <c r="X16" s="14">
        <f>Schilthuis!M16/1000</f>
        <v>71.852580519149996</v>
      </c>
    </row>
    <row r="17" spans="1:24" x14ac:dyDescent="0.25">
      <c r="A17" s="2">
        <v>41882</v>
      </c>
      <c r="B17">
        <v>296</v>
      </c>
      <c r="C17">
        <v>1471159</v>
      </c>
      <c r="D17">
        <v>165807827</v>
      </c>
      <c r="E17">
        <v>3162</v>
      </c>
      <c r="F17">
        <v>0</v>
      </c>
      <c r="G17">
        <v>112.7055790706511</v>
      </c>
      <c r="H17">
        <v>457</v>
      </c>
      <c r="I17">
        <v>31</v>
      </c>
      <c r="J17">
        <v>36</v>
      </c>
      <c r="K17">
        <v>5</v>
      </c>
      <c r="L17">
        <v>1.3943688724000001</v>
      </c>
      <c r="M17">
        <v>3.7360903781375869E-3</v>
      </c>
      <c r="N17">
        <v>113.06</v>
      </c>
      <c r="O17">
        <v>1.3943688724000001</v>
      </c>
      <c r="P17">
        <v>2052618.684785648</v>
      </c>
      <c r="Q17">
        <v>8.2464479999999618E-3</v>
      </c>
      <c r="R17">
        <v>0.17614711546615991</v>
      </c>
      <c r="S17">
        <v>5.3477882630974527E-3</v>
      </c>
      <c r="T17">
        <v>281480.01901173848</v>
      </c>
      <c r="U17">
        <f t="shared" si="0"/>
        <v>1.3594236263097415E-2</v>
      </c>
      <c r="V17">
        <v>426</v>
      </c>
      <c r="W17" s="7">
        <v>93.371200000000002</v>
      </c>
      <c r="X17" s="14">
        <f>Schilthuis!M17/1000</f>
        <v>87.305628382289996</v>
      </c>
    </row>
    <row r="18" spans="1:24" x14ac:dyDescent="0.25">
      <c r="A18" s="2">
        <v>41912</v>
      </c>
      <c r="B18">
        <v>291</v>
      </c>
      <c r="C18">
        <v>1668949</v>
      </c>
      <c r="D18">
        <v>187388627</v>
      </c>
      <c r="E18">
        <v>5952</v>
      </c>
      <c r="F18">
        <v>0</v>
      </c>
      <c r="G18">
        <v>112.27942076120959</v>
      </c>
      <c r="H18">
        <v>487</v>
      </c>
      <c r="I18">
        <v>30</v>
      </c>
      <c r="J18">
        <v>41</v>
      </c>
      <c r="K18">
        <v>5</v>
      </c>
      <c r="L18">
        <v>1.3955142124</v>
      </c>
      <c r="M18">
        <v>3.8030233116454759E-3</v>
      </c>
      <c r="N18">
        <v>113.06</v>
      </c>
      <c r="O18">
        <v>1.3955142124</v>
      </c>
      <c r="P18">
        <v>2330164.6642887732</v>
      </c>
      <c r="Q18">
        <v>9.3917880000000675E-3</v>
      </c>
      <c r="R18">
        <v>0.20413553990180991</v>
      </c>
      <c r="S18">
        <v>6.0905366329720989E-3</v>
      </c>
      <c r="T18">
        <v>313034.51715736109</v>
      </c>
      <c r="U18">
        <f t="shared" si="0"/>
        <v>1.5482324632972166E-2</v>
      </c>
      <c r="V18">
        <v>457</v>
      </c>
      <c r="W18" s="7">
        <v>111.776</v>
      </c>
      <c r="X18" s="14">
        <f>Schilthuis!M18/1000</f>
        <v>104.49221507649</v>
      </c>
    </row>
    <row r="19" spans="1:24" x14ac:dyDescent="0.25">
      <c r="A19" s="2">
        <v>41943</v>
      </c>
      <c r="B19">
        <v>286</v>
      </c>
      <c r="C19">
        <v>1862885</v>
      </c>
      <c r="D19">
        <v>209323545</v>
      </c>
      <c r="E19">
        <v>10044</v>
      </c>
      <c r="F19">
        <v>0</v>
      </c>
      <c r="G19">
        <v>112.3652533570242</v>
      </c>
      <c r="H19">
        <v>518</v>
      </c>
      <c r="I19">
        <v>31</v>
      </c>
      <c r="J19">
        <v>46</v>
      </c>
      <c r="K19">
        <v>5</v>
      </c>
      <c r="L19">
        <v>1.3966595524000001</v>
      </c>
      <c r="M19">
        <v>3.8723469194738491E-3</v>
      </c>
      <c r="N19">
        <v>113.06</v>
      </c>
      <c r="O19">
        <v>1.3966595524000001</v>
      </c>
      <c r="P19">
        <v>2607059.334714808</v>
      </c>
      <c r="Q19">
        <v>1.0537127999999949E-2</v>
      </c>
      <c r="R19">
        <v>0.23312363974480149</v>
      </c>
      <c r="S19">
        <v>6.8332850028467451E-3</v>
      </c>
      <c r="T19">
        <v>343937.7062259228</v>
      </c>
      <c r="U19">
        <f t="shared" si="0"/>
        <v>1.7370413002846696E-2</v>
      </c>
      <c r="V19">
        <v>487</v>
      </c>
      <c r="W19" s="7">
        <v>133.26499999999999</v>
      </c>
      <c r="X19" s="14">
        <f>Schilthuis!M19/1000</f>
        <v>124.55811304803001</v>
      </c>
    </row>
    <row r="20" spans="1:24" x14ac:dyDescent="0.25">
      <c r="A20" s="2">
        <v>41973</v>
      </c>
      <c r="B20">
        <v>286</v>
      </c>
      <c r="C20">
        <v>1862885</v>
      </c>
      <c r="D20">
        <v>209323545</v>
      </c>
      <c r="E20">
        <v>10044</v>
      </c>
      <c r="F20">
        <v>0</v>
      </c>
      <c r="G20">
        <v>112.3652533570242</v>
      </c>
      <c r="H20">
        <v>548</v>
      </c>
      <c r="I20">
        <v>30</v>
      </c>
      <c r="J20">
        <v>46</v>
      </c>
      <c r="K20">
        <v>0</v>
      </c>
      <c r="L20">
        <v>1.3966595524000001</v>
      </c>
      <c r="M20">
        <v>3.8723469194738491E-3</v>
      </c>
      <c r="N20">
        <v>113.06</v>
      </c>
      <c r="O20">
        <v>1.3966595524000001</v>
      </c>
      <c r="P20">
        <v>2607059.334714808</v>
      </c>
      <c r="Q20">
        <v>1.0537127999999949E-2</v>
      </c>
      <c r="R20">
        <v>0.23312363974480149</v>
      </c>
      <c r="S20">
        <v>6.8332850028467451E-3</v>
      </c>
      <c r="T20">
        <v>343937.7062259228</v>
      </c>
      <c r="U20">
        <f t="shared" si="0"/>
        <v>1.7370413002846696E-2</v>
      </c>
      <c r="V20">
        <v>518</v>
      </c>
      <c r="W20" s="7">
        <v>155.255</v>
      </c>
      <c r="X20" s="14">
        <f>Schilthuis!M20/1000</f>
        <v>145.09273611123001</v>
      </c>
    </row>
    <row r="21" spans="1:24" x14ac:dyDescent="0.25">
      <c r="A21" s="2">
        <v>42004</v>
      </c>
      <c r="B21">
        <v>285</v>
      </c>
      <c r="C21">
        <v>1862885</v>
      </c>
      <c r="D21">
        <v>209323545</v>
      </c>
      <c r="E21">
        <v>10044</v>
      </c>
      <c r="F21">
        <v>0</v>
      </c>
      <c r="G21">
        <v>112.3652533570242</v>
      </c>
      <c r="H21">
        <v>579</v>
      </c>
      <c r="I21">
        <v>31</v>
      </c>
      <c r="J21">
        <v>47</v>
      </c>
      <c r="K21">
        <v>1</v>
      </c>
      <c r="L21">
        <v>1.3968886203999999</v>
      </c>
      <c r="M21">
        <v>3.886509753111654E-3</v>
      </c>
      <c r="N21">
        <v>113.06</v>
      </c>
      <c r="O21">
        <v>1.3968886203999999</v>
      </c>
      <c r="P21">
        <v>2607467.7320479038</v>
      </c>
      <c r="Q21">
        <v>1.0766196000000059E-2</v>
      </c>
      <c r="R21">
        <v>0.23904591713937709</v>
      </c>
      <c r="S21">
        <v>6.9818346768216744E-3</v>
      </c>
      <c r="T21">
        <v>295147.80728750769</v>
      </c>
      <c r="U21">
        <f t="shared" si="0"/>
        <v>1.7748030676821736E-2</v>
      </c>
      <c r="V21">
        <v>548</v>
      </c>
      <c r="W21" s="7">
        <v>178.22499999999999</v>
      </c>
      <c r="X21" s="14">
        <f>Schilthuis!M21/1000</f>
        <v>166.54248911528998</v>
      </c>
    </row>
    <row r="22" spans="1:24" x14ac:dyDescent="0.25">
      <c r="A22" s="2">
        <v>42035</v>
      </c>
      <c r="B22">
        <v>285</v>
      </c>
      <c r="C22">
        <v>1862885</v>
      </c>
      <c r="D22">
        <v>209323545</v>
      </c>
      <c r="E22">
        <v>10044</v>
      </c>
      <c r="F22">
        <v>0</v>
      </c>
      <c r="G22">
        <v>112.3652533570242</v>
      </c>
      <c r="H22">
        <v>610</v>
      </c>
      <c r="I22">
        <v>31</v>
      </c>
      <c r="J22">
        <v>47</v>
      </c>
      <c r="K22">
        <v>0</v>
      </c>
      <c r="L22">
        <v>1.3968886203999999</v>
      </c>
      <c r="M22">
        <v>3.886509753111654E-3</v>
      </c>
      <c r="N22">
        <v>113.06</v>
      </c>
      <c r="O22">
        <v>1.3968886203999999</v>
      </c>
      <c r="P22">
        <v>2607467.7320479038</v>
      </c>
      <c r="Q22">
        <v>1.0766196000000059E-2</v>
      </c>
      <c r="R22">
        <v>0.23904591713937709</v>
      </c>
      <c r="S22">
        <v>6.9818346768216744E-3</v>
      </c>
      <c r="T22">
        <v>295147.80728750769</v>
      </c>
      <c r="U22">
        <f t="shared" si="0"/>
        <v>1.7748030676821736E-2</v>
      </c>
      <c r="V22">
        <v>579</v>
      </c>
      <c r="W22" s="7">
        <v>201.44200000000001</v>
      </c>
      <c r="X22" s="14">
        <f>Schilthuis!M22/1000</f>
        <v>188.22288462476999</v>
      </c>
    </row>
    <row r="23" spans="1:24" x14ac:dyDescent="0.25">
      <c r="A23" s="2">
        <v>42063</v>
      </c>
      <c r="B23">
        <v>285</v>
      </c>
      <c r="C23">
        <v>1862885</v>
      </c>
      <c r="D23">
        <v>209323545</v>
      </c>
      <c r="E23">
        <v>10044</v>
      </c>
      <c r="F23">
        <v>0</v>
      </c>
      <c r="G23">
        <v>112.3652533570242</v>
      </c>
      <c r="H23">
        <v>638</v>
      </c>
      <c r="I23">
        <v>28</v>
      </c>
      <c r="J23">
        <v>47</v>
      </c>
      <c r="K23">
        <v>0</v>
      </c>
      <c r="L23">
        <v>1.3968886203999999</v>
      </c>
      <c r="M23">
        <v>3.886509753111654E-3</v>
      </c>
      <c r="N23">
        <v>113.06</v>
      </c>
      <c r="O23">
        <v>1.3968886203999999</v>
      </c>
      <c r="P23">
        <v>2607467.7320479038</v>
      </c>
      <c r="Q23">
        <v>1.0766196000000059E-2</v>
      </c>
      <c r="R23">
        <v>0.23904591713937709</v>
      </c>
      <c r="S23">
        <v>6.9818346768216744E-3</v>
      </c>
      <c r="T23">
        <v>295147.80728750769</v>
      </c>
      <c r="U23">
        <f t="shared" si="0"/>
        <v>1.7748030676821736E-2</v>
      </c>
      <c r="V23">
        <v>610</v>
      </c>
      <c r="W23" s="7">
        <v>222.41300000000001</v>
      </c>
      <c r="X23" s="14">
        <f>Schilthuis!M23/1000</f>
        <v>207.80517734301</v>
      </c>
    </row>
    <row r="24" spans="1:24" x14ac:dyDescent="0.25">
      <c r="A24" s="2">
        <v>42094</v>
      </c>
      <c r="B24">
        <v>281</v>
      </c>
      <c r="C24">
        <v>2054527</v>
      </c>
      <c r="D24">
        <v>231027327</v>
      </c>
      <c r="E24">
        <v>14353</v>
      </c>
      <c r="F24">
        <v>0</v>
      </c>
      <c r="G24">
        <v>112.4479391120195</v>
      </c>
      <c r="H24">
        <v>669</v>
      </c>
      <c r="I24">
        <v>31</v>
      </c>
      <c r="J24">
        <v>51</v>
      </c>
      <c r="K24">
        <v>4</v>
      </c>
      <c r="L24">
        <v>1.3978048923999999</v>
      </c>
      <c r="M24">
        <v>3.9441906647918572E-3</v>
      </c>
      <c r="N24">
        <v>113.06</v>
      </c>
      <c r="O24">
        <v>1.3978048923999999</v>
      </c>
      <c r="P24">
        <v>2881522.502682474</v>
      </c>
      <c r="Q24">
        <v>1.168246800000006E-2</v>
      </c>
      <c r="R24">
        <v>0.26316555082838122</v>
      </c>
      <c r="S24">
        <v>7.5760333727213913E-3</v>
      </c>
      <c r="T24">
        <v>372409.39283608738</v>
      </c>
      <c r="U24">
        <f t="shared" si="0"/>
        <v>1.9258501372721452E-2</v>
      </c>
      <c r="V24">
        <v>638</v>
      </c>
      <c r="W24" s="7">
        <v>246.61799999999999</v>
      </c>
      <c r="X24" s="14">
        <f>Schilthuis!M24/1000</f>
        <v>230.40814287417001</v>
      </c>
    </row>
    <row r="25" spans="1:24" x14ac:dyDescent="0.25">
      <c r="A25" s="2">
        <v>42124</v>
      </c>
      <c r="B25">
        <v>276</v>
      </c>
      <c r="C25">
        <v>2226667</v>
      </c>
      <c r="D25">
        <v>250505697</v>
      </c>
      <c r="E25">
        <v>19243</v>
      </c>
      <c r="F25">
        <v>0</v>
      </c>
      <c r="G25">
        <v>112.5025416912363</v>
      </c>
      <c r="H25">
        <v>699</v>
      </c>
      <c r="I25">
        <v>30</v>
      </c>
      <c r="J25">
        <v>56</v>
      </c>
      <c r="K25">
        <v>5</v>
      </c>
      <c r="L25">
        <v>1.3989502324</v>
      </c>
      <c r="M25">
        <v>4.0186934949220801E-3</v>
      </c>
      <c r="N25">
        <v>113.06</v>
      </c>
      <c r="O25">
        <v>1.3989502324</v>
      </c>
      <c r="P25">
        <v>3129655.1202978208</v>
      </c>
      <c r="Q25">
        <v>1.2827807999999941E-2</v>
      </c>
      <c r="R25">
        <v>0.29431937484381931</v>
      </c>
      <c r="S25">
        <v>8.3187817425960375E-3</v>
      </c>
      <c r="T25">
        <v>374550.52909396117</v>
      </c>
      <c r="U25">
        <f t="shared" si="0"/>
        <v>2.1146589742595978E-2</v>
      </c>
      <c r="V25">
        <v>669</v>
      </c>
      <c r="W25" s="7">
        <v>272.19400000000002</v>
      </c>
      <c r="X25" s="14">
        <f>Schilthuis!M25/1000</f>
        <v>254.29080230637001</v>
      </c>
    </row>
    <row r="26" spans="1:24" x14ac:dyDescent="0.25">
      <c r="A26" s="2">
        <v>42155</v>
      </c>
      <c r="B26">
        <v>272</v>
      </c>
      <c r="C26">
        <v>2389293</v>
      </c>
      <c r="D26">
        <v>268815847</v>
      </c>
      <c r="E26">
        <v>25133</v>
      </c>
      <c r="F26">
        <v>0</v>
      </c>
      <c r="G26">
        <v>112.5085316032818</v>
      </c>
      <c r="H26">
        <v>730</v>
      </c>
      <c r="I26">
        <v>31</v>
      </c>
      <c r="J26">
        <v>60</v>
      </c>
      <c r="K26">
        <v>4</v>
      </c>
      <c r="L26">
        <v>1.3998665044</v>
      </c>
      <c r="M26">
        <v>4.0803102663227366E-3</v>
      </c>
      <c r="N26">
        <v>113.06</v>
      </c>
      <c r="O26">
        <v>1.3998665044</v>
      </c>
      <c r="P26">
        <v>3364975.7361980071</v>
      </c>
      <c r="Q26">
        <v>1.374407999999994E-2</v>
      </c>
      <c r="R26">
        <v>0.32008481287161328</v>
      </c>
      <c r="S26">
        <v>8.9129804384957545E-3</v>
      </c>
      <c r="T26">
        <v>413077.95990815712</v>
      </c>
      <c r="U26">
        <f t="shared" si="0"/>
        <v>2.2657060438495694E-2</v>
      </c>
      <c r="V26">
        <v>699</v>
      </c>
      <c r="W26" s="7">
        <v>300.84500000000003</v>
      </c>
      <c r="X26" s="14">
        <f>Schilthuis!M26/1000</f>
        <v>281.04533293509002</v>
      </c>
    </row>
    <row r="27" spans="1:24" x14ac:dyDescent="0.25">
      <c r="A27" s="2">
        <v>42185</v>
      </c>
      <c r="B27">
        <v>268</v>
      </c>
      <c r="C27">
        <v>2537193</v>
      </c>
      <c r="D27">
        <v>285365347</v>
      </c>
      <c r="E27">
        <v>31133</v>
      </c>
      <c r="F27">
        <v>0</v>
      </c>
      <c r="G27">
        <v>112.4728576028706</v>
      </c>
      <c r="H27">
        <v>760</v>
      </c>
      <c r="I27">
        <v>30</v>
      </c>
      <c r="J27">
        <v>64</v>
      </c>
      <c r="K27">
        <v>4</v>
      </c>
      <c r="L27">
        <v>1.4007827764</v>
      </c>
      <c r="M27">
        <v>4.1438058249886377E-3</v>
      </c>
      <c r="N27">
        <v>113.06</v>
      </c>
      <c r="O27">
        <v>1.4007827764</v>
      </c>
      <c r="P27">
        <v>3579670.0468683932</v>
      </c>
      <c r="Q27">
        <v>1.466035199999993E-2</v>
      </c>
      <c r="R27">
        <v>0.3466358775356248</v>
      </c>
      <c r="S27">
        <v>9.5071791343954715E-3</v>
      </c>
      <c r="T27">
        <v>430979.08549255319</v>
      </c>
      <c r="U27">
        <f t="shared" si="0"/>
        <v>2.4167531134395404E-2</v>
      </c>
      <c r="V27">
        <v>730</v>
      </c>
      <c r="W27" s="7">
        <v>330.48399999999998</v>
      </c>
      <c r="X27" s="14">
        <f>Schilthuis!M27/1000</f>
        <v>308.72243358549002</v>
      </c>
    </row>
    <row r="28" spans="1:24" x14ac:dyDescent="0.25">
      <c r="A28" s="2">
        <v>42216</v>
      </c>
      <c r="B28">
        <v>264</v>
      </c>
      <c r="C28">
        <v>2676197</v>
      </c>
      <c r="D28">
        <v>301692923</v>
      </c>
      <c r="E28">
        <v>37674</v>
      </c>
      <c r="F28">
        <v>0</v>
      </c>
      <c r="G28">
        <v>112.7319562050178</v>
      </c>
      <c r="H28">
        <v>791</v>
      </c>
      <c r="I28">
        <v>31</v>
      </c>
      <c r="J28">
        <v>68</v>
      </c>
      <c r="K28">
        <v>4</v>
      </c>
      <c r="L28">
        <v>1.4016990484</v>
      </c>
      <c r="M28">
        <v>4.2092668016656953E-3</v>
      </c>
      <c r="N28">
        <v>113.06</v>
      </c>
      <c r="O28">
        <v>1.4016990484</v>
      </c>
      <c r="P28">
        <v>3785992.5855707531</v>
      </c>
      <c r="Q28">
        <v>1.557662400000015E-2</v>
      </c>
      <c r="R28">
        <v>0.37400879402364517</v>
      </c>
      <c r="S28">
        <v>1.010137783029519E-2</v>
      </c>
      <c r="T28">
        <v>440508.43910889467</v>
      </c>
      <c r="U28">
        <f t="shared" si="0"/>
        <v>2.5678001830295338E-2</v>
      </c>
      <c r="V28">
        <v>760</v>
      </c>
      <c r="W28" s="7">
        <v>363.08699999999999</v>
      </c>
      <c r="X28" s="14">
        <f>Schilthuis!M28/1000</f>
        <v>339.16724430093001</v>
      </c>
    </row>
    <row r="29" spans="1:24" x14ac:dyDescent="0.25">
      <c r="A29" s="2">
        <v>42247</v>
      </c>
      <c r="B29">
        <v>261</v>
      </c>
      <c r="C29">
        <v>2800290</v>
      </c>
      <c r="D29">
        <v>316187717</v>
      </c>
      <c r="E29">
        <v>44184</v>
      </c>
      <c r="F29">
        <v>0</v>
      </c>
      <c r="G29">
        <v>112.9124901349503</v>
      </c>
      <c r="H29">
        <v>822</v>
      </c>
      <c r="I29">
        <v>31</v>
      </c>
      <c r="J29">
        <v>71</v>
      </c>
      <c r="K29">
        <v>3</v>
      </c>
      <c r="L29">
        <v>1.4023862523999999</v>
      </c>
      <c r="M29">
        <v>4.2597074811348652E-3</v>
      </c>
      <c r="N29">
        <v>113.06</v>
      </c>
      <c r="O29">
        <v>1.4023862523999999</v>
      </c>
      <c r="P29">
        <v>3970440.50366008</v>
      </c>
      <c r="Q29">
        <v>1.6263828000000039E-2</v>
      </c>
      <c r="R29">
        <v>0.3951008793666444</v>
      </c>
      <c r="S29">
        <v>1.054702685221998E-2</v>
      </c>
      <c r="T29">
        <v>477361.46838374389</v>
      </c>
      <c r="U29">
        <f t="shared" si="0"/>
        <v>2.6810854852220019E-2</v>
      </c>
      <c r="V29">
        <v>791</v>
      </c>
      <c r="W29" s="7">
        <v>397.41899999999998</v>
      </c>
      <c r="X29" s="14">
        <f>Schilthuis!M29/1000</f>
        <v>371.22655255430999</v>
      </c>
    </row>
    <row r="30" spans="1:24" x14ac:dyDescent="0.25">
      <c r="A30" s="2">
        <v>42277</v>
      </c>
      <c r="B30">
        <v>258</v>
      </c>
      <c r="C30">
        <v>2909790</v>
      </c>
      <c r="D30">
        <v>328439897</v>
      </c>
      <c r="E30">
        <v>49464</v>
      </c>
      <c r="F30">
        <v>0</v>
      </c>
      <c r="G30">
        <v>112.8740895391076</v>
      </c>
      <c r="H30">
        <v>852</v>
      </c>
      <c r="I30">
        <v>30</v>
      </c>
      <c r="J30">
        <v>74</v>
      </c>
      <c r="K30">
        <v>3</v>
      </c>
      <c r="L30">
        <v>1.4030734564</v>
      </c>
      <c r="M30">
        <v>4.3113462964435153E-3</v>
      </c>
      <c r="N30">
        <v>113.06</v>
      </c>
      <c r="O30">
        <v>1.4030734564</v>
      </c>
      <c r="P30">
        <v>4130819.5890810932</v>
      </c>
      <c r="Q30">
        <v>1.695103200000014E-2</v>
      </c>
      <c r="R30">
        <v>0.41669397269852831</v>
      </c>
      <c r="S30">
        <v>1.099267587414476E-2</v>
      </c>
      <c r="T30">
        <v>490145.66499025002</v>
      </c>
      <c r="U30">
        <f t="shared" si="0"/>
        <v>2.79437078741449E-2</v>
      </c>
      <c r="V30">
        <v>822</v>
      </c>
      <c r="W30" s="7">
        <v>432.07799999999997</v>
      </c>
      <c r="X30" s="14">
        <f>Schilthuis!M30/1000</f>
        <v>403.59090412131002</v>
      </c>
    </row>
    <row r="31" spans="1:24" x14ac:dyDescent="0.25">
      <c r="A31" s="2">
        <v>42308</v>
      </c>
      <c r="B31">
        <v>255</v>
      </c>
      <c r="C31">
        <v>3012183</v>
      </c>
      <c r="D31">
        <v>339848951</v>
      </c>
      <c r="E31">
        <v>54734</v>
      </c>
      <c r="F31">
        <v>0</v>
      </c>
      <c r="G31">
        <v>112.8248021451552</v>
      </c>
      <c r="H31">
        <v>883</v>
      </c>
      <c r="I31">
        <v>31</v>
      </c>
      <c r="J31">
        <v>77</v>
      </c>
      <c r="K31">
        <v>3</v>
      </c>
      <c r="L31">
        <v>1.4037606603999999</v>
      </c>
      <c r="M31">
        <v>4.3642261414341002E-3</v>
      </c>
      <c r="N31">
        <v>113.06</v>
      </c>
      <c r="O31">
        <v>1.4037606603999999</v>
      </c>
      <c r="P31">
        <v>4281175.5361250024</v>
      </c>
      <c r="Q31">
        <v>1.7638236000000029E-2</v>
      </c>
      <c r="R31">
        <v>0.43880601034757921</v>
      </c>
      <c r="S31">
        <v>1.143832489606955E-2</v>
      </c>
      <c r="T31">
        <v>492906.72321968112</v>
      </c>
      <c r="U31">
        <f t="shared" si="0"/>
        <v>2.9076560896069581E-2</v>
      </c>
      <c r="V31">
        <v>852</v>
      </c>
      <c r="W31" s="7">
        <v>469.37400000000002</v>
      </c>
      <c r="X31" s="14">
        <f>Schilthuis!M31/1000</f>
        <v>438.41792243973003</v>
      </c>
    </row>
    <row r="32" spans="1:24" x14ac:dyDescent="0.25">
      <c r="A32" s="2">
        <v>42338</v>
      </c>
      <c r="B32">
        <v>253</v>
      </c>
      <c r="C32">
        <v>3099093</v>
      </c>
      <c r="D32">
        <v>349272971</v>
      </c>
      <c r="E32">
        <v>58964</v>
      </c>
      <c r="F32">
        <v>0</v>
      </c>
      <c r="G32">
        <v>112.7016746512609</v>
      </c>
      <c r="H32">
        <v>913</v>
      </c>
      <c r="I32">
        <v>30</v>
      </c>
      <c r="J32">
        <v>79</v>
      </c>
      <c r="K32">
        <v>2</v>
      </c>
      <c r="L32">
        <v>1.4042187963999999</v>
      </c>
      <c r="M32">
        <v>4.4001909454066254E-3</v>
      </c>
      <c r="N32">
        <v>113.06</v>
      </c>
      <c r="O32">
        <v>1.4042187963999999</v>
      </c>
      <c r="P32">
        <v>4407120.5465979259</v>
      </c>
      <c r="Q32">
        <v>1.8096372000000031E-2</v>
      </c>
      <c r="R32">
        <v>0.45384491788641179</v>
      </c>
      <c r="S32">
        <v>1.173542424401941E-2</v>
      </c>
      <c r="T32">
        <v>520455.14114960929</v>
      </c>
      <c r="U32">
        <f t="shared" si="0"/>
        <v>2.9831796244019441E-2</v>
      </c>
      <c r="V32">
        <v>883</v>
      </c>
      <c r="W32" s="7">
        <v>506.66199999999998</v>
      </c>
      <c r="X32" s="14">
        <f>Schilthuis!M32/1000</f>
        <v>473.23750067732999</v>
      </c>
    </row>
    <row r="33" spans="1:24" x14ac:dyDescent="0.25">
      <c r="A33" s="2">
        <v>42369</v>
      </c>
      <c r="B33">
        <v>251</v>
      </c>
      <c r="C33">
        <v>3186327</v>
      </c>
      <c r="D33">
        <v>358534593</v>
      </c>
      <c r="E33">
        <v>63397</v>
      </c>
      <c r="F33">
        <v>0</v>
      </c>
      <c r="G33">
        <v>112.5228493497372</v>
      </c>
      <c r="H33">
        <v>944</v>
      </c>
      <c r="I33">
        <v>31</v>
      </c>
      <c r="J33">
        <v>81</v>
      </c>
      <c r="K33">
        <v>2</v>
      </c>
      <c r="L33">
        <v>1.4046769323999999</v>
      </c>
      <c r="M33">
        <v>4.4367411110314498E-3</v>
      </c>
      <c r="N33">
        <v>113.06</v>
      </c>
      <c r="O33">
        <v>1.4046769323999999</v>
      </c>
      <c r="P33">
        <v>4532894.7236615634</v>
      </c>
      <c r="Q33">
        <v>1.8554508000000029E-2</v>
      </c>
      <c r="R33">
        <v>0.46912859805830093</v>
      </c>
      <c r="S33">
        <v>1.203252359196927E-2</v>
      </c>
      <c r="T33">
        <v>547832.725670252</v>
      </c>
      <c r="U33">
        <f t="shared" si="0"/>
        <v>3.0587031591969301E-2</v>
      </c>
      <c r="V33">
        <v>913</v>
      </c>
      <c r="W33" s="7">
        <v>546.18100000000004</v>
      </c>
      <c r="X33" s="14">
        <f>Schilthuis!M33/1000</f>
        <v>510.14030154453002</v>
      </c>
    </row>
    <row r="34" spans="1:24" x14ac:dyDescent="0.25">
      <c r="A34" s="2">
        <v>42400</v>
      </c>
      <c r="B34">
        <v>249</v>
      </c>
      <c r="C34">
        <v>3263269</v>
      </c>
      <c r="D34">
        <v>366998368</v>
      </c>
      <c r="E34">
        <v>67024</v>
      </c>
      <c r="F34">
        <v>0</v>
      </c>
      <c r="G34">
        <v>112.4634126086449</v>
      </c>
      <c r="H34">
        <v>975</v>
      </c>
      <c r="I34">
        <v>31</v>
      </c>
      <c r="J34">
        <v>83</v>
      </c>
      <c r="K34">
        <v>2</v>
      </c>
      <c r="L34">
        <v>1.4051350683999999</v>
      </c>
      <c r="M34">
        <v>4.473890944660313E-3</v>
      </c>
      <c r="N34">
        <v>113.06</v>
      </c>
      <c r="O34">
        <v>1.4051350683999999</v>
      </c>
      <c r="P34">
        <v>4645055.3301579161</v>
      </c>
      <c r="Q34">
        <v>1.901264400000002E-2</v>
      </c>
      <c r="R34">
        <v>0.48466303315363168</v>
      </c>
      <c r="S34">
        <v>1.2329622939919131E-2</v>
      </c>
      <c r="T34">
        <v>561596.73962360946</v>
      </c>
      <c r="U34">
        <f t="shared" si="0"/>
        <v>3.134226693991915E-2</v>
      </c>
      <c r="V34">
        <v>944</v>
      </c>
      <c r="W34" s="7">
        <v>586.68700000000001</v>
      </c>
      <c r="X34" s="14">
        <f>Schilthuis!M34/1000</f>
        <v>547.96567243341008</v>
      </c>
    </row>
    <row r="35" spans="1:24" x14ac:dyDescent="0.25">
      <c r="A35" s="2">
        <v>42429</v>
      </c>
      <c r="B35">
        <v>247</v>
      </c>
      <c r="C35">
        <v>3328084</v>
      </c>
      <c r="D35">
        <v>374073266</v>
      </c>
      <c r="E35">
        <v>70475</v>
      </c>
      <c r="F35">
        <v>0</v>
      </c>
      <c r="G35">
        <v>112.39898572271611</v>
      </c>
      <c r="H35">
        <v>1004</v>
      </c>
      <c r="I35">
        <v>29</v>
      </c>
      <c r="J35">
        <v>85</v>
      </c>
      <c r="K35">
        <v>2</v>
      </c>
      <c r="L35">
        <v>1.4055932043999999</v>
      </c>
      <c r="M35">
        <v>4.5116552209871347E-3</v>
      </c>
      <c r="N35">
        <v>113.06</v>
      </c>
      <c r="O35">
        <v>1.4055932043999999</v>
      </c>
      <c r="P35">
        <v>4739961.988943046</v>
      </c>
      <c r="Q35">
        <v>1.9470780000000021E-2</v>
      </c>
      <c r="R35">
        <v>0.50045440130299967</v>
      </c>
      <c r="S35">
        <v>1.2626722287868991E-2</v>
      </c>
      <c r="T35">
        <v>558106.80586574459</v>
      </c>
      <c r="U35">
        <f t="shared" si="0"/>
        <v>3.2097502287869013E-2</v>
      </c>
      <c r="V35">
        <v>975</v>
      </c>
      <c r="W35" s="7">
        <v>625.505</v>
      </c>
      <c r="X35" s="14">
        <f>Schilthuis!M35/1000</f>
        <v>584.21374618845005</v>
      </c>
    </row>
    <row r="36" spans="1:24" x14ac:dyDescent="0.25">
      <c r="A36" s="2">
        <v>42460</v>
      </c>
      <c r="B36">
        <v>246</v>
      </c>
      <c r="C36">
        <v>3392905</v>
      </c>
      <c r="D36">
        <v>381276581</v>
      </c>
      <c r="E36">
        <v>73637</v>
      </c>
      <c r="F36">
        <v>0</v>
      </c>
      <c r="G36">
        <v>112.3746703783336</v>
      </c>
      <c r="H36">
        <v>1035</v>
      </c>
      <c r="I36">
        <v>31</v>
      </c>
      <c r="J36">
        <v>86</v>
      </c>
      <c r="K36">
        <v>1</v>
      </c>
      <c r="L36">
        <v>1.4058222724</v>
      </c>
      <c r="M36">
        <v>4.5307725250419498E-3</v>
      </c>
      <c r="N36">
        <v>113.06</v>
      </c>
      <c r="O36">
        <v>1.4058222724</v>
      </c>
      <c r="P36">
        <v>4834469.5777180567</v>
      </c>
      <c r="Q36">
        <v>1.9699848000000131E-2</v>
      </c>
      <c r="R36">
        <v>0.50844842146481528</v>
      </c>
      <c r="S36">
        <v>1.277527196184391E-2</v>
      </c>
      <c r="T36">
        <v>603416.09836924355</v>
      </c>
      <c r="U36">
        <f t="shared" si="0"/>
        <v>3.2475119961844039E-2</v>
      </c>
      <c r="V36">
        <v>1004</v>
      </c>
      <c r="W36" s="7">
        <v>667.74099999999999</v>
      </c>
      <c r="X36" s="14">
        <f>Schilthuis!M36/1000</f>
        <v>623.65361461527004</v>
      </c>
    </row>
    <row r="37" spans="1:24" x14ac:dyDescent="0.25">
      <c r="A37" s="2">
        <v>42490</v>
      </c>
      <c r="B37">
        <v>245</v>
      </c>
      <c r="C37">
        <v>3455425</v>
      </c>
      <c r="D37">
        <v>387862451</v>
      </c>
      <c r="E37">
        <v>76757</v>
      </c>
      <c r="F37">
        <v>0</v>
      </c>
      <c r="G37">
        <v>112.24739388063701</v>
      </c>
      <c r="H37">
        <v>1065</v>
      </c>
      <c r="I37">
        <v>30</v>
      </c>
      <c r="J37">
        <v>87</v>
      </c>
      <c r="K37">
        <v>1</v>
      </c>
      <c r="L37">
        <v>1.4060513403999999</v>
      </c>
      <c r="M37">
        <v>4.5500492023290056E-3</v>
      </c>
      <c r="N37">
        <v>113.06</v>
      </c>
      <c r="O37">
        <v>1.4060513403999999</v>
      </c>
      <c r="P37">
        <v>4924097.7690214738</v>
      </c>
      <c r="Q37">
        <v>1.9928916000000019E-2</v>
      </c>
      <c r="R37">
        <v>0.51650908453967648</v>
      </c>
      <c r="S37">
        <v>1.2923821635818841E-2</v>
      </c>
      <c r="T37">
        <v>643845.99340117723</v>
      </c>
      <c r="U37">
        <f t="shared" si="0"/>
        <v>3.2852737635818863E-2</v>
      </c>
      <c r="V37">
        <v>1035</v>
      </c>
      <c r="W37" s="7">
        <v>709.09199999999998</v>
      </c>
      <c r="X37" s="14">
        <f>Schilthuis!M37/1000</f>
        <v>662.26763407107001</v>
      </c>
    </row>
    <row r="38" spans="1:24" x14ac:dyDescent="0.25">
      <c r="A38" s="2">
        <v>42521</v>
      </c>
      <c r="B38">
        <v>244</v>
      </c>
      <c r="C38">
        <v>3514170</v>
      </c>
      <c r="D38">
        <v>394345667</v>
      </c>
      <c r="E38">
        <v>79950</v>
      </c>
      <c r="F38">
        <v>0</v>
      </c>
      <c r="G38">
        <v>112.21587657967601</v>
      </c>
      <c r="H38">
        <v>1096</v>
      </c>
      <c r="I38">
        <v>31</v>
      </c>
      <c r="J38">
        <v>88</v>
      </c>
      <c r="K38">
        <v>1</v>
      </c>
      <c r="L38">
        <v>1.4062804084</v>
      </c>
      <c r="M38">
        <v>4.5694872401495197E-3</v>
      </c>
      <c r="N38">
        <v>113.06</v>
      </c>
      <c r="O38">
        <v>1.4062804084</v>
      </c>
      <c r="P38">
        <v>5009982.476910362</v>
      </c>
      <c r="Q38">
        <v>2.0157984000000129E-2</v>
      </c>
      <c r="R38">
        <v>0.52463722153000625</v>
      </c>
      <c r="S38">
        <v>1.307237130979377E-2</v>
      </c>
      <c r="T38">
        <v>680532.40501855407</v>
      </c>
      <c r="U38">
        <f t="shared" si="0"/>
        <v>3.3230355309793902E-2</v>
      </c>
      <c r="V38">
        <v>1065</v>
      </c>
      <c r="W38" s="7">
        <v>752.31600000000003</v>
      </c>
      <c r="X38" s="14">
        <f>Schilthuis!M38/1000</f>
        <v>702.63007251957004</v>
      </c>
    </row>
    <row r="39" spans="1:24" x14ac:dyDescent="0.25">
      <c r="A39" s="2">
        <v>42551</v>
      </c>
      <c r="B39">
        <v>243</v>
      </c>
      <c r="C39">
        <v>3569070</v>
      </c>
      <c r="D39">
        <v>400472117</v>
      </c>
      <c r="E39">
        <v>82770</v>
      </c>
      <c r="F39">
        <v>0</v>
      </c>
      <c r="G39">
        <v>112.2062937964232</v>
      </c>
      <c r="H39">
        <v>1126</v>
      </c>
      <c r="I39">
        <v>30</v>
      </c>
      <c r="J39">
        <v>89</v>
      </c>
      <c r="K39">
        <v>1</v>
      </c>
      <c r="L39">
        <v>1.4065094763999999</v>
      </c>
      <c r="M39">
        <v>4.589088658866208E-3</v>
      </c>
      <c r="N39">
        <v>113.06</v>
      </c>
      <c r="O39">
        <v>1.4065094763999999</v>
      </c>
      <c r="P39">
        <v>5090456.28198615</v>
      </c>
      <c r="Q39">
        <v>2.038705200000002E-2</v>
      </c>
      <c r="R39">
        <v>0.5328336772631006</v>
      </c>
      <c r="S39">
        <v>1.3220920983768701E-2</v>
      </c>
      <c r="T39">
        <v>711807.91382285859</v>
      </c>
      <c r="U39">
        <f t="shared" si="0"/>
        <v>3.3607972983768719E-2</v>
      </c>
      <c r="V39">
        <v>1096</v>
      </c>
      <c r="W39" s="7">
        <v>794.62300000000005</v>
      </c>
      <c r="X39" s="14">
        <f>Schilthuis!M39/1000</f>
        <v>742.13690167377001</v>
      </c>
    </row>
    <row r="40" spans="1:24" x14ac:dyDescent="0.25">
      <c r="A40" s="2">
        <v>42582</v>
      </c>
      <c r="B40">
        <v>242</v>
      </c>
      <c r="C40">
        <v>3621956</v>
      </c>
      <c r="D40">
        <v>406355173</v>
      </c>
      <c r="E40">
        <v>85281</v>
      </c>
      <c r="F40">
        <v>0</v>
      </c>
      <c r="G40">
        <v>112.1921892480196</v>
      </c>
      <c r="H40">
        <v>1157</v>
      </c>
      <c r="I40">
        <v>31</v>
      </c>
      <c r="J40">
        <v>90</v>
      </c>
      <c r="K40">
        <v>1</v>
      </c>
      <c r="L40">
        <v>1.4067385444</v>
      </c>
      <c r="M40">
        <v>4.6088555125922137E-3</v>
      </c>
      <c r="N40">
        <v>113.06</v>
      </c>
      <c r="O40">
        <v>1.4067385444</v>
      </c>
      <c r="P40">
        <v>5167730.5850624321</v>
      </c>
      <c r="Q40">
        <v>2.061612000000013E-2</v>
      </c>
      <c r="R40">
        <v>0.54109931067920736</v>
      </c>
      <c r="S40">
        <v>1.336947065774363E-2</v>
      </c>
      <c r="T40">
        <v>739883.92062762845</v>
      </c>
      <c r="U40">
        <f t="shared" si="0"/>
        <v>3.3985590657743758E-2</v>
      </c>
      <c r="V40">
        <v>1126</v>
      </c>
      <c r="W40" s="7">
        <v>838.83500000000004</v>
      </c>
      <c r="X40" s="14">
        <f>Schilthuis!M40/1000</f>
        <v>783.42191014395007</v>
      </c>
    </row>
    <row r="41" spans="1:24" x14ac:dyDescent="0.25">
      <c r="A41" s="2">
        <v>42613</v>
      </c>
      <c r="B41">
        <v>241</v>
      </c>
      <c r="C41">
        <v>3675679</v>
      </c>
      <c r="D41">
        <v>412040418</v>
      </c>
      <c r="E41">
        <v>87854</v>
      </c>
      <c r="F41">
        <v>0</v>
      </c>
      <c r="G41">
        <v>112.0991299838751</v>
      </c>
      <c r="H41">
        <v>1188</v>
      </c>
      <c r="I41">
        <v>31</v>
      </c>
      <c r="J41">
        <v>91</v>
      </c>
      <c r="K41">
        <v>1</v>
      </c>
      <c r="L41">
        <v>1.4069676123999999</v>
      </c>
      <c r="M41">
        <v>4.6287898898973072E-3</v>
      </c>
      <c r="N41">
        <v>113.06</v>
      </c>
      <c r="O41">
        <v>1.4069676123999999</v>
      </c>
      <c r="P41">
        <v>5244912.0502096713</v>
      </c>
      <c r="Q41">
        <v>2.0845188000000011E-2</v>
      </c>
      <c r="R41">
        <v>0.54943499512682792</v>
      </c>
      <c r="S41">
        <v>1.3518020331718559E-2</v>
      </c>
      <c r="T41">
        <v>767867.08950338513</v>
      </c>
      <c r="U41">
        <f t="shared" si="0"/>
        <v>3.4363208331718569E-2</v>
      </c>
      <c r="V41">
        <v>1157</v>
      </c>
      <c r="W41" s="7">
        <v>883.54100000000005</v>
      </c>
      <c r="X41" s="14">
        <f>Schilthuis!M41/1000</f>
        <v>825.16820362497003</v>
      </c>
    </row>
    <row r="42" spans="1:24" x14ac:dyDescent="0.25">
      <c r="A42" s="2">
        <v>42643</v>
      </c>
      <c r="B42">
        <v>241</v>
      </c>
      <c r="C42">
        <v>3723739</v>
      </c>
      <c r="D42">
        <v>417238488</v>
      </c>
      <c r="E42">
        <v>90284</v>
      </c>
      <c r="F42">
        <v>0</v>
      </c>
      <c r="G42">
        <v>112.0482633181327</v>
      </c>
      <c r="H42">
        <v>1218</v>
      </c>
      <c r="I42">
        <v>30</v>
      </c>
      <c r="J42">
        <v>91</v>
      </c>
      <c r="K42">
        <v>0</v>
      </c>
      <c r="L42">
        <v>1.4069676123999999</v>
      </c>
      <c r="M42">
        <v>4.6287898898973072E-3</v>
      </c>
      <c r="N42">
        <v>113.06</v>
      </c>
      <c r="O42">
        <v>1.4069676123999999</v>
      </c>
      <c r="P42">
        <v>5313921.4303878099</v>
      </c>
      <c r="Q42">
        <v>2.0845188000000011E-2</v>
      </c>
      <c r="R42">
        <v>0.54943499512682792</v>
      </c>
      <c r="S42">
        <v>1.3518020331718559E-2</v>
      </c>
      <c r="T42">
        <v>836876.46968152374</v>
      </c>
      <c r="U42">
        <f t="shared" si="0"/>
        <v>3.4363208331718569E-2</v>
      </c>
      <c r="V42">
        <v>1188</v>
      </c>
      <c r="W42" s="7">
        <v>927.04300000000001</v>
      </c>
      <c r="X42" s="14">
        <f>Schilthuis!M42/1000</f>
        <v>865.79104490217003</v>
      </c>
    </row>
    <row r="43" spans="1:24" x14ac:dyDescent="0.25">
      <c r="A43" s="2">
        <v>42674</v>
      </c>
      <c r="B43">
        <v>240</v>
      </c>
      <c r="C43">
        <v>3771417</v>
      </c>
      <c r="D43">
        <v>422628923</v>
      </c>
      <c r="E43">
        <v>92795</v>
      </c>
      <c r="F43">
        <v>0</v>
      </c>
      <c r="G43">
        <v>112.061043103958</v>
      </c>
      <c r="H43">
        <v>1249</v>
      </c>
      <c r="I43">
        <v>31</v>
      </c>
      <c r="J43">
        <v>92</v>
      </c>
      <c r="K43">
        <v>1</v>
      </c>
      <c r="L43">
        <v>1.4071966804</v>
      </c>
      <c r="M43">
        <v>4.6488939145318672E-3</v>
      </c>
      <c r="N43">
        <v>113.06</v>
      </c>
      <c r="O43">
        <v>1.4071966804</v>
      </c>
      <c r="P43">
        <v>5384354.5489193471</v>
      </c>
      <c r="Q43">
        <v>2.1074256000000121E-2</v>
      </c>
      <c r="R43">
        <v>0.55784161866545556</v>
      </c>
      <c r="S43">
        <v>1.366657000569349E-2</v>
      </c>
      <c r="T43">
        <v>858111.2919415487</v>
      </c>
      <c r="U43">
        <f t="shared" si="0"/>
        <v>3.4740826005693615E-2</v>
      </c>
      <c r="V43">
        <v>1218</v>
      </c>
      <c r="W43" s="7">
        <v>972.24300000000005</v>
      </c>
      <c r="X43" s="14">
        <f>Schilthuis!M43/1000</f>
        <v>907.99862339403001</v>
      </c>
    </row>
    <row r="44" spans="1:24" x14ac:dyDescent="0.25">
      <c r="A44" s="2">
        <v>42704</v>
      </c>
      <c r="B44">
        <v>240</v>
      </c>
      <c r="C44">
        <v>3816447</v>
      </c>
      <c r="D44">
        <v>427727483</v>
      </c>
      <c r="E44">
        <v>94865</v>
      </c>
      <c r="F44">
        <v>0</v>
      </c>
      <c r="G44">
        <v>112.0747865750527</v>
      </c>
      <c r="H44">
        <v>1279</v>
      </c>
      <c r="I44">
        <v>30</v>
      </c>
      <c r="J44">
        <v>92</v>
      </c>
      <c r="K44">
        <v>0</v>
      </c>
      <c r="L44">
        <v>1.4071966804</v>
      </c>
      <c r="M44">
        <v>4.6488939145318672E-3</v>
      </c>
      <c r="N44">
        <v>113.06</v>
      </c>
      <c r="O44">
        <v>1.4071966804</v>
      </c>
      <c r="P44">
        <v>5449868.8043072913</v>
      </c>
      <c r="Q44">
        <v>2.1074256000000121E-2</v>
      </c>
      <c r="R44">
        <v>0.55784161866545556</v>
      </c>
      <c r="S44">
        <v>1.366657000569349E-2</v>
      </c>
      <c r="T44">
        <v>923625.54732949287</v>
      </c>
      <c r="U44">
        <f t="shared" si="0"/>
        <v>3.4740826005693615E-2</v>
      </c>
      <c r="V44">
        <v>1249</v>
      </c>
      <c r="W44" s="7">
        <v>1016.22</v>
      </c>
      <c r="X44" s="14">
        <f>Schilthuis!M44/1000</f>
        <v>949.06786952043012</v>
      </c>
    </row>
    <row r="45" spans="1:24" x14ac:dyDescent="0.25">
      <c r="A45" s="2">
        <v>42735</v>
      </c>
      <c r="B45">
        <v>239</v>
      </c>
      <c r="C45">
        <v>3861645</v>
      </c>
      <c r="D45">
        <v>432561220</v>
      </c>
      <c r="E45">
        <v>97128</v>
      </c>
      <c r="F45">
        <v>0</v>
      </c>
      <c r="G45">
        <v>112.0147553697971</v>
      </c>
      <c r="H45">
        <v>1310</v>
      </c>
      <c r="I45">
        <v>31</v>
      </c>
      <c r="J45">
        <v>93</v>
      </c>
      <c r="K45">
        <v>1</v>
      </c>
      <c r="L45">
        <v>1.4074257483999999</v>
      </c>
      <c r="M45">
        <v>4.6691697461691672E-3</v>
      </c>
      <c r="N45">
        <v>113.06</v>
      </c>
      <c r="O45">
        <v>1.4074257483999999</v>
      </c>
      <c r="P45">
        <v>5515299.8249075422</v>
      </c>
      <c r="Q45">
        <v>2.1303324000000009E-2</v>
      </c>
      <c r="R45">
        <v>0.56632008437596637</v>
      </c>
      <c r="S45">
        <v>1.3815119679668419E-2</v>
      </c>
      <c r="T45">
        <v>939858.27165826131</v>
      </c>
      <c r="U45">
        <f t="shared" si="0"/>
        <v>3.5118443679668432E-2</v>
      </c>
      <c r="V45">
        <v>1279</v>
      </c>
      <c r="W45" s="7">
        <v>1061.92</v>
      </c>
      <c r="X45" s="14">
        <f>Schilthuis!M45/1000</f>
        <v>991.73673302313011</v>
      </c>
    </row>
    <row r="46" spans="1:24" x14ac:dyDescent="0.25">
      <c r="A46" s="2">
        <v>42766</v>
      </c>
      <c r="B46">
        <v>239</v>
      </c>
      <c r="C46">
        <v>3901232</v>
      </c>
      <c r="D46">
        <v>436942450</v>
      </c>
      <c r="E46">
        <v>99236</v>
      </c>
      <c r="F46">
        <v>0</v>
      </c>
      <c r="G46">
        <v>112.0011447665763</v>
      </c>
      <c r="H46">
        <v>1341</v>
      </c>
      <c r="I46">
        <v>31</v>
      </c>
      <c r="J46">
        <v>93</v>
      </c>
      <c r="K46">
        <v>0</v>
      </c>
      <c r="L46">
        <v>1.4074257483999999</v>
      </c>
      <c r="M46">
        <v>4.6691697461691672E-3</v>
      </c>
      <c r="N46">
        <v>113.06</v>
      </c>
      <c r="O46">
        <v>1.4074257483999999</v>
      </c>
      <c r="P46">
        <v>5572726.7305012969</v>
      </c>
      <c r="Q46">
        <v>2.1303324000000009E-2</v>
      </c>
      <c r="R46">
        <v>0.56632008437596637</v>
      </c>
      <c r="S46">
        <v>1.3815119679668419E-2</v>
      </c>
      <c r="T46">
        <v>997285.17725201603</v>
      </c>
      <c r="U46">
        <f t="shared" si="0"/>
        <v>3.5118443679668432E-2</v>
      </c>
      <c r="V46">
        <v>1310</v>
      </c>
      <c r="W46" s="7">
        <v>1107.8599999999999</v>
      </c>
      <c r="X46" s="14">
        <f>Schilthuis!M46/1000</f>
        <v>1034.6362390312499</v>
      </c>
    </row>
    <row r="47" spans="1:24" x14ac:dyDescent="0.25">
      <c r="A47" s="2">
        <v>42794</v>
      </c>
      <c r="B47">
        <v>239</v>
      </c>
      <c r="C47">
        <v>3935560</v>
      </c>
      <c r="D47">
        <v>440690194</v>
      </c>
      <c r="E47">
        <v>101000</v>
      </c>
      <c r="F47">
        <v>0</v>
      </c>
      <c r="G47">
        <v>111.9764897498704</v>
      </c>
      <c r="H47">
        <v>1369</v>
      </c>
      <c r="I47">
        <v>28</v>
      </c>
      <c r="J47">
        <v>93</v>
      </c>
      <c r="K47">
        <v>0</v>
      </c>
      <c r="L47">
        <v>1.4074257483999999</v>
      </c>
      <c r="M47">
        <v>4.6691697461691672E-3</v>
      </c>
      <c r="N47">
        <v>113.06</v>
      </c>
      <c r="O47">
        <v>1.4074257483999999</v>
      </c>
      <c r="P47">
        <v>5622219.1132257618</v>
      </c>
      <c r="Q47">
        <v>2.1303324000000009E-2</v>
      </c>
      <c r="R47">
        <v>0.56632008437596637</v>
      </c>
      <c r="S47">
        <v>1.3815119679668419E-2</v>
      </c>
      <c r="T47">
        <v>1046777.559976481</v>
      </c>
      <c r="U47">
        <f t="shared" si="0"/>
        <v>3.5118443679668432E-2</v>
      </c>
      <c r="V47">
        <v>1341</v>
      </c>
      <c r="W47" s="7">
        <v>1149.3499999999999</v>
      </c>
      <c r="X47" s="14">
        <f>Schilthuis!M47/1000</f>
        <v>1073.3841799418099</v>
      </c>
    </row>
    <row r="48" spans="1:24" x14ac:dyDescent="0.25">
      <c r="A48" s="2">
        <v>42825</v>
      </c>
      <c r="B48">
        <v>238</v>
      </c>
      <c r="C48">
        <v>3976697</v>
      </c>
      <c r="D48">
        <v>445397947</v>
      </c>
      <c r="E48">
        <v>103294</v>
      </c>
      <c r="F48">
        <v>0</v>
      </c>
      <c r="G48">
        <v>112.0019822983748</v>
      </c>
      <c r="H48">
        <v>1400</v>
      </c>
      <c r="I48">
        <v>31</v>
      </c>
      <c r="J48">
        <v>94</v>
      </c>
      <c r="K48">
        <v>1</v>
      </c>
      <c r="L48">
        <v>1.4076548164</v>
      </c>
      <c r="M48">
        <v>4.6896195811665081E-3</v>
      </c>
      <c r="N48">
        <v>113.06</v>
      </c>
      <c r="O48">
        <v>1.4076548164</v>
      </c>
      <c r="P48">
        <v>5683548.6797978487</v>
      </c>
      <c r="Q48">
        <v>2.1532392000000119E-2</v>
      </c>
      <c r="R48">
        <v>0.57487131067889119</v>
      </c>
      <c r="S48">
        <v>1.396366935364335E-2</v>
      </c>
      <c r="T48">
        <v>1058908.830277056</v>
      </c>
      <c r="U48">
        <f t="shared" si="0"/>
        <v>3.5496061353643471E-2</v>
      </c>
      <c r="V48">
        <v>1369</v>
      </c>
      <c r="W48" s="7">
        <v>1195.54</v>
      </c>
      <c r="X48" s="14">
        <f>Schilthuis!M48/1000</f>
        <v>1116.5143284553501</v>
      </c>
    </row>
    <row r="49" spans="1:24" x14ac:dyDescent="0.25">
      <c r="A49" s="2">
        <v>42855</v>
      </c>
      <c r="B49">
        <v>238</v>
      </c>
      <c r="C49">
        <v>4016567</v>
      </c>
      <c r="D49">
        <v>449776747</v>
      </c>
      <c r="E49">
        <v>105244</v>
      </c>
      <c r="F49">
        <v>0</v>
      </c>
      <c r="G49">
        <v>111.9803919615931</v>
      </c>
      <c r="H49">
        <v>1430</v>
      </c>
      <c r="I49">
        <v>30</v>
      </c>
      <c r="J49">
        <v>94</v>
      </c>
      <c r="K49">
        <v>0</v>
      </c>
      <c r="L49">
        <v>1.4076548164</v>
      </c>
      <c r="M49">
        <v>4.6896195811665081E-3</v>
      </c>
      <c r="N49">
        <v>113.06</v>
      </c>
      <c r="O49">
        <v>1.4076548164</v>
      </c>
      <c r="P49">
        <v>5741058.3250465412</v>
      </c>
      <c r="Q49">
        <v>2.1532392000000119E-2</v>
      </c>
      <c r="R49">
        <v>0.57487131067889119</v>
      </c>
      <c r="S49">
        <v>1.396366935364335E-2</v>
      </c>
      <c r="T49">
        <v>1116418.475525748</v>
      </c>
      <c r="U49">
        <f t="shared" si="0"/>
        <v>3.5496061353643471E-2</v>
      </c>
      <c r="V49">
        <v>1400</v>
      </c>
      <c r="W49" s="7">
        <v>1240.48</v>
      </c>
      <c r="X49" s="14">
        <f>Schilthuis!M49/1000</f>
        <v>1158.4763842801501</v>
      </c>
    </row>
    <row r="50" spans="1:24" x14ac:dyDescent="0.25">
      <c r="A50" s="2">
        <v>42886</v>
      </c>
      <c r="B50">
        <v>238</v>
      </c>
      <c r="C50">
        <v>4055999</v>
      </c>
      <c r="D50">
        <v>454132495</v>
      </c>
      <c r="E50">
        <v>107476</v>
      </c>
      <c r="F50">
        <v>0</v>
      </c>
      <c r="G50">
        <v>111.9656328810732</v>
      </c>
      <c r="H50">
        <v>1461</v>
      </c>
      <c r="I50">
        <v>31</v>
      </c>
      <c r="J50">
        <v>94</v>
      </c>
      <c r="K50">
        <v>0</v>
      </c>
      <c r="L50">
        <v>1.4076548164</v>
      </c>
      <c r="M50">
        <v>4.6896195811665081E-3</v>
      </c>
      <c r="N50">
        <v>113.06</v>
      </c>
      <c r="O50">
        <v>1.4076548164</v>
      </c>
      <c r="P50">
        <v>5798363.465649819</v>
      </c>
      <c r="Q50">
        <v>2.1532392000000119E-2</v>
      </c>
      <c r="R50">
        <v>0.57487131067889119</v>
      </c>
      <c r="S50">
        <v>1.396366935364335E-2</v>
      </c>
      <c r="T50">
        <v>1173723.616129026</v>
      </c>
      <c r="U50">
        <f t="shared" si="0"/>
        <v>3.5496061353643471E-2</v>
      </c>
      <c r="V50">
        <v>1430</v>
      </c>
      <c r="W50" s="7">
        <v>1286.9100000000001</v>
      </c>
      <c r="X50" s="14">
        <f>Schilthuis!M50/1000</f>
        <v>1201.8371752991102</v>
      </c>
    </row>
    <row r="51" spans="1:24" x14ac:dyDescent="0.25">
      <c r="W5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EC84-C0AF-49B4-84C1-2E429CD3EBDA}">
  <dimension ref="A1:AA60"/>
  <sheetViews>
    <sheetView workbookViewId="0">
      <selection activeCell="B14" sqref="B14:B19"/>
    </sheetView>
  </sheetViews>
  <sheetFormatPr defaultRowHeight="15" x14ac:dyDescent="0.25"/>
  <cols>
    <col min="1" max="1" width="14.85546875" customWidth="1"/>
    <col min="2" max="2" width="10.42578125" bestFit="1" customWidth="1"/>
    <col min="3" max="3" width="11.5703125" bestFit="1" customWidth="1"/>
    <col min="4" max="7" width="10.28515625" bestFit="1" customWidth="1"/>
    <col min="8" max="9" width="11.5703125" bestFit="1" customWidth="1"/>
    <col min="10" max="10" width="10.28515625" bestFit="1" customWidth="1"/>
    <col min="11" max="11" width="11.5703125" bestFit="1" customWidth="1"/>
    <col min="12" max="12" width="10.28515625" bestFit="1" customWidth="1"/>
    <col min="13" max="13" width="12.140625" bestFit="1" customWidth="1"/>
    <col min="14" max="14" width="10.28515625" bestFit="1" customWidth="1"/>
    <col min="15" max="17" width="11.7109375" bestFit="1" customWidth="1"/>
    <col min="18" max="19" width="10.28515625" bestFit="1" customWidth="1"/>
    <col min="20" max="21" width="12.28515625" bestFit="1" customWidth="1"/>
    <col min="22" max="24" width="10.28515625" bestFit="1" customWidth="1"/>
    <col min="25" max="25" width="10.5703125" bestFit="1" customWidth="1"/>
    <col min="26" max="27" width="10.28515625" bestFit="1" customWidth="1"/>
  </cols>
  <sheetData>
    <row r="1" spans="1:27" x14ac:dyDescent="0.25">
      <c r="A1" t="s">
        <v>60</v>
      </c>
    </row>
    <row r="4" spans="1:27" x14ac:dyDescent="0.25">
      <c r="A4" t="s">
        <v>61</v>
      </c>
    </row>
    <row r="5" spans="1:27" x14ac:dyDescent="0.25">
      <c r="A5" t="s">
        <v>62</v>
      </c>
    </row>
    <row r="6" spans="1:27" x14ac:dyDescent="0.25">
      <c r="A6" t="s">
        <v>61</v>
      </c>
    </row>
    <row r="8" spans="1:27" x14ac:dyDescent="0.25">
      <c r="A8" t="s">
        <v>63</v>
      </c>
      <c r="B8" t="s">
        <v>64</v>
      </c>
      <c r="C8" t="s">
        <v>58</v>
      </c>
      <c r="D8" t="s">
        <v>59</v>
      </c>
      <c r="E8" t="s">
        <v>65</v>
      </c>
      <c r="F8" t="s">
        <v>54</v>
      </c>
      <c r="G8" t="s">
        <v>53</v>
      </c>
      <c r="H8" t="s">
        <v>58</v>
      </c>
      <c r="I8" t="s">
        <v>55</v>
      </c>
      <c r="J8" t="s">
        <v>56</v>
      </c>
      <c r="K8" t="s">
        <v>57</v>
      </c>
      <c r="L8" t="s">
        <v>66</v>
      </c>
      <c r="M8" t="s">
        <v>67</v>
      </c>
      <c r="N8" t="s">
        <v>68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68</v>
      </c>
      <c r="U8" t="s">
        <v>71</v>
      </c>
      <c r="V8" t="s">
        <v>72</v>
      </c>
      <c r="W8" t="s">
        <v>73</v>
      </c>
      <c r="X8" t="s">
        <v>74</v>
      </c>
      <c r="Y8" t="s">
        <v>68</v>
      </c>
      <c r="Z8" t="s">
        <v>67</v>
      </c>
      <c r="AA8" t="s">
        <v>68</v>
      </c>
    </row>
    <row r="9" spans="1:27" x14ac:dyDescent="0.25">
      <c r="B9" t="s">
        <v>75</v>
      </c>
      <c r="E9" t="s">
        <v>76</v>
      </c>
      <c r="L9" t="s">
        <v>77</v>
      </c>
      <c r="M9" t="s">
        <v>77</v>
      </c>
      <c r="N9" t="s">
        <v>77</v>
      </c>
      <c r="O9" t="s">
        <v>78</v>
      </c>
      <c r="P9" t="s">
        <v>78</v>
      </c>
      <c r="Q9" t="s">
        <v>78</v>
      </c>
      <c r="R9" t="s">
        <v>79</v>
      </c>
      <c r="S9" t="s">
        <v>79</v>
      </c>
      <c r="T9" t="s">
        <v>80</v>
      </c>
      <c r="U9" t="s">
        <v>80</v>
      </c>
      <c r="V9" t="s">
        <v>81</v>
      </c>
      <c r="W9" t="s">
        <v>81</v>
      </c>
      <c r="X9" t="s">
        <v>80</v>
      </c>
      <c r="Y9" t="s">
        <v>76</v>
      </c>
      <c r="Z9" t="s">
        <v>82</v>
      </c>
      <c r="AA9" t="s">
        <v>82</v>
      </c>
    </row>
    <row r="10" spans="1:27" x14ac:dyDescent="0.25"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</row>
    <row r="11" spans="1:27" x14ac:dyDescent="0.25">
      <c r="A11" t="s">
        <v>84</v>
      </c>
      <c r="B11" t="s">
        <v>85</v>
      </c>
      <c r="C11" t="s">
        <v>86</v>
      </c>
      <c r="D11" t="s">
        <v>87</v>
      </c>
      <c r="E11" t="s">
        <v>87</v>
      </c>
      <c r="F11" t="s">
        <v>87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88</v>
      </c>
      <c r="N11" t="s">
        <v>86</v>
      </c>
      <c r="O11" t="s">
        <v>89</v>
      </c>
      <c r="P11" t="s">
        <v>89</v>
      </c>
      <c r="Q11" t="s">
        <v>89</v>
      </c>
      <c r="R11" t="s">
        <v>86</v>
      </c>
      <c r="S11" t="s">
        <v>86</v>
      </c>
      <c r="T11" t="s">
        <v>90</v>
      </c>
      <c r="U11" t="s">
        <v>90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</row>
    <row r="12" spans="1:27" x14ac:dyDescent="0.25">
      <c r="A12" t="s">
        <v>92</v>
      </c>
      <c r="B12" t="s">
        <v>92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t="s">
        <v>92</v>
      </c>
      <c r="I12" t="s">
        <v>92</v>
      </c>
      <c r="J12" t="s">
        <v>92</v>
      </c>
      <c r="K12" t="s">
        <v>92</v>
      </c>
      <c r="L12" t="s">
        <v>92</v>
      </c>
      <c r="M12" t="s">
        <v>92</v>
      </c>
      <c r="N12" t="s">
        <v>92</v>
      </c>
      <c r="O12" t="s">
        <v>92</v>
      </c>
      <c r="P12" t="s">
        <v>92</v>
      </c>
      <c r="Q12" t="s">
        <v>92</v>
      </c>
      <c r="R12" t="s">
        <v>92</v>
      </c>
      <c r="S12" t="s">
        <v>92</v>
      </c>
      <c r="T12" t="s">
        <v>92</v>
      </c>
      <c r="U12" t="s">
        <v>92</v>
      </c>
      <c r="V12" t="s">
        <v>92</v>
      </c>
      <c r="W12" t="s">
        <v>92</v>
      </c>
      <c r="X12" t="s">
        <v>92</v>
      </c>
      <c r="Y12" t="s">
        <v>92</v>
      </c>
      <c r="Z12" t="s">
        <v>92</v>
      </c>
      <c r="AA12" t="s">
        <v>92</v>
      </c>
    </row>
    <row r="13" spans="1:27" x14ac:dyDescent="0.25">
      <c r="A13" s="2">
        <v>41455</v>
      </c>
      <c r="B13">
        <v>332</v>
      </c>
      <c r="E13">
        <v>0</v>
      </c>
      <c r="F13">
        <v>0</v>
      </c>
      <c r="G13" s="13">
        <v>1.3858299999999999</v>
      </c>
      <c r="H13">
        <v>0</v>
      </c>
      <c r="I13">
        <v>0</v>
      </c>
      <c r="K13">
        <v>0</v>
      </c>
      <c r="L13" s="13">
        <v>1.3858299999999999</v>
      </c>
      <c r="M13">
        <v>4.0675299999999998E-3</v>
      </c>
      <c r="N13">
        <v>0.99485900000000005</v>
      </c>
      <c r="O13">
        <v>0.89161500000000005</v>
      </c>
      <c r="P13">
        <v>2.7391200000000001E-2</v>
      </c>
      <c r="Q13">
        <v>0.72501000000000004</v>
      </c>
      <c r="R13">
        <v>113.06</v>
      </c>
      <c r="S13">
        <v>113.06</v>
      </c>
      <c r="T13" s="8">
        <v>4.7639999999999998E-5</v>
      </c>
      <c r="U13" s="8">
        <v>5.3000000000000001E-5</v>
      </c>
    </row>
    <row r="14" spans="1:27" x14ac:dyDescent="0.25">
      <c r="A14" s="2">
        <v>41486</v>
      </c>
      <c r="B14">
        <v>331</v>
      </c>
      <c r="C14">
        <v>3.6988499999999997E-4</v>
      </c>
      <c r="D14" s="13">
        <v>85.071299999999994</v>
      </c>
      <c r="E14">
        <v>0.24699299999999999</v>
      </c>
      <c r="F14" s="13">
        <v>85.318299999999994</v>
      </c>
      <c r="G14" s="13">
        <v>1.3860600000000001</v>
      </c>
      <c r="H14">
        <v>3.6988499999999997E-4</v>
      </c>
      <c r="I14">
        <v>2.2133600000000001E-4</v>
      </c>
      <c r="K14">
        <v>1.4854899999999999E-4</v>
      </c>
      <c r="L14" s="13">
        <v>1.3860600000000001</v>
      </c>
      <c r="M14">
        <v>4.0728099999999996E-3</v>
      </c>
      <c r="N14">
        <v>0.99490699999999999</v>
      </c>
      <c r="O14">
        <v>0.89082600000000001</v>
      </c>
      <c r="P14">
        <v>2.7344400000000001E-2</v>
      </c>
      <c r="Q14">
        <v>0.72501000000000004</v>
      </c>
      <c r="R14">
        <v>113.06</v>
      </c>
      <c r="S14" s="13">
        <v>110.616</v>
      </c>
      <c r="T14" s="8">
        <v>4.7639999999999998E-5</v>
      </c>
      <c r="U14" s="8">
        <v>5.3000000000000001E-5</v>
      </c>
      <c r="V14">
        <v>0.59534100000000001</v>
      </c>
      <c r="W14">
        <v>0</v>
      </c>
      <c r="X14">
        <v>0.39956000000000003</v>
      </c>
      <c r="Y14">
        <v>5.09918E-3</v>
      </c>
      <c r="Z14">
        <v>0</v>
      </c>
      <c r="AA14">
        <v>0</v>
      </c>
    </row>
    <row r="15" spans="1:27" x14ac:dyDescent="0.25">
      <c r="A15" s="2">
        <v>41517</v>
      </c>
      <c r="B15">
        <v>329</v>
      </c>
      <c r="C15">
        <v>1.1099599999999999E-3</v>
      </c>
      <c r="D15" s="13">
        <v>168.702</v>
      </c>
      <c r="E15" s="13">
        <v>1.2349600000000001</v>
      </c>
      <c r="F15" s="13">
        <v>169.93700000000001</v>
      </c>
      <c r="G15" s="13">
        <v>1.3865000000000001</v>
      </c>
      <c r="H15">
        <v>1.1099599999999999E-3</v>
      </c>
      <c r="I15">
        <v>6.64311E-4</v>
      </c>
      <c r="K15">
        <v>4.4564600000000001E-4</v>
      </c>
      <c r="L15" s="13">
        <v>1.3865000000000001</v>
      </c>
      <c r="M15">
        <v>4.0835000000000003E-3</v>
      </c>
      <c r="N15">
        <v>0.99500100000000002</v>
      </c>
      <c r="O15">
        <v>0.88924700000000001</v>
      </c>
      <c r="P15">
        <v>2.7250199999999999E-2</v>
      </c>
      <c r="Q15">
        <v>0.72501000000000004</v>
      </c>
      <c r="R15">
        <v>113.06</v>
      </c>
      <c r="S15" s="13">
        <v>109.13200000000001</v>
      </c>
      <c r="T15" s="8">
        <v>4.7639999999999998E-5</v>
      </c>
      <c r="U15" s="8">
        <v>5.3000000000000001E-5</v>
      </c>
      <c r="V15">
        <v>0.59343400000000002</v>
      </c>
      <c r="W15">
        <v>0</v>
      </c>
      <c r="X15">
        <v>0.39809899999999998</v>
      </c>
      <c r="Y15">
        <v>8.4675400000000008E-3</v>
      </c>
      <c r="Z15">
        <v>0</v>
      </c>
      <c r="AA15">
        <v>0</v>
      </c>
    </row>
    <row r="16" spans="1:27" x14ac:dyDescent="0.25">
      <c r="A16" s="2">
        <v>41547</v>
      </c>
      <c r="B16">
        <v>328</v>
      </c>
      <c r="C16">
        <v>1.48015E-3</v>
      </c>
      <c r="D16" s="13">
        <v>247.57599999999999</v>
      </c>
      <c r="E16" s="13">
        <v>2.9081399999999999</v>
      </c>
      <c r="F16" s="13">
        <v>250.48400000000001</v>
      </c>
      <c r="G16" s="13">
        <v>1.38672</v>
      </c>
      <c r="H16">
        <v>1.48015E-3</v>
      </c>
      <c r="I16">
        <v>8.8595099999999995E-4</v>
      </c>
      <c r="K16">
        <v>5.9419400000000004E-4</v>
      </c>
      <c r="L16" s="13">
        <v>1.38672</v>
      </c>
      <c r="M16">
        <v>4.0889000000000003E-3</v>
      </c>
      <c r="N16">
        <v>0.99504899999999996</v>
      </c>
      <c r="O16">
        <v>0.88845799999999997</v>
      </c>
      <c r="P16">
        <v>2.7203000000000001E-2</v>
      </c>
      <c r="Q16">
        <v>0.72501000000000004</v>
      </c>
      <c r="R16">
        <v>113.06</v>
      </c>
      <c r="S16" s="13">
        <v>110.509</v>
      </c>
      <c r="T16" s="8">
        <v>4.7639999999999998E-5</v>
      </c>
      <c r="U16" s="8">
        <v>5.3000000000000001E-5</v>
      </c>
      <c r="V16">
        <v>0.58966399999999997</v>
      </c>
      <c r="W16">
        <v>0</v>
      </c>
      <c r="X16">
        <v>0.39547900000000002</v>
      </c>
      <c r="Y16">
        <v>1.4856400000000001E-2</v>
      </c>
      <c r="Z16">
        <v>0</v>
      </c>
      <c r="AA16">
        <v>0</v>
      </c>
    </row>
    <row r="17" spans="1:27" x14ac:dyDescent="0.25">
      <c r="A17" s="2">
        <v>41578</v>
      </c>
      <c r="B17">
        <v>327</v>
      </c>
      <c r="C17">
        <v>1.8504400000000001E-3</v>
      </c>
      <c r="D17" s="13">
        <v>331.22300000000001</v>
      </c>
      <c r="E17" s="13">
        <v>5.1310799999999999</v>
      </c>
      <c r="F17" s="13">
        <v>336.35399999999998</v>
      </c>
      <c r="G17" s="13">
        <v>1.3869400000000001</v>
      </c>
      <c r="H17">
        <v>1.8504400000000001E-3</v>
      </c>
      <c r="I17">
        <v>1.1076899999999999E-3</v>
      </c>
      <c r="K17">
        <v>7.4274300000000003E-4</v>
      </c>
      <c r="L17" s="13">
        <v>1.3869400000000001</v>
      </c>
      <c r="M17">
        <v>4.0943500000000001E-3</v>
      </c>
      <c r="N17">
        <v>0.99509599999999998</v>
      </c>
      <c r="O17">
        <v>0.88766900000000004</v>
      </c>
      <c r="P17">
        <v>2.7155700000000001E-2</v>
      </c>
      <c r="Q17">
        <v>0.72501000000000004</v>
      </c>
      <c r="R17">
        <v>113.06</v>
      </c>
      <c r="S17" s="13">
        <v>109.624</v>
      </c>
      <c r="T17" s="8">
        <v>4.7639999999999998E-5</v>
      </c>
      <c r="U17" s="8">
        <v>5.3000000000000001E-5</v>
      </c>
      <c r="V17">
        <v>0.58613700000000002</v>
      </c>
      <c r="W17">
        <v>0</v>
      </c>
      <c r="X17">
        <v>0.39302300000000001</v>
      </c>
      <c r="Y17">
        <v>2.08396E-2</v>
      </c>
      <c r="Z17">
        <v>0</v>
      </c>
      <c r="AA17">
        <v>0</v>
      </c>
    </row>
    <row r="18" spans="1:27" x14ac:dyDescent="0.25">
      <c r="A18" s="2">
        <v>41608</v>
      </c>
      <c r="B18">
        <v>325</v>
      </c>
      <c r="C18">
        <v>2.5913400000000001E-3</v>
      </c>
      <c r="D18">
        <v>409.59</v>
      </c>
      <c r="E18" s="13">
        <v>7.9993800000000004</v>
      </c>
      <c r="F18" s="13">
        <v>417.589</v>
      </c>
      <c r="G18" s="13">
        <v>1.3873899999999999</v>
      </c>
      <c r="H18">
        <v>2.5913400000000001E-3</v>
      </c>
      <c r="I18">
        <v>1.5514999999999999E-3</v>
      </c>
      <c r="K18">
        <v>1.03984E-3</v>
      </c>
      <c r="L18" s="13">
        <v>1.3873899999999999</v>
      </c>
      <c r="M18">
        <v>4.1053699999999997E-3</v>
      </c>
      <c r="N18">
        <v>0.99519100000000005</v>
      </c>
      <c r="O18">
        <v>0.88609099999999996</v>
      </c>
      <c r="P18">
        <v>2.7060600000000001E-2</v>
      </c>
      <c r="Q18">
        <v>0.72501000000000004</v>
      </c>
      <c r="R18">
        <v>113.06</v>
      </c>
      <c r="S18" s="13">
        <v>109.714</v>
      </c>
      <c r="T18" s="8">
        <v>4.7639999999999998E-5</v>
      </c>
      <c r="U18" s="8">
        <v>5.3000000000000001E-5</v>
      </c>
      <c r="V18">
        <v>0.58486700000000003</v>
      </c>
      <c r="W18">
        <v>0</v>
      </c>
      <c r="X18">
        <v>0.391988</v>
      </c>
      <c r="Y18">
        <v>2.31454E-2</v>
      </c>
      <c r="Z18">
        <v>0</v>
      </c>
      <c r="AA18">
        <v>0</v>
      </c>
    </row>
    <row r="19" spans="1:27" x14ac:dyDescent="0.25">
      <c r="A19" s="2">
        <v>41639</v>
      </c>
      <c r="B19">
        <v>323</v>
      </c>
      <c r="C19">
        <v>3.3326599999999999E-3</v>
      </c>
      <c r="D19" s="13">
        <v>552.81700000000001</v>
      </c>
      <c r="E19" s="13">
        <v>11.9513</v>
      </c>
      <c r="F19" s="13">
        <v>564.76900000000001</v>
      </c>
      <c r="G19" s="13">
        <v>1.3878299999999999</v>
      </c>
      <c r="H19">
        <v>3.3326599999999999E-3</v>
      </c>
      <c r="I19">
        <v>1.9957199999999999E-3</v>
      </c>
      <c r="K19">
        <v>1.33694E-3</v>
      </c>
      <c r="L19" s="13">
        <v>1.3878299999999999</v>
      </c>
      <c r="M19">
        <v>4.1165500000000001E-3</v>
      </c>
      <c r="N19">
        <v>0.995286</v>
      </c>
      <c r="O19">
        <v>0.88451299999999999</v>
      </c>
      <c r="P19">
        <v>2.6965099999999999E-2</v>
      </c>
      <c r="Q19">
        <v>0.72501000000000004</v>
      </c>
      <c r="R19">
        <v>113.06</v>
      </c>
      <c r="S19" s="13">
        <v>111.36499999999999</v>
      </c>
      <c r="T19" s="8">
        <v>4.7639999999999998E-5</v>
      </c>
      <c r="U19" s="8">
        <v>5.3000000000000001E-5</v>
      </c>
      <c r="V19">
        <v>0.58279599999999998</v>
      </c>
      <c r="W19">
        <v>0</v>
      </c>
      <c r="X19">
        <v>0.39041599999999999</v>
      </c>
      <c r="Y19">
        <v>2.6787499999999999E-2</v>
      </c>
      <c r="Z19">
        <v>0</v>
      </c>
      <c r="AA19">
        <v>0</v>
      </c>
    </row>
    <row r="20" spans="1:27" x14ac:dyDescent="0.25">
      <c r="A20" s="2">
        <v>41670</v>
      </c>
      <c r="B20">
        <v>320</v>
      </c>
      <c r="C20">
        <v>4.44546E-3</v>
      </c>
      <c r="D20" s="13">
        <v>686.31700000000001</v>
      </c>
      <c r="E20" s="13">
        <v>17.138100000000001</v>
      </c>
      <c r="F20" s="13">
        <v>703.45500000000004</v>
      </c>
      <c r="G20" s="13">
        <v>1.3885000000000001</v>
      </c>
      <c r="H20">
        <v>4.44546E-3</v>
      </c>
      <c r="I20">
        <v>2.6628799999999998E-3</v>
      </c>
      <c r="K20">
        <v>1.78258E-3</v>
      </c>
      <c r="L20" s="13">
        <v>1.3885000000000001</v>
      </c>
      <c r="M20">
        <v>4.1336699999999999E-3</v>
      </c>
      <c r="N20">
        <v>0.99542799999999998</v>
      </c>
      <c r="O20">
        <v>0.88214499999999996</v>
      </c>
      <c r="P20">
        <v>2.6821000000000001E-2</v>
      </c>
      <c r="Q20">
        <v>0.72501000000000004</v>
      </c>
      <c r="R20">
        <v>113.06</v>
      </c>
      <c r="S20" s="13">
        <v>111.496</v>
      </c>
      <c r="T20" s="8">
        <v>4.7639999999999998E-5</v>
      </c>
      <c r="U20" s="8">
        <v>5.3000000000000001E-5</v>
      </c>
      <c r="V20">
        <v>0.58179499999999995</v>
      </c>
      <c r="W20">
        <v>0</v>
      </c>
      <c r="X20">
        <v>0.38946500000000001</v>
      </c>
      <c r="Y20">
        <v>2.8739799999999999E-2</v>
      </c>
      <c r="Z20">
        <v>0</v>
      </c>
      <c r="AA20">
        <v>0</v>
      </c>
    </row>
    <row r="21" spans="1:27" x14ac:dyDescent="0.25">
      <c r="A21" s="2">
        <v>41698</v>
      </c>
      <c r="B21">
        <v>318</v>
      </c>
      <c r="C21">
        <v>5.1878799999999997E-3</v>
      </c>
      <c r="D21" s="13">
        <v>807.52099999999996</v>
      </c>
      <c r="E21" s="13">
        <v>22.938500000000001</v>
      </c>
      <c r="F21" s="13">
        <v>830.45899999999995</v>
      </c>
      <c r="G21" s="13">
        <v>1.3889400000000001</v>
      </c>
      <c r="H21">
        <v>5.1878799999999997E-3</v>
      </c>
      <c r="I21">
        <v>3.1082000000000002E-3</v>
      </c>
      <c r="K21">
        <v>2.07968E-3</v>
      </c>
      <c r="L21" s="13">
        <v>1.3889400000000001</v>
      </c>
      <c r="M21">
        <v>4.1453000000000002E-3</v>
      </c>
      <c r="N21">
        <v>0.99552300000000005</v>
      </c>
      <c r="O21">
        <v>0.88056699999999999</v>
      </c>
      <c r="P21">
        <v>2.6724299999999999E-2</v>
      </c>
      <c r="Q21">
        <v>0.72501000000000004</v>
      </c>
      <c r="R21">
        <v>113.06</v>
      </c>
      <c r="S21" s="13">
        <v>111.892</v>
      </c>
      <c r="T21" s="8">
        <v>4.7639999999999998E-5</v>
      </c>
      <c r="U21" s="8">
        <v>5.3000000000000001E-5</v>
      </c>
      <c r="V21">
        <v>0.57946200000000003</v>
      </c>
      <c r="W21">
        <v>0</v>
      </c>
      <c r="X21">
        <v>0.38771499999999998</v>
      </c>
      <c r="Y21">
        <v>3.28233E-2</v>
      </c>
      <c r="Z21">
        <v>0</v>
      </c>
      <c r="AA21">
        <v>0</v>
      </c>
    </row>
    <row r="22" spans="1:27" x14ac:dyDescent="0.25">
      <c r="A22" s="2">
        <v>41729</v>
      </c>
      <c r="B22">
        <v>314</v>
      </c>
      <c r="C22">
        <v>6.6740899999999997E-3</v>
      </c>
      <c r="D22">
        <v>1021.38</v>
      </c>
      <c r="E22" s="13">
        <v>30.842199999999998</v>
      </c>
      <c r="F22">
        <v>1052.22</v>
      </c>
      <c r="G22" s="13">
        <v>1.3898299999999999</v>
      </c>
      <c r="H22">
        <v>6.6740899999999997E-3</v>
      </c>
      <c r="I22">
        <v>4.0002199999999996E-3</v>
      </c>
      <c r="K22">
        <v>2.6738700000000001E-3</v>
      </c>
      <c r="L22" s="13">
        <v>1.3898299999999999</v>
      </c>
      <c r="M22">
        <v>4.16914E-3</v>
      </c>
      <c r="N22">
        <v>0.99571299999999996</v>
      </c>
      <c r="O22">
        <v>0.87741000000000002</v>
      </c>
      <c r="P22">
        <v>2.6529500000000001E-2</v>
      </c>
      <c r="Q22">
        <v>0.72501000000000004</v>
      </c>
      <c r="R22">
        <v>113.06</v>
      </c>
      <c r="S22" s="13">
        <v>112.65600000000001</v>
      </c>
      <c r="T22" s="8">
        <v>4.7639999999999998E-5</v>
      </c>
      <c r="U22" s="8">
        <v>5.3000000000000001E-5</v>
      </c>
      <c r="V22">
        <v>0.57883399999999996</v>
      </c>
      <c r="W22">
        <v>0</v>
      </c>
      <c r="X22">
        <v>0.386911</v>
      </c>
      <c r="Y22">
        <v>3.4254600000000003E-2</v>
      </c>
      <c r="Z22">
        <v>0</v>
      </c>
      <c r="AA22">
        <v>0</v>
      </c>
    </row>
    <row r="23" spans="1:27" x14ac:dyDescent="0.25">
      <c r="A23" s="2">
        <v>41759</v>
      </c>
      <c r="B23">
        <v>312</v>
      </c>
      <c r="C23">
        <v>7.4178999999999998E-3</v>
      </c>
      <c r="D23">
        <v>1146.0999999999999</v>
      </c>
      <c r="E23" s="13">
        <v>39.925199999999997</v>
      </c>
      <c r="F23">
        <v>1186.02</v>
      </c>
      <c r="G23" s="13">
        <v>1.39028</v>
      </c>
      <c r="H23">
        <v>7.4178999999999998E-3</v>
      </c>
      <c r="I23">
        <v>4.44693E-3</v>
      </c>
      <c r="K23">
        <v>2.9709699999999999E-3</v>
      </c>
      <c r="L23" s="13">
        <v>1.39028</v>
      </c>
      <c r="M23">
        <v>4.1813500000000003E-3</v>
      </c>
      <c r="N23">
        <v>0.99580800000000003</v>
      </c>
      <c r="O23">
        <v>0.87583200000000005</v>
      </c>
      <c r="P23">
        <v>2.6431400000000001E-2</v>
      </c>
      <c r="Q23">
        <v>0.72501000000000004</v>
      </c>
      <c r="R23">
        <v>113.06</v>
      </c>
      <c r="S23" s="13">
        <v>112.31399999999999</v>
      </c>
      <c r="T23" s="8">
        <v>4.7639999999999998E-5</v>
      </c>
      <c r="U23" s="8">
        <v>5.3000000000000001E-5</v>
      </c>
      <c r="V23">
        <v>0.57570299999999996</v>
      </c>
      <c r="W23">
        <v>0</v>
      </c>
      <c r="X23">
        <v>0.38462499999999999</v>
      </c>
      <c r="Y23">
        <v>3.9672300000000001E-2</v>
      </c>
      <c r="Z23">
        <v>0</v>
      </c>
      <c r="AA23">
        <v>0</v>
      </c>
    </row>
    <row r="24" spans="1:27" x14ac:dyDescent="0.25">
      <c r="A24" s="2">
        <v>41790</v>
      </c>
      <c r="B24">
        <v>309</v>
      </c>
      <c r="C24">
        <v>8.5345100000000004E-3</v>
      </c>
      <c r="D24">
        <v>1268.8399999999999</v>
      </c>
      <c r="E24" s="13">
        <v>50.545900000000003</v>
      </c>
      <c r="F24">
        <v>1319.39</v>
      </c>
      <c r="G24" s="13">
        <v>1.3909499999999999</v>
      </c>
      <c r="H24">
        <v>8.5345100000000004E-3</v>
      </c>
      <c r="I24">
        <v>5.1178999999999999E-3</v>
      </c>
      <c r="K24">
        <v>3.41662E-3</v>
      </c>
      <c r="L24" s="13">
        <v>1.3909499999999999</v>
      </c>
      <c r="M24">
        <v>4.2000400000000004E-3</v>
      </c>
      <c r="N24">
        <v>0.99595</v>
      </c>
      <c r="O24">
        <v>0.87346500000000005</v>
      </c>
      <c r="P24">
        <v>2.62832E-2</v>
      </c>
      <c r="Q24">
        <v>0.72501000000000004</v>
      </c>
      <c r="R24">
        <v>113.06</v>
      </c>
      <c r="S24" s="13">
        <v>112.90300000000001</v>
      </c>
      <c r="T24" s="8">
        <v>4.7639999999999998E-5</v>
      </c>
      <c r="U24" s="8">
        <v>5.3000000000000001E-5</v>
      </c>
      <c r="V24">
        <v>0.57359599999999999</v>
      </c>
      <c r="W24">
        <v>0</v>
      </c>
      <c r="X24">
        <v>0.38292300000000001</v>
      </c>
      <c r="Y24">
        <v>4.3481300000000001E-2</v>
      </c>
      <c r="Z24">
        <v>0</v>
      </c>
      <c r="AA24">
        <v>0</v>
      </c>
    </row>
    <row r="25" spans="1:27" x14ac:dyDescent="0.25">
      <c r="A25" s="2">
        <v>41820</v>
      </c>
      <c r="B25">
        <v>305</v>
      </c>
      <c r="C25">
        <v>1.00251E-2</v>
      </c>
      <c r="D25">
        <v>1468.9</v>
      </c>
      <c r="E25" s="13">
        <v>62.497100000000003</v>
      </c>
      <c r="F25">
        <v>1531.39</v>
      </c>
      <c r="G25" s="13">
        <v>1.39185</v>
      </c>
      <c r="H25">
        <v>1.00251E-2</v>
      </c>
      <c r="I25">
        <v>6.0142599999999996E-3</v>
      </c>
      <c r="K25">
        <v>4.0108100000000001E-3</v>
      </c>
      <c r="L25" s="13">
        <v>1.39185</v>
      </c>
      <c r="M25">
        <v>4.2256999999999998E-3</v>
      </c>
      <c r="N25">
        <v>0.99614000000000003</v>
      </c>
      <c r="O25">
        <v>0.87030799999999997</v>
      </c>
      <c r="P25">
        <v>2.6084E-2</v>
      </c>
      <c r="Q25">
        <v>0.72501000000000004</v>
      </c>
      <c r="R25">
        <v>113.06</v>
      </c>
      <c r="S25" s="13">
        <v>112.539</v>
      </c>
      <c r="T25" s="8">
        <v>4.7639999999999998E-5</v>
      </c>
      <c r="U25" s="8">
        <v>5.3000000000000001E-5</v>
      </c>
      <c r="V25">
        <v>0.57252700000000001</v>
      </c>
      <c r="W25">
        <v>0</v>
      </c>
      <c r="X25">
        <v>0.38180900000000001</v>
      </c>
      <c r="Y25">
        <v>4.5664200000000002E-2</v>
      </c>
      <c r="Z25">
        <v>0</v>
      </c>
      <c r="AA25">
        <v>0</v>
      </c>
    </row>
    <row r="26" spans="1:27" x14ac:dyDescent="0.25">
      <c r="A26" s="2">
        <v>41851</v>
      </c>
      <c r="B26">
        <v>301</v>
      </c>
      <c r="C26">
        <v>1.1517700000000001E-2</v>
      </c>
      <c r="D26">
        <v>1675.58</v>
      </c>
      <c r="E26" s="13">
        <v>76.822699999999998</v>
      </c>
      <c r="F26">
        <v>1752.41</v>
      </c>
      <c r="G26" s="13">
        <v>1.3927499999999999</v>
      </c>
      <c r="H26">
        <v>1.1517700000000001E-2</v>
      </c>
      <c r="I26">
        <v>6.9126700000000001E-3</v>
      </c>
      <c r="K26">
        <v>4.6050099999999997E-3</v>
      </c>
      <c r="L26" s="13">
        <v>1.3927499999999999</v>
      </c>
      <c r="M26">
        <v>4.25224E-3</v>
      </c>
      <c r="N26">
        <v>0.99633000000000005</v>
      </c>
      <c r="O26">
        <v>0.86715100000000001</v>
      </c>
      <c r="P26">
        <v>2.5882700000000002E-2</v>
      </c>
      <c r="Q26">
        <v>0.72501000000000004</v>
      </c>
      <c r="R26">
        <v>113.06</v>
      </c>
      <c r="S26" s="13">
        <v>112.93600000000001</v>
      </c>
      <c r="T26" s="8">
        <v>4.7639999999999998E-5</v>
      </c>
      <c r="U26" s="8">
        <v>5.3000000000000001E-5</v>
      </c>
      <c r="V26">
        <v>0.57094999999999996</v>
      </c>
      <c r="W26">
        <v>0</v>
      </c>
      <c r="X26">
        <v>0.38034899999999999</v>
      </c>
      <c r="Y26">
        <v>4.8701599999999998E-2</v>
      </c>
      <c r="Z26">
        <v>0</v>
      </c>
      <c r="AA26">
        <v>0</v>
      </c>
    </row>
    <row r="27" spans="1:27" x14ac:dyDescent="0.25">
      <c r="A27" s="2">
        <v>41882</v>
      </c>
      <c r="B27">
        <v>296</v>
      </c>
      <c r="C27">
        <v>1.3386500000000001E-2</v>
      </c>
      <c r="D27">
        <v>1957.87</v>
      </c>
      <c r="E27" s="13">
        <v>93.371200000000002</v>
      </c>
      <c r="F27">
        <v>2051.2399999999998</v>
      </c>
      <c r="G27" s="13">
        <v>1.3938699999999999</v>
      </c>
      <c r="H27">
        <v>1.3386500000000001E-2</v>
      </c>
      <c r="I27">
        <v>8.0387099999999993E-3</v>
      </c>
      <c r="K27">
        <v>5.3477500000000001E-3</v>
      </c>
      <c r="L27" s="13">
        <v>1.3938699999999999</v>
      </c>
      <c r="M27">
        <v>4.2867299999999999E-3</v>
      </c>
      <c r="N27">
        <v>0.99656699999999998</v>
      </c>
      <c r="O27">
        <v>0.86320600000000003</v>
      </c>
      <c r="P27">
        <v>2.5628100000000001E-2</v>
      </c>
      <c r="Q27">
        <v>0.72501000000000004</v>
      </c>
      <c r="R27">
        <v>113.06</v>
      </c>
      <c r="S27" s="13">
        <v>112.721</v>
      </c>
      <c r="T27" s="8">
        <v>4.7639999999999998E-5</v>
      </c>
      <c r="U27" s="8">
        <v>5.3000000000000001E-5</v>
      </c>
      <c r="V27">
        <v>0.56999500000000003</v>
      </c>
      <c r="W27">
        <v>0</v>
      </c>
      <c r="X27">
        <v>0.379189</v>
      </c>
      <c r="Y27">
        <v>5.0815899999999997E-2</v>
      </c>
      <c r="Z27">
        <v>0</v>
      </c>
      <c r="AA27">
        <v>0</v>
      </c>
    </row>
    <row r="28" spans="1:27" x14ac:dyDescent="0.25">
      <c r="A28" s="2">
        <v>41912</v>
      </c>
      <c r="B28">
        <v>291</v>
      </c>
      <c r="C28">
        <v>1.5258799999999999E-2</v>
      </c>
      <c r="D28">
        <v>2216.83</v>
      </c>
      <c r="E28" s="13">
        <v>111.776</v>
      </c>
      <c r="F28">
        <v>2328.61</v>
      </c>
      <c r="G28" s="13">
        <v>1.395</v>
      </c>
      <c r="H28">
        <v>1.5258799999999999E-2</v>
      </c>
      <c r="I28">
        <v>9.1682699999999992E-3</v>
      </c>
      <c r="K28">
        <v>6.0904899999999996E-3</v>
      </c>
      <c r="L28" s="13">
        <v>1.395</v>
      </c>
      <c r="M28">
        <v>4.3227700000000001E-3</v>
      </c>
      <c r="N28">
        <v>0.99680400000000002</v>
      </c>
      <c r="O28">
        <v>0.85926000000000002</v>
      </c>
      <c r="P28">
        <v>2.5370299999999998E-2</v>
      </c>
      <c r="Q28">
        <v>0.72501000000000004</v>
      </c>
      <c r="R28">
        <v>113.06</v>
      </c>
      <c r="S28" s="13">
        <v>112.279</v>
      </c>
      <c r="T28" s="8">
        <v>4.7639999999999998E-5</v>
      </c>
      <c r="U28" s="8">
        <v>5.3000000000000001E-5</v>
      </c>
      <c r="V28">
        <v>0.56886800000000004</v>
      </c>
      <c r="W28">
        <v>0</v>
      </c>
      <c r="X28">
        <v>0.37790000000000001</v>
      </c>
      <c r="Y28">
        <v>5.3232399999999999E-2</v>
      </c>
      <c r="Z28">
        <v>0</v>
      </c>
      <c r="AA28">
        <v>0</v>
      </c>
    </row>
    <row r="29" spans="1:27" x14ac:dyDescent="0.25">
      <c r="A29" s="2">
        <v>41943</v>
      </c>
      <c r="B29">
        <v>286</v>
      </c>
      <c r="C29">
        <v>1.7134799999999999E-2</v>
      </c>
      <c r="D29">
        <v>2472.0300000000002</v>
      </c>
      <c r="E29" s="13">
        <v>133.26499999999999</v>
      </c>
      <c r="F29">
        <v>2605.3000000000002</v>
      </c>
      <c r="G29" s="13">
        <v>1.3961399999999999</v>
      </c>
      <c r="H29">
        <v>1.7134799999999999E-2</v>
      </c>
      <c r="I29">
        <v>1.03015E-2</v>
      </c>
      <c r="K29">
        <v>6.83324E-3</v>
      </c>
      <c r="L29" s="13">
        <v>1.3961399999999999</v>
      </c>
      <c r="M29">
        <v>4.36047E-3</v>
      </c>
      <c r="N29">
        <v>0.99704199999999998</v>
      </c>
      <c r="O29">
        <v>0.85531400000000002</v>
      </c>
      <c r="P29">
        <v>2.5109200000000002E-2</v>
      </c>
      <c r="Q29">
        <v>0.72501000000000004</v>
      </c>
      <c r="R29">
        <v>113.06</v>
      </c>
      <c r="S29" s="13">
        <v>112.36199999999999</v>
      </c>
      <c r="T29" s="8">
        <v>4.7639999999999998E-5</v>
      </c>
      <c r="U29" s="8">
        <v>5.3000000000000001E-5</v>
      </c>
      <c r="V29">
        <v>0.56733900000000004</v>
      </c>
      <c r="W29">
        <v>0</v>
      </c>
      <c r="X29">
        <v>0.37632900000000002</v>
      </c>
      <c r="Y29">
        <v>5.6332399999999998E-2</v>
      </c>
      <c r="Z29">
        <v>0</v>
      </c>
      <c r="AA29">
        <v>0</v>
      </c>
    </row>
    <row r="30" spans="1:27" x14ac:dyDescent="0.25">
      <c r="A30" s="2">
        <v>41973</v>
      </c>
      <c r="B30">
        <v>286</v>
      </c>
      <c r="C30">
        <v>1.7134799999999999E-2</v>
      </c>
      <c r="D30">
        <v>2450.04</v>
      </c>
      <c r="E30" s="13">
        <v>155.255</v>
      </c>
      <c r="F30">
        <v>2605.3000000000002</v>
      </c>
      <c r="G30" s="13">
        <v>1.3961399999999999</v>
      </c>
      <c r="H30">
        <v>1.7134799999999999E-2</v>
      </c>
      <c r="I30">
        <v>1.03015E-2</v>
      </c>
      <c r="K30">
        <v>6.83324E-3</v>
      </c>
      <c r="L30" s="13">
        <v>1.3961399999999999</v>
      </c>
      <c r="M30">
        <v>4.36047E-3</v>
      </c>
      <c r="N30">
        <v>0.99704199999999998</v>
      </c>
      <c r="O30">
        <v>0.85531400000000002</v>
      </c>
      <c r="P30">
        <v>2.5109200000000002E-2</v>
      </c>
      <c r="Q30">
        <v>0.72501000000000004</v>
      </c>
      <c r="R30">
        <v>113.06</v>
      </c>
      <c r="S30" s="13">
        <v>112.36199999999999</v>
      </c>
      <c r="T30" s="8">
        <v>4.7639999999999998E-5</v>
      </c>
      <c r="U30" s="8">
        <v>5.3000000000000001E-5</v>
      </c>
      <c r="V30">
        <v>0.562114</v>
      </c>
      <c r="W30">
        <v>0</v>
      </c>
      <c r="X30">
        <v>0.372863</v>
      </c>
      <c r="Y30">
        <v>6.5023499999999998E-2</v>
      </c>
      <c r="Z30">
        <v>0</v>
      </c>
      <c r="AA30">
        <v>0</v>
      </c>
    </row>
    <row r="31" spans="1:27" x14ac:dyDescent="0.25">
      <c r="A31" s="2">
        <v>42004</v>
      </c>
      <c r="B31">
        <v>285</v>
      </c>
      <c r="C31">
        <v>1.7510399999999999E-2</v>
      </c>
      <c r="D31">
        <v>2427.4899999999998</v>
      </c>
      <c r="E31" s="13">
        <v>178.22499999999999</v>
      </c>
      <c r="F31">
        <v>2605.71</v>
      </c>
      <c r="G31" s="13">
        <v>1.39636</v>
      </c>
      <c r="H31">
        <v>1.7510399999999999E-2</v>
      </c>
      <c r="I31">
        <v>1.0528600000000001E-2</v>
      </c>
      <c r="K31">
        <v>6.9817799999999999E-3</v>
      </c>
      <c r="L31" s="13">
        <v>1.39636</v>
      </c>
      <c r="M31">
        <v>4.3682199999999999E-3</v>
      </c>
      <c r="N31">
        <v>0.997089</v>
      </c>
      <c r="O31">
        <v>0.85452499999999998</v>
      </c>
      <c r="P31">
        <v>2.5056499999999999E-2</v>
      </c>
      <c r="Q31">
        <v>0.72501000000000004</v>
      </c>
      <c r="R31">
        <v>113.06</v>
      </c>
      <c r="S31" s="13">
        <v>112.36199999999999</v>
      </c>
      <c r="T31" s="8">
        <v>4.7639999999999998E-5</v>
      </c>
      <c r="U31" s="8">
        <v>5.3000000000000001E-5</v>
      </c>
      <c r="V31">
        <v>0.55770900000000001</v>
      </c>
      <c r="W31">
        <v>0</v>
      </c>
      <c r="X31">
        <v>0.36982999999999999</v>
      </c>
      <c r="Y31">
        <v>7.2461399999999995E-2</v>
      </c>
      <c r="Z31">
        <v>0</v>
      </c>
      <c r="AA31">
        <v>0</v>
      </c>
    </row>
    <row r="32" spans="1:27" x14ac:dyDescent="0.25">
      <c r="A32" s="2">
        <v>42035</v>
      </c>
      <c r="B32">
        <v>285</v>
      </c>
      <c r="C32">
        <v>1.7510399999999999E-2</v>
      </c>
      <c r="D32">
        <v>2404.27</v>
      </c>
      <c r="E32" s="13">
        <v>201.44200000000001</v>
      </c>
      <c r="F32">
        <v>2605.71</v>
      </c>
      <c r="G32" s="13">
        <v>1.39636</v>
      </c>
      <c r="H32">
        <v>1.7510399999999999E-2</v>
      </c>
      <c r="I32">
        <v>1.0528600000000001E-2</v>
      </c>
      <c r="K32">
        <v>6.9817799999999999E-3</v>
      </c>
      <c r="L32" s="13">
        <v>1.39636</v>
      </c>
      <c r="M32">
        <v>4.3682199999999999E-3</v>
      </c>
      <c r="N32">
        <v>0.997089</v>
      </c>
      <c r="O32">
        <v>0.85452499999999998</v>
      </c>
      <c r="P32">
        <v>2.5056499999999999E-2</v>
      </c>
      <c r="Q32">
        <v>0.72501000000000004</v>
      </c>
      <c r="R32">
        <v>113.06</v>
      </c>
      <c r="S32" s="13">
        <v>112.36199999999999</v>
      </c>
      <c r="T32" s="8">
        <v>4.7639999999999998E-5</v>
      </c>
      <c r="U32" s="8">
        <v>5.3000000000000001E-5</v>
      </c>
      <c r="V32">
        <v>0.55249300000000001</v>
      </c>
      <c r="W32">
        <v>0</v>
      </c>
      <c r="X32">
        <v>0.366371</v>
      </c>
      <c r="Y32">
        <v>8.1135100000000002E-2</v>
      </c>
      <c r="Z32">
        <v>0</v>
      </c>
      <c r="AA32">
        <v>0</v>
      </c>
    </row>
    <row r="33" spans="1:27" x14ac:dyDescent="0.25">
      <c r="A33" s="2">
        <v>42063</v>
      </c>
      <c r="B33">
        <v>285</v>
      </c>
      <c r="C33">
        <v>1.7510399999999999E-2</v>
      </c>
      <c r="D33">
        <v>2383.3000000000002</v>
      </c>
      <c r="E33" s="13">
        <v>222.41300000000001</v>
      </c>
      <c r="F33">
        <v>2605.71</v>
      </c>
      <c r="G33" s="13">
        <v>1.39636</v>
      </c>
      <c r="H33">
        <v>1.7510399999999999E-2</v>
      </c>
      <c r="I33">
        <v>1.0528600000000001E-2</v>
      </c>
      <c r="K33">
        <v>6.9817799999999999E-3</v>
      </c>
      <c r="L33" s="13">
        <v>1.39636</v>
      </c>
      <c r="M33">
        <v>4.3682199999999999E-3</v>
      </c>
      <c r="N33">
        <v>0.997089</v>
      </c>
      <c r="O33">
        <v>0.85452499999999998</v>
      </c>
      <c r="P33">
        <v>2.5056499999999999E-2</v>
      </c>
      <c r="Q33">
        <v>0.72501000000000004</v>
      </c>
      <c r="R33">
        <v>113.06</v>
      </c>
      <c r="S33" s="13">
        <v>112.36199999999999</v>
      </c>
      <c r="T33" s="8">
        <v>4.7639999999999998E-5</v>
      </c>
      <c r="U33" s="8">
        <v>5.3000000000000001E-5</v>
      </c>
      <c r="V33">
        <v>0.54786599999999996</v>
      </c>
      <c r="W33">
        <v>0</v>
      </c>
      <c r="X33">
        <v>0.36330299999999999</v>
      </c>
      <c r="Y33">
        <v>8.8831099999999996E-2</v>
      </c>
      <c r="Z33">
        <v>0</v>
      </c>
      <c r="AA33">
        <v>0</v>
      </c>
    </row>
    <row r="34" spans="1:27" x14ac:dyDescent="0.25">
      <c r="A34" s="2">
        <v>42094</v>
      </c>
      <c r="B34">
        <v>281</v>
      </c>
      <c r="C34">
        <v>1.90146E-2</v>
      </c>
      <c r="D34">
        <v>2633</v>
      </c>
      <c r="E34" s="13">
        <v>246.61799999999999</v>
      </c>
      <c r="F34">
        <v>2879.62</v>
      </c>
      <c r="G34" s="13">
        <v>1.39727</v>
      </c>
      <c r="H34">
        <v>1.90146E-2</v>
      </c>
      <c r="I34">
        <v>1.14387E-2</v>
      </c>
      <c r="K34">
        <v>7.5759800000000004E-3</v>
      </c>
      <c r="L34" s="13">
        <v>1.39727</v>
      </c>
      <c r="M34">
        <v>4.3999499999999997E-3</v>
      </c>
      <c r="N34">
        <v>0.99727900000000003</v>
      </c>
      <c r="O34">
        <v>0.85136900000000004</v>
      </c>
      <c r="P34">
        <v>2.4844600000000001E-2</v>
      </c>
      <c r="Q34">
        <v>0.72501000000000004</v>
      </c>
      <c r="R34">
        <v>113.06</v>
      </c>
      <c r="S34" s="13">
        <v>112.425</v>
      </c>
      <c r="T34" s="8">
        <v>4.7639999999999998E-5</v>
      </c>
      <c r="U34" s="8">
        <v>5.3000000000000001E-5</v>
      </c>
      <c r="V34">
        <v>0.54710700000000001</v>
      </c>
      <c r="W34">
        <v>0</v>
      </c>
      <c r="X34">
        <v>0.36235600000000001</v>
      </c>
      <c r="Y34">
        <v>9.0536699999999998E-2</v>
      </c>
      <c r="Z34">
        <v>0</v>
      </c>
      <c r="AA34">
        <v>0</v>
      </c>
    </row>
    <row r="35" spans="1:27" x14ac:dyDescent="0.25">
      <c r="A35" s="2">
        <v>42124</v>
      </c>
      <c r="B35">
        <v>276</v>
      </c>
      <c r="C35">
        <v>2.08986E-2</v>
      </c>
      <c r="D35">
        <v>2855.38</v>
      </c>
      <c r="E35" s="13">
        <v>272.19400000000002</v>
      </c>
      <c r="F35">
        <v>3127.57</v>
      </c>
      <c r="G35" s="13">
        <v>1.3984099999999999</v>
      </c>
      <c r="H35">
        <v>2.08986E-2</v>
      </c>
      <c r="I35">
        <v>1.25799E-2</v>
      </c>
      <c r="K35">
        <v>8.3187199999999999E-3</v>
      </c>
      <c r="L35" s="13">
        <v>1.3984099999999999</v>
      </c>
      <c r="M35">
        <v>4.4413500000000002E-3</v>
      </c>
      <c r="N35">
        <v>0.99751699999999999</v>
      </c>
      <c r="O35">
        <v>0.84742300000000004</v>
      </c>
      <c r="P35">
        <v>2.45767E-2</v>
      </c>
      <c r="Q35">
        <v>0.72501000000000004</v>
      </c>
      <c r="R35">
        <v>113.06</v>
      </c>
      <c r="S35" s="13">
        <v>112.489</v>
      </c>
      <c r="T35" s="8">
        <v>4.7639999999999998E-5</v>
      </c>
      <c r="U35" s="8">
        <v>5.3000000000000001E-5</v>
      </c>
      <c r="V35">
        <v>0.54724200000000001</v>
      </c>
      <c r="W35">
        <v>0</v>
      </c>
      <c r="X35">
        <v>0.361875</v>
      </c>
      <c r="Y35">
        <v>9.0883000000000005E-2</v>
      </c>
      <c r="Z35">
        <v>0</v>
      </c>
      <c r="AA35">
        <v>0</v>
      </c>
    </row>
    <row r="36" spans="1:27" x14ac:dyDescent="0.25">
      <c r="A36" s="2">
        <v>42155</v>
      </c>
      <c r="B36">
        <v>272</v>
      </c>
      <c r="C36">
        <v>2.2408999999999998E-2</v>
      </c>
      <c r="D36">
        <v>3061.38</v>
      </c>
      <c r="E36" s="13">
        <v>300.84500000000003</v>
      </c>
      <c r="F36">
        <v>3362.23</v>
      </c>
      <c r="G36" s="13">
        <v>1.39933</v>
      </c>
      <c r="H36">
        <v>2.2408999999999998E-2</v>
      </c>
      <c r="I36">
        <v>1.3495999999999999E-2</v>
      </c>
      <c r="K36">
        <v>8.9129199999999995E-3</v>
      </c>
      <c r="L36" s="13">
        <v>1.39933</v>
      </c>
      <c r="M36">
        <v>4.4759300000000004E-3</v>
      </c>
      <c r="N36">
        <v>0.99770700000000001</v>
      </c>
      <c r="O36">
        <v>0.84426599999999996</v>
      </c>
      <c r="P36">
        <v>2.4359800000000001E-2</v>
      </c>
      <c r="Q36">
        <v>0.72501000000000004</v>
      </c>
      <c r="R36">
        <v>113.06</v>
      </c>
      <c r="S36" s="13">
        <v>112.526</v>
      </c>
      <c r="T36" s="8">
        <v>4.7639999999999998E-5</v>
      </c>
      <c r="U36" s="8">
        <v>5.3000000000000001E-5</v>
      </c>
      <c r="V36">
        <v>0.54599900000000001</v>
      </c>
      <c r="W36">
        <v>0</v>
      </c>
      <c r="X36">
        <v>0.36058299999999999</v>
      </c>
      <c r="Y36">
        <v>9.3418000000000001E-2</v>
      </c>
      <c r="Z36">
        <v>0</v>
      </c>
      <c r="AA36">
        <v>0</v>
      </c>
    </row>
    <row r="37" spans="1:27" x14ac:dyDescent="0.25">
      <c r="A37" s="2">
        <v>42185</v>
      </c>
      <c r="B37">
        <v>268</v>
      </c>
      <c r="C37">
        <v>2.3922200000000001E-2</v>
      </c>
      <c r="D37">
        <v>3246.29</v>
      </c>
      <c r="E37" s="13">
        <v>330.48399999999998</v>
      </c>
      <c r="F37">
        <v>3576.78</v>
      </c>
      <c r="G37" s="13">
        <v>1.40025</v>
      </c>
      <c r="H37">
        <v>2.3922200000000001E-2</v>
      </c>
      <c r="I37">
        <v>1.4415000000000001E-2</v>
      </c>
      <c r="K37">
        <v>9.5071099999999992E-3</v>
      </c>
      <c r="L37" s="13">
        <v>1.40025</v>
      </c>
      <c r="M37">
        <v>4.5119100000000001E-3</v>
      </c>
      <c r="N37">
        <v>0.99789700000000003</v>
      </c>
      <c r="O37">
        <v>0.84111000000000002</v>
      </c>
      <c r="P37">
        <v>2.4140700000000001E-2</v>
      </c>
      <c r="Q37">
        <v>0.72501000000000004</v>
      </c>
      <c r="R37">
        <v>113.06</v>
      </c>
      <c r="S37" s="13">
        <v>112.48399999999999</v>
      </c>
      <c r="T37" s="8">
        <v>4.7639999999999998E-5</v>
      </c>
      <c r="U37" s="8">
        <v>5.3000000000000001E-5</v>
      </c>
      <c r="V37">
        <v>0.54481199999999996</v>
      </c>
      <c r="W37">
        <v>0</v>
      </c>
      <c r="X37">
        <v>0.35931800000000003</v>
      </c>
      <c r="Y37">
        <v>9.5870200000000003E-2</v>
      </c>
      <c r="Z37">
        <v>0</v>
      </c>
      <c r="AA37">
        <v>0</v>
      </c>
    </row>
    <row r="38" spans="1:27" x14ac:dyDescent="0.25">
      <c r="A38" s="2">
        <v>42216</v>
      </c>
      <c r="B38">
        <v>264</v>
      </c>
      <c r="C38">
        <v>2.54384E-2</v>
      </c>
      <c r="D38">
        <v>3420.52</v>
      </c>
      <c r="E38" s="13">
        <v>363.08699999999999</v>
      </c>
      <c r="F38">
        <v>3783.61</v>
      </c>
      <c r="G38" s="13">
        <v>1.40117</v>
      </c>
      <c r="H38">
        <v>2.54384E-2</v>
      </c>
      <c r="I38">
        <v>1.5337099999999999E-2</v>
      </c>
      <c r="K38">
        <v>1.0101300000000001E-2</v>
      </c>
      <c r="L38" s="13">
        <v>1.40117</v>
      </c>
      <c r="M38">
        <v>4.5493799999999996E-3</v>
      </c>
      <c r="N38">
        <v>0.99808699999999995</v>
      </c>
      <c r="O38">
        <v>0.83795299999999995</v>
      </c>
      <c r="P38">
        <v>2.3919300000000001E-2</v>
      </c>
      <c r="Q38">
        <v>0.72501000000000004</v>
      </c>
      <c r="R38">
        <v>113.06</v>
      </c>
      <c r="S38" s="13">
        <v>112.74299999999999</v>
      </c>
      <c r="T38" s="8">
        <v>4.7639999999999998E-5</v>
      </c>
      <c r="U38" s="8">
        <v>5.3000000000000001E-5</v>
      </c>
      <c r="V38">
        <v>0.54338200000000003</v>
      </c>
      <c r="W38">
        <v>0</v>
      </c>
      <c r="X38">
        <v>0.35788199999999998</v>
      </c>
      <c r="Y38">
        <v>9.8736000000000004E-2</v>
      </c>
      <c r="Z38">
        <v>0</v>
      </c>
      <c r="AA38">
        <v>0</v>
      </c>
    </row>
    <row r="39" spans="1:27" x14ac:dyDescent="0.25">
      <c r="A39" s="2">
        <v>42247</v>
      </c>
      <c r="B39">
        <v>261</v>
      </c>
      <c r="C39">
        <v>2.65776E-2</v>
      </c>
      <c r="D39">
        <v>3570.03</v>
      </c>
      <c r="E39" s="13">
        <v>397.41899999999998</v>
      </c>
      <c r="F39">
        <v>3967.44</v>
      </c>
      <c r="G39" s="13">
        <v>1.4018600000000001</v>
      </c>
      <c r="H39">
        <v>2.65776E-2</v>
      </c>
      <c r="I39">
        <v>1.6030699999999998E-2</v>
      </c>
      <c r="K39">
        <v>1.0547000000000001E-2</v>
      </c>
      <c r="L39" s="13">
        <v>1.4018600000000001</v>
      </c>
      <c r="M39">
        <v>4.5785000000000001E-3</v>
      </c>
      <c r="N39">
        <v>0.99822999999999995</v>
      </c>
      <c r="O39">
        <v>0.83558600000000005</v>
      </c>
      <c r="P39">
        <v>2.37518E-2</v>
      </c>
      <c r="Q39">
        <v>0.72501000000000004</v>
      </c>
      <c r="R39">
        <v>113.06</v>
      </c>
      <c r="S39" s="13">
        <v>112.92700000000001</v>
      </c>
      <c r="T39" s="8">
        <v>4.7639999999999998E-5</v>
      </c>
      <c r="U39" s="8">
        <v>5.3000000000000001E-5</v>
      </c>
      <c r="V39">
        <v>0.54106600000000005</v>
      </c>
      <c r="W39">
        <v>0</v>
      </c>
      <c r="X39">
        <v>0.35597899999999999</v>
      </c>
      <c r="Y39">
        <v>0.102955</v>
      </c>
      <c r="Z39">
        <v>0</v>
      </c>
      <c r="AA39">
        <v>0</v>
      </c>
    </row>
    <row r="40" spans="1:27" x14ac:dyDescent="0.25">
      <c r="A40" s="2">
        <v>42277</v>
      </c>
      <c r="B40">
        <v>258</v>
      </c>
      <c r="C40">
        <v>2.7718699999999999E-2</v>
      </c>
      <c r="D40">
        <v>3695.73</v>
      </c>
      <c r="E40" s="13">
        <v>432.07799999999997</v>
      </c>
      <c r="F40">
        <v>4127.8100000000004</v>
      </c>
      <c r="G40" s="13">
        <v>1.40256</v>
      </c>
      <c r="H40">
        <v>2.7718699999999999E-2</v>
      </c>
      <c r="I40">
        <v>1.6726100000000001E-2</v>
      </c>
      <c r="K40">
        <v>1.09926E-2</v>
      </c>
      <c r="L40" s="13">
        <v>1.40256</v>
      </c>
      <c r="M40">
        <v>4.6085400000000004E-3</v>
      </c>
      <c r="N40">
        <v>0.99837299999999995</v>
      </c>
      <c r="O40">
        <v>0.83321800000000001</v>
      </c>
      <c r="P40">
        <v>2.3583E-2</v>
      </c>
      <c r="Q40">
        <v>0.72501000000000004</v>
      </c>
      <c r="R40">
        <v>113.06</v>
      </c>
      <c r="S40" s="13">
        <v>112.869</v>
      </c>
      <c r="T40" s="8">
        <v>4.7639999999999998E-5</v>
      </c>
      <c r="U40" s="8">
        <v>5.3000000000000001E-5</v>
      </c>
      <c r="V40">
        <v>0.53894200000000003</v>
      </c>
      <c r="W40">
        <v>0</v>
      </c>
      <c r="X40">
        <v>0.35419899999999999</v>
      </c>
      <c r="Y40">
        <v>0.106859</v>
      </c>
      <c r="Z40">
        <v>0</v>
      </c>
      <c r="AA40">
        <v>0</v>
      </c>
    </row>
    <row r="41" spans="1:27" x14ac:dyDescent="0.25">
      <c r="A41" s="2">
        <v>42308</v>
      </c>
      <c r="B41">
        <v>255</v>
      </c>
      <c r="C41">
        <v>2.8861700000000001E-2</v>
      </c>
      <c r="D41">
        <v>3809.01</v>
      </c>
      <c r="E41" s="13">
        <v>469.37400000000002</v>
      </c>
      <c r="F41">
        <v>4278.38</v>
      </c>
      <c r="G41" s="13">
        <v>1.40326</v>
      </c>
      <c r="H41">
        <v>2.8861700000000001E-2</v>
      </c>
      <c r="I41">
        <v>1.7423500000000001E-2</v>
      </c>
      <c r="K41">
        <v>1.1438200000000001E-2</v>
      </c>
      <c r="L41" s="13">
        <v>1.40326</v>
      </c>
      <c r="M41">
        <v>4.63956E-3</v>
      </c>
      <c r="N41">
        <v>0.99851500000000004</v>
      </c>
      <c r="O41">
        <v>0.83085100000000001</v>
      </c>
      <c r="P41">
        <v>2.34129E-2</v>
      </c>
      <c r="Q41">
        <v>0.72501000000000004</v>
      </c>
      <c r="R41">
        <v>113.06</v>
      </c>
      <c r="S41" s="13">
        <v>112.83499999999999</v>
      </c>
      <c r="T41" s="8">
        <v>4.7639999999999998E-5</v>
      </c>
      <c r="U41" s="8">
        <v>5.3000000000000001E-5</v>
      </c>
      <c r="V41">
        <v>0.53669599999999995</v>
      </c>
      <c r="W41">
        <v>0</v>
      </c>
      <c r="X41">
        <v>0.35233199999999998</v>
      </c>
      <c r="Y41">
        <v>0.110972</v>
      </c>
      <c r="Z41">
        <v>0</v>
      </c>
      <c r="AA41">
        <v>0</v>
      </c>
    </row>
    <row r="42" spans="1:27" x14ac:dyDescent="0.25">
      <c r="A42" s="2">
        <v>42338</v>
      </c>
      <c r="B42">
        <v>253</v>
      </c>
      <c r="C42">
        <v>2.96248E-2</v>
      </c>
      <c r="D42">
        <v>3897.32</v>
      </c>
      <c r="E42" s="13">
        <v>506.66199999999998</v>
      </c>
      <c r="F42">
        <v>4403.9799999999996</v>
      </c>
      <c r="G42" s="13">
        <v>1.4037200000000001</v>
      </c>
      <c r="H42">
        <v>2.96248E-2</v>
      </c>
      <c r="I42">
        <v>1.7889499999999999E-2</v>
      </c>
      <c r="K42">
        <v>1.1735300000000001E-2</v>
      </c>
      <c r="L42" s="13">
        <v>1.4037200000000001</v>
      </c>
      <c r="M42">
        <v>4.6607999999999997E-3</v>
      </c>
      <c r="N42">
        <v>0.99861100000000003</v>
      </c>
      <c r="O42">
        <v>0.82927300000000004</v>
      </c>
      <c r="P42">
        <v>2.3298800000000001E-2</v>
      </c>
      <c r="Q42">
        <v>0.72501000000000004</v>
      </c>
      <c r="R42">
        <v>113.06</v>
      </c>
      <c r="S42" s="13">
        <v>112.708</v>
      </c>
      <c r="T42" s="8">
        <v>4.7639999999999998E-5</v>
      </c>
      <c r="U42" s="8">
        <v>5.3000000000000001E-5</v>
      </c>
      <c r="V42">
        <v>0.53379699999999997</v>
      </c>
      <c r="W42">
        <v>0</v>
      </c>
      <c r="X42">
        <v>0.35016599999999998</v>
      </c>
      <c r="Y42">
        <v>0.116037</v>
      </c>
      <c r="Z42">
        <v>0</v>
      </c>
      <c r="AA42">
        <v>0</v>
      </c>
    </row>
    <row r="43" spans="1:27" x14ac:dyDescent="0.25">
      <c r="A43" s="2">
        <v>42369</v>
      </c>
      <c r="B43">
        <v>251</v>
      </c>
      <c r="C43">
        <v>3.0388800000000001E-2</v>
      </c>
      <c r="D43">
        <v>3982.7</v>
      </c>
      <c r="E43" s="13">
        <v>546.18100000000004</v>
      </c>
      <c r="F43">
        <v>4528.88</v>
      </c>
      <c r="G43" s="13">
        <v>1.40419</v>
      </c>
      <c r="H43">
        <v>3.0388800000000001E-2</v>
      </c>
      <c r="I43">
        <v>1.8356399999999998E-2</v>
      </c>
      <c r="K43">
        <v>1.20324E-2</v>
      </c>
      <c r="L43" s="13">
        <v>1.40419</v>
      </c>
      <c r="M43">
        <v>4.68251E-3</v>
      </c>
      <c r="N43">
        <v>0.99870599999999998</v>
      </c>
      <c r="O43">
        <v>0.82769400000000004</v>
      </c>
      <c r="P43">
        <v>2.3184099999999999E-2</v>
      </c>
      <c r="Q43">
        <v>0.72501000000000004</v>
      </c>
      <c r="R43">
        <v>113.06</v>
      </c>
      <c r="S43" s="13">
        <v>112.538</v>
      </c>
      <c r="T43" s="8">
        <v>4.7639999999999998E-5</v>
      </c>
      <c r="U43" s="8">
        <v>5.3000000000000001E-5</v>
      </c>
      <c r="V43">
        <v>0.53082300000000004</v>
      </c>
      <c r="W43">
        <v>0</v>
      </c>
      <c r="X43">
        <v>0.34794900000000001</v>
      </c>
      <c r="Y43">
        <v>0.121227</v>
      </c>
      <c r="Z43">
        <v>0</v>
      </c>
      <c r="AA43">
        <v>0</v>
      </c>
    </row>
    <row r="44" spans="1:27" x14ac:dyDescent="0.25">
      <c r="A44" s="2">
        <v>42400</v>
      </c>
      <c r="B44">
        <v>249</v>
      </c>
      <c r="C44">
        <v>3.1153699999999999E-2</v>
      </c>
      <c r="D44">
        <v>4054.66</v>
      </c>
      <c r="E44" s="13">
        <v>586.68700000000001</v>
      </c>
      <c r="F44">
        <v>4641.3500000000004</v>
      </c>
      <c r="G44" s="13">
        <v>1.40466</v>
      </c>
      <c r="H44">
        <v>3.1153699999999999E-2</v>
      </c>
      <c r="I44">
        <v>1.8824199999999999E-2</v>
      </c>
      <c r="K44">
        <v>1.23295E-2</v>
      </c>
      <c r="L44" s="13">
        <v>1.40466</v>
      </c>
      <c r="M44">
        <v>4.7046900000000001E-3</v>
      </c>
      <c r="N44">
        <v>0.99880100000000005</v>
      </c>
      <c r="O44">
        <v>0.82611599999999996</v>
      </c>
      <c r="P44">
        <v>2.30689E-2</v>
      </c>
      <c r="Q44">
        <v>0.72501000000000004</v>
      </c>
      <c r="R44">
        <v>113.06</v>
      </c>
      <c r="S44" s="13">
        <v>112.476</v>
      </c>
      <c r="T44" s="8">
        <v>4.7639999999999998E-5</v>
      </c>
      <c r="U44" s="8">
        <v>5.3000000000000001E-5</v>
      </c>
      <c r="V44">
        <v>0.52792700000000004</v>
      </c>
      <c r="W44">
        <v>0</v>
      </c>
      <c r="X44">
        <v>0.34578300000000001</v>
      </c>
      <c r="Y44">
        <v>0.12628900000000001</v>
      </c>
      <c r="Z44">
        <v>0</v>
      </c>
      <c r="AA44">
        <v>0</v>
      </c>
    </row>
    <row r="45" spans="1:27" x14ac:dyDescent="0.25">
      <c r="A45" s="2">
        <v>42429</v>
      </c>
      <c r="B45">
        <v>247</v>
      </c>
      <c r="C45">
        <v>3.1919599999999999E-2</v>
      </c>
      <c r="D45">
        <v>4110.37</v>
      </c>
      <c r="E45" s="13">
        <v>625.505</v>
      </c>
      <c r="F45">
        <v>4735.88</v>
      </c>
      <c r="G45" s="13">
        <v>1.40513</v>
      </c>
      <c r="H45">
        <v>3.1919599999999999E-2</v>
      </c>
      <c r="I45">
        <v>1.9293000000000001E-2</v>
      </c>
      <c r="K45">
        <v>1.26266E-2</v>
      </c>
      <c r="L45" s="13">
        <v>1.40513</v>
      </c>
      <c r="M45">
        <v>4.7273799999999998E-3</v>
      </c>
      <c r="N45">
        <v>0.99889600000000001</v>
      </c>
      <c r="O45">
        <v>0.82453799999999999</v>
      </c>
      <c r="P45">
        <v>2.2953100000000001E-2</v>
      </c>
      <c r="Q45">
        <v>0.72501000000000004</v>
      </c>
      <c r="R45">
        <v>113.06</v>
      </c>
      <c r="S45" s="13">
        <v>112.405</v>
      </c>
      <c r="T45" s="8">
        <v>4.7639999999999998E-5</v>
      </c>
      <c r="U45" s="8">
        <v>5.3000000000000001E-5</v>
      </c>
      <c r="V45">
        <v>0.52539899999999995</v>
      </c>
      <c r="W45">
        <v>0</v>
      </c>
      <c r="X45">
        <v>0.34385700000000002</v>
      </c>
      <c r="Y45">
        <v>0.130744</v>
      </c>
      <c r="Z45">
        <v>0</v>
      </c>
      <c r="AA45">
        <v>0</v>
      </c>
    </row>
    <row r="46" spans="1:27" x14ac:dyDescent="0.25">
      <c r="A46" s="2">
        <v>42460</v>
      </c>
      <c r="B46">
        <v>246</v>
      </c>
      <c r="C46">
        <v>3.2302900000000002E-2</v>
      </c>
      <c r="D46">
        <v>4163.5600000000004</v>
      </c>
      <c r="E46" s="13">
        <v>667.74099999999999</v>
      </c>
      <c r="F46">
        <v>4831.3</v>
      </c>
      <c r="G46" s="13">
        <v>1.4053599999999999</v>
      </c>
      <c r="H46">
        <v>3.2302900000000002E-2</v>
      </c>
      <c r="I46">
        <v>1.9527699999999999E-2</v>
      </c>
      <c r="K46">
        <v>1.27752E-2</v>
      </c>
      <c r="L46" s="13">
        <v>1.4053599999999999</v>
      </c>
      <c r="M46">
        <v>4.7389099999999998E-3</v>
      </c>
      <c r="N46">
        <v>0.99894400000000005</v>
      </c>
      <c r="O46">
        <v>0.82374899999999995</v>
      </c>
      <c r="P46">
        <v>2.2894999999999999E-2</v>
      </c>
      <c r="Q46">
        <v>0.72501000000000004</v>
      </c>
      <c r="R46">
        <v>113.06</v>
      </c>
      <c r="S46" s="13">
        <v>112.375</v>
      </c>
      <c r="T46" s="8">
        <v>4.7639999999999998E-5</v>
      </c>
      <c r="U46" s="8">
        <v>5.3000000000000001E-5</v>
      </c>
      <c r="V46">
        <v>0.52173999999999998</v>
      </c>
      <c r="W46">
        <v>0</v>
      </c>
      <c r="X46">
        <v>0.34132600000000002</v>
      </c>
      <c r="Y46">
        <v>0.136934</v>
      </c>
      <c r="Z46">
        <v>0</v>
      </c>
      <c r="AA46">
        <v>0</v>
      </c>
    </row>
    <row r="47" spans="1:27" x14ac:dyDescent="0.25">
      <c r="A47" s="2">
        <v>42490</v>
      </c>
      <c r="B47">
        <v>245</v>
      </c>
      <c r="C47">
        <v>3.2686399999999997E-2</v>
      </c>
      <c r="D47">
        <v>4211.1099999999997</v>
      </c>
      <c r="E47" s="13">
        <v>709.09199999999998</v>
      </c>
      <c r="F47">
        <v>4920.2</v>
      </c>
      <c r="G47" s="13">
        <v>1.4056</v>
      </c>
      <c r="H47">
        <v>3.2686399999999997E-2</v>
      </c>
      <c r="I47">
        <v>1.9762700000000001E-2</v>
      </c>
      <c r="K47">
        <v>1.29237E-2</v>
      </c>
      <c r="L47" s="13">
        <v>1.4056</v>
      </c>
      <c r="M47">
        <v>4.75057E-3</v>
      </c>
      <c r="N47">
        <v>0.99899099999999996</v>
      </c>
      <c r="O47">
        <v>0.822959</v>
      </c>
      <c r="P47">
        <v>2.2836700000000001E-2</v>
      </c>
      <c r="Q47">
        <v>0.72501000000000004</v>
      </c>
      <c r="R47">
        <v>113.06</v>
      </c>
      <c r="S47" s="13">
        <v>112.264</v>
      </c>
      <c r="T47" s="8">
        <v>4.7639999999999998E-5</v>
      </c>
      <c r="U47" s="8">
        <v>5.3000000000000001E-5</v>
      </c>
      <c r="V47">
        <v>0.51831099999999997</v>
      </c>
      <c r="W47">
        <v>0</v>
      </c>
      <c r="X47">
        <v>0.338947</v>
      </c>
      <c r="Y47">
        <v>0.14274100000000001</v>
      </c>
      <c r="Z47">
        <v>0</v>
      </c>
      <c r="AA47">
        <v>0</v>
      </c>
    </row>
    <row r="48" spans="1:27" x14ac:dyDescent="0.25">
      <c r="A48" s="2">
        <v>42521</v>
      </c>
      <c r="B48">
        <v>244</v>
      </c>
      <c r="C48">
        <v>3.3070200000000001E-2</v>
      </c>
      <c r="D48">
        <v>4253.72</v>
      </c>
      <c r="E48" s="13">
        <v>752.31600000000003</v>
      </c>
      <c r="F48">
        <v>5006.04</v>
      </c>
      <c r="G48" s="13">
        <v>1.4058299999999999</v>
      </c>
      <c r="H48">
        <v>3.3070200000000001E-2</v>
      </c>
      <c r="I48">
        <v>1.9997899999999999E-2</v>
      </c>
      <c r="K48">
        <v>1.30723E-2</v>
      </c>
      <c r="L48" s="13">
        <v>1.4058299999999999</v>
      </c>
      <c r="M48">
        <v>4.7623700000000001E-3</v>
      </c>
      <c r="N48">
        <v>0.99903900000000001</v>
      </c>
      <c r="O48">
        <v>0.82216999999999996</v>
      </c>
      <c r="P48">
        <v>2.2778300000000001E-2</v>
      </c>
      <c r="Q48">
        <v>0.72501000000000004</v>
      </c>
      <c r="R48">
        <v>113.06</v>
      </c>
      <c r="S48" s="13">
        <v>112.22499999999999</v>
      </c>
      <c r="T48" s="8">
        <v>4.7639999999999998E-5</v>
      </c>
      <c r="U48" s="8">
        <v>5.3000000000000001E-5</v>
      </c>
      <c r="V48">
        <v>0.51482000000000006</v>
      </c>
      <c r="W48">
        <v>0</v>
      </c>
      <c r="X48">
        <v>0.33652799999999999</v>
      </c>
      <c r="Y48">
        <v>0.14865300000000001</v>
      </c>
      <c r="Z48">
        <v>0</v>
      </c>
      <c r="AA48">
        <v>0</v>
      </c>
    </row>
    <row r="49" spans="1:27" x14ac:dyDescent="0.25">
      <c r="A49" s="2">
        <v>42551</v>
      </c>
      <c r="B49">
        <v>243</v>
      </c>
      <c r="C49">
        <v>3.3454200000000003E-2</v>
      </c>
      <c r="D49">
        <v>4292.1000000000004</v>
      </c>
      <c r="E49" s="13">
        <v>794.62300000000005</v>
      </c>
      <c r="F49">
        <v>5086.72</v>
      </c>
      <c r="G49" s="13">
        <v>1.4060699999999999</v>
      </c>
      <c r="H49">
        <v>3.3454200000000003E-2</v>
      </c>
      <c r="I49">
        <v>2.0233399999999999E-2</v>
      </c>
      <c r="K49">
        <v>1.32208E-2</v>
      </c>
      <c r="L49" s="13">
        <v>1.4060699999999999</v>
      </c>
      <c r="M49">
        <v>4.7743000000000004E-3</v>
      </c>
      <c r="N49">
        <v>0.99908600000000003</v>
      </c>
      <c r="O49">
        <v>0.82138100000000003</v>
      </c>
      <c r="P49">
        <v>2.2719799999999998E-2</v>
      </c>
      <c r="Q49">
        <v>0.72501000000000004</v>
      </c>
      <c r="R49">
        <v>113.06</v>
      </c>
      <c r="S49" s="13">
        <v>112.212</v>
      </c>
      <c r="T49" s="8">
        <v>4.7639999999999998E-5</v>
      </c>
      <c r="U49" s="8">
        <v>5.3000000000000001E-5</v>
      </c>
      <c r="V49">
        <v>0.511548</v>
      </c>
      <c r="W49">
        <v>0</v>
      </c>
      <c r="X49">
        <v>0.33425300000000002</v>
      </c>
      <c r="Y49">
        <v>0.154199</v>
      </c>
      <c r="Z49">
        <v>0</v>
      </c>
      <c r="AA49">
        <v>0</v>
      </c>
    </row>
    <row r="50" spans="1:27" x14ac:dyDescent="0.25">
      <c r="A50" s="2">
        <v>42582</v>
      </c>
      <c r="B50">
        <v>242</v>
      </c>
      <c r="C50">
        <v>3.3838500000000001E-2</v>
      </c>
      <c r="D50">
        <v>4324.71</v>
      </c>
      <c r="E50" s="13">
        <v>838.83500000000004</v>
      </c>
      <c r="F50">
        <v>5163.54</v>
      </c>
      <c r="G50" s="13">
        <v>1.4063000000000001</v>
      </c>
      <c r="H50">
        <v>3.3838500000000001E-2</v>
      </c>
      <c r="I50">
        <v>2.04692E-2</v>
      </c>
      <c r="K50">
        <v>1.33694E-2</v>
      </c>
      <c r="L50" s="13">
        <v>1.4063000000000001</v>
      </c>
      <c r="M50">
        <v>4.7863599999999999E-3</v>
      </c>
      <c r="N50">
        <v>0.99913399999999997</v>
      </c>
      <c r="O50">
        <v>0.82059199999999999</v>
      </c>
      <c r="P50">
        <v>2.26611E-2</v>
      </c>
      <c r="Q50">
        <v>0.72501000000000004</v>
      </c>
      <c r="R50">
        <v>113.06</v>
      </c>
      <c r="S50" s="13">
        <v>112.194</v>
      </c>
      <c r="T50" s="8">
        <v>4.7639999999999998E-5</v>
      </c>
      <c r="U50" s="8">
        <v>5.3000000000000001E-5</v>
      </c>
      <c r="V50">
        <v>0.50821000000000005</v>
      </c>
      <c r="W50">
        <v>0</v>
      </c>
      <c r="X50">
        <v>0.33193600000000001</v>
      </c>
      <c r="Y50">
        <v>0.159854</v>
      </c>
      <c r="Z50">
        <v>0</v>
      </c>
      <c r="AA50">
        <v>0</v>
      </c>
    </row>
    <row r="51" spans="1:27" x14ac:dyDescent="0.25">
      <c r="A51" s="2">
        <v>42613</v>
      </c>
      <c r="B51">
        <v>241</v>
      </c>
      <c r="C51">
        <v>3.4223099999999999E-2</v>
      </c>
      <c r="D51">
        <v>4357.76</v>
      </c>
      <c r="E51" s="13">
        <v>883.54100000000005</v>
      </c>
      <c r="F51">
        <v>5241.3</v>
      </c>
      <c r="G51" s="13">
        <v>1.4065399999999999</v>
      </c>
      <c r="H51">
        <v>3.4223099999999999E-2</v>
      </c>
      <c r="I51">
        <v>2.07052E-2</v>
      </c>
      <c r="K51">
        <v>1.3517899999999999E-2</v>
      </c>
      <c r="L51" s="13">
        <v>1.4065399999999999</v>
      </c>
      <c r="M51">
        <v>4.7985700000000003E-3</v>
      </c>
      <c r="N51">
        <v>0.99918200000000001</v>
      </c>
      <c r="O51">
        <v>0.81980299999999995</v>
      </c>
      <c r="P51">
        <v>2.2602299999999999E-2</v>
      </c>
      <c r="Q51">
        <v>0.72501000000000004</v>
      </c>
      <c r="R51">
        <v>113.06</v>
      </c>
      <c r="S51" s="13">
        <v>112.092</v>
      </c>
      <c r="T51" s="8">
        <v>4.7639999999999998E-5</v>
      </c>
      <c r="U51" s="8">
        <v>5.3000000000000001E-5</v>
      </c>
      <c r="V51">
        <v>0.50494700000000003</v>
      </c>
      <c r="W51">
        <v>0</v>
      </c>
      <c r="X51">
        <v>0.32966800000000002</v>
      </c>
      <c r="Y51">
        <v>0.165385</v>
      </c>
      <c r="Z51">
        <v>0</v>
      </c>
      <c r="AA51">
        <v>0</v>
      </c>
    </row>
    <row r="52" spans="1:27" x14ac:dyDescent="0.25">
      <c r="A52" s="2">
        <v>42643</v>
      </c>
      <c r="B52">
        <v>241</v>
      </c>
      <c r="C52">
        <v>3.4223099999999999E-2</v>
      </c>
      <c r="D52">
        <v>4382.67</v>
      </c>
      <c r="E52" s="13">
        <v>927.04300000000001</v>
      </c>
      <c r="F52">
        <v>5309.71</v>
      </c>
      <c r="G52" s="13">
        <v>1.4065399999999999</v>
      </c>
      <c r="H52">
        <v>3.4223099999999999E-2</v>
      </c>
      <c r="I52">
        <v>2.07052E-2</v>
      </c>
      <c r="K52">
        <v>1.3517899999999999E-2</v>
      </c>
      <c r="L52" s="13">
        <v>1.4065399999999999</v>
      </c>
      <c r="M52">
        <v>4.7985700000000003E-3</v>
      </c>
      <c r="N52">
        <v>0.99918200000000001</v>
      </c>
      <c r="O52">
        <v>0.81980299999999995</v>
      </c>
      <c r="P52">
        <v>2.2602299999999999E-2</v>
      </c>
      <c r="Q52">
        <v>0.72501000000000004</v>
      </c>
      <c r="R52">
        <v>113.06</v>
      </c>
      <c r="S52" s="13">
        <v>112.04300000000001</v>
      </c>
      <c r="T52" s="8">
        <v>4.7639999999999998E-5</v>
      </c>
      <c r="U52" s="8">
        <v>5.3000000000000001E-5</v>
      </c>
      <c r="V52">
        <v>0.50086799999999998</v>
      </c>
      <c r="W52">
        <v>0</v>
      </c>
      <c r="X52">
        <v>0.32700499999999999</v>
      </c>
      <c r="Y52">
        <v>0.172126</v>
      </c>
      <c r="Z52">
        <v>0</v>
      </c>
      <c r="AA52">
        <v>0</v>
      </c>
    </row>
    <row r="53" spans="1:27" x14ac:dyDescent="0.25">
      <c r="A53" s="2">
        <v>42674</v>
      </c>
      <c r="B53">
        <v>240</v>
      </c>
      <c r="C53">
        <v>3.4607899999999997E-2</v>
      </c>
      <c r="D53">
        <v>4407.8</v>
      </c>
      <c r="E53" s="13">
        <v>972.24300000000005</v>
      </c>
      <c r="F53">
        <v>5380.04</v>
      </c>
      <c r="G53" s="13">
        <v>1.4067799999999999</v>
      </c>
      <c r="H53">
        <v>3.4607899999999997E-2</v>
      </c>
      <c r="I53">
        <v>2.0941399999999999E-2</v>
      </c>
      <c r="K53">
        <v>1.36665E-2</v>
      </c>
      <c r="L53" s="13">
        <v>1.4067799999999999</v>
      </c>
      <c r="M53">
        <v>4.8109199999999998E-3</v>
      </c>
      <c r="N53">
        <v>0.99922900000000003</v>
      </c>
      <c r="O53">
        <v>0.81901400000000002</v>
      </c>
      <c r="P53">
        <v>2.2543400000000002E-2</v>
      </c>
      <c r="Q53">
        <v>0.72501000000000004</v>
      </c>
      <c r="R53">
        <v>113.06</v>
      </c>
      <c r="S53" s="13">
        <v>112.077</v>
      </c>
      <c r="T53" s="8">
        <v>4.7639999999999998E-5</v>
      </c>
      <c r="U53" s="8">
        <v>5.3000000000000001E-5</v>
      </c>
      <c r="V53">
        <v>0.49777199999999999</v>
      </c>
      <c r="W53">
        <v>0</v>
      </c>
      <c r="X53">
        <v>0.324849</v>
      </c>
      <c r="Y53">
        <v>0.17737900000000001</v>
      </c>
      <c r="Z53">
        <v>0</v>
      </c>
      <c r="AA53">
        <v>0</v>
      </c>
    </row>
    <row r="54" spans="1:27" x14ac:dyDescent="0.25">
      <c r="A54" s="2">
        <v>42704</v>
      </c>
      <c r="B54">
        <v>240</v>
      </c>
      <c r="C54">
        <v>3.4607899999999997E-2</v>
      </c>
      <c r="D54">
        <v>4429.17</v>
      </c>
      <c r="E54">
        <v>1016.22</v>
      </c>
      <c r="F54">
        <v>5445.39</v>
      </c>
      <c r="G54" s="13">
        <v>1.4067799999999999</v>
      </c>
      <c r="H54">
        <v>3.4607899999999997E-2</v>
      </c>
      <c r="I54">
        <v>2.0941399999999999E-2</v>
      </c>
      <c r="K54">
        <v>1.36665E-2</v>
      </c>
      <c r="L54" s="13">
        <v>1.4067799999999999</v>
      </c>
      <c r="M54">
        <v>4.8109199999999998E-3</v>
      </c>
      <c r="N54">
        <v>0.99922900000000003</v>
      </c>
      <c r="O54">
        <v>0.81901400000000002</v>
      </c>
      <c r="P54">
        <v>2.2543400000000002E-2</v>
      </c>
      <c r="Q54">
        <v>0.72501000000000004</v>
      </c>
      <c r="R54">
        <v>113.06</v>
      </c>
      <c r="S54" s="13">
        <v>112.09099999999999</v>
      </c>
      <c r="T54" s="8">
        <v>4.7639999999999998E-5</v>
      </c>
      <c r="U54" s="8">
        <v>5.3000000000000001E-5</v>
      </c>
      <c r="V54">
        <v>0.49381000000000003</v>
      </c>
      <c r="W54">
        <v>0</v>
      </c>
      <c r="X54">
        <v>0.32226300000000002</v>
      </c>
      <c r="Y54">
        <v>0.18392700000000001</v>
      </c>
      <c r="Z54">
        <v>0</v>
      </c>
      <c r="AA54">
        <v>0</v>
      </c>
    </row>
    <row r="55" spans="1:27" x14ac:dyDescent="0.25">
      <c r="A55" s="2">
        <v>42735</v>
      </c>
      <c r="B55">
        <v>239</v>
      </c>
      <c r="C55">
        <v>3.4993000000000003E-2</v>
      </c>
      <c r="D55">
        <v>4449.29</v>
      </c>
      <c r="E55">
        <v>1061.92</v>
      </c>
      <c r="F55">
        <v>5511.21</v>
      </c>
      <c r="G55" s="13">
        <v>1.4070100000000001</v>
      </c>
      <c r="H55">
        <v>3.4993000000000003E-2</v>
      </c>
      <c r="I55">
        <v>2.11779E-2</v>
      </c>
      <c r="K55">
        <v>1.3814999999999999E-2</v>
      </c>
      <c r="L55" s="13">
        <v>1.4070100000000001</v>
      </c>
      <c r="M55">
        <v>4.8234100000000002E-3</v>
      </c>
      <c r="N55">
        <v>0.99927699999999997</v>
      </c>
      <c r="O55">
        <v>0.81822499999999998</v>
      </c>
      <c r="P55">
        <v>2.2484299999999999E-2</v>
      </c>
      <c r="Q55">
        <v>0.72501000000000004</v>
      </c>
      <c r="R55">
        <v>113.06</v>
      </c>
      <c r="S55" s="13">
        <v>112.008</v>
      </c>
      <c r="T55" s="8">
        <v>4.7639999999999998E-5</v>
      </c>
      <c r="U55" s="8">
        <v>5.3000000000000001E-5</v>
      </c>
      <c r="V55">
        <v>0.490871</v>
      </c>
      <c r="W55">
        <v>0</v>
      </c>
      <c r="X55">
        <v>0.32020999999999999</v>
      </c>
      <c r="Y55">
        <v>0.188919</v>
      </c>
      <c r="Z55">
        <v>0</v>
      </c>
      <c r="AA55">
        <v>0</v>
      </c>
    </row>
    <row r="56" spans="1:27" x14ac:dyDescent="0.25">
      <c r="A56" s="2">
        <v>42766</v>
      </c>
      <c r="B56">
        <v>239</v>
      </c>
      <c r="C56">
        <v>3.4993000000000003E-2</v>
      </c>
      <c r="D56">
        <v>4460.08</v>
      </c>
      <c r="E56">
        <v>1107.8599999999999</v>
      </c>
      <c r="F56">
        <v>5567.94</v>
      </c>
      <c r="G56" s="13">
        <v>1.4070100000000001</v>
      </c>
      <c r="H56">
        <v>3.4993000000000003E-2</v>
      </c>
      <c r="I56">
        <v>2.11779E-2</v>
      </c>
      <c r="K56">
        <v>1.3814999999999999E-2</v>
      </c>
      <c r="L56" s="13">
        <v>1.4070100000000001</v>
      </c>
      <c r="M56">
        <v>4.8234100000000002E-3</v>
      </c>
      <c r="N56">
        <v>0.99927699999999997</v>
      </c>
      <c r="O56">
        <v>0.81822499999999998</v>
      </c>
      <c r="P56">
        <v>2.2484299999999999E-2</v>
      </c>
      <c r="Q56">
        <v>0.72501000000000004</v>
      </c>
      <c r="R56">
        <v>113.06</v>
      </c>
      <c r="S56" s="13">
        <v>112.011</v>
      </c>
      <c r="T56" s="8">
        <v>4.7639999999999998E-5</v>
      </c>
      <c r="U56" s="8">
        <v>5.3000000000000001E-5</v>
      </c>
      <c r="V56">
        <v>0.48689100000000002</v>
      </c>
      <c r="W56">
        <v>0</v>
      </c>
      <c r="X56">
        <v>0.31761400000000001</v>
      </c>
      <c r="Y56">
        <v>0.195495</v>
      </c>
      <c r="Z56">
        <v>0</v>
      </c>
      <c r="AA56">
        <v>0</v>
      </c>
    </row>
    <row r="57" spans="1:27" x14ac:dyDescent="0.25">
      <c r="A57" s="2">
        <v>42794</v>
      </c>
      <c r="B57">
        <v>239</v>
      </c>
      <c r="C57">
        <v>3.4993000000000003E-2</v>
      </c>
      <c r="D57">
        <v>4468.83</v>
      </c>
      <c r="E57">
        <v>1149.3499999999999</v>
      </c>
      <c r="F57">
        <v>5618.18</v>
      </c>
      <c r="G57" s="13">
        <v>1.4070100000000001</v>
      </c>
      <c r="H57">
        <v>3.4993000000000003E-2</v>
      </c>
      <c r="I57">
        <v>2.11779E-2</v>
      </c>
      <c r="K57">
        <v>1.3814999999999999E-2</v>
      </c>
      <c r="L57" s="13">
        <v>1.4070100000000001</v>
      </c>
      <c r="M57">
        <v>4.8234100000000002E-3</v>
      </c>
      <c r="N57">
        <v>0.99927699999999997</v>
      </c>
      <c r="O57">
        <v>0.81822499999999998</v>
      </c>
      <c r="P57">
        <v>2.2484299999999999E-2</v>
      </c>
      <c r="Q57">
        <v>0.72501000000000004</v>
      </c>
      <c r="R57">
        <v>113.06</v>
      </c>
      <c r="S57" s="13">
        <v>111.967</v>
      </c>
      <c r="T57" s="8">
        <v>4.7639999999999998E-5</v>
      </c>
      <c r="U57" s="8">
        <v>5.3000000000000001E-5</v>
      </c>
      <c r="V57">
        <v>0.483352</v>
      </c>
      <c r="W57">
        <v>0</v>
      </c>
      <c r="X57">
        <v>0.315305</v>
      </c>
      <c r="Y57">
        <v>0.20134299999999999</v>
      </c>
      <c r="Z57">
        <v>0</v>
      </c>
      <c r="AA57">
        <v>0</v>
      </c>
    </row>
    <row r="58" spans="1:27" x14ac:dyDescent="0.25">
      <c r="A58" s="2">
        <v>42825</v>
      </c>
      <c r="B58">
        <v>238</v>
      </c>
      <c r="C58">
        <v>3.5378300000000001E-2</v>
      </c>
      <c r="D58">
        <v>4483.57</v>
      </c>
      <c r="E58">
        <v>1195.54</v>
      </c>
      <c r="F58">
        <v>5679.11</v>
      </c>
      <c r="G58" s="13">
        <v>1.4072499999999999</v>
      </c>
      <c r="H58">
        <v>3.5378300000000001E-2</v>
      </c>
      <c r="I58">
        <v>2.1414699999999998E-2</v>
      </c>
      <c r="K58">
        <v>1.39636E-2</v>
      </c>
      <c r="L58" s="13">
        <v>1.4072499999999999</v>
      </c>
      <c r="M58">
        <v>4.8360499999999997E-3</v>
      </c>
      <c r="N58">
        <v>0.99932399999999999</v>
      </c>
      <c r="O58">
        <v>0.81743500000000002</v>
      </c>
      <c r="P58">
        <v>2.2425E-2</v>
      </c>
      <c r="Q58">
        <v>0.72501000000000004</v>
      </c>
      <c r="R58">
        <v>113.06</v>
      </c>
      <c r="S58" s="13">
        <v>111.997</v>
      </c>
      <c r="T58" s="8">
        <v>4.7639999999999998E-5</v>
      </c>
      <c r="U58" s="8">
        <v>5.3000000000000001E-5</v>
      </c>
      <c r="V58">
        <v>0.48064000000000001</v>
      </c>
      <c r="W58">
        <v>0</v>
      </c>
      <c r="X58">
        <v>0.31340400000000002</v>
      </c>
      <c r="Y58">
        <v>0.205956</v>
      </c>
      <c r="Z58">
        <v>0</v>
      </c>
      <c r="AA58">
        <v>0</v>
      </c>
    </row>
    <row r="59" spans="1:27" x14ac:dyDescent="0.25">
      <c r="A59" s="2">
        <v>42855</v>
      </c>
      <c r="B59">
        <v>238</v>
      </c>
      <c r="C59">
        <v>3.5378300000000001E-2</v>
      </c>
      <c r="D59">
        <v>4496.2299999999996</v>
      </c>
      <c r="E59">
        <v>1240.48</v>
      </c>
      <c r="F59">
        <v>5736.7</v>
      </c>
      <c r="G59" s="13">
        <v>1.4072499999999999</v>
      </c>
      <c r="H59">
        <v>3.5378300000000001E-2</v>
      </c>
      <c r="I59">
        <v>2.1414699999999998E-2</v>
      </c>
      <c r="K59">
        <v>1.39636E-2</v>
      </c>
      <c r="L59" s="13">
        <v>1.4072499999999999</v>
      </c>
      <c r="M59">
        <v>4.8360499999999997E-3</v>
      </c>
      <c r="N59">
        <v>0.99932399999999999</v>
      </c>
      <c r="O59">
        <v>0.81743500000000002</v>
      </c>
      <c r="P59">
        <v>2.2425E-2</v>
      </c>
      <c r="Q59">
        <v>0.72501000000000004</v>
      </c>
      <c r="R59">
        <v>113.06</v>
      </c>
      <c r="S59" s="13">
        <v>111.97199999999999</v>
      </c>
      <c r="T59" s="8">
        <v>4.7639999999999998E-5</v>
      </c>
      <c r="U59" s="8">
        <v>5.3000000000000001E-5</v>
      </c>
      <c r="V59">
        <v>0.47694799999999998</v>
      </c>
      <c r="W59">
        <v>0</v>
      </c>
      <c r="X59">
        <v>0.31099599999999999</v>
      </c>
      <c r="Y59">
        <v>0.21205599999999999</v>
      </c>
      <c r="Z59">
        <v>0</v>
      </c>
      <c r="AA59">
        <v>0</v>
      </c>
    </row>
    <row r="60" spans="1:27" x14ac:dyDescent="0.25">
      <c r="A60" s="2">
        <v>42886</v>
      </c>
      <c r="B60">
        <v>238</v>
      </c>
      <c r="C60">
        <v>3.5378300000000001E-2</v>
      </c>
      <c r="D60">
        <v>4506.41</v>
      </c>
      <c r="E60">
        <v>1286.9100000000001</v>
      </c>
      <c r="F60">
        <v>5793.32</v>
      </c>
      <c r="G60" s="13">
        <v>1.4072499999999999</v>
      </c>
      <c r="H60">
        <v>3.5378300000000001E-2</v>
      </c>
      <c r="I60">
        <v>2.1414699999999998E-2</v>
      </c>
      <c r="K60">
        <v>1.39636E-2</v>
      </c>
      <c r="L60" s="13">
        <v>1.4072499999999999</v>
      </c>
      <c r="M60">
        <v>4.8360499999999997E-3</v>
      </c>
      <c r="N60">
        <v>0.99932399999999999</v>
      </c>
      <c r="O60">
        <v>0.81743500000000002</v>
      </c>
      <c r="P60">
        <v>2.2425E-2</v>
      </c>
      <c r="Q60">
        <v>0.72501000000000004</v>
      </c>
      <c r="R60">
        <v>113.06</v>
      </c>
      <c r="S60" s="13">
        <v>111.96899999999999</v>
      </c>
      <c r="T60" s="8">
        <v>4.7639999999999998E-5</v>
      </c>
      <c r="U60" s="8">
        <v>5.3000000000000001E-5</v>
      </c>
      <c r="V60">
        <v>0.473192</v>
      </c>
      <c r="W60">
        <v>0</v>
      </c>
      <c r="X60">
        <v>0.30854700000000002</v>
      </c>
      <c r="Y60">
        <v>0.21826100000000001</v>
      </c>
      <c r="Z60">
        <v>0</v>
      </c>
      <c r="AA6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EBM</vt:lpstr>
      <vt:lpstr>Schilthuis</vt:lpstr>
      <vt:lpstr>Hurst Mod.</vt:lpstr>
      <vt:lpstr>Fetkovich</vt:lpstr>
      <vt:lpstr>Python</vt:lpstr>
      <vt:lpstr>Mbal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Garret de Melo Filho</cp:lastModifiedBy>
  <dcterms:created xsi:type="dcterms:W3CDTF">2023-04-26T22:34:08Z</dcterms:created>
  <dcterms:modified xsi:type="dcterms:W3CDTF">2023-04-27T19:05:17Z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2023-04-26T22:34:33Z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1691802d-84f5-4c9a-bf55-d1552cd64dbf</vt:lpwstr>
  </property>
  <property fmtid="{D5CDD505-2E9C-101B-9397-08002B2CF9AE}" pid="8" name="MSIP_Label_140b9f7d-8e3a-482f-9702-4b7ffc40985a_ContentBits">
    <vt:lpwstr>2</vt:lpwstr>
  </property>
</Properties>
</file>