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drawings/drawing3.xml" ContentType="application/vnd.openxmlformats-officedocument.drawing+xml"/>
  <Override PartName="/xl/ctrlProps/ctrlProp10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EstaPasta_de_trabalho"/>
  <bookViews>
    <workbookView xWindow="240" yWindow="120" windowWidth="9120" windowHeight="4440" tabRatio="598" firstSheet="3" activeTab="3"/>
  </bookViews>
  <sheets>
    <sheet name="BASE01" sheetId="76" r:id="rId1"/>
    <sheet name="BASE02" sheetId="62" r:id="rId2"/>
    <sheet name="FERIADOS" sheetId="81" r:id="rId3"/>
    <sheet name="BASEFORM" sheetId="82" r:id="rId4"/>
    <sheet name="Funções de Datas - Capítulo 5" sheetId="80" r:id="rId5"/>
    <sheet name="Plan1" sheetId="85" r:id="rId6"/>
    <sheet name="PROCV" sheetId="63" r:id="rId7"/>
    <sheet name="PROCV2" sheetId="64" r:id="rId8"/>
    <sheet name="Função ÍNDICE - Capítulo 5" sheetId="74" r:id="rId9"/>
    <sheet name="Função CORRESP - Capítulo5" sheetId="75" r:id="rId10"/>
    <sheet name="Aplicação 01" sheetId="65" r:id="rId11"/>
    <sheet name="Aplicação 02" sheetId="78" r:id="rId12"/>
    <sheet name="Financiamento_Veículos" sheetId="83" r:id="rId13"/>
    <sheet name="Consulta" sheetId="84" r:id="rId14"/>
  </sheets>
  <definedNames>
    <definedName name="a" localSheetId="11" hidden="1">{"normal","argentina",FALSE,"cenários e solver";#N/A,#N/A,FALSE,"banco de dados"}</definedName>
    <definedName name="a" localSheetId="3" hidden="1">{"normal","argentina",FALSE,"cenários e solver";#N/A,#N/A,FALSE,"banco de dados"}</definedName>
    <definedName name="a" localSheetId="9" hidden="1">{"normal","argentina",FALSE,"cenários e solver";#N/A,#N/A,FALSE,"banco de dados"}</definedName>
    <definedName name="a" localSheetId="8" hidden="1">{"normal","argentina",FALSE,"cenários e solver";#N/A,#N/A,FALSE,"banco de dados"}</definedName>
    <definedName name="a" hidden="1">{"azul",#N/A,FALSE,"geral";"verde",#N/A,FALSE,"geral";"vermelho",#N/A,FALSE,"geral"}</definedName>
    <definedName name="anscount" hidden="1">5</definedName>
    <definedName name="AUTOS">BASEFORM!$J$2:$J$43</definedName>
    <definedName name="b" hidden="1">{"azul",#N/A,FALSE,"geral";"verde",#N/A,FALSE,"geral";"vermelho",#N/A,FALSE,"geral"}</definedName>
    <definedName name="BASEPROC">BASE02!$A$35:$C$40</definedName>
    <definedName name="Categoria">BASE02!$B$15:$B$30</definedName>
    <definedName name="COMISSAO">BASE02!$A$4:$C$9</definedName>
    <definedName name="conf" hidden="1">{"azul",#N/A,FALSE,"geral";"verde",#N/A,FALSE,"geral";"vermelho",#N/A,FALSE,"geral"}</definedName>
    <definedName name="d" hidden="1">{"azul",#N/A,FALSE,"geral";"verde",#N/A,FALSE,"geral";"vermelho",#N/A,FALSE,"geral"}</definedName>
    <definedName name="e" hidden="1">{"azul",#N/A,FALSE,"geral";"verde",#N/A,FALSE,"geral";"vermelho",#N/A,FALSE,"geral"}</definedName>
    <definedName name="Fabricante">OFFSET(BASE01!$A$3,0,0,COUNTA(BASE01!$A$3:$A$1048576),1)</definedName>
    <definedName name="FERIADOS">FERIADOS!$A$2:$A$16</definedName>
    <definedName name="Filme">BASE02!$A$15:$A$30</definedName>
    <definedName name="g" localSheetId="11" hidden="1">{"normal","argentina",FALSE,"cenários e solver";#N/A,#N/A,FALSE,"banco de dados"}</definedName>
    <definedName name="g" localSheetId="3" hidden="1">{"normal","argentina",FALSE,"cenários e solver";#N/A,#N/A,FALSE,"banco de dados"}</definedName>
    <definedName name="g" localSheetId="9" hidden="1">{"normal","argentina",FALSE,"cenários e solver";#N/A,#N/A,FALSE,"banco de dados"}</definedName>
    <definedName name="g" localSheetId="8" hidden="1">{"normal","argentina",FALSE,"cenários e solver";#N/A,#N/A,FALSE,"banco de dados"}</definedName>
    <definedName name="g" hidden="1">{"normal","argentina",FALSE,"cenários e solver";#N/A,#N/A,FALSE,"banco de dados"}</definedName>
    <definedName name="limcount" hidden="1">1</definedName>
    <definedName name="Locação">BASE02!$D$15:$D$30</definedName>
    <definedName name="Modelo">OFFSET(BASE01!$B$3,0,0,COUNTA(BASE01!$B$3:$B$1048576),1)</definedName>
    <definedName name="Preço">OFFSET(BASE01!$C$3,0,0,COUNTA(BASE01!$C$3:$C$1048576),1)</definedName>
    <definedName name="Ref">BASE02!$C$15:$C$30</definedName>
    <definedName name="Resumo" hidden="1">{"azul",#N/A,FALSE,"geral";"verde",#N/A,FALSE,"geral";"vermelho",#N/A,FALSE,"geral"}</definedName>
    <definedName name="sencount" hidden="1">1</definedName>
    <definedName name="solver_lhs0" hidden="1">#REF!</definedName>
    <definedName name="solver_lhs10" hidden="1">#REF!</definedName>
    <definedName name="solver_lhs11" hidden="1">#REF!</definedName>
    <definedName name="solver_lhs12" hidden="1">#REF!</definedName>
    <definedName name="solver_lhs7" hidden="1">#REF!</definedName>
    <definedName name="solver_lhs8" hidden="1">#REF!</definedName>
    <definedName name="solver_lhs9" hidden="1">#REF!</definedName>
    <definedName name="solver_rel0" hidden="1">2</definedName>
    <definedName name="solver_rel10" hidden="1">3</definedName>
    <definedName name="solver_rel11" hidden="1">4</definedName>
    <definedName name="solver_rel12" hidden="1">4</definedName>
    <definedName name="solver_rel7" hidden="1">3</definedName>
    <definedName name="solver_rel8" hidden="1">3</definedName>
    <definedName name="solver_rel9" hidden="1">3</definedName>
    <definedName name="solver_rhs10" hidden="1">#REF!</definedName>
    <definedName name="solver_rhs11" localSheetId="3" hidden="1">número</definedName>
    <definedName name="solver_rhs11" hidden="1">número</definedName>
    <definedName name="solver_rhs12" localSheetId="3" hidden="1">número</definedName>
    <definedName name="solver_rhs12" hidden="1">número</definedName>
    <definedName name="solver_rhs7" hidden="1">#REF!</definedName>
    <definedName name="solver_rhs8" hidden="1">#REF!</definedName>
    <definedName name="solver_rhs9" hidden="1">#REF!</definedName>
    <definedName name="solver_tmp" hidden="1">0</definedName>
    <definedName name="TAXAS">BASEFORM!$E$2:$E$5</definedName>
    <definedName name="teste" localSheetId="11" hidden="1">{"normal","argentina",FALSE,"cenários e solver";#N/A,#N/A,FALSE,"banco de dados"}</definedName>
    <definedName name="teste" localSheetId="3" hidden="1">{"normal","argentina",FALSE,"cenários e solver";#N/A,#N/A,FALSE,"banco de dados"}</definedName>
    <definedName name="teste" localSheetId="9" hidden="1">{"normal","argentina",FALSE,"cenários e solver";#N/A,#N/A,FALSE,"banco de dados"}</definedName>
    <definedName name="teste" localSheetId="8" hidden="1">{"normal","argentina",FALSE,"cenários e solver";#N/A,#N/A,FALSE,"banco de dados"}</definedName>
    <definedName name="v" localSheetId="11" hidden="1">{"normal","argentina",FALSE,"cenários e solver";#N/A,#N/A,FALSE,"banco de dados"}</definedName>
    <definedName name="v" localSheetId="3" hidden="1">{"normal","argentina",FALSE,"cenários e solver";#N/A,#N/A,FALSE,"banco de dados"}</definedName>
    <definedName name="v" localSheetId="9" hidden="1">{"normal","argentina",FALSE,"cenários e solver";#N/A,#N/A,FALSE,"banco de dados"}</definedName>
    <definedName name="v" localSheetId="8" hidden="1">{"normal","argentina",FALSE,"cenários e solver";#N/A,#N/A,FALSE,"banco de dados"}</definedName>
    <definedName name="v" hidden="1">{"normal","argentina",FALSE,"cenários e solver";#N/A,#N/A,FALSE,"banco de dados"}</definedName>
    <definedName name="VALORES">BASEFORM!$K$2:$K$43</definedName>
    <definedName name="Vendas" hidden="1">{"Normal","receita baixa",TRUE,"CENÁRIO ATUAL";"Linhas de Totais","despesa alta",TRUE,"CENÁRIO ATUAL";"Primeiros Meses","despesa baixa",TRUE,"CENÁRIO ATUAL";"Últimos Meses","receita alta",TRUE,"CENÁRIO ATUAL"}</definedName>
    <definedName name="wrn.Alfa." localSheetId="3" hidden="1">{#N/A,"Médio",TRUE,"Plan30";"3º Trimestre Geral",#N/A,TRUE,"1º Trimestre"}</definedName>
    <definedName name="wrn.Alfa." hidden="1">{#N/A,"Médio",TRUE,"Plan30";"3º Trimestre Geral",#N/A,TRUE,"1º Trimestre"}</definedName>
    <definedName name="wrn.aula." hidden="1">{"azul",#N/A,FALSE,"geral";"verde",#N/A,FALSE,"geral";"vermelho",#N/A,FALSE,"geral"}</definedName>
    <definedName name="wrn.Bom." hidden="1">{#N/A,"Bom",FALSE,"Cenario 34"}</definedName>
    <definedName name="wrn.Colar._.Especial." hidden="1">{#N/A,#N/A,FALSE,"Colar especial 11"}</definedName>
    <definedName name="wrn.Excelente." hidden="1">{#N/A,"Excelente",FALSE,"Cenario 34"}</definedName>
    <definedName name="wrn.fluxo._.de._.caixa." localSheetId="11" hidden="1">{"normal","argentina",FALSE,"cenários e solver";#N/A,#N/A,FALSE,"banco de dados"}</definedName>
    <definedName name="wrn.fluxo._.de._.caixa." localSheetId="3" hidden="1">{"normal","argentina",FALSE,"cenários e solver";#N/A,#N/A,FALSE,"banco de dados"}</definedName>
    <definedName name="wrn.fluxo._.de._.caixa." localSheetId="9" hidden="1">{"normal","argentina",FALSE,"cenários e solver";#N/A,#N/A,FALSE,"banco de dados"}</definedName>
    <definedName name="wrn.fluxo._.de._.caixa." localSheetId="8" hidden="1">{"normal","argentina",FALSE,"cenários e solver";#N/A,#N/A,FALSE,"banco de dados"}</definedName>
    <definedName name="wrn.fluxo._.de._.caixa." hidden="1">{"normal","argentina",FALSE,"cenários e solver";#N/A,#N/A,FALSE,"banco de dados"}</definedName>
    <definedName name="wrn.Mensal." localSheetId="3" hidden="1">{"Integral",#N/A,FALSE,"Plan1"}</definedName>
    <definedName name="wrn.Mensal." hidden="1">{"Integral",#N/A,FALSE,"Plan1"}</definedName>
    <definedName name="wrn.Minas._.Gerais." hidden="1">{"Minas Gerais",#N/A,FALSE,"Exibição 41"}</definedName>
    <definedName name="wrn.Referencia." hidden="1">{#N/A,#N/A,FALSE,"Referencia 11"}</definedName>
    <definedName name="wrn.Relat." hidden="1">{"Normal","Despesa Alta",TRUE,"Planejamento (sol)";"Primeiros Trimestres","Receita Alta",TRUE,"Planejamento (sol)";"Últimos trimestres","Receita Baixa",TRUE,"Planejamento (sol)";"Totais","Despesa Baixa",TRUE,"Planejamento (sol)"}</definedName>
    <definedName name="wrn.Relat._.Final." hidden="1">{"Normal","receita baixa",TRUE,"CENÁRIO ATUAL";"Linhas de Totais","despesa alta",TRUE,"CENÁRIO ATUAL";"Primeiros Meses","despesa baixa",TRUE,"CENÁRIO ATUAL";"Últimos Meses","receita alta",TRUE,"CENÁRIO ATUAL"}</definedName>
    <definedName name="wrn.Relatório._.Mensal." localSheetId="3" hidden="1">{"Modo1","Otimista",FALSE,"Orçamento Pessoal"}</definedName>
    <definedName name="wrn.Relatório._.Mensal." hidden="1">{"Modo1","Otimista",FALSE,"Orçamento Pessoal"}</definedName>
    <definedName name="wrn.Rio._.de._.Janeiro." hidden="1">{"Rio de Janeiro",#N/A,FALSE,"Exibição 41"}</definedName>
    <definedName name="wrn.Ruim." hidden="1">{#N/A,"Ruim",FALSE,"Cenario 34"}</definedName>
    <definedName name="wrn.Santa._.Catarina." hidden="1">{"Santa Catarina",#N/A,FALSE,"Exibição 41"}</definedName>
    <definedName name="wrn.São._.Paulo." hidden="1">{"São Paulo",#N/A,FALSE,"Exibição 41"}</definedName>
    <definedName name="yu" localSheetId="11" hidden="1">{"normal","argentina",FALSE,"cenários e solver";#N/A,#N/A,FALSE,"banco de dados"}</definedName>
    <definedName name="yu" localSheetId="3" hidden="1">{"normal","argentina",FALSE,"cenários e solver";#N/A,#N/A,FALSE,"banco de dados"}</definedName>
    <definedName name="yu" localSheetId="9" hidden="1">{"normal","argentina",FALSE,"cenários e solver";#N/A,#N/A,FALSE,"banco de dados"}</definedName>
    <definedName name="yu" localSheetId="8" hidden="1">{"normal","argentina",FALSE,"cenários e solver";#N/A,#N/A,FALSE,"banco de dados"}</definedName>
    <definedName name="yu" hidden="1">{"normal","argentina",FALSE,"cenários e solver";#N/A,#N/A,FALSE,"banco de dados"}</definedName>
  </definedNames>
  <calcPr calcId="145621"/>
</workbook>
</file>

<file path=xl/calcChain.xml><?xml version="1.0" encoding="utf-8"?>
<calcChain xmlns="http://schemas.openxmlformats.org/spreadsheetml/2006/main">
  <c r="D11" i="83" l="1"/>
  <c r="D10" i="83"/>
  <c r="D7" i="83"/>
  <c r="D6" i="83"/>
  <c r="D8" i="83" s="1"/>
  <c r="D9" i="83" l="1"/>
  <c r="D12" i="83" s="1"/>
  <c r="C8" i="78"/>
  <c r="B8" i="78"/>
  <c r="E9" i="65"/>
  <c r="E7" i="65"/>
  <c r="E5" i="65"/>
  <c r="E39" i="75"/>
  <c r="E2" i="75"/>
  <c r="E6" i="75"/>
  <c r="H15" i="74"/>
  <c r="H9" i="74"/>
  <c r="H2" i="74"/>
  <c r="E6" i="64"/>
  <c r="E7" i="64"/>
  <c r="E8" i="64"/>
  <c r="E9" i="64"/>
  <c r="E10" i="64"/>
  <c r="E11" i="64"/>
  <c r="E12" i="64"/>
  <c r="E13" i="64"/>
  <c r="E5" i="64"/>
  <c r="B2" i="85"/>
  <c r="C4" i="63"/>
  <c r="C5" i="63"/>
  <c r="C6" i="63"/>
  <c r="C7" i="63"/>
  <c r="C3" i="63"/>
  <c r="B4" i="63"/>
  <c r="B5" i="63"/>
  <c r="B6" i="63"/>
  <c r="B7" i="63"/>
  <c r="B3" i="63"/>
  <c r="C20" i="80"/>
  <c r="C18" i="80"/>
  <c r="C16" i="80"/>
  <c r="C14" i="80"/>
  <c r="C12" i="80"/>
  <c r="C10" i="80"/>
  <c r="C8" i="80"/>
  <c r="G10" i="81"/>
  <c r="G11" i="81"/>
  <c r="G9" i="81"/>
  <c r="F16" i="81"/>
  <c r="F12" i="81"/>
  <c r="F11" i="81"/>
  <c r="F10" i="81"/>
  <c r="F2" i="81" l="1"/>
  <c r="E4" i="81"/>
  <c r="S9" i="82" l="1"/>
  <c r="R9" i="82"/>
  <c r="Q9" i="82"/>
  <c r="P9" i="82"/>
  <c r="O9" i="82"/>
  <c r="N9" i="82"/>
  <c r="T8" i="82"/>
  <c r="T7" i="82"/>
  <c r="T6" i="82"/>
  <c r="T5" i="82"/>
  <c r="T4" i="82"/>
  <c r="T3" i="82"/>
  <c r="T2" i="82"/>
</calcChain>
</file>

<file path=xl/connections.xml><?xml version="1.0" encoding="utf-8"?>
<connections xmlns="http://schemas.openxmlformats.org/spreadsheetml/2006/main">
  <connection id="1" sourceFile="F:\Turma Voith\Turma Voith - Início - (03-09-2013)\BASE.xlsx" keepAlive="1" interval="60" name="BASE" type="5" refreshedVersion="4" background="1" refreshOnLoad="1" saveData="1">
    <dbPr connection="Provider=Microsoft.ACE.OLEDB.12.0;User ID=Admin;Data Source=F:\Turma Voith\Turma Voith - Início - (03-09-2013)\BASE.xlsx;Mode=Share Deny Write;Extended Properties=&quot;HDR=YES;&quot;;Jet OLEDB:System database=&quot;&quot;;Jet OLEDB:Registry Path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" command="BASE02$" commandType="3"/>
  </connection>
</connections>
</file>

<file path=xl/sharedStrings.xml><?xml version="1.0" encoding="utf-8"?>
<sst xmlns="http://schemas.openxmlformats.org/spreadsheetml/2006/main" count="369" uniqueCount="237">
  <si>
    <t>BASE PROCV 2</t>
  </si>
  <si>
    <t>Valores</t>
  </si>
  <si>
    <t>Comissão</t>
  </si>
  <si>
    <t>Código</t>
  </si>
  <si>
    <t>Filme</t>
  </si>
  <si>
    <t>Categoria</t>
  </si>
  <si>
    <t>Locação</t>
  </si>
  <si>
    <t>E o Bento Levou...</t>
  </si>
  <si>
    <t>Drama</t>
  </si>
  <si>
    <t>Querida Encolhi o PC</t>
  </si>
  <si>
    <t>Comédia</t>
  </si>
  <si>
    <t>A Casa dos Espirros</t>
  </si>
  <si>
    <t>Se Meu Fusca Andasse!</t>
  </si>
  <si>
    <t>Aventura</t>
  </si>
  <si>
    <t>O exterminador sem futuro</t>
  </si>
  <si>
    <t>Ficção</t>
  </si>
  <si>
    <t>Mambo 3 - O resgate</t>
  </si>
  <si>
    <t>A múmia e o cachorro</t>
  </si>
  <si>
    <t>Horror</t>
  </si>
  <si>
    <t>A volta dos que não foram</t>
  </si>
  <si>
    <t>Se minha torradeira falasse</t>
  </si>
  <si>
    <t>Chapéuzinho vermeho e os três porquinhos</t>
  </si>
  <si>
    <t>Sim City - A dominação</t>
  </si>
  <si>
    <t>O ataque dos coelhinhos de pelúcia</t>
  </si>
  <si>
    <t>O resgate do soldadinho de chumbo</t>
  </si>
  <si>
    <t>O gato de botas e o pé de feijão</t>
  </si>
  <si>
    <t>Viagem ao centro de São Paulo</t>
  </si>
  <si>
    <t>20.000 léguas submarinas no Tietê</t>
  </si>
  <si>
    <t>Preço</t>
  </si>
  <si>
    <t>Descrição</t>
  </si>
  <si>
    <t>Valor</t>
  </si>
  <si>
    <t>Astra</t>
  </si>
  <si>
    <t>Palio</t>
  </si>
  <si>
    <t>Gol</t>
  </si>
  <si>
    <t>Passat</t>
  </si>
  <si>
    <t>Santana</t>
  </si>
  <si>
    <t xml:space="preserve"> =PROCV(Valor_Procurado;Matriz_Tabela;Número_Índice_Coluna;Procurar_Intervalo)</t>
  </si>
  <si>
    <t xml:space="preserve"> =VLOOKUP(Valor_Procurado;Matriz_Tabela;Número_Índice_Coluna;Procurar_Intervalo)</t>
  </si>
  <si>
    <t>Relação de Pagamento de Comissão e Salário</t>
  </si>
  <si>
    <t>Vendedor</t>
  </si>
  <si>
    <t>Salário Fixo</t>
  </si>
  <si>
    <t>Valor de Venda</t>
  </si>
  <si>
    <t>Meta</t>
  </si>
  <si>
    <t>João da Silva</t>
  </si>
  <si>
    <t>Marcelo Santos</t>
  </si>
  <si>
    <t>José Maria</t>
  </si>
  <si>
    <t>Marcos Assumpção</t>
  </si>
  <si>
    <t>Maria dos Santos Neves</t>
  </si>
  <si>
    <t>Marcelo de Souza Ribeiro</t>
  </si>
  <si>
    <t>Roberto Carlos</t>
  </si>
  <si>
    <t>Laíse Maciel</t>
  </si>
  <si>
    <t>Bruna Iafélix</t>
  </si>
  <si>
    <t>Filme:</t>
  </si>
  <si>
    <t>Categoria:</t>
  </si>
  <si>
    <t>Valor:</t>
  </si>
  <si>
    <t>Valor Pago</t>
  </si>
  <si>
    <t>A</t>
  </si>
  <si>
    <t>B</t>
  </si>
  <si>
    <t>C</t>
  </si>
  <si>
    <t>D</t>
  </si>
  <si>
    <t>E</t>
  </si>
  <si>
    <t>Quando a Matriz for disposta em uma única linha e única coluna pode se utilizar a posição do valor procurado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</si>
  <si>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</si>
  <si>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</si>
  <si>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</si>
  <si>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</si>
  <si>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</si>
  <si>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</si>
  <si>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</si>
  <si>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</si>
  <si>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</si>
  <si>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</si>
  <si>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</si>
  <si>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</si>
  <si>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</si>
  <si>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</si>
  <si>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</si>
  <si>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 xml:space="preserve"> =ÍNDICE(Matriz;Número_Da_Linha;Número_Da_Coluna)</t>
  </si>
  <si>
    <t>Estado</t>
  </si>
  <si>
    <t>Sigla</t>
  </si>
  <si>
    <t>Posição?</t>
  </si>
  <si>
    <t>Alagoas</t>
  </si>
  <si>
    <t>AL</t>
  </si>
  <si>
    <t>Ceará</t>
  </si>
  <si>
    <t>Amazonas</t>
  </si>
  <si>
    <t>AM</t>
  </si>
  <si>
    <t>CE</t>
  </si>
  <si>
    <t>Espírito Santo</t>
  </si>
  <si>
    <t>ES</t>
  </si>
  <si>
    <t>Goiás</t>
  </si>
  <si>
    <t>GO</t>
  </si>
  <si>
    <t>PR</t>
  </si>
  <si>
    <t>Maranhão</t>
  </si>
  <si>
    <t>MA</t>
  </si>
  <si>
    <t>Mato Grosso</t>
  </si>
  <si>
    <t>MT</t>
  </si>
  <si>
    <t>Minas Gerais</t>
  </si>
  <si>
    <t>MG</t>
  </si>
  <si>
    <t>Paraná</t>
  </si>
  <si>
    <t>Pernambuco</t>
  </si>
  <si>
    <t>PE</t>
  </si>
  <si>
    <t>Rio de Janeiro</t>
  </si>
  <si>
    <t>RJ</t>
  </si>
  <si>
    <t>Rio Gerande do Sul</t>
  </si>
  <si>
    <t>RS</t>
  </si>
  <si>
    <t>Rio Grande do Norte</t>
  </si>
  <si>
    <t>RN</t>
  </si>
  <si>
    <t xml:space="preserve"> =CORRESP(Valor_Procurado;Matriz_Procurada;Tipo_Correspondência)</t>
  </si>
  <si>
    <t>Rondônia</t>
  </si>
  <si>
    <t>RO</t>
  </si>
  <si>
    <t>Santa Catarina</t>
  </si>
  <si>
    <t>SC</t>
  </si>
  <si>
    <t>São Paulo</t>
  </si>
  <si>
    <t>SP</t>
  </si>
  <si>
    <t>Tocantins</t>
  </si>
  <si>
    <t>TO</t>
  </si>
  <si>
    <t>PLANILHA EX2</t>
  </si>
  <si>
    <t>Fabricante</t>
  </si>
  <si>
    <t>Modelo</t>
  </si>
  <si>
    <t>Chrysler</t>
  </si>
  <si>
    <t>300M</t>
  </si>
  <si>
    <t>Toyota</t>
  </si>
  <si>
    <t>4Runner</t>
  </si>
  <si>
    <t>Audi</t>
  </si>
  <si>
    <t>A3</t>
  </si>
  <si>
    <t>Honda</t>
  </si>
  <si>
    <t>Accord</t>
  </si>
  <si>
    <t>Nissan</t>
  </si>
  <si>
    <t>Altima</t>
  </si>
  <si>
    <t>Chevrolet</t>
  </si>
  <si>
    <t>Astro Van</t>
  </si>
  <si>
    <t>Blazer</t>
  </si>
  <si>
    <t>Plymouth</t>
  </si>
  <si>
    <t>Breeze</t>
  </si>
  <si>
    <t>Volkswagon</t>
  </si>
  <si>
    <t>Cabrio</t>
  </si>
  <si>
    <t>Camaro</t>
  </si>
  <si>
    <t>Dodge</t>
  </si>
  <si>
    <t>Caravan</t>
  </si>
  <si>
    <t>Cavalier</t>
  </si>
  <si>
    <t>Jeep</t>
  </si>
  <si>
    <t>Cherokee</t>
  </si>
  <si>
    <t>Civic</t>
  </si>
  <si>
    <t>Concorde</t>
  </si>
  <si>
    <t>Ford</t>
  </si>
  <si>
    <t>Contour</t>
  </si>
  <si>
    <t>Mazda</t>
  </si>
  <si>
    <t>D345</t>
  </si>
  <si>
    <t>Durango</t>
  </si>
  <si>
    <t>Econoline</t>
  </si>
  <si>
    <t>GMC</t>
  </si>
  <si>
    <t>Envoy</t>
  </si>
  <si>
    <t>Escort</t>
  </si>
  <si>
    <t>Suzuki</t>
  </si>
  <si>
    <t>Esteem</t>
  </si>
  <si>
    <t>Explorer</t>
  </si>
  <si>
    <t>GTI</t>
  </si>
  <si>
    <t>Intrepid</t>
  </si>
  <si>
    <t>Lumina</t>
  </si>
  <si>
    <t>Saab</t>
  </si>
  <si>
    <t>M3</t>
  </si>
  <si>
    <t>Malibu</t>
  </si>
  <si>
    <t>Millenia</t>
  </si>
  <si>
    <t>Pathfinder</t>
  </si>
  <si>
    <t>Prelude</t>
  </si>
  <si>
    <t>Ram Wagon</t>
  </si>
  <si>
    <t>Saturn</t>
  </si>
  <si>
    <t>Sedan</t>
  </si>
  <si>
    <t>Swift</t>
  </si>
  <si>
    <t>Voyager</t>
  </si>
  <si>
    <t>Wagon</t>
  </si>
  <si>
    <t>Windstar</t>
  </si>
  <si>
    <t>Wrangler</t>
  </si>
  <si>
    <t>Yukon</t>
  </si>
  <si>
    <t>BASE EXERCÍCIO 01</t>
  </si>
  <si>
    <t>Corolla</t>
  </si>
  <si>
    <t>Vectra</t>
  </si>
  <si>
    <t>Fiesta</t>
  </si>
  <si>
    <t>Ref</t>
  </si>
  <si>
    <t>Corsa</t>
  </si>
  <si>
    <t>Data Inicial</t>
  </si>
  <si>
    <t>Data Final</t>
  </si>
  <si>
    <t>=DIATRABALHOTOTAL(data_inicial;data_final;feriados)</t>
  </si>
  <si>
    <t>=DIATRABALHOTOTAL.INTL(data_inicial;data_final;fimdesemana;feriados)</t>
  </si>
  <si>
    <t>=DIATRABALHO(data_inicial;dias;feriados)</t>
  </si>
  <si>
    <t>=DIATRABALHO.INTL(data_inicial;dias;fimdesemana;feriados)</t>
  </si>
  <si>
    <t>=DATAM(data_inicial;meses)</t>
  </si>
  <si>
    <t>=FIMMÊS(data_inicial;meses)</t>
  </si>
  <si>
    <t>=DATA(ano;mês;dia)</t>
  </si>
  <si>
    <t>FERIADOS</t>
  </si>
  <si>
    <t>Financiamento</t>
  </si>
  <si>
    <t>Taxa de Juros</t>
  </si>
  <si>
    <t>Vínculos</t>
  </si>
  <si>
    <t>Jan</t>
  </si>
  <si>
    <t>Fev</t>
  </si>
  <si>
    <t>Mar</t>
  </si>
  <si>
    <t>Abr</t>
  </si>
  <si>
    <t>Mai</t>
  </si>
  <si>
    <t>Jun</t>
  </si>
  <si>
    <t>Total</t>
  </si>
  <si>
    <t>Vínculo Preço</t>
  </si>
  <si>
    <t>Bradesco</t>
  </si>
  <si>
    <t>Vínculo</t>
  </si>
  <si>
    <t>Vínculo/Entrada %</t>
  </si>
  <si>
    <t>Itaú</t>
  </si>
  <si>
    <t>Vínculo/Juros %</t>
  </si>
  <si>
    <t>Hsbc</t>
  </si>
  <si>
    <t>Exibir Faturamento</t>
  </si>
  <si>
    <t>Vínculo/Prazo</t>
  </si>
  <si>
    <t>Santander</t>
  </si>
  <si>
    <t>Mostrar Valor</t>
  </si>
  <si>
    <t>Total Mês</t>
  </si>
  <si>
    <t>Rio Grande do Sul</t>
  </si>
  <si>
    <t>Santa catarina</t>
  </si>
  <si>
    <t>Ferrari</t>
  </si>
  <si>
    <t>Fusca</t>
  </si>
  <si>
    <t>FINANCIAMENTO DE VEÍCULOS</t>
  </si>
  <si>
    <t>Entrada %</t>
  </si>
  <si>
    <t>Entrada R$</t>
  </si>
  <si>
    <t>Juros</t>
  </si>
  <si>
    <t>Prazo</t>
  </si>
  <si>
    <t>Prestação</t>
  </si>
  <si>
    <t>Formulário de Consulta</t>
  </si>
  <si>
    <t>Informe o Estado:</t>
  </si>
  <si>
    <t>Total:</t>
  </si>
  <si>
    <t>Total por mês</t>
  </si>
  <si>
    <t>DT VENDA</t>
  </si>
  <si>
    <t>PRAZO</t>
  </si>
  <si>
    <t>DT VENC</t>
  </si>
  <si>
    <t>ENT</t>
  </si>
  <si>
    <t>SAI</t>
  </si>
  <si>
    <t>QTD HORAS</t>
  </si>
  <si>
    <t>VALOR HORA</t>
  </si>
  <si>
    <t>CONVERTER FRAÇÃO PARA DECIMAL</t>
  </si>
  <si>
    <t xml:space="preserve"> =SE(A4&gt;=DATA(2013;3;20);"NO PRAZO";"FORA DO PRAZO")</t>
  </si>
  <si>
    <t>Referência:</t>
  </si>
  <si>
    <t>Valor Financiado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</si>
</sst>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(&quot;R$ &quot;* #,##0.00_);_(&quot;R$ &quot;* \(#,##0.00\);_(&quot;R$ &quot;* &quot;-&quot;??_);_(@_)"/>
    <numFmt numFmtId="165" formatCode="_(* #,##0.00_);_(* \(#,##0.00\);_(* &quot;-&quot;??_);_(@_)"/>
    <numFmt numFmtId="166" formatCode="&quot;$&quot;#,##0.00_);[Red]\(&quot;$&quot;#,##0.00\)"/>
    <numFmt numFmtId="167" formatCode="&quot;$&quot;#,##0;[Red]\-&quot;$&quot;#,##0"/>
    <numFmt numFmtId="168" formatCode="_([$€]* #,##0.00_);_([$€]* \(#,##0.00\);_([$€]* &quot;-&quot;??_);_(@_)"/>
    <numFmt numFmtId="169" formatCode="_(&quot;R$&quot;* #,##0.00_);_(&quot;R$&quot;* \(#,##0.00\);_(&quot;R$&quot;* &quot;-&quot;??_);_(@_)"/>
    <numFmt numFmtId="170" formatCode="&quot;R$&quot;\ #,##0.00"/>
    <numFmt numFmtId="171" formatCode="dd/mm/yyyy\ \-\ dddd"/>
    <numFmt numFmtId="172" formatCode="_(* #,##0.0_);_(* \(#,##0.0\);_(* &quot;-&quot;??_);_(@_)"/>
    <numFmt numFmtId="173" formatCode="[h]:mm:ss;@"/>
    <numFmt numFmtId="174" formatCode="[$-F400]h:mm:ss\ AM/PM"/>
  </numFmts>
  <fonts count="3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sz val="8"/>
      <name val="Helv"/>
    </font>
    <font>
      <b/>
      <sz val="10"/>
      <name val="MS Sans Serif"/>
      <family val="2"/>
    </font>
    <font>
      <b/>
      <sz val="16"/>
      <name val="Wide Latin"/>
      <family val="1"/>
    </font>
    <font>
      <sz val="8"/>
      <name val="Arial"/>
      <family val="2"/>
    </font>
    <font>
      <b/>
      <sz val="11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i/>
      <sz val="10"/>
      <name val="Arial"/>
      <family val="2"/>
    </font>
    <font>
      <b/>
      <i/>
      <sz val="9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color rgb="FFFF0000"/>
      <name val="Arial"/>
      <family val="2"/>
    </font>
    <font>
      <b/>
      <sz val="10"/>
      <color theme="0"/>
      <name val="Arial"/>
      <family val="2"/>
    </font>
    <font>
      <b/>
      <i/>
      <sz val="9"/>
      <color theme="0"/>
      <name val="Arial"/>
      <family val="2"/>
    </font>
    <font>
      <sz val="10"/>
      <color rgb="FFFF0000"/>
      <name val="Arial"/>
      <family val="2"/>
    </font>
    <font>
      <b/>
      <sz val="20"/>
      <name val="Arial"/>
      <family val="2"/>
    </font>
    <font>
      <b/>
      <sz val="18"/>
      <name val="Arial"/>
      <family val="2"/>
    </font>
    <font>
      <sz val="10"/>
      <color theme="0"/>
      <name val="Arial"/>
      <family val="2"/>
    </font>
    <font>
      <b/>
      <sz val="16"/>
      <color indexed="9"/>
      <name val="Arial"/>
      <family val="2"/>
    </font>
    <font>
      <sz val="10"/>
      <color indexed="9"/>
      <name val="Arial"/>
      <family val="2"/>
    </font>
    <font>
      <b/>
      <sz val="10"/>
      <color indexed="8"/>
      <name val="Arial"/>
      <family val="2"/>
    </font>
    <font>
      <b/>
      <sz val="10"/>
      <color indexed="9"/>
      <name val="Arial"/>
      <family val="2"/>
    </font>
    <font>
      <b/>
      <sz val="10"/>
      <color rgb="FF00B050"/>
      <name val="Arial"/>
      <family val="2"/>
    </font>
    <font>
      <b/>
      <sz val="10"/>
      <color indexed="60"/>
      <name val="Arial"/>
      <family val="2"/>
    </font>
    <font>
      <sz val="10"/>
      <name val="Arial"/>
    </font>
    <font>
      <b/>
      <sz val="10"/>
      <color rgb="FF006600"/>
      <name val="Arial"/>
      <family val="2"/>
    </font>
    <font>
      <sz val="8"/>
      <color rgb="FF000000"/>
      <name val="Tahoma"/>
      <family val="2"/>
    </font>
  </fonts>
  <fills count="1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1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ck">
        <color indexed="9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9"/>
      </left>
      <right style="thin">
        <color indexed="64"/>
      </right>
      <top style="thick">
        <color indexed="9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9"/>
      </top>
      <bottom style="thin">
        <color indexed="64"/>
      </bottom>
      <diagonal/>
    </border>
    <border>
      <left style="thick">
        <color indexed="9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9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26">
    <xf numFmtId="0" fontId="0" fillId="0" borderId="0"/>
    <xf numFmtId="0" fontId="9" fillId="2" borderId="1">
      <alignment horizontal="left"/>
    </xf>
    <xf numFmtId="38" fontId="3" fillId="0" borderId="0" applyFont="0" applyFill="0" applyBorder="0" applyAlignment="0" applyProtection="0"/>
    <xf numFmtId="4" fontId="7" fillId="0" borderId="0" applyFont="0" applyFill="0" applyBorder="0" applyAlignment="0" applyProtection="0"/>
    <xf numFmtId="167" fontId="3" fillId="0" borderId="0" applyFont="0" applyFill="0" applyBorder="0" applyAlignment="0" applyProtection="0"/>
    <xf numFmtId="166" fontId="7" fillId="0" borderId="0" applyFont="0" applyFill="0" applyBorder="0" applyAlignment="0" applyProtection="0"/>
    <xf numFmtId="168" fontId="3" fillId="0" borderId="0" applyFont="0" applyFill="0" applyBorder="0" applyAlignment="0" applyProtection="0"/>
    <xf numFmtId="0" fontId="8" fillId="0" borderId="0" applyNumberFormat="0" applyFill="0" applyBorder="0" applyAlignment="0" applyProtection="0"/>
    <xf numFmtId="165" fontId="3" fillId="0" borderId="0" applyFont="0" applyFill="0" applyBorder="0" applyAlignment="0" applyProtection="0"/>
    <xf numFmtId="0" fontId="2" fillId="0" borderId="0"/>
    <xf numFmtId="9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7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44" fontId="31" fillId="0" borderId="0" applyFont="0" applyFill="0" applyBorder="0" applyAlignment="0" applyProtection="0"/>
  </cellStyleXfs>
  <cellXfs count="175">
    <xf numFmtId="0" fontId="0" fillId="0" borderId="0" xfId="0"/>
    <xf numFmtId="0" fontId="0" fillId="0" borderId="2" xfId="0" applyBorder="1"/>
    <xf numFmtId="165" fontId="3" fillId="0" borderId="2" xfId="8" applyBorder="1"/>
    <xf numFmtId="0" fontId="0" fillId="0" borderId="2" xfId="0" applyBorder="1" applyAlignment="1">
      <alignment horizontal="center"/>
    </xf>
    <xf numFmtId="0" fontId="4" fillId="0" borderId="0" xfId="0" applyFont="1"/>
    <xf numFmtId="0" fontId="0" fillId="0" borderId="0" xfId="0" applyProtection="1">
      <protection locked="0"/>
    </xf>
    <xf numFmtId="0" fontId="0" fillId="0" borderId="2" xfId="0" applyBorder="1" applyProtection="1">
      <protection locked="0"/>
    </xf>
    <xf numFmtId="0" fontId="4" fillId="4" borderId="2" xfId="0" applyFont="1" applyFill="1" applyBorder="1" applyAlignment="1">
      <alignment horizontal="center"/>
    </xf>
    <xf numFmtId="0" fontId="4" fillId="4" borderId="2" xfId="0" applyFont="1" applyFill="1" applyBorder="1"/>
    <xf numFmtId="10" fontId="6" fillId="0" borderId="2" xfId="0" applyNumberFormat="1" applyFont="1" applyBorder="1"/>
    <xf numFmtId="2" fontId="0" fillId="0" borderId="2" xfId="0" applyNumberFormat="1" applyBorder="1"/>
    <xf numFmtId="0" fontId="4" fillId="4" borderId="2" xfId="0" applyFont="1" applyFill="1" applyBorder="1" applyAlignment="1">
      <alignment horizontal="center" vertical="center" wrapText="1"/>
    </xf>
    <xf numFmtId="0" fontId="0" fillId="2" borderId="2" xfId="0" applyFill="1" applyBorder="1" applyAlignment="1" applyProtection="1">
      <alignment horizontal="center"/>
      <protection locked="0"/>
    </xf>
    <xf numFmtId="0" fontId="0" fillId="0" borderId="2" xfId="0" applyBorder="1" applyAlignment="1" applyProtection="1">
      <alignment horizontal="center"/>
      <protection locked="0"/>
    </xf>
    <xf numFmtId="0" fontId="5" fillId="0" borderId="0" xfId="0" applyFont="1" applyProtection="1">
      <protection locked="0"/>
    </xf>
    <xf numFmtId="165" fontId="4" fillId="0" borderId="2" xfId="8" applyFont="1" applyBorder="1"/>
    <xf numFmtId="0" fontId="0" fillId="5" borderId="4" xfId="0" applyFill="1" applyBorder="1"/>
    <xf numFmtId="0" fontId="5" fillId="5" borderId="0" xfId="0" applyFont="1" applyFill="1" applyBorder="1"/>
    <xf numFmtId="0" fontId="0" fillId="5" borderId="0" xfId="0" applyFill="1" applyBorder="1"/>
    <xf numFmtId="0" fontId="12" fillId="6" borderId="3" xfId="0" applyFont="1" applyFill="1" applyBorder="1" applyAlignment="1">
      <alignment horizontal="center"/>
    </xf>
    <xf numFmtId="0" fontId="12" fillId="3" borderId="3" xfId="0" applyFont="1" applyFill="1" applyBorder="1" applyAlignment="1">
      <alignment horizontal="center"/>
    </xf>
    <xf numFmtId="165" fontId="6" fillId="0" borderId="2" xfId="8" quotePrefix="1" applyFont="1" applyBorder="1"/>
    <xf numFmtId="0" fontId="0" fillId="0" borderId="0" xfId="0" quotePrefix="1"/>
    <xf numFmtId="0" fontId="4" fillId="0" borderId="2" xfId="0" applyFont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4" fillId="0" borderId="0" xfId="0" applyFont="1" applyAlignment="1">
      <alignment horizontal="left"/>
    </xf>
    <xf numFmtId="0" fontId="4" fillId="2" borderId="2" xfId="0" applyFont="1" applyFill="1" applyBorder="1" applyAlignment="1">
      <alignment horizontal="center"/>
    </xf>
    <xf numFmtId="0" fontId="14" fillId="0" borderId="2" xfId="0" applyFont="1" applyFill="1" applyBorder="1"/>
    <xf numFmtId="0" fontId="14" fillId="0" borderId="2" xfId="0" applyFont="1" applyFill="1" applyBorder="1" applyAlignment="1">
      <alignment horizontal="center"/>
    </xf>
    <xf numFmtId="0" fontId="4" fillId="0" borderId="0" xfId="0" applyFont="1" applyFill="1" applyBorder="1"/>
    <xf numFmtId="0" fontId="0" fillId="0" borderId="0" xfId="0" applyAlignment="1">
      <alignment horizontal="center"/>
    </xf>
    <xf numFmtId="0" fontId="3" fillId="0" borderId="0" xfId="0" applyFont="1" applyFill="1" applyBorder="1"/>
    <xf numFmtId="0" fontId="15" fillId="3" borderId="2" xfId="0" applyFont="1" applyFill="1" applyBorder="1" applyAlignment="1">
      <alignment horizontal="center"/>
    </xf>
    <xf numFmtId="164" fontId="15" fillId="3" borderId="2" xfId="11" applyFont="1" applyFill="1" applyBorder="1" applyAlignment="1">
      <alignment horizontal="center"/>
    </xf>
    <xf numFmtId="0" fontId="13" fillId="0" borderId="2" xfId="0" applyFont="1" applyFill="1" applyBorder="1" applyAlignment="1"/>
    <xf numFmtId="0" fontId="13" fillId="3" borderId="2" xfId="0" applyFont="1" applyFill="1" applyBorder="1" applyAlignment="1"/>
    <xf numFmtId="169" fontId="13" fillId="0" borderId="2" xfId="11" applyNumberFormat="1" applyFont="1" applyFill="1" applyBorder="1" applyAlignment="1"/>
    <xf numFmtId="16" fontId="13" fillId="3" borderId="2" xfId="0" applyNumberFormat="1" applyFont="1" applyFill="1" applyBorder="1" applyAlignment="1"/>
    <xf numFmtId="169" fontId="13" fillId="0" borderId="6" xfId="11" applyNumberFormat="1" applyFont="1" applyFill="1" applyBorder="1" applyAlignment="1"/>
    <xf numFmtId="0" fontId="0" fillId="8" borderId="0" xfId="0" applyFill="1" applyProtection="1"/>
    <xf numFmtId="0" fontId="0" fillId="0" borderId="0" xfId="0" applyProtection="1"/>
    <xf numFmtId="0" fontId="4" fillId="8" borderId="0" xfId="0" applyFont="1" applyFill="1" applyAlignment="1" applyProtection="1">
      <alignment horizontal="center"/>
    </xf>
    <xf numFmtId="0" fontId="3" fillId="8" borderId="0" xfId="0" applyFont="1" applyFill="1" applyProtection="1"/>
    <xf numFmtId="0" fontId="14" fillId="8" borderId="0" xfId="0" applyFont="1" applyFill="1" applyBorder="1" applyAlignment="1" applyProtection="1">
      <alignment horizontal="center"/>
    </xf>
    <xf numFmtId="0" fontId="0" fillId="0" borderId="2" xfId="0" applyFont="1" applyFill="1" applyBorder="1" applyAlignment="1"/>
    <xf numFmtId="0" fontId="13" fillId="0" borderId="6" xfId="0" applyFont="1" applyFill="1" applyBorder="1" applyAlignment="1"/>
    <xf numFmtId="0" fontId="0" fillId="3" borderId="2" xfId="0" applyFont="1" applyFill="1" applyBorder="1" applyAlignment="1"/>
    <xf numFmtId="0" fontId="13" fillId="3" borderId="6" xfId="0" applyFont="1" applyFill="1" applyBorder="1" applyAlignment="1"/>
    <xf numFmtId="169" fontId="3" fillId="0" borderId="2" xfId="11" applyNumberFormat="1" applyFont="1" applyFill="1" applyBorder="1" applyAlignment="1"/>
    <xf numFmtId="0" fontId="0" fillId="9" borderId="0" xfId="0" applyFill="1" applyProtection="1"/>
    <xf numFmtId="0" fontId="16" fillId="9" borderId="0" xfId="0" applyFont="1" applyFill="1" applyProtection="1"/>
    <xf numFmtId="0" fontId="3" fillId="9" borderId="0" xfId="0" applyFont="1" applyFill="1" applyProtection="1"/>
    <xf numFmtId="0" fontId="3" fillId="0" borderId="0" xfId="0" applyFont="1" applyProtection="1"/>
    <xf numFmtId="0" fontId="3" fillId="0" borderId="2" xfId="0" applyFont="1" applyFill="1" applyBorder="1" applyAlignment="1"/>
    <xf numFmtId="0" fontId="3" fillId="3" borderId="2" xfId="0" applyFont="1" applyFill="1" applyBorder="1" applyAlignment="1"/>
    <xf numFmtId="0" fontId="5" fillId="8" borderId="0" xfId="0" applyFont="1" applyFill="1" applyAlignment="1" applyProtection="1">
      <alignment horizontal="center"/>
      <protection locked="0"/>
    </xf>
    <xf numFmtId="9" fontId="4" fillId="8" borderId="2" xfId="10" quotePrefix="1" applyFont="1" applyFill="1" applyBorder="1" applyAlignment="1" applyProtection="1">
      <alignment horizontal="center"/>
      <protection hidden="1"/>
    </xf>
    <xf numFmtId="170" fontId="4" fillId="8" borderId="2" xfId="10" quotePrefix="1" applyNumberFormat="1" applyFont="1" applyFill="1" applyBorder="1" applyAlignment="1" applyProtection="1">
      <alignment horizontal="center"/>
      <protection hidden="1"/>
    </xf>
    <xf numFmtId="0" fontId="4" fillId="0" borderId="2" xfId="0" applyFont="1" applyBorder="1" applyAlignment="1" applyProtection="1">
      <alignment horizontal="center"/>
      <protection locked="0"/>
    </xf>
    <xf numFmtId="0" fontId="0" fillId="0" borderId="2" xfId="0" applyFill="1" applyBorder="1" applyAlignment="1" applyProtection="1">
      <alignment horizontal="center"/>
      <protection locked="0"/>
    </xf>
    <xf numFmtId="0" fontId="0" fillId="0" borderId="2" xfId="0" applyFill="1" applyBorder="1" applyProtection="1">
      <protection locked="0"/>
    </xf>
    <xf numFmtId="165" fontId="3" fillId="0" borderId="2" xfId="8" applyFill="1" applyBorder="1" applyProtection="1">
      <protection locked="0"/>
    </xf>
    <xf numFmtId="0" fontId="0" fillId="0" borderId="2" xfId="0" applyFont="1" applyFill="1" applyBorder="1" applyProtection="1">
      <protection locked="0"/>
    </xf>
    <xf numFmtId="0" fontId="19" fillId="10" borderId="2" xfId="15" applyFont="1" applyFill="1" applyBorder="1" applyAlignment="1">
      <alignment horizontal="center" vertical="center"/>
    </xf>
    <xf numFmtId="0" fontId="3" fillId="0" borderId="0" xfId="15"/>
    <xf numFmtId="14" fontId="3" fillId="0" borderId="2" xfId="15" applyNumberFormat="1" applyBorder="1"/>
    <xf numFmtId="0" fontId="4" fillId="0" borderId="0" xfId="15" applyFont="1"/>
    <xf numFmtId="14" fontId="3" fillId="0" borderId="0" xfId="15" applyNumberFormat="1"/>
    <xf numFmtId="0" fontId="19" fillId="10" borderId="7" xfId="15" quotePrefix="1" applyFont="1" applyFill="1" applyBorder="1" applyAlignment="1">
      <alignment horizontal="center" vertical="center"/>
    </xf>
    <xf numFmtId="0" fontId="4" fillId="7" borderId="8" xfId="0" applyNumberFormat="1" applyFont="1" applyFill="1" applyBorder="1" applyAlignment="1">
      <alignment horizontal="center" vertical="center"/>
    </xf>
    <xf numFmtId="14" fontId="4" fillId="7" borderId="8" xfId="0" applyNumberFormat="1" applyFont="1" applyFill="1" applyBorder="1" applyAlignment="1">
      <alignment horizontal="center" vertical="center"/>
    </xf>
    <xf numFmtId="0" fontId="3" fillId="0" borderId="0" xfId="15" quotePrefix="1"/>
    <xf numFmtId="14" fontId="19" fillId="10" borderId="7" xfId="15" quotePrefix="1" applyNumberFormat="1" applyFont="1" applyFill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/>
    </xf>
    <xf numFmtId="171" fontId="0" fillId="0" borderId="2" xfId="0" applyNumberFormat="1" applyBorder="1" applyAlignment="1">
      <alignment horizontal="center" vertical="center"/>
    </xf>
    <xf numFmtId="0" fontId="20" fillId="10" borderId="2" xfId="15" applyFont="1" applyFill="1" applyBorder="1" applyAlignment="1">
      <alignment horizontal="center"/>
    </xf>
    <xf numFmtId="164" fontId="20" fillId="10" borderId="2" xfId="24" applyFont="1" applyFill="1" applyBorder="1" applyAlignment="1">
      <alignment horizontal="center"/>
    </xf>
    <xf numFmtId="0" fontId="4" fillId="3" borderId="2" xfId="15" applyFont="1" applyFill="1" applyBorder="1" applyAlignment="1">
      <alignment horizontal="center"/>
    </xf>
    <xf numFmtId="0" fontId="14" fillId="0" borderId="15" xfId="15" applyFont="1" applyBorder="1"/>
    <xf numFmtId="0" fontId="6" fillId="2" borderId="16" xfId="15" applyFont="1" applyFill="1" applyBorder="1" applyAlignment="1">
      <alignment horizontal="center"/>
    </xf>
    <xf numFmtId="0" fontId="14" fillId="0" borderId="17" xfId="15" applyFont="1" applyBorder="1"/>
    <xf numFmtId="10" fontId="6" fillId="2" borderId="18" xfId="15" applyNumberFormat="1" applyFont="1" applyFill="1" applyBorder="1" applyAlignment="1">
      <alignment horizontal="center"/>
    </xf>
    <xf numFmtId="0" fontId="19" fillId="10" borderId="17" xfId="15" applyFont="1" applyFill="1" applyBorder="1" applyAlignment="1">
      <alignment horizontal="center"/>
    </xf>
    <xf numFmtId="0" fontId="19" fillId="10" borderId="18" xfId="15" applyFont="1" applyFill="1" applyBorder="1" applyAlignment="1">
      <alignment horizontal="center"/>
    </xf>
    <xf numFmtId="0" fontId="4" fillId="0" borderId="2" xfId="15" applyFont="1" applyFill="1" applyBorder="1" applyAlignment="1"/>
    <xf numFmtId="169" fontId="21" fillId="0" borderId="2" xfId="24" applyNumberFormat="1" applyFont="1" applyFill="1" applyBorder="1" applyAlignment="1"/>
    <xf numFmtId="0" fontId="4" fillId="0" borderId="2" xfId="15" applyFont="1" applyBorder="1"/>
    <xf numFmtId="164" fontId="21" fillId="0" borderId="2" xfId="14" applyFont="1" applyBorder="1"/>
    <xf numFmtId="0" fontId="6" fillId="2" borderId="18" xfId="15" applyFont="1" applyFill="1" applyBorder="1" applyAlignment="1">
      <alignment horizontal="center"/>
    </xf>
    <xf numFmtId="0" fontId="4" fillId="0" borderId="17" xfId="15" applyFont="1" applyBorder="1"/>
    <xf numFmtId="0" fontId="3" fillId="0" borderId="18" xfId="15" applyBorder="1"/>
    <xf numFmtId="0" fontId="14" fillId="0" borderId="19" xfId="15" applyFont="1" applyBorder="1"/>
    <xf numFmtId="10" fontId="6" fillId="2" borderId="20" xfId="15" applyNumberFormat="1" applyFont="1" applyFill="1" applyBorder="1" applyAlignment="1">
      <alignment horizontal="center"/>
    </xf>
    <xf numFmtId="0" fontId="14" fillId="0" borderId="19" xfId="15" applyFont="1" applyFill="1" applyBorder="1"/>
    <xf numFmtId="0" fontId="6" fillId="2" borderId="20" xfId="15" applyFont="1" applyFill="1" applyBorder="1" applyAlignment="1">
      <alignment horizontal="center"/>
    </xf>
    <xf numFmtId="0" fontId="4" fillId="0" borderId="19" xfId="15" applyFont="1" applyBorder="1"/>
    <xf numFmtId="0" fontId="3" fillId="0" borderId="20" xfId="15" applyBorder="1"/>
    <xf numFmtId="164" fontId="4" fillId="3" borderId="2" xfId="14" applyFont="1" applyFill="1" applyBorder="1"/>
    <xf numFmtId="16" fontId="4" fillId="0" borderId="2" xfId="15" applyNumberFormat="1" applyFont="1" applyFill="1" applyBorder="1" applyAlignment="1"/>
    <xf numFmtId="0" fontId="4" fillId="0" borderId="6" xfId="15" applyFont="1" applyFill="1" applyBorder="1" applyAlignment="1"/>
    <xf numFmtId="169" fontId="21" fillId="0" borderId="6" xfId="24" applyNumberFormat="1" applyFont="1" applyFill="1" applyBorder="1" applyAlignment="1"/>
    <xf numFmtId="0" fontId="3" fillId="6" borderId="0" xfId="15" applyFill="1"/>
    <xf numFmtId="0" fontId="23" fillId="11" borderId="21" xfId="15" applyFont="1" applyFill="1" applyBorder="1" applyAlignment="1">
      <alignment wrapText="1"/>
    </xf>
    <xf numFmtId="164" fontId="23" fillId="6" borderId="22" xfId="14" quotePrefix="1" applyFont="1" applyFill="1" applyBorder="1"/>
    <xf numFmtId="0" fontId="23" fillId="11" borderId="23" xfId="15" applyFont="1" applyFill="1" applyBorder="1"/>
    <xf numFmtId="9" fontId="23" fillId="6" borderId="24" xfId="17" applyNumberFormat="1" applyFont="1" applyFill="1" applyBorder="1"/>
    <xf numFmtId="164" fontId="23" fillId="6" borderId="24" xfId="14" applyFont="1" applyFill="1" applyBorder="1"/>
    <xf numFmtId="0" fontId="3" fillId="6" borderId="0" xfId="15" applyFont="1" applyFill="1"/>
    <xf numFmtId="10" fontId="23" fillId="6" borderId="24" xfId="17" applyNumberFormat="1" applyFont="1" applyFill="1" applyBorder="1"/>
    <xf numFmtId="0" fontId="23" fillId="6" borderId="24" xfId="15" applyFont="1" applyFill="1" applyBorder="1"/>
    <xf numFmtId="0" fontId="23" fillId="11" borderId="25" xfId="15" applyFont="1" applyFill="1" applyBorder="1"/>
    <xf numFmtId="164" fontId="23" fillId="6" borderId="26" xfId="14" applyFont="1" applyFill="1" applyBorder="1"/>
    <xf numFmtId="0" fontId="24" fillId="0" borderId="0" xfId="15" applyFont="1"/>
    <xf numFmtId="0" fontId="3" fillId="3" borderId="30" xfId="15" applyFill="1" applyBorder="1"/>
    <xf numFmtId="0" fontId="3" fillId="3" borderId="0" xfId="15" applyFill="1" applyBorder="1"/>
    <xf numFmtId="0" fontId="3" fillId="3" borderId="0" xfId="15" applyFill="1"/>
    <xf numFmtId="0" fontId="3" fillId="3" borderId="31" xfId="15" applyFill="1" applyBorder="1"/>
    <xf numFmtId="0" fontId="4" fillId="3" borderId="30" xfId="15" applyFont="1" applyFill="1" applyBorder="1" applyAlignment="1">
      <alignment vertical="top"/>
    </xf>
    <xf numFmtId="0" fontId="3" fillId="3" borderId="0" xfId="15" applyFill="1" applyBorder="1" applyAlignment="1"/>
    <xf numFmtId="0" fontId="4" fillId="3" borderId="0" xfId="15" applyFont="1" applyFill="1" applyAlignment="1">
      <alignment vertical="top"/>
    </xf>
    <xf numFmtId="0" fontId="4" fillId="3" borderId="30" xfId="15" applyFont="1" applyFill="1" applyBorder="1"/>
    <xf numFmtId="0" fontId="4" fillId="3" borderId="0" xfId="15" applyFont="1" applyFill="1" applyBorder="1" applyAlignment="1">
      <alignment horizontal="right"/>
    </xf>
    <xf numFmtId="164" fontId="18" fillId="5" borderId="3" xfId="14" applyFont="1" applyFill="1" applyBorder="1"/>
    <xf numFmtId="0" fontId="3" fillId="3" borderId="0" xfId="15" applyFill="1" applyBorder="1" applyAlignment="1">
      <alignment horizontal="center"/>
    </xf>
    <xf numFmtId="0" fontId="26" fillId="3" borderId="0" xfId="15" applyFont="1" applyFill="1" applyBorder="1" applyAlignment="1"/>
    <xf numFmtId="164" fontId="27" fillId="3" borderId="0" xfId="14" applyFont="1" applyFill="1" applyBorder="1" applyAlignment="1">
      <alignment horizontal="right"/>
    </xf>
    <xf numFmtId="0" fontId="26" fillId="3" borderId="31" xfId="15" applyFont="1" applyFill="1" applyBorder="1" applyAlignment="1">
      <alignment horizontal="center"/>
    </xf>
    <xf numFmtId="10" fontId="29" fillId="3" borderId="3" xfId="17" applyNumberFormat="1" applyFont="1" applyFill="1" applyBorder="1" applyAlignment="1">
      <alignment horizontal="center"/>
    </xf>
    <xf numFmtId="164" fontId="18" fillId="5" borderId="3" xfId="15" applyNumberFormat="1" applyFont="1" applyFill="1" applyBorder="1"/>
    <xf numFmtId="9" fontId="0" fillId="3" borderId="0" xfId="17" applyFont="1" applyFill="1" applyBorder="1"/>
    <xf numFmtId="9" fontId="4" fillId="3" borderId="31" xfId="17" applyFont="1" applyFill="1" applyBorder="1" applyAlignment="1">
      <alignment horizontal="center"/>
    </xf>
    <xf numFmtId="9" fontId="0" fillId="3" borderId="30" xfId="17" applyFont="1" applyFill="1" applyBorder="1"/>
    <xf numFmtId="0" fontId="28" fillId="3" borderId="0" xfId="15" applyFont="1" applyFill="1" applyBorder="1" applyAlignment="1">
      <alignment horizontal="center"/>
    </xf>
    <xf numFmtId="164" fontId="27" fillId="3" borderId="0" xfId="14" applyFont="1" applyFill="1" applyBorder="1" applyAlignment="1">
      <alignment horizontal="left"/>
    </xf>
    <xf numFmtId="164" fontId="30" fillId="3" borderId="31" xfId="14" applyFont="1" applyFill="1" applyBorder="1"/>
    <xf numFmtId="0" fontId="3" fillId="3" borderId="32" xfId="15" applyFill="1" applyBorder="1"/>
    <xf numFmtId="0" fontId="3" fillId="3" borderId="33" xfId="15" applyFill="1" applyBorder="1"/>
    <xf numFmtId="0" fontId="3" fillId="3" borderId="34" xfId="15" applyFill="1" applyBorder="1"/>
    <xf numFmtId="16" fontId="0" fillId="0" borderId="0" xfId="0" applyNumberFormat="1"/>
    <xf numFmtId="44" fontId="0" fillId="0" borderId="0" xfId="25" applyFont="1"/>
    <xf numFmtId="9" fontId="0" fillId="0" borderId="0" xfId="0" applyNumberFormat="1"/>
    <xf numFmtId="44" fontId="0" fillId="0" borderId="0" xfId="0" applyNumberFormat="1"/>
    <xf numFmtId="0" fontId="0" fillId="0" borderId="0" xfId="0" applyNumberFormat="1"/>
    <xf numFmtId="20" fontId="0" fillId="0" borderId="0" xfId="0" applyNumberFormat="1"/>
    <xf numFmtId="10" fontId="0" fillId="0" borderId="0" xfId="10" applyNumberFormat="1" applyFont="1"/>
    <xf numFmtId="172" fontId="0" fillId="0" borderId="0" xfId="0" applyNumberFormat="1" applyAlignment="1">
      <alignment horizontal="left"/>
    </xf>
    <xf numFmtId="173" fontId="4" fillId="0" borderId="0" xfId="0" applyNumberFormat="1" applyFont="1"/>
    <xf numFmtId="172" fontId="3" fillId="0" borderId="0" xfId="0" applyNumberFormat="1" applyFont="1" applyAlignment="1">
      <alignment horizontal="left"/>
    </xf>
    <xf numFmtId="44" fontId="0" fillId="0" borderId="0" xfId="25" applyFont="1" applyAlignment="1">
      <alignment horizontal="left"/>
    </xf>
    <xf numFmtId="0" fontId="3" fillId="0" borderId="0" xfId="0" applyFont="1"/>
    <xf numFmtId="174" fontId="0" fillId="0" borderId="0" xfId="0" applyNumberFormat="1"/>
    <xf numFmtId="0" fontId="4" fillId="0" borderId="0" xfId="0" applyFont="1" applyBorder="1" applyAlignment="1" applyProtection="1">
      <alignment horizontal="center"/>
      <protection locked="0"/>
    </xf>
    <xf numFmtId="165" fontId="0" fillId="0" borderId="2" xfId="8" applyFont="1" applyBorder="1"/>
    <xf numFmtId="0" fontId="18" fillId="0" borderId="0" xfId="0" applyFont="1"/>
    <xf numFmtId="0" fontId="18" fillId="0" borderId="2" xfId="0" applyFont="1" applyBorder="1"/>
    <xf numFmtId="0" fontId="32" fillId="0" borderId="2" xfId="0" applyFont="1" applyBorder="1"/>
    <xf numFmtId="170" fontId="12" fillId="3" borderId="3" xfId="25" applyNumberFormat="1" applyFont="1" applyFill="1" applyBorder="1" applyAlignment="1">
      <alignment horizontal="center"/>
    </xf>
    <xf numFmtId="0" fontId="4" fillId="7" borderId="5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19" fillId="10" borderId="9" xfId="15" applyFont="1" applyFill="1" applyBorder="1" applyAlignment="1">
      <alignment horizontal="center"/>
    </xf>
    <xf numFmtId="0" fontId="19" fillId="10" borderId="10" xfId="15" applyFont="1" applyFill="1" applyBorder="1" applyAlignment="1">
      <alignment horizontal="center"/>
    </xf>
    <xf numFmtId="0" fontId="19" fillId="10" borderId="11" xfId="15" applyFont="1" applyFill="1" applyBorder="1" applyAlignment="1">
      <alignment horizontal="center"/>
    </xf>
    <xf numFmtId="0" fontId="19" fillId="10" borderId="12" xfId="15" applyFont="1" applyFill="1" applyBorder="1" applyAlignment="1">
      <alignment horizontal="center"/>
    </xf>
    <xf numFmtId="0" fontId="19" fillId="10" borderId="13" xfId="15" applyFont="1" applyFill="1" applyBorder="1" applyAlignment="1">
      <alignment horizontal="center"/>
    </xf>
    <xf numFmtId="0" fontId="19" fillId="10" borderId="14" xfId="15" applyFont="1" applyFill="1" applyBorder="1" applyAlignment="1">
      <alignment horizontal="center"/>
    </xf>
    <xf numFmtId="0" fontId="4" fillId="0" borderId="0" xfId="15" applyFont="1" applyAlignment="1">
      <alignment horizontal="center" vertical="center"/>
    </xf>
    <xf numFmtId="0" fontId="11" fillId="0" borderId="0" xfId="0" applyFont="1" applyAlignment="1">
      <alignment horizontal="center"/>
    </xf>
    <xf numFmtId="0" fontId="22" fillId="6" borderId="0" xfId="15" applyFont="1" applyFill="1" applyAlignment="1">
      <alignment horizontal="center"/>
    </xf>
    <xf numFmtId="0" fontId="25" fillId="12" borderId="27" xfId="15" applyFont="1" applyFill="1" applyBorder="1" applyAlignment="1">
      <alignment horizontal="center"/>
    </xf>
    <xf numFmtId="0" fontId="25" fillId="12" borderId="28" xfId="15" applyFont="1" applyFill="1" applyBorder="1" applyAlignment="1">
      <alignment horizontal="center"/>
    </xf>
    <xf numFmtId="0" fontId="25" fillId="12" borderId="29" xfId="15" applyFont="1" applyFill="1" applyBorder="1" applyAlignment="1">
      <alignment horizontal="center"/>
    </xf>
    <xf numFmtId="10" fontId="18" fillId="5" borderId="11" xfId="17" applyNumberFormat="1" applyFont="1" applyFill="1" applyBorder="1" applyAlignment="1">
      <alignment horizontal="center"/>
    </xf>
    <xf numFmtId="10" fontId="18" fillId="5" borderId="12" xfId="17" applyNumberFormat="1" applyFont="1" applyFill="1" applyBorder="1" applyAlignment="1">
      <alignment horizontal="center"/>
    </xf>
    <xf numFmtId="0" fontId="28" fillId="3" borderId="0" xfId="15" applyFont="1" applyFill="1" applyBorder="1" applyAlignment="1">
      <alignment horizontal="center" vertical="center"/>
    </xf>
  </cellXfs>
  <cellStyles count="26">
    <cellStyle name="beterraba" xfId="1"/>
    <cellStyle name="Comma [0]" xfId="2"/>
    <cellStyle name="Comma_SOLVER1" xfId="3"/>
    <cellStyle name="Currency [0]" xfId="4"/>
    <cellStyle name="Currency_SOLVER1" xfId="5"/>
    <cellStyle name="Euro" xfId="6"/>
    <cellStyle name="Heading" xfId="7"/>
    <cellStyle name="Moeda" xfId="25" builtinId="4"/>
    <cellStyle name="Moeda 2" xfId="14"/>
    <cellStyle name="Moeda 3" xfId="21"/>
    <cellStyle name="Moeda_Aula8IndiceCorresp" xfId="11"/>
    <cellStyle name="Moeda_Aula8IndiceCorresp 2" xfId="24"/>
    <cellStyle name="Normal" xfId="0" builtinId="0"/>
    <cellStyle name="Normal 2" xfId="9"/>
    <cellStyle name="Normal 2 2" xfId="15"/>
    <cellStyle name="Normal 3" xfId="16"/>
    <cellStyle name="Normal 4" xfId="22"/>
    <cellStyle name="Porcentagem" xfId="10" builtinId="5"/>
    <cellStyle name="Porcentagem 2" xfId="17"/>
    <cellStyle name="Separador de milhares 2" xfId="18"/>
    <cellStyle name="Separador de milhares 2 2" xfId="19"/>
    <cellStyle name="Vírgula" xfId="8" builtinId="3"/>
    <cellStyle name="Vírgula 2" xfId="12"/>
    <cellStyle name="Vírgula 2 2" xfId="13"/>
    <cellStyle name="Vírgula 3" xfId="20"/>
    <cellStyle name="Vírgula 4" xfId="2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0066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trlProps/ctrlProp1.xml><?xml version="1.0" encoding="utf-8"?>
<formControlPr xmlns="http://schemas.microsoft.com/office/spreadsheetml/2009/9/main" objectType="Drop" dropLines="10" dropStyle="combo" dx="16" fmlaLink="BASEFORM!$B$2" fmlaRange="AUTOS" sel="3" val="0"/>
</file>

<file path=xl/ctrlProps/ctrlProp10.xml><?xml version="1.0" encoding="utf-8"?>
<formControlPr xmlns="http://schemas.microsoft.com/office/spreadsheetml/2009/9/main" objectType="Spin" dx="15" max="30000" page="10" val="3"/>
</file>

<file path=xl/ctrlProps/ctrlProp2.xml><?xml version="1.0" encoding="utf-8"?>
<formControlPr xmlns="http://schemas.microsoft.com/office/spreadsheetml/2009/9/main" objectType="Spin" dx="16" fmlaLink="BASEFORM!$B$3" inc="5" max="80" min="10" page="10" val="70"/>
</file>

<file path=xl/ctrlProps/ctrlProp3.xml><?xml version="1.0" encoding="utf-8"?>
<formControlPr xmlns="http://schemas.microsoft.com/office/spreadsheetml/2009/9/main" objectType="GBox" noThreeD="1"/>
</file>

<file path=xl/ctrlProps/ctrlProp4.xml><?xml version="1.0" encoding="utf-8"?>
<formControlPr xmlns="http://schemas.microsoft.com/office/spreadsheetml/2009/9/main" objectType="Radio" firstButton="1" fmlaLink="BASEFORM!$B$4" lockText="1" noThreeD="1"/>
</file>

<file path=xl/ctrlProps/ctrlProp5.xml><?xml version="1.0" encoding="utf-8"?>
<formControlPr xmlns="http://schemas.microsoft.com/office/spreadsheetml/2009/9/main" objectType="Radio" checked="Checked" lockText="1" noThreeD="1"/>
</file>

<file path=xl/ctrlProps/ctrlProp6.xml><?xml version="1.0" encoding="utf-8"?>
<formControlPr xmlns="http://schemas.microsoft.com/office/spreadsheetml/2009/9/main" objectType="Radio" lockText="1" noThreeD="1"/>
</file>

<file path=xl/ctrlProps/ctrlProp7.xml><?xml version="1.0" encoding="utf-8"?>
<formControlPr xmlns="http://schemas.microsoft.com/office/spreadsheetml/2009/9/main" objectType="Radio" lockText="1" noThreeD="1"/>
</file>

<file path=xl/ctrlProps/ctrlProp8.xml><?xml version="1.0" encoding="utf-8"?>
<formControlPr xmlns="http://schemas.microsoft.com/office/spreadsheetml/2009/9/main" objectType="Scroll" dx="16" fmlaLink="BASEFORM!$B$5" horiz="1" inc="6" max="72" min="6" page="12" val="6"/>
</file>

<file path=xl/ctrlProps/ctrlProp9.xml><?xml version="1.0" encoding="utf-8"?>
<formControlPr xmlns="http://schemas.microsoft.com/office/spreadsheetml/2009/9/main" objectType="CheckBox" checked="Checked" fmlaLink="BASEFORM!$B$6" lockText="1" noThreeD="1"/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381000</xdr:colOff>
      <xdr:row>1</xdr:row>
      <xdr:rowOff>76200</xdr:rowOff>
    </xdr:from>
    <xdr:to>
      <xdr:col>3</xdr:col>
      <xdr:colOff>238125</xdr:colOff>
      <xdr:row>4</xdr:row>
      <xdr:rowOff>95250</xdr:rowOff>
    </xdr:to>
    <xdr:sp macro="" textlink="">
      <xdr:nvSpPr>
        <xdr:cNvPr id="2" name="WordArt 1"/>
        <xdr:cNvSpPr>
          <a:spLocks noChangeArrowheads="1" noChangeShapeType="1" noTextEdit="1"/>
        </xdr:cNvSpPr>
      </xdr:nvSpPr>
      <xdr:spPr bwMode="auto">
        <a:xfrm>
          <a:off x="381000" y="238125"/>
          <a:ext cx="3171825" cy="504825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pt-BR" sz="2800" kern="10" spc="0">
              <a:ln w="9525">
                <a:noFill/>
                <a:round/>
                <a:headEnd/>
                <a:tailEnd/>
              </a:ln>
              <a:solidFill>
                <a:srgbClr val="0000FF"/>
              </a:solidFill>
              <a:effectLst>
                <a:outerShdw dist="35921" dir="2700000" algn="ctr" rotWithShape="0">
                  <a:srgbClr val="C0C0C0"/>
                </a:outerShdw>
              </a:effectLst>
              <a:latin typeface="Impact"/>
            </a:rPr>
            <a:t>Informações Rápidas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</xdr:row>
          <xdr:rowOff>0</xdr:rowOff>
        </xdr:from>
        <xdr:to>
          <xdr:col>7</xdr:col>
          <xdr:colOff>0</xdr:colOff>
          <xdr:row>6</xdr:row>
          <xdr:rowOff>0</xdr:rowOff>
        </xdr:to>
        <xdr:sp macro="" textlink="">
          <xdr:nvSpPr>
            <xdr:cNvPr id="23554" name="Drop Down 2" hidden="1">
              <a:extLst>
                <a:ext uri="{63B3BB69-23CF-44E3-9099-C40C66FF867C}">
                  <a14:compatExt spid="_x0000_s235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38100</xdr:colOff>
          <xdr:row>6</xdr:row>
          <xdr:rowOff>28575</xdr:rowOff>
        </xdr:from>
        <xdr:to>
          <xdr:col>4</xdr:col>
          <xdr:colOff>381000</xdr:colOff>
          <xdr:row>7</xdr:row>
          <xdr:rowOff>19050</xdr:rowOff>
        </xdr:to>
        <xdr:sp macro="" textlink="">
          <xdr:nvSpPr>
            <xdr:cNvPr id="23555" name="Spinner 3" hidden="1">
              <a:extLst>
                <a:ext uri="{63B3BB69-23CF-44E3-9099-C40C66FF867C}">
                  <a14:compatExt spid="_x0000_s235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7</xdr:row>
          <xdr:rowOff>104775</xdr:rowOff>
        </xdr:from>
        <xdr:to>
          <xdr:col>7</xdr:col>
          <xdr:colOff>600075</xdr:colOff>
          <xdr:row>10</xdr:row>
          <xdr:rowOff>28575</xdr:rowOff>
        </xdr:to>
        <xdr:sp macro="" textlink="">
          <xdr:nvSpPr>
            <xdr:cNvPr id="23556" name="Group Box 4" hidden="1">
              <a:extLst>
                <a:ext uri="{63B3BB69-23CF-44E3-9099-C40C66FF867C}">
                  <a14:compatExt spid="_x0000_s235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Taxa de Juros</a:t>
              </a: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190500</xdr:colOff>
          <xdr:row>7</xdr:row>
          <xdr:rowOff>247650</xdr:rowOff>
        </xdr:from>
        <xdr:to>
          <xdr:col>5</xdr:col>
          <xdr:colOff>600075</xdr:colOff>
          <xdr:row>8</xdr:row>
          <xdr:rowOff>161925</xdr:rowOff>
        </xdr:to>
        <xdr:sp macro="" textlink="">
          <xdr:nvSpPr>
            <xdr:cNvPr id="23558" name="Option Button 6" hidden="1">
              <a:extLst>
                <a:ext uri="{63B3BB69-23CF-44E3-9099-C40C66FF867C}">
                  <a14:compatExt spid="_x0000_s235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Bradesco</a:t>
              </a: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7</xdr:row>
          <xdr:rowOff>238125</xdr:rowOff>
        </xdr:from>
        <xdr:to>
          <xdr:col>7</xdr:col>
          <xdr:colOff>571500</xdr:colOff>
          <xdr:row>8</xdr:row>
          <xdr:rowOff>152400</xdr:rowOff>
        </xdr:to>
        <xdr:sp macro="" textlink="">
          <xdr:nvSpPr>
            <xdr:cNvPr id="23559" name="Option Button 7" hidden="1">
              <a:extLst>
                <a:ext uri="{63B3BB69-23CF-44E3-9099-C40C66FF867C}">
                  <a14:compatExt spid="_x0000_s235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Itaú</a:t>
              </a: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8</xdr:row>
          <xdr:rowOff>200025</xdr:rowOff>
        </xdr:from>
        <xdr:to>
          <xdr:col>6</xdr:col>
          <xdr:colOff>0</xdr:colOff>
          <xdr:row>9</xdr:row>
          <xdr:rowOff>114300</xdr:rowOff>
        </xdr:to>
        <xdr:sp macro="" textlink="">
          <xdr:nvSpPr>
            <xdr:cNvPr id="23560" name="Option Button 8" hidden="1">
              <a:extLst>
                <a:ext uri="{63B3BB69-23CF-44E3-9099-C40C66FF867C}">
                  <a14:compatExt spid="_x0000_s235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Hsbc</a:t>
              </a: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171450</xdr:colOff>
          <xdr:row>8</xdr:row>
          <xdr:rowOff>190500</xdr:rowOff>
        </xdr:from>
        <xdr:to>
          <xdr:col>7</xdr:col>
          <xdr:colOff>581025</xdr:colOff>
          <xdr:row>9</xdr:row>
          <xdr:rowOff>104775</xdr:rowOff>
        </xdr:to>
        <xdr:sp macro="" textlink="">
          <xdr:nvSpPr>
            <xdr:cNvPr id="23561" name="Option Button 9" hidden="1">
              <a:extLst>
                <a:ext uri="{63B3BB69-23CF-44E3-9099-C40C66FF867C}">
                  <a14:compatExt spid="_x0000_s235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Santander</a:t>
              </a: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10</xdr:row>
          <xdr:rowOff>66675</xdr:rowOff>
        </xdr:from>
        <xdr:to>
          <xdr:col>5</xdr:col>
          <xdr:colOff>409575</xdr:colOff>
          <xdr:row>10</xdr:row>
          <xdr:rowOff>276225</xdr:rowOff>
        </xdr:to>
        <xdr:sp macro="" textlink="">
          <xdr:nvSpPr>
            <xdr:cNvPr id="23562" name="Scroll Bar 10" hidden="1">
              <a:extLst>
                <a:ext uri="{63B3BB69-23CF-44E3-9099-C40C66FF867C}">
                  <a14:compatExt spid="_x0000_s235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28575</xdr:colOff>
          <xdr:row>11</xdr:row>
          <xdr:rowOff>57150</xdr:rowOff>
        </xdr:from>
        <xdr:to>
          <xdr:col>5</xdr:col>
          <xdr:colOff>514350</xdr:colOff>
          <xdr:row>11</xdr:row>
          <xdr:rowOff>266700</xdr:rowOff>
        </xdr:to>
        <xdr:sp macro="" textlink="">
          <xdr:nvSpPr>
            <xdr:cNvPr id="23563" name="Check Box 11" hidden="1">
              <a:extLst>
                <a:ext uri="{63B3BB69-23CF-44E3-9099-C40C66FF867C}">
                  <a14:compatExt spid="_x0000_s235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Mostrar Valor</a:t>
              </a:r>
              <a:endParaRPr lang="pt-BR"/>
            </a:p>
          </xdr:txBody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190500</xdr:colOff>
      <xdr:row>1</xdr:row>
      <xdr:rowOff>28575</xdr:rowOff>
    </xdr:from>
    <xdr:to>
      <xdr:col>14</xdr:col>
      <xdr:colOff>485775</xdr:colOff>
      <xdr:row>40</xdr:row>
      <xdr:rowOff>57150</xdr:rowOff>
    </xdr:to>
    <xdr:sp macro="" textlink="">
      <xdr:nvSpPr>
        <xdr:cNvPr id="2" name="CaixaDeTexto 1"/>
        <xdr:cNvSpPr txBox="1"/>
      </xdr:nvSpPr>
      <xdr:spPr>
        <a:xfrm>
          <a:off x="7686675" y="190500"/>
          <a:ext cx="3724275" cy="66198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pt-BR" sz="1400" b="1"/>
            <a:t>FORMULÁRIO DE CONSULTA</a:t>
          </a:r>
        </a:p>
        <a:p>
          <a:endParaRPr lang="pt-BR" sz="1100"/>
        </a:p>
        <a:p>
          <a:r>
            <a:rPr lang="pt-BR" sz="1100"/>
            <a:t>1 - FAÇA UM FORMULÁRIO COM AS CARACTERÍSTICAS</a:t>
          </a:r>
          <a:r>
            <a:rPr lang="pt-BR" sz="1100" baseline="0"/>
            <a:t> DO FORMULÁRIO QUE ESTÁ AO LADO.</a:t>
          </a:r>
        </a:p>
        <a:p>
          <a:endParaRPr lang="pt-BR" sz="1100" baseline="0"/>
        </a:p>
        <a:p>
          <a:r>
            <a:rPr lang="pt-BR" sz="1100" baseline="0"/>
            <a:t>1 .1 - FAÇA NA PARTE SUPERIOR DA TELA UM CONTROLE CAIXA DE COMBINAÇÃO PARA MOSTRAR O NOME DO ESTADO QUE ESTÁ NA PLANILHA TABELA, LEMBRE-SE QUE NA PLANILHA TABELA ESTÁ O LOCAL PARA O VÍNCULO DESSE CONTROLE.</a:t>
          </a:r>
        </a:p>
        <a:p>
          <a:r>
            <a:rPr lang="pt-BR" sz="1100" baseline="0"/>
            <a:t>1.2 - FAÇA UM CONTROLE AO LADO COM A OPÇÃO CAIXA DE SELEÇÃO COM O NOME EXIBIR FATURAMENTYO EM (%) DO ESTADO NO TOTAL GERAL.</a:t>
          </a:r>
        </a:p>
        <a:p>
          <a:r>
            <a:rPr lang="pt-BR" sz="1100" baseline="0"/>
            <a:t>1.3 - FAÇA UM CONTROLE BOTÃO DE ROTAÇÃO PARA EXIBIR A COMISSÃO.</a:t>
          </a:r>
        </a:p>
        <a:p>
          <a:r>
            <a:rPr lang="pt-BR" sz="1100" baseline="0"/>
            <a:t>1.4 - FAÇA NA PARTE DE BAIXO UMA CAIXA DE GRUPO COM O NOME INFORME O MÊS A CONSULTAR.</a:t>
          </a:r>
        </a:p>
        <a:p>
          <a:r>
            <a:rPr lang="pt-BR" sz="1100" baseline="0"/>
            <a:t>1.5 - FAÇA DENTRO DA CAIXA DE GRUPO UM CONTROLE DE OPÇÃO PARA CADA MÊS, QUE SÃO: JANEIRO, FEVEREIRO, MARÇO, ABRIL, MAIO E JUNHO.</a:t>
          </a:r>
        </a:p>
        <a:p>
          <a:endParaRPr lang="pt-BR" sz="1100" baseline="0"/>
        </a:p>
        <a:p>
          <a:r>
            <a:rPr lang="pt-BR" sz="1100" baseline="0"/>
            <a:t>2 - FAÇA UMA FUNÇÃO ÍNDICE NA CÉLULA D7 PARA EXIBIR O TOTAL VENDIDO POR ESTADO.</a:t>
          </a:r>
        </a:p>
        <a:p>
          <a:r>
            <a:rPr lang="pt-BR" sz="1100" baseline="0"/>
            <a:t>3 -  FAÇA UMA FUNÇÃO SE COM SOMA NA CÉLULA F7 PARA EXIBIR O FATURAMENTO POR ESTADO EM PORCENTAGEM.</a:t>
          </a:r>
        </a:p>
        <a:p>
          <a:r>
            <a:rPr lang="pt-BR" sz="1100" baseline="0"/>
            <a:t>4 - FAÇA UMA REFERÊNCIA NA CÉLULA B11 PARA EXIBIR EM PORCENTAGEM A COMISSÃO, LEMBRE-SE QUE ESTA COMISSÃO SERÁ NO MÍNIMO 0,5% E MÁXIMO 5,00% SEMPRE ANDANDO DE 0,5% PARA OS DEMAIS VALORES, EXEMPLO: 0,5%, 1,00%, 1,50%....E ASSIM POR DIANTE.</a:t>
          </a:r>
        </a:p>
        <a:p>
          <a:r>
            <a:rPr lang="pt-BR" sz="1100" baseline="0"/>
            <a:t>5 - FAÇA UMA FÓRMULA NA CÉLULA C11 PARA MOSTRAR O VALOR DA COMISSÃO EM REAIS.</a:t>
          </a:r>
        </a:p>
        <a:p>
          <a:r>
            <a:rPr lang="pt-BR" sz="1100" baseline="0"/>
            <a:t>6 - FAÇA UMA FUNÇÃO ÍNDICE NA CÉLULA D14 PARA EXIBIR O FATURAMENTO DO MÊS QUE FOR SELECIONADO, EXEMPLO: QUANDO ESCOLHER O MÊS DE JANEIRO, MOSTRAR O FATURAMENTO DO MÊS DE JANEIRO, QUANDO ESCOLHER O MÊS DE FEVEREIRO, MOSTRAR O FATURAMENTO DO MÊS DE FEVEREIRO E ASSIM POR DIANTE. </a:t>
          </a:r>
        </a:p>
        <a:p>
          <a:endParaRPr lang="pt-BR" sz="1100" baseline="0"/>
        </a:p>
      </xdr:txBody>
    </xdr:sp>
    <xdr:clientData/>
  </xdr:twoCellAnchor>
  <xdr:twoCellAnchor editAs="oneCell">
    <xdr:from>
      <xdr:col>15</xdr:col>
      <xdr:colOff>19050</xdr:colOff>
      <xdr:row>1</xdr:row>
      <xdr:rowOff>9525</xdr:rowOff>
    </xdr:from>
    <xdr:to>
      <xdr:col>25</xdr:col>
      <xdr:colOff>581025</xdr:colOff>
      <xdr:row>19</xdr:row>
      <xdr:rowOff>28575</xdr:rowOff>
    </xdr:to>
    <xdr:pic>
      <xdr:nvPicPr>
        <xdr:cNvPr id="3" name="Picture 38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11230" t="30599" r="20508" b="25781"/>
        <a:stretch>
          <a:fillRect/>
        </a:stretch>
      </xdr:blipFill>
      <xdr:spPr bwMode="auto">
        <a:xfrm>
          <a:off x="11553825" y="171450"/>
          <a:ext cx="6657975" cy="31908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38100</xdr:colOff>
          <xdr:row>22</xdr:row>
          <xdr:rowOff>0</xdr:rowOff>
        </xdr:from>
        <xdr:to>
          <xdr:col>3</xdr:col>
          <xdr:colOff>314325</xdr:colOff>
          <xdr:row>22</xdr:row>
          <xdr:rowOff>0</xdr:rowOff>
        </xdr:to>
        <xdr:sp macro="" textlink="">
          <xdr:nvSpPr>
            <xdr:cNvPr id="12289" name="Spinner 1" hidden="1">
              <a:extLst>
                <a:ext uri="{63B3BB69-23CF-44E3-9099-C40C66FF867C}">
                  <a14:compatExt spid="_x0000_s122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9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0.bin"/><Relationship Id="rId4" Type="http://schemas.openxmlformats.org/officeDocument/2006/relationships/ctrlProp" Target="../ctrlProps/ctrlProp1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>
    <tabColor rgb="FFFF0000"/>
  </sheetPr>
  <dimension ref="A1:C45"/>
  <sheetViews>
    <sheetView showGridLines="0" zoomScaleNormal="100" workbookViewId="0">
      <selection activeCell="A3" sqref="A3"/>
    </sheetView>
  </sheetViews>
  <sheetFormatPr defaultRowHeight="12.75" x14ac:dyDescent="0.2"/>
  <cols>
    <col min="1" max="1" width="11" bestFit="1" customWidth="1"/>
    <col min="2" max="2" width="11.28515625" bestFit="1" customWidth="1"/>
    <col min="3" max="3" width="13.28515625" bestFit="1" customWidth="1"/>
  </cols>
  <sheetData>
    <row r="1" spans="1:3" x14ac:dyDescent="0.2">
      <c r="A1" s="158" t="s">
        <v>116</v>
      </c>
      <c r="B1" s="158"/>
      <c r="C1" s="158"/>
    </row>
    <row r="2" spans="1:3" x14ac:dyDescent="0.2">
      <c r="A2" s="33" t="s">
        <v>117</v>
      </c>
      <c r="B2" s="33" t="s">
        <v>118</v>
      </c>
      <c r="C2" s="34" t="s">
        <v>28</v>
      </c>
    </row>
    <row r="3" spans="1:3" x14ac:dyDescent="0.2">
      <c r="A3" s="35" t="s">
        <v>119</v>
      </c>
      <c r="B3" s="36" t="s">
        <v>120</v>
      </c>
      <c r="C3" s="37">
        <v>25681</v>
      </c>
    </row>
    <row r="4" spans="1:3" x14ac:dyDescent="0.2">
      <c r="A4" s="35" t="s">
        <v>121</v>
      </c>
      <c r="B4" s="36" t="s">
        <v>122</v>
      </c>
      <c r="C4" s="37">
        <v>20596</v>
      </c>
    </row>
    <row r="5" spans="1:3" x14ac:dyDescent="0.2">
      <c r="A5" s="35" t="s">
        <v>123</v>
      </c>
      <c r="B5" s="36" t="s">
        <v>124</v>
      </c>
      <c r="C5" s="37">
        <v>60000</v>
      </c>
    </row>
    <row r="6" spans="1:3" x14ac:dyDescent="0.2">
      <c r="A6" s="35" t="s">
        <v>125</v>
      </c>
      <c r="B6" s="36" t="s">
        <v>126</v>
      </c>
      <c r="C6" s="37">
        <v>19853</v>
      </c>
    </row>
    <row r="7" spans="1:3" x14ac:dyDescent="0.2">
      <c r="A7" s="35" t="s">
        <v>127</v>
      </c>
      <c r="B7" s="36" t="s">
        <v>128</v>
      </c>
      <c r="C7" s="37">
        <v>19652</v>
      </c>
    </row>
    <row r="8" spans="1:3" x14ac:dyDescent="0.2">
      <c r="A8" s="35" t="s">
        <v>129</v>
      </c>
      <c r="B8" s="36" t="s">
        <v>130</v>
      </c>
      <c r="C8" s="37">
        <v>23252</v>
      </c>
    </row>
    <row r="9" spans="1:3" x14ac:dyDescent="0.2">
      <c r="A9" s="35" t="s">
        <v>129</v>
      </c>
      <c r="B9" s="36" t="s">
        <v>131</v>
      </c>
      <c r="C9" s="37">
        <v>18470</v>
      </c>
    </row>
    <row r="10" spans="1:3" x14ac:dyDescent="0.2">
      <c r="A10" s="35" t="s">
        <v>132</v>
      </c>
      <c r="B10" s="36" t="s">
        <v>133</v>
      </c>
      <c r="C10" s="37">
        <v>15889</v>
      </c>
    </row>
    <row r="11" spans="1:3" x14ac:dyDescent="0.2">
      <c r="A11" s="35" t="s">
        <v>134</v>
      </c>
      <c r="B11" s="36" t="s">
        <v>135</v>
      </c>
      <c r="C11" s="37">
        <v>17586</v>
      </c>
    </row>
    <row r="12" spans="1:3" x14ac:dyDescent="0.2">
      <c r="A12" s="35" t="s">
        <v>129</v>
      </c>
      <c r="B12" s="36" t="s">
        <v>136</v>
      </c>
      <c r="C12" s="37">
        <v>22205</v>
      </c>
    </row>
    <row r="13" spans="1:3" x14ac:dyDescent="0.2">
      <c r="A13" s="35" t="s">
        <v>137</v>
      </c>
      <c r="B13" s="36" t="s">
        <v>138</v>
      </c>
      <c r="C13" s="37">
        <v>18005</v>
      </c>
    </row>
    <row r="14" spans="1:3" x14ac:dyDescent="0.2">
      <c r="A14" s="35" t="s">
        <v>129</v>
      </c>
      <c r="B14" s="36" t="s">
        <v>139</v>
      </c>
      <c r="C14" s="37">
        <v>19571</v>
      </c>
    </row>
    <row r="15" spans="1:3" x14ac:dyDescent="0.2">
      <c r="A15" s="35" t="s">
        <v>140</v>
      </c>
      <c r="B15" s="36" t="s">
        <v>141</v>
      </c>
      <c r="C15" s="37">
        <v>21555</v>
      </c>
    </row>
    <row r="16" spans="1:3" x14ac:dyDescent="0.2">
      <c r="A16" s="35" t="s">
        <v>125</v>
      </c>
      <c r="B16" s="36" t="s">
        <v>142</v>
      </c>
      <c r="C16" s="37">
        <v>11639</v>
      </c>
    </row>
    <row r="17" spans="1:3" x14ac:dyDescent="0.2">
      <c r="A17" s="35" t="s">
        <v>119</v>
      </c>
      <c r="B17" s="36" t="s">
        <v>143</v>
      </c>
      <c r="C17" s="37">
        <v>21565</v>
      </c>
    </row>
    <row r="18" spans="1:3" x14ac:dyDescent="0.2">
      <c r="A18" s="35" t="s">
        <v>144</v>
      </c>
      <c r="B18" s="36" t="s">
        <v>145</v>
      </c>
      <c r="C18" s="37">
        <v>13596</v>
      </c>
    </row>
    <row r="19" spans="1:3" x14ac:dyDescent="0.2">
      <c r="A19" s="45" t="s">
        <v>121</v>
      </c>
      <c r="B19" s="47" t="s">
        <v>175</v>
      </c>
      <c r="C19" s="37">
        <v>35000</v>
      </c>
    </row>
    <row r="20" spans="1:3" x14ac:dyDescent="0.2">
      <c r="A20" s="54" t="s">
        <v>129</v>
      </c>
      <c r="B20" s="55" t="s">
        <v>179</v>
      </c>
      <c r="C20" s="49">
        <v>28000</v>
      </c>
    </row>
    <row r="21" spans="1:3" x14ac:dyDescent="0.2">
      <c r="A21" s="35" t="s">
        <v>146</v>
      </c>
      <c r="B21" s="36" t="s">
        <v>147</v>
      </c>
      <c r="C21" s="37">
        <v>17852</v>
      </c>
    </row>
    <row r="22" spans="1:3" x14ac:dyDescent="0.2">
      <c r="A22" s="35" t="s">
        <v>137</v>
      </c>
      <c r="B22" s="36" t="s">
        <v>148</v>
      </c>
      <c r="C22" s="37">
        <v>26055</v>
      </c>
    </row>
    <row r="23" spans="1:3" x14ac:dyDescent="0.2">
      <c r="A23" s="35" t="s">
        <v>144</v>
      </c>
      <c r="B23" s="36" t="s">
        <v>149</v>
      </c>
      <c r="C23" s="37">
        <v>22502</v>
      </c>
    </row>
    <row r="24" spans="1:3" x14ac:dyDescent="0.2">
      <c r="A24" s="35" t="s">
        <v>150</v>
      </c>
      <c r="B24" s="36" t="s">
        <v>151</v>
      </c>
      <c r="C24" s="37">
        <v>33056</v>
      </c>
    </row>
    <row r="25" spans="1:3" x14ac:dyDescent="0.2">
      <c r="A25" s="35" t="s">
        <v>144</v>
      </c>
      <c r="B25" s="36" t="s">
        <v>152</v>
      </c>
      <c r="C25" s="37">
        <v>11050</v>
      </c>
    </row>
    <row r="26" spans="1:3" x14ac:dyDescent="0.2">
      <c r="A26" s="35" t="s">
        <v>153</v>
      </c>
      <c r="B26" s="36" t="s">
        <v>154</v>
      </c>
      <c r="C26" s="37">
        <v>11896</v>
      </c>
    </row>
    <row r="27" spans="1:3" x14ac:dyDescent="0.2">
      <c r="A27" s="35" t="s">
        <v>144</v>
      </c>
      <c r="B27" s="36" t="s">
        <v>155</v>
      </c>
      <c r="C27" s="37">
        <v>31562</v>
      </c>
    </row>
    <row r="28" spans="1:3" x14ac:dyDescent="0.2">
      <c r="A28" s="45" t="s">
        <v>144</v>
      </c>
      <c r="B28" s="47" t="s">
        <v>177</v>
      </c>
      <c r="C28" s="49">
        <v>35674.120000000003</v>
      </c>
    </row>
    <row r="29" spans="1:3" x14ac:dyDescent="0.2">
      <c r="A29" s="35" t="s">
        <v>134</v>
      </c>
      <c r="B29" s="36" t="s">
        <v>156</v>
      </c>
      <c r="C29" s="37">
        <v>18653</v>
      </c>
    </row>
    <row r="30" spans="1:3" x14ac:dyDescent="0.2">
      <c r="A30" s="35" t="s">
        <v>137</v>
      </c>
      <c r="B30" s="36" t="s">
        <v>157</v>
      </c>
      <c r="C30" s="37">
        <v>22790</v>
      </c>
    </row>
    <row r="31" spans="1:3" x14ac:dyDescent="0.2">
      <c r="A31" s="35" t="s">
        <v>129</v>
      </c>
      <c r="B31" s="36" t="s">
        <v>158</v>
      </c>
      <c r="C31" s="37">
        <v>18190</v>
      </c>
    </row>
    <row r="32" spans="1:3" x14ac:dyDescent="0.2">
      <c r="A32" s="35" t="s">
        <v>159</v>
      </c>
      <c r="B32" s="38" t="s">
        <v>160</v>
      </c>
      <c r="C32" s="37">
        <v>39562</v>
      </c>
    </row>
    <row r="33" spans="1:3" x14ac:dyDescent="0.2">
      <c r="A33" s="35" t="s">
        <v>129</v>
      </c>
      <c r="B33" s="36" t="s">
        <v>161</v>
      </c>
      <c r="C33" s="37">
        <v>16000</v>
      </c>
    </row>
    <row r="34" spans="1:3" x14ac:dyDescent="0.2">
      <c r="A34" s="35" t="s">
        <v>146</v>
      </c>
      <c r="B34" s="36" t="s">
        <v>162</v>
      </c>
      <c r="C34" s="37">
        <v>31045</v>
      </c>
    </row>
    <row r="35" spans="1:3" x14ac:dyDescent="0.2">
      <c r="A35" s="35" t="s">
        <v>127</v>
      </c>
      <c r="B35" s="36" t="s">
        <v>163</v>
      </c>
      <c r="C35" s="37">
        <v>30568</v>
      </c>
    </row>
    <row r="36" spans="1:3" x14ac:dyDescent="0.2">
      <c r="A36" s="35" t="s">
        <v>125</v>
      </c>
      <c r="B36" s="36" t="s">
        <v>164</v>
      </c>
      <c r="C36" s="37">
        <v>23658</v>
      </c>
    </row>
    <row r="37" spans="1:3" x14ac:dyDescent="0.2">
      <c r="A37" s="35" t="s">
        <v>137</v>
      </c>
      <c r="B37" s="36" t="s">
        <v>165</v>
      </c>
      <c r="C37" s="37">
        <v>20888</v>
      </c>
    </row>
    <row r="38" spans="1:3" x14ac:dyDescent="0.2">
      <c r="A38" s="35" t="s">
        <v>166</v>
      </c>
      <c r="B38" s="36" t="s">
        <v>167</v>
      </c>
      <c r="C38" s="37">
        <v>10562</v>
      </c>
    </row>
    <row r="39" spans="1:3" x14ac:dyDescent="0.2">
      <c r="A39" s="35" t="s">
        <v>153</v>
      </c>
      <c r="B39" s="36" t="s">
        <v>168</v>
      </c>
      <c r="C39" s="37">
        <v>8532</v>
      </c>
    </row>
    <row r="40" spans="1:3" x14ac:dyDescent="0.2">
      <c r="A40" s="45" t="s">
        <v>129</v>
      </c>
      <c r="B40" s="47" t="s">
        <v>176</v>
      </c>
      <c r="C40" s="49">
        <v>34342.17</v>
      </c>
    </row>
    <row r="41" spans="1:3" x14ac:dyDescent="0.2">
      <c r="A41" s="35" t="s">
        <v>132</v>
      </c>
      <c r="B41" s="36" t="s">
        <v>169</v>
      </c>
      <c r="C41" s="37">
        <v>18005</v>
      </c>
    </row>
    <row r="42" spans="1:3" x14ac:dyDescent="0.2">
      <c r="A42" s="46" t="s">
        <v>166</v>
      </c>
      <c r="B42" s="48" t="s">
        <v>170</v>
      </c>
      <c r="C42" s="39">
        <v>12596</v>
      </c>
    </row>
    <row r="43" spans="1:3" x14ac:dyDescent="0.2">
      <c r="A43" s="46" t="s">
        <v>144</v>
      </c>
      <c r="B43" s="48" t="s">
        <v>171</v>
      </c>
      <c r="C43" s="39">
        <v>20220</v>
      </c>
    </row>
    <row r="44" spans="1:3" x14ac:dyDescent="0.2">
      <c r="A44" s="46" t="s">
        <v>140</v>
      </c>
      <c r="B44" s="48" t="s">
        <v>172</v>
      </c>
      <c r="C44" s="39">
        <v>15698</v>
      </c>
    </row>
    <row r="45" spans="1:3" x14ac:dyDescent="0.2">
      <c r="A45" s="46" t="s">
        <v>150</v>
      </c>
      <c r="B45" s="48" t="s">
        <v>173</v>
      </c>
      <c r="C45" s="39">
        <v>30259</v>
      </c>
    </row>
  </sheetData>
  <sortState ref="A3:C45">
    <sortCondition ref="B5"/>
  </sortState>
  <mergeCells count="1">
    <mergeCell ref="A1:C1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8">
    <tabColor rgb="FF006600"/>
  </sheetPr>
  <dimension ref="A1:M45"/>
  <sheetViews>
    <sheetView showGridLines="0" topLeftCell="C37" zoomScale="250" zoomScaleNormal="250" workbookViewId="0">
      <selection activeCell="D38" sqref="D38"/>
    </sheetView>
  </sheetViews>
  <sheetFormatPr defaultRowHeight="12.75" x14ac:dyDescent="0.2"/>
  <cols>
    <col min="1" max="1" width="18.140625" bestFit="1" customWidth="1"/>
    <col min="2" max="2" width="5.7109375" bestFit="1" customWidth="1"/>
    <col min="3" max="3" width="6.7109375" customWidth="1"/>
  </cols>
  <sheetData>
    <row r="1" spans="1:13" x14ac:dyDescent="0.2">
      <c r="A1" s="27" t="s">
        <v>78</v>
      </c>
      <c r="B1" s="27" t="s">
        <v>79</v>
      </c>
      <c r="D1" s="27" t="s">
        <v>78</v>
      </c>
      <c r="E1" s="27" t="s">
        <v>80</v>
      </c>
    </row>
    <row r="2" spans="1:13" x14ac:dyDescent="0.2">
      <c r="A2" s="1" t="s">
        <v>81</v>
      </c>
      <c r="B2" s="3" t="s">
        <v>82</v>
      </c>
      <c r="D2" s="1" t="s">
        <v>83</v>
      </c>
      <c r="E2" s="23">
        <f>MATCH(D2,$A$2:$A$18,0)</f>
        <v>3</v>
      </c>
      <c r="I2" s="1" t="s">
        <v>81</v>
      </c>
      <c r="J2" s="1" t="s">
        <v>84</v>
      </c>
      <c r="K2" s="28" t="s">
        <v>83</v>
      </c>
      <c r="L2" s="1" t="s">
        <v>87</v>
      </c>
      <c r="M2" s="1" t="s">
        <v>89</v>
      </c>
    </row>
    <row r="3" spans="1:13" x14ac:dyDescent="0.2">
      <c r="A3" s="1" t="s">
        <v>84</v>
      </c>
      <c r="B3" s="3" t="s">
        <v>85</v>
      </c>
    </row>
    <row r="4" spans="1:13" x14ac:dyDescent="0.2">
      <c r="A4" s="28" t="s">
        <v>83</v>
      </c>
      <c r="B4" s="3" t="s">
        <v>86</v>
      </c>
    </row>
    <row r="5" spans="1:13" x14ac:dyDescent="0.2">
      <c r="A5" s="1" t="s">
        <v>87</v>
      </c>
      <c r="B5" s="3" t="s">
        <v>88</v>
      </c>
      <c r="D5" s="27" t="s">
        <v>79</v>
      </c>
      <c r="E5" s="27" t="s">
        <v>80</v>
      </c>
    </row>
    <row r="6" spans="1:13" x14ac:dyDescent="0.2">
      <c r="A6" s="1" t="s">
        <v>89</v>
      </c>
      <c r="B6" s="3" t="s">
        <v>90</v>
      </c>
      <c r="D6" s="3" t="s">
        <v>91</v>
      </c>
      <c r="E6" s="23">
        <f>MATCH(D6,$B$2:$B$18,0)</f>
        <v>9</v>
      </c>
    </row>
    <row r="7" spans="1:13" x14ac:dyDescent="0.2">
      <c r="A7" s="1" t="s">
        <v>92</v>
      </c>
      <c r="B7" s="3" t="s">
        <v>93</v>
      </c>
    </row>
    <row r="8" spans="1:13" x14ac:dyDescent="0.2">
      <c r="A8" s="1" t="s">
        <v>94</v>
      </c>
      <c r="B8" s="3" t="s">
        <v>95</v>
      </c>
    </row>
    <row r="9" spans="1:13" x14ac:dyDescent="0.2">
      <c r="A9" s="1" t="s">
        <v>96</v>
      </c>
      <c r="B9" s="3" t="s">
        <v>97</v>
      </c>
    </row>
    <row r="10" spans="1:13" x14ac:dyDescent="0.2">
      <c r="A10" s="1" t="s">
        <v>98</v>
      </c>
      <c r="B10" s="29" t="s">
        <v>91</v>
      </c>
    </row>
    <row r="11" spans="1:13" x14ac:dyDescent="0.2">
      <c r="A11" s="1" t="s">
        <v>99</v>
      </c>
      <c r="B11" s="3" t="s">
        <v>100</v>
      </c>
    </row>
    <row r="12" spans="1:13" x14ac:dyDescent="0.2">
      <c r="A12" s="1" t="s">
        <v>101</v>
      </c>
      <c r="B12" s="3" t="s">
        <v>102</v>
      </c>
    </row>
    <row r="13" spans="1:13" x14ac:dyDescent="0.2">
      <c r="A13" s="1" t="s">
        <v>103</v>
      </c>
      <c r="B13" s="3" t="s">
        <v>104</v>
      </c>
    </row>
    <row r="14" spans="1:13" x14ac:dyDescent="0.2">
      <c r="A14" s="1" t="s">
        <v>105</v>
      </c>
      <c r="B14" s="3" t="s">
        <v>106</v>
      </c>
      <c r="D14" s="30" t="s">
        <v>107</v>
      </c>
    </row>
    <row r="15" spans="1:13" x14ac:dyDescent="0.2">
      <c r="A15" s="1" t="s">
        <v>108</v>
      </c>
      <c r="B15" s="3" t="s">
        <v>109</v>
      </c>
    </row>
    <row r="16" spans="1:13" x14ac:dyDescent="0.2">
      <c r="A16" s="1" t="s">
        <v>110</v>
      </c>
      <c r="B16" s="3" t="s">
        <v>111</v>
      </c>
    </row>
    <row r="17" spans="1:5" x14ac:dyDescent="0.2">
      <c r="A17" s="1" t="s">
        <v>112</v>
      </c>
      <c r="B17" s="3" t="s">
        <v>113</v>
      </c>
      <c r="D17" s="30"/>
    </row>
    <row r="18" spans="1:5" x14ac:dyDescent="0.2">
      <c r="A18" s="1" t="s">
        <v>114</v>
      </c>
      <c r="B18" s="3" t="s">
        <v>115</v>
      </c>
    </row>
    <row r="19" spans="1:5" x14ac:dyDescent="0.2">
      <c r="D19" s="31"/>
      <c r="E19" s="32"/>
    </row>
    <row r="20" spans="1:5" x14ac:dyDescent="0.2">
      <c r="D20" s="31"/>
      <c r="E20" s="32"/>
    </row>
    <row r="21" spans="1:5" x14ac:dyDescent="0.2">
      <c r="D21" s="31"/>
      <c r="E21" s="32"/>
    </row>
    <row r="39" spans="3:5" x14ac:dyDescent="0.2">
      <c r="C39" s="1">
        <v>10</v>
      </c>
      <c r="D39" s="155">
        <v>51</v>
      </c>
      <c r="E39" s="156">
        <f>MATCH(D39,$C$39:$C$45,1)</f>
        <v>5</v>
      </c>
    </row>
    <row r="40" spans="3:5" x14ac:dyDescent="0.2">
      <c r="C40" s="1">
        <v>20</v>
      </c>
    </row>
    <row r="41" spans="3:5" x14ac:dyDescent="0.2">
      <c r="C41" s="1">
        <v>30</v>
      </c>
    </row>
    <row r="42" spans="3:5" x14ac:dyDescent="0.2">
      <c r="C42" s="1">
        <v>40</v>
      </c>
    </row>
    <row r="43" spans="3:5" x14ac:dyDescent="0.2">
      <c r="C43" s="1">
        <v>50</v>
      </c>
    </row>
    <row r="44" spans="3:5" x14ac:dyDescent="0.2">
      <c r="C44" s="1">
        <v>60</v>
      </c>
    </row>
    <row r="45" spans="3:5" x14ac:dyDescent="0.2">
      <c r="C45" s="1">
        <v>70</v>
      </c>
    </row>
  </sheetData>
  <sortState ref="A2:B18">
    <sortCondition ref="A5"/>
  </sortState>
  <pageMargins left="0.78740157499999996" right="0.78740157499999996" top="0.984251969" bottom="0.984251969" header="0.49212598499999999" footer="0.49212598499999999"/>
  <pageSetup orientation="portrait" horizontalDpi="4294967292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0" enableFormatConditionsCalculation="0">
    <tabColor rgb="FF7030A0"/>
  </sheetPr>
  <dimension ref="C1:G15"/>
  <sheetViews>
    <sheetView showGridLines="0" topLeftCell="C1" zoomScale="160" zoomScaleNormal="160" workbookViewId="0">
      <selection activeCell="E9" sqref="E9"/>
    </sheetView>
  </sheetViews>
  <sheetFormatPr defaultRowHeight="12.75" x14ac:dyDescent="0.2"/>
  <cols>
    <col min="1" max="1" width="5.7109375" customWidth="1"/>
    <col min="2" max="2" width="3" customWidth="1"/>
    <col min="3" max="3" width="12.7109375" bestFit="1" customWidth="1"/>
    <col min="4" max="4" width="2.140625" customWidth="1"/>
    <col min="5" max="5" width="61.28515625" bestFit="1" customWidth="1"/>
    <col min="8" max="8" width="5.7109375" customWidth="1"/>
    <col min="10" max="10" width="7.42578125" bestFit="1" customWidth="1"/>
    <col min="11" max="11" width="37.42578125" bestFit="1" customWidth="1"/>
    <col min="12" max="12" width="9.85546875" bestFit="1" customWidth="1"/>
    <col min="13" max="13" width="8.7109375" bestFit="1" customWidth="1"/>
  </cols>
  <sheetData>
    <row r="1" spans="3:7" ht="13.5" thickBot="1" x14ac:dyDescent="0.25"/>
    <row r="2" spans="3:7" ht="14.25" thickTop="1" thickBot="1" x14ac:dyDescent="0.25">
      <c r="C2" s="16"/>
      <c r="D2" s="16"/>
      <c r="E2" s="16"/>
      <c r="F2" s="16"/>
    </row>
    <row r="3" spans="3:7" ht="18.75" thickBot="1" x14ac:dyDescent="0.3">
      <c r="C3" s="17" t="s">
        <v>235</v>
      </c>
      <c r="D3" s="18"/>
      <c r="E3" s="19">
        <v>1</v>
      </c>
      <c r="F3" s="18"/>
    </row>
    <row r="4" spans="3:7" ht="13.5" thickBot="1" x14ac:dyDescent="0.25">
      <c r="C4" s="18"/>
      <c r="D4" s="18"/>
      <c r="E4" s="18"/>
      <c r="F4" s="18"/>
    </row>
    <row r="5" spans="3:7" ht="18.75" thickBot="1" x14ac:dyDescent="0.3">
      <c r="C5" s="17" t="s">
        <v>52</v>
      </c>
      <c r="D5" s="18"/>
      <c r="E5" s="20" t="str">
        <f>INDEX(Filme,MATCH(E$3,Ref,0))</f>
        <v>E o Bento Levou...</v>
      </c>
      <c r="F5" s="18"/>
      <c r="G5" s="154"/>
    </row>
    <row r="6" spans="3:7" ht="13.5" thickBot="1" x14ac:dyDescent="0.25">
      <c r="C6" s="18"/>
      <c r="D6" s="18"/>
      <c r="E6" s="18"/>
      <c r="F6" s="18"/>
    </row>
    <row r="7" spans="3:7" ht="18.75" thickBot="1" x14ac:dyDescent="0.3">
      <c r="C7" s="17" t="s">
        <v>53</v>
      </c>
      <c r="D7" s="18"/>
      <c r="E7" s="20" t="str">
        <f>INDEX(Categoria,MATCH(E$3,Ref,0))</f>
        <v>Drama</v>
      </c>
      <c r="F7" s="18"/>
    </row>
    <row r="8" spans="3:7" ht="13.5" thickBot="1" x14ac:dyDescent="0.25">
      <c r="C8" s="18"/>
      <c r="D8" s="18"/>
      <c r="E8" s="18"/>
      <c r="F8" s="18"/>
    </row>
    <row r="9" spans="3:7" ht="18.75" thickBot="1" x14ac:dyDescent="0.3">
      <c r="C9" s="17" t="s">
        <v>54</v>
      </c>
      <c r="D9" s="18"/>
      <c r="E9" s="157">
        <f>INDEX(Locação,MATCH(E$3,Ref,0))</f>
        <v>2</v>
      </c>
      <c r="F9" s="18"/>
    </row>
    <row r="15" spans="3:7" x14ac:dyDescent="0.2">
      <c r="E15" s="22"/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1">
    <tabColor rgb="FF7030A0"/>
  </sheetPr>
  <dimension ref="A1:G20"/>
  <sheetViews>
    <sheetView showGridLines="0" zoomScaleNormal="100" workbookViewId="0">
      <selection activeCell="A8" sqref="A8"/>
    </sheetView>
  </sheetViews>
  <sheetFormatPr defaultRowHeight="12.75" x14ac:dyDescent="0.2"/>
  <cols>
    <col min="1" max="1" width="16.85546875" style="41" customWidth="1"/>
    <col min="2" max="2" width="30.28515625" style="41" customWidth="1"/>
    <col min="3" max="3" width="21" style="41" customWidth="1"/>
    <col min="4" max="10" width="9.140625" style="41"/>
    <col min="11" max="11" width="11" style="41" bestFit="1" customWidth="1"/>
    <col min="12" max="12" width="11.28515625" style="41" bestFit="1" customWidth="1"/>
    <col min="13" max="13" width="12.5703125" style="41" bestFit="1" customWidth="1"/>
    <col min="14" max="16384" width="9.140625" style="41"/>
  </cols>
  <sheetData>
    <row r="1" spans="1:7" x14ac:dyDescent="0.2">
      <c r="A1" s="40"/>
      <c r="B1" s="40"/>
      <c r="C1" s="40"/>
      <c r="D1" s="40"/>
      <c r="E1" s="40"/>
      <c r="F1" s="40"/>
    </row>
    <row r="2" spans="1:7" x14ac:dyDescent="0.2">
      <c r="A2" s="40"/>
      <c r="B2" s="40"/>
      <c r="C2" s="40"/>
      <c r="D2" s="40"/>
      <c r="E2" s="40"/>
      <c r="F2" s="40"/>
    </row>
    <row r="3" spans="1:7" x14ac:dyDescent="0.2">
      <c r="A3" s="40"/>
      <c r="B3" s="40"/>
      <c r="C3" s="40"/>
      <c r="D3" s="40"/>
      <c r="E3" s="40"/>
      <c r="F3" s="40"/>
    </row>
    <row r="4" spans="1:7" x14ac:dyDescent="0.2">
      <c r="A4" s="40"/>
      <c r="B4" s="40"/>
      <c r="C4" s="40"/>
      <c r="D4" s="40"/>
      <c r="E4" s="40"/>
      <c r="F4" s="40"/>
    </row>
    <row r="5" spans="1:7" x14ac:dyDescent="0.2">
      <c r="A5" s="40"/>
      <c r="B5" s="40"/>
      <c r="C5" s="40"/>
      <c r="D5" s="40"/>
      <c r="E5" s="40"/>
      <c r="F5" s="40"/>
    </row>
    <row r="6" spans="1:7" x14ac:dyDescent="0.2">
      <c r="A6" s="40"/>
      <c r="B6" s="40"/>
      <c r="C6" s="40"/>
      <c r="D6" s="40"/>
      <c r="E6" s="40"/>
      <c r="F6" s="40"/>
    </row>
    <row r="7" spans="1:7" x14ac:dyDescent="0.2">
      <c r="A7" s="42" t="s">
        <v>118</v>
      </c>
      <c r="B7" s="42" t="s">
        <v>117</v>
      </c>
      <c r="C7" s="42" t="s">
        <v>28</v>
      </c>
      <c r="D7" s="40"/>
      <c r="E7" s="40"/>
      <c r="F7" s="40"/>
      <c r="G7" s="53"/>
    </row>
    <row r="8" spans="1:7" ht="15.75" x14ac:dyDescent="0.25">
      <c r="A8" s="56" t="s">
        <v>169</v>
      </c>
      <c r="B8" s="57" t="str">
        <f ca="1">INDEX(Fabricante,MATCH(A8,Modelo,0))</f>
        <v>Plymouth</v>
      </c>
      <c r="C8" s="58">
        <f ca="1">INDEX(Preço,MATCH(A8,Modelo,0))</f>
        <v>18005</v>
      </c>
      <c r="D8" s="40"/>
      <c r="E8" s="40"/>
      <c r="F8" s="40"/>
      <c r="G8" s="53"/>
    </row>
    <row r="9" spans="1:7" x14ac:dyDescent="0.2">
      <c r="A9" s="43"/>
      <c r="B9" s="43"/>
      <c r="C9" s="43"/>
      <c r="D9" s="40"/>
      <c r="E9" s="40"/>
      <c r="F9" s="40"/>
      <c r="G9" s="53"/>
    </row>
    <row r="10" spans="1:7" x14ac:dyDescent="0.2">
      <c r="A10" s="43"/>
      <c r="B10" s="43"/>
      <c r="C10" s="43"/>
      <c r="D10" s="40"/>
      <c r="E10" s="40"/>
      <c r="F10" s="40"/>
      <c r="G10" s="53"/>
    </row>
    <row r="11" spans="1:7" x14ac:dyDescent="0.2">
      <c r="A11" s="43"/>
      <c r="B11" s="43"/>
      <c r="C11" s="43"/>
      <c r="D11" s="40"/>
      <c r="E11" s="40"/>
      <c r="F11" s="40"/>
    </row>
    <row r="12" spans="1:7" x14ac:dyDescent="0.2">
      <c r="A12" s="40"/>
      <c r="B12" s="44"/>
      <c r="C12" s="44"/>
      <c r="D12" s="40"/>
      <c r="E12" s="40"/>
      <c r="F12" s="40"/>
    </row>
    <row r="13" spans="1:7" x14ac:dyDescent="0.2">
      <c r="A13" s="43"/>
      <c r="B13" s="43"/>
      <c r="C13" s="43"/>
      <c r="D13" s="40"/>
      <c r="E13" s="40"/>
      <c r="F13" s="40"/>
    </row>
    <row r="14" spans="1:7" x14ac:dyDescent="0.2">
      <c r="A14" s="40"/>
      <c r="B14" s="40"/>
      <c r="C14" s="40"/>
      <c r="D14" s="40"/>
      <c r="E14" s="40"/>
      <c r="F14" s="40"/>
    </row>
    <row r="15" spans="1:7" x14ac:dyDescent="0.2">
      <c r="A15" s="52"/>
      <c r="B15" s="51"/>
      <c r="C15" s="50"/>
      <c r="D15" s="50"/>
      <c r="E15" s="50"/>
      <c r="F15" s="50"/>
    </row>
    <row r="16" spans="1:7" x14ac:dyDescent="0.2">
      <c r="A16" s="50"/>
      <c r="B16" s="50"/>
      <c r="C16" s="50"/>
      <c r="D16" s="50"/>
      <c r="E16" s="50"/>
      <c r="F16" s="50"/>
    </row>
    <row r="17" spans="1:6" x14ac:dyDescent="0.2">
      <c r="A17" s="52"/>
      <c r="B17" s="52"/>
      <c r="C17" s="50"/>
      <c r="D17" s="50"/>
      <c r="E17" s="50"/>
      <c r="F17" s="50"/>
    </row>
    <row r="18" spans="1:6" x14ac:dyDescent="0.2">
      <c r="A18" s="50"/>
      <c r="B18" s="50"/>
      <c r="C18" s="50"/>
      <c r="D18" s="50"/>
      <c r="E18" s="50"/>
      <c r="F18" s="50"/>
    </row>
    <row r="19" spans="1:6" x14ac:dyDescent="0.2">
      <c r="A19" s="50"/>
      <c r="B19" s="50"/>
      <c r="C19" s="50"/>
      <c r="D19" s="50"/>
      <c r="E19" s="50"/>
      <c r="F19" s="50"/>
    </row>
    <row r="20" spans="1:6" x14ac:dyDescent="0.2">
      <c r="A20" s="50"/>
      <c r="B20" s="50"/>
      <c r="C20" s="50"/>
      <c r="D20" s="50"/>
      <c r="E20" s="50"/>
      <c r="F20" s="50"/>
    </row>
  </sheetData>
  <dataValidations count="1">
    <dataValidation type="list" allowBlank="1" showInputMessage="1" showErrorMessage="1" sqref="A8">
      <formula1>Modelo</formula1>
    </dataValidation>
  </dataValidations>
  <pageMargins left="0.78740157499999996" right="0.78740157499999996" top="0.984251969" bottom="0.984251969" header="0.5" footer="0.5"/>
  <pageSetup orientation="portrait" horizontalDpi="1200" verticalDpi="1200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13">
    <tabColor theme="9" tint="-0.249977111117893"/>
  </sheetPr>
  <dimension ref="A1:H16"/>
  <sheetViews>
    <sheetView showGridLines="0" zoomScaleNormal="100" workbookViewId="0">
      <selection activeCell="B3" sqref="B3:H3"/>
    </sheetView>
  </sheetViews>
  <sheetFormatPr defaultColWidth="0" defaultRowHeight="12.75" zeroHeight="1" x14ac:dyDescent="0.2"/>
  <cols>
    <col min="1" max="1" width="9.140625" style="65" customWidth="1"/>
    <col min="2" max="2" width="16" style="65" bestFit="1" customWidth="1"/>
    <col min="3" max="3" width="30" style="65" bestFit="1" customWidth="1"/>
    <col min="4" max="4" width="24.5703125" style="65" bestFit="1" customWidth="1"/>
    <col min="5" max="9" width="9.140625" style="65" customWidth="1"/>
    <col min="10" max="16384" width="9.140625" style="65" hidden="1"/>
  </cols>
  <sheetData>
    <row r="1" spans="2:8" x14ac:dyDescent="0.2">
      <c r="B1" s="102"/>
      <c r="C1" s="102"/>
      <c r="D1" s="102"/>
      <c r="E1" s="102"/>
      <c r="F1" s="102"/>
      <c r="G1" s="102"/>
      <c r="H1" s="102"/>
    </row>
    <row r="2" spans="2:8" x14ac:dyDescent="0.2">
      <c r="B2" s="102"/>
      <c r="C2" s="102"/>
      <c r="D2" s="102"/>
      <c r="E2" s="102"/>
      <c r="F2" s="102"/>
      <c r="G2" s="102"/>
      <c r="H2" s="102"/>
    </row>
    <row r="3" spans="2:8" ht="26.25" x14ac:dyDescent="0.4">
      <c r="B3" s="168" t="s">
        <v>216</v>
      </c>
      <c r="C3" s="168"/>
      <c r="D3" s="168"/>
      <c r="E3" s="168"/>
      <c r="F3" s="168"/>
      <c r="G3" s="168"/>
      <c r="H3" s="168"/>
    </row>
    <row r="4" spans="2:8" x14ac:dyDescent="0.2">
      <c r="B4" s="102"/>
      <c r="C4" s="102"/>
      <c r="D4" s="102"/>
      <c r="E4" s="102"/>
      <c r="F4" s="102"/>
      <c r="G4" s="102"/>
      <c r="H4" s="102"/>
    </row>
    <row r="5" spans="2:8" ht="13.5" thickBot="1" x14ac:dyDescent="0.25">
      <c r="B5" s="102"/>
      <c r="C5" s="102"/>
      <c r="D5" s="102"/>
      <c r="E5" s="102"/>
      <c r="F5" s="102"/>
      <c r="G5" s="102"/>
      <c r="H5" s="102"/>
    </row>
    <row r="6" spans="2:8" ht="24" thickTop="1" x14ac:dyDescent="0.35">
      <c r="B6" s="102"/>
      <c r="C6" s="103" t="s">
        <v>28</v>
      </c>
      <c r="D6" s="104">
        <f>INDEX(VALORES,BASEFORM!B2)</f>
        <v>60000</v>
      </c>
      <c r="E6" s="102"/>
      <c r="F6" s="102"/>
      <c r="G6" s="102"/>
      <c r="H6" s="102"/>
    </row>
    <row r="7" spans="2:8" ht="23.25" x14ac:dyDescent="0.35">
      <c r="B7" s="102"/>
      <c r="C7" s="105" t="s">
        <v>217</v>
      </c>
      <c r="D7" s="106">
        <f>BASEFORM!B3/100</f>
        <v>0.7</v>
      </c>
      <c r="E7" s="102"/>
      <c r="F7" s="102"/>
      <c r="G7" s="102"/>
      <c r="H7" s="102"/>
    </row>
    <row r="8" spans="2:8" ht="23.25" x14ac:dyDescent="0.35">
      <c r="B8" s="102"/>
      <c r="C8" s="105" t="s">
        <v>218</v>
      </c>
      <c r="D8" s="107">
        <f>D6*D7</f>
        <v>42000</v>
      </c>
      <c r="E8" s="102"/>
      <c r="F8" s="102"/>
      <c r="G8" s="102"/>
      <c r="H8" s="102"/>
    </row>
    <row r="9" spans="2:8" ht="23.25" x14ac:dyDescent="0.35">
      <c r="B9" s="102"/>
      <c r="C9" s="105" t="s">
        <v>236</v>
      </c>
      <c r="D9" s="107">
        <f>D6-D8</f>
        <v>18000</v>
      </c>
      <c r="E9" s="102"/>
      <c r="F9" s="108"/>
      <c r="G9" s="102"/>
      <c r="H9" s="102"/>
    </row>
    <row r="10" spans="2:8" ht="23.25" x14ac:dyDescent="0.35">
      <c r="B10" s="102"/>
      <c r="C10" s="105" t="s">
        <v>219</v>
      </c>
      <c r="D10" s="109">
        <f>INDEX(TAXAS,BASEFORM!B4)</f>
        <v>3.5499999999999997E-2</v>
      </c>
      <c r="E10" s="102"/>
      <c r="F10" s="102"/>
      <c r="G10" s="102"/>
      <c r="H10" s="102"/>
    </row>
    <row r="11" spans="2:8" ht="23.25" x14ac:dyDescent="0.35">
      <c r="B11" s="102"/>
      <c r="C11" s="105" t="s">
        <v>220</v>
      </c>
      <c r="D11" s="110">
        <f>BASEFORM!B5</f>
        <v>6</v>
      </c>
      <c r="E11" s="102"/>
      <c r="F11" s="102"/>
      <c r="G11" s="102"/>
      <c r="H11" s="102"/>
    </row>
    <row r="12" spans="2:8" ht="24" thickBot="1" x14ac:dyDescent="0.4">
      <c r="B12" s="102"/>
      <c r="C12" s="111" t="s">
        <v>221</v>
      </c>
      <c r="D12" s="112">
        <f>IF(BASEFORM!B6,PMT(D10,D11,-D9,,0),"")</f>
        <v>3383.5778441165116</v>
      </c>
      <c r="E12" s="102"/>
      <c r="F12" s="102"/>
      <c r="G12" s="102"/>
      <c r="H12" s="102"/>
    </row>
    <row r="13" spans="2:8" ht="13.5" thickTop="1" x14ac:dyDescent="0.2">
      <c r="B13" s="102"/>
      <c r="C13" s="102"/>
      <c r="D13" s="102"/>
      <c r="E13" s="102"/>
      <c r="F13" s="102"/>
      <c r="G13" s="102"/>
      <c r="H13" s="102"/>
    </row>
    <row r="14" spans="2:8" x14ac:dyDescent="0.2"/>
    <row r="15" spans="2:8" x14ac:dyDescent="0.2"/>
    <row r="16" spans="2:8" x14ac:dyDescent="0.2"/>
  </sheetData>
  <sheetProtection password="CF7A" sheet="1" objects="1" scenarios="1" selectLockedCells="1"/>
  <mergeCells count="1">
    <mergeCell ref="B3:H3"/>
  </mergeCells>
  <pageMargins left="0.78740157499999996" right="0.78740157499999996" top="0.984251969" bottom="0.984251969" header="0.49212598499999999" footer="0.49212598499999999"/>
  <pageSetup orientation="portrait" horizontalDpi="1200" verticalDpi="120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3554" r:id="rId4" name="Drop Down 2">
              <controlPr defaultSize="0" autoLine="0" autoPict="0">
                <anchor moveWithCells="1">
                  <from>
                    <xdr:col>4</xdr:col>
                    <xdr:colOff>38100</xdr:colOff>
                    <xdr:row>5</xdr:row>
                    <xdr:rowOff>0</xdr:rowOff>
                  </from>
                  <to>
                    <xdr:col>7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5" r:id="rId5" name="Spinner 3">
              <controlPr defaultSize="0" autoPict="0">
                <anchor moveWithCells="1" sizeWithCells="1">
                  <from>
                    <xdr:col>4</xdr:col>
                    <xdr:colOff>38100</xdr:colOff>
                    <xdr:row>6</xdr:row>
                    <xdr:rowOff>28575</xdr:rowOff>
                  </from>
                  <to>
                    <xdr:col>4</xdr:col>
                    <xdr:colOff>381000</xdr:colOff>
                    <xdr:row>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6" r:id="rId6" name="Group Box 4">
              <controlPr defaultSize="0" autoFill="0" autoPict="0">
                <anchor moveWithCells="1">
                  <from>
                    <xdr:col>4</xdr:col>
                    <xdr:colOff>66675</xdr:colOff>
                    <xdr:row>7</xdr:row>
                    <xdr:rowOff>104775</xdr:rowOff>
                  </from>
                  <to>
                    <xdr:col>7</xdr:col>
                    <xdr:colOff>600075</xdr:colOff>
                    <xdr:row>10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8" r:id="rId7" name="Option Button 6">
              <controlPr defaultSize="0" autoFill="0" autoLine="0" autoPict="0">
                <anchor moveWithCells="1">
                  <from>
                    <xdr:col>4</xdr:col>
                    <xdr:colOff>190500</xdr:colOff>
                    <xdr:row>7</xdr:row>
                    <xdr:rowOff>247650</xdr:rowOff>
                  </from>
                  <to>
                    <xdr:col>5</xdr:col>
                    <xdr:colOff>600075</xdr:colOff>
                    <xdr:row>8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9" r:id="rId8" name="Option Button 7">
              <controlPr defaultSize="0" autoFill="0" autoLine="0" autoPict="0">
                <anchor moveWithCells="1">
                  <from>
                    <xdr:col>6</xdr:col>
                    <xdr:colOff>161925</xdr:colOff>
                    <xdr:row>7</xdr:row>
                    <xdr:rowOff>238125</xdr:rowOff>
                  </from>
                  <to>
                    <xdr:col>7</xdr:col>
                    <xdr:colOff>571500</xdr:colOff>
                    <xdr:row>8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60" r:id="rId9" name="Option Button 8">
              <controlPr defaultSize="0" autoFill="0" autoLine="0" autoPict="0">
                <anchor moveWithCells="1">
                  <from>
                    <xdr:col>4</xdr:col>
                    <xdr:colOff>200025</xdr:colOff>
                    <xdr:row>8</xdr:row>
                    <xdr:rowOff>200025</xdr:rowOff>
                  </from>
                  <to>
                    <xdr:col>6</xdr:col>
                    <xdr:colOff>0</xdr:colOff>
                    <xdr:row>9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61" r:id="rId10" name="Option Button 9">
              <controlPr defaultSize="0" autoFill="0" autoLine="0" autoPict="0">
                <anchor moveWithCells="1">
                  <from>
                    <xdr:col>6</xdr:col>
                    <xdr:colOff>171450</xdr:colOff>
                    <xdr:row>8</xdr:row>
                    <xdr:rowOff>190500</xdr:rowOff>
                  </from>
                  <to>
                    <xdr:col>7</xdr:col>
                    <xdr:colOff>581025</xdr:colOff>
                    <xdr:row>9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62" r:id="rId11" name="Scroll Bar 10">
              <controlPr defaultSize="0" autoPict="0">
                <anchor moveWithCells="1">
                  <from>
                    <xdr:col>4</xdr:col>
                    <xdr:colOff>66675</xdr:colOff>
                    <xdr:row>10</xdr:row>
                    <xdr:rowOff>66675</xdr:rowOff>
                  </from>
                  <to>
                    <xdr:col>5</xdr:col>
                    <xdr:colOff>409575</xdr:colOff>
                    <xdr:row>10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63" r:id="rId12" name="Check Box 11">
              <controlPr defaultSize="0" autoFill="0" autoLine="0" autoPict="0">
                <anchor moveWithCells="1">
                  <from>
                    <xdr:col>4</xdr:col>
                    <xdr:colOff>28575</xdr:colOff>
                    <xdr:row>11</xdr:row>
                    <xdr:rowOff>57150</xdr:rowOff>
                  </from>
                  <to>
                    <xdr:col>5</xdr:col>
                    <xdr:colOff>514350</xdr:colOff>
                    <xdr:row>11</xdr:row>
                    <xdr:rowOff>266700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14">
    <tabColor theme="9" tint="-0.249977111117893"/>
  </sheetPr>
  <dimension ref="A1:H22"/>
  <sheetViews>
    <sheetView showGridLines="0" topLeftCell="B1" zoomScaleNormal="100" workbookViewId="0">
      <selection activeCell="D6" sqref="D6"/>
    </sheetView>
  </sheetViews>
  <sheetFormatPr defaultRowHeight="12.75" x14ac:dyDescent="0.2"/>
  <cols>
    <col min="1" max="1" width="13.28515625" style="65" bestFit="1" customWidth="1"/>
    <col min="2" max="2" width="9.140625" style="65"/>
    <col min="3" max="3" width="18.42578125" style="65" customWidth="1"/>
    <col min="4" max="4" width="15.28515625" style="65" bestFit="1" customWidth="1"/>
    <col min="5" max="5" width="9.140625" style="65"/>
    <col min="6" max="6" width="2.42578125" style="65" customWidth="1"/>
    <col min="7" max="7" width="6.5703125" style="65" customWidth="1"/>
    <col min="8" max="8" width="38.140625" style="65" customWidth="1"/>
    <col min="9" max="9" width="9.140625" style="65"/>
    <col min="10" max="10" width="1.5703125" style="65" customWidth="1"/>
    <col min="11" max="11" width="9.140625" style="65"/>
    <col min="12" max="12" width="13.28515625" style="65" bestFit="1" customWidth="1"/>
    <col min="13" max="16384" width="9.140625" style="65"/>
  </cols>
  <sheetData>
    <row r="1" spans="1:8" x14ac:dyDescent="0.2">
      <c r="A1" s="113">
        <v>7</v>
      </c>
      <c r="B1" s="113">
        <v>250</v>
      </c>
    </row>
    <row r="2" spans="1:8" x14ac:dyDescent="0.2">
      <c r="A2" s="113" t="b">
        <v>1</v>
      </c>
      <c r="B2" s="113">
        <v>2</v>
      </c>
    </row>
    <row r="4" spans="1:8" ht="20.25" x14ac:dyDescent="0.3">
      <c r="B4" s="169" t="s">
        <v>222</v>
      </c>
      <c r="C4" s="170"/>
      <c r="D4" s="170"/>
      <c r="E4" s="170"/>
      <c r="F4" s="170"/>
      <c r="G4" s="170"/>
      <c r="H4" s="171"/>
    </row>
    <row r="5" spans="1:8" x14ac:dyDescent="0.2">
      <c r="B5" s="114"/>
      <c r="C5" s="115"/>
      <c r="D5" s="115"/>
      <c r="E5" s="115"/>
      <c r="F5" s="116"/>
      <c r="G5" s="116"/>
      <c r="H5" s="117"/>
    </row>
    <row r="6" spans="1:8" ht="17.25" customHeight="1" thickBot="1" x14ac:dyDescent="0.25">
      <c r="B6" s="118" t="s">
        <v>223</v>
      </c>
      <c r="C6" s="115"/>
      <c r="D6" s="115"/>
      <c r="E6" s="115"/>
      <c r="F6" s="119"/>
      <c r="G6" s="120"/>
      <c r="H6" s="117"/>
    </row>
    <row r="7" spans="1:8" ht="13.5" thickBot="1" x14ac:dyDescent="0.25">
      <c r="B7" s="121"/>
      <c r="C7" s="122" t="s">
        <v>224</v>
      </c>
      <c r="D7" s="123"/>
      <c r="E7" s="115"/>
      <c r="F7" s="172"/>
      <c r="G7" s="173"/>
      <c r="H7" s="117"/>
    </row>
    <row r="8" spans="1:8" x14ac:dyDescent="0.2">
      <c r="B8" s="121"/>
      <c r="C8" s="115"/>
      <c r="D8" s="115"/>
      <c r="E8" s="115"/>
      <c r="F8" s="124"/>
      <c r="G8" s="116"/>
      <c r="H8" s="117"/>
    </row>
    <row r="9" spans="1:8" ht="18.75" customHeight="1" x14ac:dyDescent="0.2">
      <c r="B9" s="118"/>
      <c r="C9" s="125"/>
      <c r="D9" s="125"/>
      <c r="E9" s="115"/>
      <c r="F9" s="124"/>
      <c r="G9" s="124"/>
      <c r="H9" s="117"/>
    </row>
    <row r="10" spans="1:8" ht="12" customHeight="1" thickBot="1" x14ac:dyDescent="0.25">
      <c r="B10" s="114"/>
      <c r="C10" s="126" t="s">
        <v>2</v>
      </c>
      <c r="D10" s="115"/>
      <c r="E10" s="115"/>
      <c r="F10" s="115"/>
      <c r="G10" s="174"/>
      <c r="H10" s="127"/>
    </row>
    <row r="11" spans="1:8" ht="13.5" customHeight="1" thickBot="1" x14ac:dyDescent="0.25">
      <c r="B11" s="128"/>
      <c r="C11" s="129"/>
      <c r="D11" s="130"/>
      <c r="E11" s="115"/>
      <c r="F11" s="115"/>
      <c r="G11" s="174"/>
      <c r="H11" s="131"/>
    </row>
    <row r="12" spans="1:8" x14ac:dyDescent="0.2">
      <c r="B12" s="132"/>
      <c r="C12" s="115"/>
      <c r="D12" s="115"/>
      <c r="E12" s="115"/>
      <c r="F12" s="115"/>
      <c r="G12" s="133"/>
      <c r="H12" s="117"/>
    </row>
    <row r="13" spans="1:8" ht="13.5" thickBot="1" x14ac:dyDescent="0.25">
      <c r="B13" s="114"/>
      <c r="C13" s="115"/>
      <c r="D13" s="115"/>
      <c r="E13" s="115"/>
      <c r="F13" s="115"/>
      <c r="G13" s="115"/>
      <c r="H13" s="117"/>
    </row>
    <row r="14" spans="1:8" ht="13.5" thickBot="1" x14ac:dyDescent="0.25">
      <c r="B14" s="114"/>
      <c r="C14" s="134" t="s">
        <v>225</v>
      </c>
      <c r="D14" s="129"/>
      <c r="E14" s="115"/>
      <c r="F14" s="115"/>
      <c r="G14" s="115"/>
      <c r="H14" s="117"/>
    </row>
    <row r="15" spans="1:8" x14ac:dyDescent="0.2">
      <c r="B15" s="114"/>
      <c r="C15" s="115"/>
      <c r="D15" s="115"/>
      <c r="E15" s="115"/>
      <c r="F15" s="115"/>
      <c r="G15" s="115"/>
      <c r="H15" s="117"/>
    </row>
    <row r="16" spans="1:8" x14ac:dyDescent="0.2">
      <c r="B16" s="114"/>
      <c r="C16" s="115"/>
      <c r="D16" s="115"/>
      <c r="E16" s="115"/>
      <c r="F16" s="115"/>
      <c r="G16" s="115"/>
      <c r="H16" s="127"/>
    </row>
    <row r="17" spans="2:8" x14ac:dyDescent="0.2">
      <c r="B17" s="114"/>
      <c r="C17" s="115"/>
      <c r="D17" s="115"/>
      <c r="E17" s="115"/>
      <c r="F17" s="115"/>
      <c r="G17" s="115"/>
      <c r="H17" s="135"/>
    </row>
    <row r="18" spans="2:8" x14ac:dyDescent="0.2">
      <c r="B18" s="114"/>
      <c r="C18" s="115"/>
      <c r="D18" s="115"/>
      <c r="E18" s="115"/>
      <c r="F18" s="115"/>
      <c r="G18" s="115"/>
      <c r="H18" s="117"/>
    </row>
    <row r="19" spans="2:8" x14ac:dyDescent="0.2">
      <c r="B19" s="114"/>
      <c r="C19" s="115"/>
      <c r="D19" s="115"/>
      <c r="E19" s="115"/>
      <c r="F19" s="115"/>
      <c r="G19" s="115"/>
      <c r="H19" s="117"/>
    </row>
    <row r="20" spans="2:8" x14ac:dyDescent="0.2">
      <c r="B20" s="114"/>
      <c r="C20" s="115"/>
      <c r="D20" s="115"/>
      <c r="E20" s="115"/>
      <c r="F20" s="115"/>
      <c r="G20" s="115"/>
      <c r="H20" s="117"/>
    </row>
    <row r="21" spans="2:8" ht="13.5" thickBot="1" x14ac:dyDescent="0.25">
      <c r="B21" s="136"/>
      <c r="C21" s="137"/>
      <c r="D21" s="137"/>
      <c r="E21" s="137"/>
      <c r="F21" s="137"/>
      <c r="G21" s="137"/>
      <c r="H21" s="138"/>
    </row>
    <row r="22" spans="2:8" ht="13.5" thickTop="1" x14ac:dyDescent="0.2"/>
  </sheetData>
  <mergeCells count="3">
    <mergeCell ref="B4:H4"/>
    <mergeCell ref="F7:G7"/>
    <mergeCell ref="G10:G11"/>
  </mergeCells>
  <pageMargins left="0.78740157499999996" right="0.78740157499999996" top="0.984251969" bottom="0.984251969" header="0.49212598499999999" footer="0.49212598499999999"/>
  <pageSetup paperSize="9"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2289" r:id="rId4" name="Spinner 1">
              <controlPr defaultSize="0" autoPict="0">
                <anchor moveWithCells="1" sizeWithCells="1">
                  <from>
                    <xdr:col>3</xdr:col>
                    <xdr:colOff>38100</xdr:colOff>
                    <xdr:row>22</xdr:row>
                    <xdr:rowOff>0</xdr:rowOff>
                  </from>
                  <to>
                    <xdr:col>3</xdr:col>
                    <xdr:colOff>314325</xdr:colOff>
                    <xdr:row>22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3" enableFormatConditionsCalculation="0">
    <tabColor indexed="10"/>
  </sheetPr>
  <dimension ref="A1:D40"/>
  <sheetViews>
    <sheetView showGridLines="0" topLeftCell="A10" zoomScale="130" zoomScaleNormal="130" workbookViewId="0">
      <selection activeCell="A15" sqref="A15"/>
    </sheetView>
  </sheetViews>
  <sheetFormatPr defaultRowHeight="12.75" x14ac:dyDescent="0.2"/>
  <cols>
    <col min="1" max="1" width="37.42578125" bestFit="1" customWidth="1"/>
    <col min="2" max="2" width="11.28515625" bestFit="1" customWidth="1"/>
    <col min="3" max="3" width="10.28515625" bestFit="1" customWidth="1"/>
    <col min="4" max="4" width="8.7109375" bestFit="1" customWidth="1"/>
    <col min="5" max="5" width="13.85546875" bestFit="1" customWidth="1"/>
    <col min="6" max="6" width="21.42578125" bestFit="1" customWidth="1"/>
  </cols>
  <sheetData>
    <row r="1" spans="1:4" x14ac:dyDescent="0.2">
      <c r="A1" s="4" t="s">
        <v>0</v>
      </c>
    </row>
    <row r="3" spans="1:4" x14ac:dyDescent="0.2">
      <c r="A3" s="159" t="s">
        <v>1</v>
      </c>
      <c r="B3" s="159"/>
      <c r="C3" s="8" t="s">
        <v>2</v>
      </c>
    </row>
    <row r="4" spans="1:4" x14ac:dyDescent="0.2">
      <c r="A4" s="2">
        <v>0</v>
      </c>
      <c r="B4" s="2">
        <v>5000</v>
      </c>
      <c r="C4" s="9">
        <v>0.02</v>
      </c>
    </row>
    <row r="5" spans="1:4" x14ac:dyDescent="0.2">
      <c r="A5" s="2">
        <v>5000.01</v>
      </c>
      <c r="B5" s="2">
        <v>10000</v>
      </c>
      <c r="C5" s="9">
        <v>2.5000000000000001E-2</v>
      </c>
    </row>
    <row r="6" spans="1:4" x14ac:dyDescent="0.2">
      <c r="A6" s="2">
        <v>10000.01</v>
      </c>
      <c r="B6" s="2">
        <v>15000</v>
      </c>
      <c r="C6" s="9">
        <v>0.03</v>
      </c>
    </row>
    <row r="7" spans="1:4" x14ac:dyDescent="0.2">
      <c r="A7" s="2">
        <v>15000.01</v>
      </c>
      <c r="B7" s="2">
        <v>20000</v>
      </c>
      <c r="C7" s="9">
        <v>3.2000000000000001E-2</v>
      </c>
    </row>
    <row r="8" spans="1:4" x14ac:dyDescent="0.2">
      <c r="A8" s="2">
        <v>20000.009999999998</v>
      </c>
      <c r="B8" s="2">
        <v>50000</v>
      </c>
      <c r="C8" s="9">
        <v>0.04</v>
      </c>
    </row>
    <row r="9" spans="1:4" x14ac:dyDescent="0.2">
      <c r="A9" s="2">
        <v>50000.01</v>
      </c>
      <c r="B9" s="2">
        <v>500000</v>
      </c>
      <c r="C9" s="9">
        <v>5.8000000000000003E-2</v>
      </c>
    </row>
    <row r="12" spans="1:4" x14ac:dyDescent="0.2">
      <c r="A12" s="4" t="s">
        <v>174</v>
      </c>
    </row>
    <row r="14" spans="1:4" x14ac:dyDescent="0.2">
      <c r="A14" s="7" t="s">
        <v>4</v>
      </c>
      <c r="B14" s="7" t="s">
        <v>5</v>
      </c>
      <c r="C14" s="7" t="s">
        <v>178</v>
      </c>
      <c r="D14" s="7" t="s">
        <v>6</v>
      </c>
    </row>
    <row r="15" spans="1:4" x14ac:dyDescent="0.2">
      <c r="A15" s="1" t="s">
        <v>7</v>
      </c>
      <c r="B15" s="1" t="s">
        <v>8</v>
      </c>
      <c r="C15" s="3">
        <v>1</v>
      </c>
      <c r="D15" s="10">
        <v>2</v>
      </c>
    </row>
    <row r="16" spans="1:4" x14ac:dyDescent="0.2">
      <c r="A16" s="1" t="s">
        <v>9</v>
      </c>
      <c r="B16" s="1" t="s">
        <v>10</v>
      </c>
      <c r="C16" s="3">
        <v>2</v>
      </c>
      <c r="D16" s="10">
        <v>3</v>
      </c>
    </row>
    <row r="17" spans="1:4" x14ac:dyDescent="0.2">
      <c r="A17" s="1" t="s">
        <v>11</v>
      </c>
      <c r="B17" s="1" t="s">
        <v>8</v>
      </c>
      <c r="C17" s="3">
        <v>3</v>
      </c>
      <c r="D17" s="10">
        <v>1.5</v>
      </c>
    </row>
    <row r="18" spans="1:4" x14ac:dyDescent="0.2">
      <c r="A18" s="1" t="s">
        <v>12</v>
      </c>
      <c r="B18" s="1" t="s">
        <v>13</v>
      </c>
      <c r="C18" s="3">
        <v>4</v>
      </c>
      <c r="D18" s="10">
        <v>3</v>
      </c>
    </row>
    <row r="19" spans="1:4" x14ac:dyDescent="0.2">
      <c r="A19" s="1" t="s">
        <v>14</v>
      </c>
      <c r="B19" s="1" t="s">
        <v>15</v>
      </c>
      <c r="C19" s="3">
        <v>5</v>
      </c>
      <c r="D19" s="10">
        <v>2</v>
      </c>
    </row>
    <row r="20" spans="1:4" x14ac:dyDescent="0.2">
      <c r="A20" s="1" t="s">
        <v>16</v>
      </c>
      <c r="B20" s="1" t="s">
        <v>13</v>
      </c>
      <c r="C20" s="3">
        <v>6</v>
      </c>
      <c r="D20" s="10">
        <v>3</v>
      </c>
    </row>
    <row r="21" spans="1:4" x14ac:dyDescent="0.2">
      <c r="A21" s="1" t="s">
        <v>17</v>
      </c>
      <c r="B21" s="1" t="s">
        <v>18</v>
      </c>
      <c r="C21" s="3">
        <v>7</v>
      </c>
      <c r="D21" s="10">
        <v>1.5</v>
      </c>
    </row>
    <row r="22" spans="1:4" x14ac:dyDescent="0.2">
      <c r="A22" s="1" t="s">
        <v>19</v>
      </c>
      <c r="B22" s="1" t="s">
        <v>18</v>
      </c>
      <c r="C22" s="3">
        <v>8</v>
      </c>
      <c r="D22" s="10">
        <v>3</v>
      </c>
    </row>
    <row r="23" spans="1:4" x14ac:dyDescent="0.2">
      <c r="A23" s="1" t="s">
        <v>20</v>
      </c>
      <c r="B23" s="1" t="s">
        <v>10</v>
      </c>
      <c r="C23" s="3">
        <v>9</v>
      </c>
      <c r="D23" s="10">
        <v>2</v>
      </c>
    </row>
    <row r="24" spans="1:4" x14ac:dyDescent="0.2">
      <c r="A24" s="1" t="s">
        <v>21</v>
      </c>
      <c r="B24" s="1" t="s">
        <v>13</v>
      </c>
      <c r="C24" s="3">
        <v>10</v>
      </c>
      <c r="D24" s="10">
        <v>3</v>
      </c>
    </row>
    <row r="25" spans="1:4" x14ac:dyDescent="0.2">
      <c r="A25" s="1" t="s">
        <v>22</v>
      </c>
      <c r="B25" s="1" t="s">
        <v>13</v>
      </c>
      <c r="C25" s="3">
        <v>11</v>
      </c>
      <c r="D25" s="10">
        <v>1.5</v>
      </c>
    </row>
    <row r="26" spans="1:4" x14ac:dyDescent="0.2">
      <c r="A26" s="1" t="s">
        <v>23</v>
      </c>
      <c r="B26" s="1" t="s">
        <v>10</v>
      </c>
      <c r="C26" s="3">
        <v>12</v>
      </c>
      <c r="D26" s="10">
        <v>3</v>
      </c>
    </row>
    <row r="27" spans="1:4" x14ac:dyDescent="0.2">
      <c r="A27" s="1" t="s">
        <v>24</v>
      </c>
      <c r="B27" s="1" t="s">
        <v>8</v>
      </c>
      <c r="C27" s="3">
        <v>13</v>
      </c>
      <c r="D27" s="10">
        <v>2</v>
      </c>
    </row>
    <row r="28" spans="1:4" x14ac:dyDescent="0.2">
      <c r="A28" s="1" t="s">
        <v>25</v>
      </c>
      <c r="B28" s="1" t="s">
        <v>13</v>
      </c>
      <c r="C28" s="3">
        <v>14</v>
      </c>
      <c r="D28" s="10">
        <v>3</v>
      </c>
    </row>
    <row r="29" spans="1:4" x14ac:dyDescent="0.2">
      <c r="A29" s="1" t="s">
        <v>26</v>
      </c>
      <c r="B29" s="1" t="s">
        <v>13</v>
      </c>
      <c r="C29" s="3">
        <v>15</v>
      </c>
      <c r="D29" s="10">
        <v>1.5</v>
      </c>
    </row>
    <row r="30" spans="1:4" x14ac:dyDescent="0.2">
      <c r="A30" s="1" t="s">
        <v>27</v>
      </c>
      <c r="B30" s="1" t="s">
        <v>13</v>
      </c>
      <c r="C30" s="3">
        <v>16</v>
      </c>
      <c r="D30" s="10">
        <v>3</v>
      </c>
    </row>
    <row r="34" spans="1:3" x14ac:dyDescent="0.2">
      <c r="A34" s="59" t="s">
        <v>3</v>
      </c>
      <c r="B34" s="59" t="s">
        <v>29</v>
      </c>
      <c r="C34" s="59" t="s">
        <v>30</v>
      </c>
    </row>
    <row r="35" spans="1:3" x14ac:dyDescent="0.2">
      <c r="A35" s="60">
        <v>1</v>
      </c>
      <c r="B35" s="61" t="s">
        <v>31</v>
      </c>
      <c r="C35" s="62">
        <v>25000</v>
      </c>
    </row>
    <row r="36" spans="1:3" x14ac:dyDescent="0.2">
      <c r="A36" s="60">
        <v>2</v>
      </c>
      <c r="B36" s="61" t="s">
        <v>32</v>
      </c>
      <c r="C36" s="62">
        <v>15000</v>
      </c>
    </row>
    <row r="37" spans="1:3" x14ac:dyDescent="0.2">
      <c r="A37" s="60">
        <v>3</v>
      </c>
      <c r="B37" s="61" t="s">
        <v>33</v>
      </c>
      <c r="C37" s="62">
        <v>12000</v>
      </c>
    </row>
    <row r="38" spans="1:3" x14ac:dyDescent="0.2">
      <c r="A38" s="60">
        <v>4</v>
      </c>
      <c r="B38" s="61" t="s">
        <v>34</v>
      </c>
      <c r="C38" s="62">
        <v>35000</v>
      </c>
    </row>
    <row r="39" spans="1:3" x14ac:dyDescent="0.2">
      <c r="A39" s="60">
        <v>5</v>
      </c>
      <c r="B39" s="61" t="s">
        <v>35</v>
      </c>
      <c r="C39" s="62">
        <v>40000</v>
      </c>
    </row>
    <row r="40" spans="1:3" x14ac:dyDescent="0.2">
      <c r="A40" s="60">
        <v>6</v>
      </c>
      <c r="B40" s="63" t="s">
        <v>176</v>
      </c>
      <c r="C40" s="62">
        <v>42314.12</v>
      </c>
    </row>
  </sheetData>
  <mergeCells count="1">
    <mergeCell ref="A3:B3"/>
  </mergeCells>
  <phoneticPr fontId="10" type="noConversion"/>
  <pageMargins left="0.78740157499999996" right="0.78740157499999996" top="0.984251969" bottom="0.984251969" header="0.49212598499999999" footer="0.49212598499999999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4">
    <tabColor rgb="FFFF0000"/>
  </sheetPr>
  <dimension ref="A1:G25"/>
  <sheetViews>
    <sheetView showGridLines="0" zoomScale="175" zoomScaleNormal="175" workbookViewId="0">
      <selection activeCell="A2" sqref="A2"/>
    </sheetView>
  </sheetViews>
  <sheetFormatPr defaultRowHeight="12.75" x14ac:dyDescent="0.2"/>
  <cols>
    <col min="1" max="1" width="23.7109375" bestFit="1" customWidth="1"/>
    <col min="4" max="4" width="10.42578125" bestFit="1" customWidth="1"/>
    <col min="5" max="5" width="7.42578125" bestFit="1" customWidth="1"/>
    <col min="6" max="6" width="12.140625" bestFit="1" customWidth="1"/>
    <col min="7" max="7" width="11" bestFit="1" customWidth="1"/>
    <col min="8" max="8" width="8.42578125" customWidth="1"/>
  </cols>
  <sheetData>
    <row r="1" spans="1:7" x14ac:dyDescent="0.2">
      <c r="A1" s="74" t="s">
        <v>189</v>
      </c>
      <c r="D1" t="s">
        <v>226</v>
      </c>
      <c r="E1" t="s">
        <v>227</v>
      </c>
      <c r="F1" t="s">
        <v>228</v>
      </c>
    </row>
    <row r="2" spans="1:7" x14ac:dyDescent="0.2">
      <c r="A2" s="75">
        <v>41519</v>
      </c>
      <c r="D2" s="143">
        <v>41556</v>
      </c>
      <c r="E2">
        <v>45</v>
      </c>
      <c r="F2" s="143">
        <f>D2+E2</f>
        <v>41601</v>
      </c>
    </row>
    <row r="3" spans="1:7" x14ac:dyDescent="0.2">
      <c r="A3" s="75">
        <v>41362</v>
      </c>
      <c r="D3" s="139"/>
    </row>
    <row r="4" spans="1:7" x14ac:dyDescent="0.2">
      <c r="A4" s="75">
        <v>41385</v>
      </c>
      <c r="E4">
        <f>F2-D2</f>
        <v>45</v>
      </c>
    </row>
    <row r="5" spans="1:7" x14ac:dyDescent="0.2">
      <c r="A5" s="75">
        <v>41395</v>
      </c>
    </row>
    <row r="6" spans="1:7" x14ac:dyDescent="0.2">
      <c r="A6" s="75">
        <v>41396</v>
      </c>
    </row>
    <row r="7" spans="1:7" x14ac:dyDescent="0.2">
      <c r="A7" s="75">
        <v>41397</v>
      </c>
      <c r="D7" s="140"/>
      <c r="E7" s="141"/>
      <c r="F7" s="142"/>
    </row>
    <row r="8" spans="1:7" x14ac:dyDescent="0.2">
      <c r="A8" s="75">
        <v>41424</v>
      </c>
      <c r="D8" s="145" t="s">
        <v>229</v>
      </c>
      <c r="E8" t="s">
        <v>230</v>
      </c>
      <c r="F8" t="s">
        <v>231</v>
      </c>
      <c r="G8" s="150" t="s">
        <v>55</v>
      </c>
    </row>
    <row r="9" spans="1:7" x14ac:dyDescent="0.2">
      <c r="A9" s="75">
        <v>41425</v>
      </c>
      <c r="D9" s="144">
        <v>0.33333333333333331</v>
      </c>
      <c r="E9" s="144">
        <v>0.75</v>
      </c>
      <c r="F9" s="151">
        <v>0.48125000000000001</v>
      </c>
      <c r="G9" s="142">
        <f>F9*D$17*24</f>
        <v>214.36799999999999</v>
      </c>
    </row>
    <row r="10" spans="1:7" x14ac:dyDescent="0.2">
      <c r="A10" s="75">
        <v>41524</v>
      </c>
      <c r="D10" s="144">
        <v>0.41666666666666669</v>
      </c>
      <c r="E10" s="144">
        <v>0.81597222222222221</v>
      </c>
      <c r="F10" s="144">
        <f t="shared" ref="F10:F11" si="0">E10-D10</f>
        <v>0.39930555555555552</v>
      </c>
      <c r="G10" s="142">
        <f t="shared" ref="G10:G11" si="1">F10*D$17*24</f>
        <v>177.86666666666662</v>
      </c>
    </row>
    <row r="11" spans="1:7" x14ac:dyDescent="0.2">
      <c r="A11" s="75">
        <v>41559</v>
      </c>
      <c r="D11" s="144">
        <v>0.31597222222222221</v>
      </c>
      <c r="E11" s="144">
        <v>0.86458333333333337</v>
      </c>
      <c r="F11" s="144">
        <f t="shared" si="0"/>
        <v>0.54861111111111116</v>
      </c>
      <c r="G11" s="142">
        <f t="shared" si="1"/>
        <v>244.37333333333333</v>
      </c>
    </row>
    <row r="12" spans="1:7" x14ac:dyDescent="0.2">
      <c r="A12" s="75">
        <v>41580</v>
      </c>
      <c r="F12" s="147">
        <f>SUM(F9:F11)</f>
        <v>1.4291666666666667</v>
      </c>
    </row>
    <row r="13" spans="1:7" x14ac:dyDescent="0.2">
      <c r="A13" s="75">
        <v>41593</v>
      </c>
    </row>
    <row r="14" spans="1:7" x14ac:dyDescent="0.2">
      <c r="A14" s="75">
        <v>41633</v>
      </c>
    </row>
    <row r="15" spans="1:7" x14ac:dyDescent="0.2">
      <c r="A15" s="75">
        <v>41634</v>
      </c>
      <c r="D15" s="146"/>
      <c r="F15" s="150" t="s">
        <v>233</v>
      </c>
      <c r="G15" s="142"/>
    </row>
    <row r="16" spans="1:7" x14ac:dyDescent="0.2">
      <c r="A16" s="75">
        <v>41635</v>
      </c>
      <c r="D16" s="148" t="s">
        <v>232</v>
      </c>
      <c r="F16">
        <f>F9*24</f>
        <v>11.55</v>
      </c>
    </row>
    <row r="17" spans="4:4" x14ac:dyDescent="0.2">
      <c r="D17" s="149">
        <v>18.559999999999999</v>
      </c>
    </row>
    <row r="18" spans="4:4" x14ac:dyDescent="0.2">
      <c r="D18" s="146"/>
    </row>
    <row r="19" spans="4:4" x14ac:dyDescent="0.2">
      <c r="D19" s="146"/>
    </row>
    <row r="20" spans="4:4" x14ac:dyDescent="0.2">
      <c r="D20" s="146"/>
    </row>
    <row r="21" spans="4:4" x14ac:dyDescent="0.2">
      <c r="D21" s="146"/>
    </row>
    <row r="22" spans="4:4" x14ac:dyDescent="0.2">
      <c r="D22" s="146"/>
    </row>
    <row r="23" spans="4:4" x14ac:dyDescent="0.2">
      <c r="D23" s="146"/>
    </row>
    <row r="24" spans="4:4" x14ac:dyDescent="0.2">
      <c r="D24" s="146"/>
    </row>
    <row r="25" spans="4:4" x14ac:dyDescent="0.2">
      <c r="D25" s="146"/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5">
    <tabColor rgb="FFFF0000"/>
  </sheetPr>
  <dimension ref="A1:T43"/>
  <sheetViews>
    <sheetView showGridLines="0" tabSelected="1" zoomScaleNormal="100" workbookViewId="0">
      <selection activeCell="E2" sqref="E2:E5"/>
    </sheetView>
  </sheetViews>
  <sheetFormatPr defaultRowHeight="12.75" x14ac:dyDescent="0.2"/>
  <cols>
    <col min="1" max="1" width="18.28515625" style="65" bestFit="1" customWidth="1"/>
    <col min="2" max="2" width="13.42578125" style="65" bestFit="1" customWidth="1"/>
    <col min="3" max="3" width="6.7109375" style="65" bestFit="1" customWidth="1"/>
    <col min="4" max="4" width="10.5703125" style="65" bestFit="1" customWidth="1"/>
    <col min="5" max="5" width="6" style="65" bestFit="1" customWidth="1"/>
    <col min="6" max="6" width="6.28515625" style="65" bestFit="1" customWidth="1"/>
    <col min="7" max="7" width="18.7109375" style="65" bestFit="1" customWidth="1"/>
    <col min="8" max="8" width="13.28515625" style="65" bestFit="1" customWidth="1"/>
    <col min="9" max="9" width="4.42578125" style="65" customWidth="1"/>
    <col min="10" max="10" width="12.140625" style="65" bestFit="1" customWidth="1"/>
    <col min="11" max="11" width="14.7109375" style="65" bestFit="1" customWidth="1"/>
    <col min="12" max="12" width="14.28515625" style="65" bestFit="1" customWidth="1"/>
    <col min="13" max="13" width="18" style="65" bestFit="1" customWidth="1"/>
    <col min="14" max="14" width="13.28515625" style="65" bestFit="1" customWidth="1"/>
    <col min="15" max="15" width="14.28515625" style="65" bestFit="1" customWidth="1"/>
    <col min="16" max="16" width="13.28515625" style="65" bestFit="1" customWidth="1"/>
    <col min="17" max="20" width="14.28515625" style="65" bestFit="1" customWidth="1"/>
    <col min="21" max="16384" width="9.140625" style="65"/>
  </cols>
  <sheetData>
    <row r="1" spans="1:20" ht="13.5" thickBot="1" x14ac:dyDescent="0.25">
      <c r="A1" s="160" t="s">
        <v>190</v>
      </c>
      <c r="B1" s="161"/>
      <c r="D1" s="162" t="s">
        <v>191</v>
      </c>
      <c r="E1" s="163"/>
      <c r="G1" s="164" t="s">
        <v>192</v>
      </c>
      <c r="H1" s="165"/>
      <c r="J1" s="76" t="s">
        <v>118</v>
      </c>
      <c r="K1" s="77" t="s">
        <v>28</v>
      </c>
      <c r="M1" s="78" t="s">
        <v>78</v>
      </c>
      <c r="N1" s="78" t="s">
        <v>193</v>
      </c>
      <c r="O1" s="78" t="s">
        <v>194</v>
      </c>
      <c r="P1" s="78" t="s">
        <v>195</v>
      </c>
      <c r="Q1" s="78" t="s">
        <v>196</v>
      </c>
      <c r="R1" s="78" t="s">
        <v>197</v>
      </c>
      <c r="S1" s="78" t="s">
        <v>198</v>
      </c>
      <c r="T1" s="78" t="s">
        <v>199</v>
      </c>
    </row>
    <row r="2" spans="1:20" x14ac:dyDescent="0.2">
      <c r="A2" s="79" t="s">
        <v>200</v>
      </c>
      <c r="B2" s="80">
        <v>3</v>
      </c>
      <c r="D2" s="81" t="s">
        <v>201</v>
      </c>
      <c r="E2" s="82">
        <v>2.52E-2</v>
      </c>
      <c r="G2" s="83" t="s">
        <v>29</v>
      </c>
      <c r="H2" s="84" t="s">
        <v>202</v>
      </c>
      <c r="J2" s="85" t="s">
        <v>120</v>
      </c>
      <c r="K2" s="86">
        <v>25681</v>
      </c>
      <c r="M2" s="87" t="s">
        <v>87</v>
      </c>
      <c r="N2" s="88">
        <v>10000</v>
      </c>
      <c r="O2" s="88">
        <v>11500</v>
      </c>
      <c r="P2" s="88">
        <v>8500</v>
      </c>
      <c r="Q2" s="88">
        <v>23500</v>
      </c>
      <c r="R2" s="88">
        <v>17000</v>
      </c>
      <c r="S2" s="88">
        <v>16150</v>
      </c>
      <c r="T2" s="88">
        <f t="shared" ref="T2:T8" si="0">SUM(N2:S2)</f>
        <v>86650</v>
      </c>
    </row>
    <row r="3" spans="1:20" x14ac:dyDescent="0.2">
      <c r="A3" s="81" t="s">
        <v>203</v>
      </c>
      <c r="B3" s="89">
        <v>70</v>
      </c>
      <c r="D3" s="81" t="s">
        <v>204</v>
      </c>
      <c r="E3" s="82">
        <v>3.5499999999999997E-2</v>
      </c>
      <c r="G3" s="90" t="s">
        <v>78</v>
      </c>
      <c r="H3" s="91"/>
      <c r="J3" s="85" t="s">
        <v>122</v>
      </c>
      <c r="K3" s="86">
        <v>20596</v>
      </c>
      <c r="M3" s="87" t="s">
        <v>96</v>
      </c>
      <c r="N3" s="88">
        <v>8950</v>
      </c>
      <c r="O3" s="88">
        <v>13694</v>
      </c>
      <c r="P3" s="88">
        <v>7608</v>
      </c>
      <c r="Q3" s="88">
        <v>21033</v>
      </c>
      <c r="R3" s="88">
        <v>14563</v>
      </c>
      <c r="S3" s="88">
        <v>30582</v>
      </c>
      <c r="T3" s="88">
        <f t="shared" si="0"/>
        <v>96430</v>
      </c>
    </row>
    <row r="4" spans="1:20" x14ac:dyDescent="0.2">
      <c r="A4" s="81" t="s">
        <v>205</v>
      </c>
      <c r="B4" s="89">
        <v>2</v>
      </c>
      <c r="D4" s="81" t="s">
        <v>206</v>
      </c>
      <c r="E4" s="82">
        <v>4.2500000000000003E-2</v>
      </c>
      <c r="G4" s="90" t="s">
        <v>207</v>
      </c>
      <c r="H4" s="91"/>
      <c r="J4" s="85" t="s">
        <v>124</v>
      </c>
      <c r="K4" s="86">
        <v>60000</v>
      </c>
      <c r="M4" s="87" t="s">
        <v>98</v>
      </c>
      <c r="N4" s="88">
        <v>13000</v>
      </c>
      <c r="O4" s="88">
        <v>14950</v>
      </c>
      <c r="P4" s="88">
        <v>11050</v>
      </c>
      <c r="Q4" s="88">
        <v>9945</v>
      </c>
      <c r="R4" s="88">
        <v>11222</v>
      </c>
      <c r="S4" s="88">
        <v>10661</v>
      </c>
      <c r="T4" s="88">
        <f t="shared" si="0"/>
        <v>70828</v>
      </c>
    </row>
    <row r="5" spans="1:20" ht="13.5" thickBot="1" x14ac:dyDescent="0.25">
      <c r="A5" s="81" t="s">
        <v>208</v>
      </c>
      <c r="B5" s="89">
        <v>6</v>
      </c>
      <c r="D5" s="92" t="s">
        <v>209</v>
      </c>
      <c r="E5" s="93">
        <v>2.7799999999999998E-2</v>
      </c>
      <c r="G5" s="90" t="s">
        <v>2</v>
      </c>
      <c r="H5" s="91"/>
      <c r="J5" s="85" t="s">
        <v>126</v>
      </c>
      <c r="K5" s="86">
        <v>19853</v>
      </c>
      <c r="M5" s="87" t="s">
        <v>101</v>
      </c>
      <c r="N5" s="88">
        <v>5450</v>
      </c>
      <c r="O5" s="88">
        <v>8339</v>
      </c>
      <c r="P5" s="88">
        <v>4633</v>
      </c>
      <c r="Q5" s="88">
        <v>12808</v>
      </c>
      <c r="R5" s="88">
        <v>15888</v>
      </c>
      <c r="S5" s="88">
        <v>33365</v>
      </c>
      <c r="T5" s="88">
        <f t="shared" si="0"/>
        <v>80483</v>
      </c>
    </row>
    <row r="6" spans="1:20" ht="13.5" thickBot="1" x14ac:dyDescent="0.25">
      <c r="A6" s="94" t="s">
        <v>210</v>
      </c>
      <c r="B6" s="95" t="b">
        <v>1</v>
      </c>
      <c r="G6" s="96" t="s">
        <v>211</v>
      </c>
      <c r="H6" s="97"/>
      <c r="J6" s="85" t="s">
        <v>128</v>
      </c>
      <c r="K6" s="86">
        <v>19652</v>
      </c>
      <c r="M6" s="87" t="s">
        <v>212</v>
      </c>
      <c r="N6" s="88">
        <v>3584</v>
      </c>
      <c r="O6" s="88">
        <v>4122</v>
      </c>
      <c r="P6" s="88">
        <v>3046</v>
      </c>
      <c r="Q6" s="88">
        <v>2742</v>
      </c>
      <c r="R6" s="88">
        <v>12365</v>
      </c>
      <c r="S6" s="88">
        <v>11747</v>
      </c>
      <c r="T6" s="88">
        <f t="shared" si="0"/>
        <v>37606</v>
      </c>
    </row>
    <row r="7" spans="1:20" x14ac:dyDescent="0.2">
      <c r="J7" s="85" t="s">
        <v>130</v>
      </c>
      <c r="K7" s="86">
        <v>23252</v>
      </c>
      <c r="M7" s="87" t="s">
        <v>213</v>
      </c>
      <c r="N7" s="88">
        <v>16500</v>
      </c>
      <c r="O7" s="88">
        <v>25245</v>
      </c>
      <c r="P7" s="88">
        <v>14025</v>
      </c>
      <c r="Q7" s="88">
        <v>38775</v>
      </c>
      <c r="R7" s="88">
        <v>41325</v>
      </c>
      <c r="S7" s="88">
        <v>50125</v>
      </c>
      <c r="T7" s="88">
        <f t="shared" si="0"/>
        <v>185995</v>
      </c>
    </row>
    <row r="8" spans="1:20" x14ac:dyDescent="0.2">
      <c r="J8" s="85" t="s">
        <v>131</v>
      </c>
      <c r="K8" s="86">
        <v>18470</v>
      </c>
      <c r="M8" s="87" t="s">
        <v>112</v>
      </c>
      <c r="N8" s="88">
        <v>23580</v>
      </c>
      <c r="O8" s="88">
        <v>27117</v>
      </c>
      <c r="P8" s="88">
        <v>20043</v>
      </c>
      <c r="Q8" s="88">
        <v>18039</v>
      </c>
      <c r="R8" s="88">
        <v>19874</v>
      </c>
      <c r="S8" s="88">
        <v>41735</v>
      </c>
      <c r="T8" s="88">
        <f t="shared" si="0"/>
        <v>150388</v>
      </c>
    </row>
    <row r="9" spans="1:20" x14ac:dyDescent="0.2">
      <c r="J9" s="85" t="s">
        <v>133</v>
      </c>
      <c r="K9" s="86">
        <v>15889</v>
      </c>
      <c r="M9" s="78" t="s">
        <v>199</v>
      </c>
      <c r="N9" s="98">
        <f t="shared" ref="N9:S9" si="1">SUM(N2:N8)</f>
        <v>81064</v>
      </c>
      <c r="O9" s="98">
        <f t="shared" si="1"/>
        <v>104967</v>
      </c>
      <c r="P9" s="98">
        <f t="shared" si="1"/>
        <v>68905</v>
      </c>
      <c r="Q9" s="98">
        <f t="shared" si="1"/>
        <v>126842</v>
      </c>
      <c r="R9" s="98">
        <f t="shared" si="1"/>
        <v>132237</v>
      </c>
      <c r="S9" s="98">
        <f t="shared" si="1"/>
        <v>194365</v>
      </c>
    </row>
    <row r="10" spans="1:20" x14ac:dyDescent="0.2">
      <c r="J10" s="85" t="s">
        <v>135</v>
      </c>
      <c r="K10" s="86">
        <v>17586</v>
      </c>
    </row>
    <row r="11" spans="1:20" x14ac:dyDescent="0.2">
      <c r="J11" s="85" t="s">
        <v>136</v>
      </c>
      <c r="K11" s="86">
        <v>22205</v>
      </c>
    </row>
    <row r="12" spans="1:20" x14ac:dyDescent="0.2">
      <c r="J12" s="85" t="s">
        <v>138</v>
      </c>
      <c r="K12" s="86">
        <v>18005</v>
      </c>
    </row>
    <row r="13" spans="1:20" x14ac:dyDescent="0.2">
      <c r="J13" s="85" t="s">
        <v>139</v>
      </c>
      <c r="K13" s="86">
        <v>19571</v>
      </c>
    </row>
    <row r="14" spans="1:20" x14ac:dyDescent="0.2">
      <c r="J14" s="85" t="s">
        <v>141</v>
      </c>
      <c r="K14" s="86">
        <v>21555</v>
      </c>
    </row>
    <row r="15" spans="1:20" x14ac:dyDescent="0.2">
      <c r="J15" s="85" t="s">
        <v>142</v>
      </c>
      <c r="K15" s="86">
        <v>11639</v>
      </c>
    </row>
    <row r="16" spans="1:20" x14ac:dyDescent="0.2">
      <c r="J16" s="85" t="s">
        <v>143</v>
      </c>
      <c r="K16" s="86">
        <v>21565</v>
      </c>
    </row>
    <row r="17" spans="10:11" x14ac:dyDescent="0.2">
      <c r="J17" s="85" t="s">
        <v>145</v>
      </c>
      <c r="K17" s="86">
        <v>13596</v>
      </c>
    </row>
    <row r="18" spans="10:11" x14ac:dyDescent="0.2">
      <c r="J18" s="85" t="s">
        <v>175</v>
      </c>
      <c r="K18" s="86">
        <v>35000</v>
      </c>
    </row>
    <row r="19" spans="10:11" x14ac:dyDescent="0.2">
      <c r="J19" s="85" t="s">
        <v>147</v>
      </c>
      <c r="K19" s="86">
        <v>17852</v>
      </c>
    </row>
    <row r="20" spans="10:11" x14ac:dyDescent="0.2">
      <c r="J20" s="85" t="s">
        <v>148</v>
      </c>
      <c r="K20" s="86">
        <v>26055</v>
      </c>
    </row>
    <row r="21" spans="10:11" x14ac:dyDescent="0.2">
      <c r="J21" s="85" t="s">
        <v>149</v>
      </c>
      <c r="K21" s="86">
        <v>22502</v>
      </c>
    </row>
    <row r="22" spans="10:11" x14ac:dyDescent="0.2">
      <c r="J22" s="85" t="s">
        <v>151</v>
      </c>
      <c r="K22" s="86">
        <v>33056</v>
      </c>
    </row>
    <row r="23" spans="10:11" x14ac:dyDescent="0.2">
      <c r="J23" s="85" t="s">
        <v>152</v>
      </c>
      <c r="K23" s="86">
        <v>11050</v>
      </c>
    </row>
    <row r="24" spans="10:11" x14ac:dyDescent="0.2">
      <c r="J24" s="85" t="s">
        <v>154</v>
      </c>
      <c r="K24" s="86">
        <v>11896</v>
      </c>
    </row>
    <row r="25" spans="10:11" x14ac:dyDescent="0.2">
      <c r="J25" s="85" t="s">
        <v>155</v>
      </c>
      <c r="K25" s="86">
        <v>31562</v>
      </c>
    </row>
    <row r="26" spans="10:11" x14ac:dyDescent="0.2">
      <c r="J26" s="85" t="s">
        <v>214</v>
      </c>
      <c r="K26" s="86">
        <v>50000</v>
      </c>
    </row>
    <row r="27" spans="10:11" x14ac:dyDescent="0.2">
      <c r="J27" s="85" t="s">
        <v>215</v>
      </c>
      <c r="K27" s="86">
        <v>35623.120000000003</v>
      </c>
    </row>
    <row r="28" spans="10:11" x14ac:dyDescent="0.2">
      <c r="J28" s="85" t="s">
        <v>156</v>
      </c>
      <c r="K28" s="86">
        <v>18653</v>
      </c>
    </row>
    <row r="29" spans="10:11" x14ac:dyDescent="0.2">
      <c r="J29" s="85" t="s">
        <v>157</v>
      </c>
      <c r="K29" s="86">
        <v>22790</v>
      </c>
    </row>
    <row r="30" spans="10:11" x14ac:dyDescent="0.2">
      <c r="J30" s="85" t="s">
        <v>158</v>
      </c>
      <c r="K30" s="86">
        <v>18190</v>
      </c>
    </row>
    <row r="31" spans="10:11" x14ac:dyDescent="0.2">
      <c r="J31" s="99" t="s">
        <v>160</v>
      </c>
      <c r="K31" s="86">
        <v>39562</v>
      </c>
    </row>
    <row r="32" spans="10:11" x14ac:dyDescent="0.2">
      <c r="J32" s="85" t="s">
        <v>161</v>
      </c>
      <c r="K32" s="86">
        <v>16000</v>
      </c>
    </row>
    <row r="33" spans="10:11" x14ac:dyDescent="0.2">
      <c r="J33" s="85" t="s">
        <v>162</v>
      </c>
      <c r="K33" s="86">
        <v>31045</v>
      </c>
    </row>
    <row r="34" spans="10:11" x14ac:dyDescent="0.2">
      <c r="J34" s="85" t="s">
        <v>163</v>
      </c>
      <c r="K34" s="86">
        <v>30568</v>
      </c>
    </row>
    <row r="35" spans="10:11" x14ac:dyDescent="0.2">
      <c r="J35" s="85" t="s">
        <v>164</v>
      </c>
      <c r="K35" s="86">
        <v>23658</v>
      </c>
    </row>
    <row r="36" spans="10:11" x14ac:dyDescent="0.2">
      <c r="J36" s="85" t="s">
        <v>165</v>
      </c>
      <c r="K36" s="86">
        <v>20888</v>
      </c>
    </row>
    <row r="37" spans="10:11" x14ac:dyDescent="0.2">
      <c r="J37" s="85" t="s">
        <v>167</v>
      </c>
      <c r="K37" s="86">
        <v>10562</v>
      </c>
    </row>
    <row r="38" spans="10:11" x14ac:dyDescent="0.2">
      <c r="J38" s="85" t="s">
        <v>168</v>
      </c>
      <c r="K38" s="86">
        <v>8532</v>
      </c>
    </row>
    <row r="39" spans="10:11" x14ac:dyDescent="0.2">
      <c r="J39" s="85" t="s">
        <v>169</v>
      </c>
      <c r="K39" s="86">
        <v>18005</v>
      </c>
    </row>
    <row r="40" spans="10:11" x14ac:dyDescent="0.2">
      <c r="J40" s="85" t="s">
        <v>170</v>
      </c>
      <c r="K40" s="86">
        <v>12596</v>
      </c>
    </row>
    <row r="41" spans="10:11" x14ac:dyDescent="0.2">
      <c r="J41" s="100" t="s">
        <v>171</v>
      </c>
      <c r="K41" s="101">
        <v>20220</v>
      </c>
    </row>
    <row r="42" spans="10:11" x14ac:dyDescent="0.2">
      <c r="J42" s="100" t="s">
        <v>172</v>
      </c>
      <c r="K42" s="101">
        <v>15698</v>
      </c>
    </row>
    <row r="43" spans="10:11" x14ac:dyDescent="0.2">
      <c r="J43" s="100" t="s">
        <v>173</v>
      </c>
      <c r="K43" s="101">
        <v>30259</v>
      </c>
    </row>
  </sheetData>
  <mergeCells count="3">
    <mergeCell ref="A1:B1"/>
    <mergeCell ref="D1:E1"/>
    <mergeCell ref="G1:H1"/>
  </mergeCells>
  <pageMargins left="0.78740157499999996" right="0.78740157499999996" top="0.984251969" bottom="0.984251969" header="0.49212598499999999" footer="0.49212598499999999"/>
  <pageSetup orientation="landscape" horizont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9">
    <tabColor rgb="FF006600"/>
  </sheetPr>
  <dimension ref="A1:H20"/>
  <sheetViews>
    <sheetView showGridLines="0" zoomScaleNormal="100" workbookViewId="0">
      <selection activeCell="C4" sqref="C4"/>
    </sheetView>
  </sheetViews>
  <sheetFormatPr defaultRowHeight="12.75" x14ac:dyDescent="0.2"/>
  <cols>
    <col min="1" max="1" width="11.28515625" style="65" bestFit="1" customWidth="1"/>
    <col min="2" max="2" width="9.140625" style="65"/>
    <col min="3" max="3" width="70.28515625" style="65" bestFit="1" customWidth="1"/>
    <col min="4" max="5" width="9.140625" style="65"/>
    <col min="6" max="6" width="10.28515625" style="65" bestFit="1" customWidth="1"/>
    <col min="7" max="7" width="9.140625" style="65"/>
    <col min="8" max="8" width="13.28515625" style="65" bestFit="1" customWidth="1"/>
    <col min="9" max="16384" width="9.140625" style="65"/>
  </cols>
  <sheetData>
    <row r="1" spans="1:8" x14ac:dyDescent="0.2">
      <c r="A1" s="64" t="s">
        <v>180</v>
      </c>
      <c r="C1" s="166"/>
      <c r="D1" s="166"/>
    </row>
    <row r="2" spans="1:8" x14ac:dyDescent="0.2">
      <c r="A2" s="66">
        <v>41275</v>
      </c>
      <c r="C2" s="67"/>
    </row>
    <row r="3" spans="1:8" x14ac:dyDescent="0.2">
      <c r="A3" s="64" t="s">
        <v>181</v>
      </c>
      <c r="C3" s="150" t="s">
        <v>234</v>
      </c>
    </row>
    <row r="4" spans="1:8" x14ac:dyDescent="0.2">
      <c r="A4" s="66">
        <v>41358</v>
      </c>
      <c r="C4"/>
    </row>
    <row r="5" spans="1:8" x14ac:dyDescent="0.2">
      <c r="C5"/>
    </row>
    <row r="6" spans="1:8" ht="13.5" thickBot="1" x14ac:dyDescent="0.25">
      <c r="C6"/>
      <c r="F6" s="68"/>
      <c r="H6" s="68"/>
    </row>
    <row r="7" spans="1:8" x14ac:dyDescent="0.2">
      <c r="C7" s="69" t="s">
        <v>182</v>
      </c>
    </row>
    <row r="8" spans="1:8" ht="13.5" thickBot="1" x14ac:dyDescent="0.25">
      <c r="C8" s="70">
        <f>NETWORKDAYS(A2,A4,FERIADOS)</f>
        <v>60</v>
      </c>
    </row>
    <row r="9" spans="1:8" x14ac:dyDescent="0.2">
      <c r="C9" s="69" t="s">
        <v>183</v>
      </c>
    </row>
    <row r="10" spans="1:8" ht="13.5" thickBot="1" x14ac:dyDescent="0.25">
      <c r="C10" s="70">
        <f>NETWORKDAYS.INTL(A2,A4,11,FERIADOS)</f>
        <v>72</v>
      </c>
    </row>
    <row r="11" spans="1:8" x14ac:dyDescent="0.2">
      <c r="C11" s="69" t="s">
        <v>184</v>
      </c>
    </row>
    <row r="12" spans="1:8" ht="13.5" thickBot="1" x14ac:dyDescent="0.25">
      <c r="C12" s="71">
        <f>WORKDAY(A2,150,FERIADOS)</f>
        <v>41493</v>
      </c>
      <c r="H12" s="68"/>
    </row>
    <row r="13" spans="1:8" x14ac:dyDescent="0.2">
      <c r="C13" s="69" t="s">
        <v>185</v>
      </c>
    </row>
    <row r="14" spans="1:8" ht="13.5" thickBot="1" x14ac:dyDescent="0.25">
      <c r="C14" s="71">
        <f>WORKDAY.INTL(A2,150,11,FERIADOS)</f>
        <v>41457</v>
      </c>
    </row>
    <row r="15" spans="1:8" x14ac:dyDescent="0.2">
      <c r="C15" s="69" t="s">
        <v>186</v>
      </c>
    </row>
    <row r="16" spans="1:8" ht="13.5" thickBot="1" x14ac:dyDescent="0.25">
      <c r="C16" s="71">
        <f>EDATE(A2,10)</f>
        <v>41579</v>
      </c>
    </row>
    <row r="17" spans="1:3" x14ac:dyDescent="0.2">
      <c r="C17" s="69" t="s">
        <v>187</v>
      </c>
    </row>
    <row r="18" spans="1:3" ht="13.5" thickBot="1" x14ac:dyDescent="0.25">
      <c r="C18" s="71">
        <f>EOMONTH(A2,10)</f>
        <v>41608</v>
      </c>
    </row>
    <row r="19" spans="1:3" x14ac:dyDescent="0.2">
      <c r="A19" s="72"/>
      <c r="C19" s="73" t="s">
        <v>188</v>
      </c>
    </row>
    <row r="20" spans="1:3" ht="13.5" thickBot="1" x14ac:dyDescent="0.25">
      <c r="C20" s="71">
        <f>DATE(2013,10,9)</f>
        <v>41556</v>
      </c>
    </row>
  </sheetData>
  <mergeCells count="1">
    <mergeCell ref="C1:D1"/>
  </mergeCells>
  <pageMargins left="0.511811024" right="0.511811024" top="0.78740157499999996" bottom="0.78740157499999996" header="0.31496062000000002" footer="0.31496062000000002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2">
    <tabColor rgb="FF006600"/>
  </sheetPr>
  <dimension ref="A1:H6"/>
  <sheetViews>
    <sheetView zoomScale="205" zoomScaleNormal="205" workbookViewId="0">
      <selection activeCell="B2" sqref="B2"/>
    </sheetView>
  </sheetViews>
  <sheetFormatPr defaultRowHeight="12.75" x14ac:dyDescent="0.2"/>
  <cols>
    <col min="3" max="3" width="10.28515625" bestFit="1" customWidth="1"/>
    <col min="4" max="4" width="2.7109375" customWidth="1"/>
    <col min="5" max="5" width="2.140625" customWidth="1"/>
    <col min="8" max="8" width="10.28515625" bestFit="1" customWidth="1"/>
  </cols>
  <sheetData>
    <row r="1" spans="1:8" x14ac:dyDescent="0.2">
      <c r="A1" s="74" t="s">
        <v>3</v>
      </c>
      <c r="B1" s="74" t="s">
        <v>29</v>
      </c>
      <c r="C1" s="74" t="s">
        <v>30</v>
      </c>
      <c r="F1" s="74" t="s">
        <v>3</v>
      </c>
      <c r="G1" s="74" t="s">
        <v>29</v>
      </c>
      <c r="H1" s="74" t="s">
        <v>30</v>
      </c>
    </row>
    <row r="2" spans="1:8" x14ac:dyDescent="0.2">
      <c r="A2" s="1">
        <v>6</v>
      </c>
      <c r="B2" s="1" t="str">
        <f>VLOOKUP(A2,$F$2:$H$6,2,0)</f>
        <v>Vectra</v>
      </c>
      <c r="C2" s="153"/>
      <c r="F2" s="1">
        <v>6</v>
      </c>
      <c r="G2" s="1" t="s">
        <v>176</v>
      </c>
      <c r="H2" s="153">
        <v>42314.12</v>
      </c>
    </row>
    <row r="3" spans="1:8" x14ac:dyDescent="0.2">
      <c r="A3" s="1">
        <v>5</v>
      </c>
      <c r="B3" s="1"/>
      <c r="C3" s="153"/>
      <c r="F3" s="1">
        <v>5</v>
      </c>
      <c r="G3" s="1" t="s">
        <v>35</v>
      </c>
      <c r="H3" s="153">
        <v>40000</v>
      </c>
    </row>
    <row r="4" spans="1:8" x14ac:dyDescent="0.2">
      <c r="A4" s="1">
        <v>2</v>
      </c>
      <c r="B4" s="1"/>
      <c r="C4" s="153"/>
      <c r="F4" s="1">
        <v>2</v>
      </c>
      <c r="G4" s="1" t="s">
        <v>32</v>
      </c>
      <c r="H4" s="153">
        <v>15000</v>
      </c>
    </row>
    <row r="5" spans="1:8" x14ac:dyDescent="0.2">
      <c r="A5" s="1">
        <v>4</v>
      </c>
      <c r="B5" s="1"/>
      <c r="C5" s="153"/>
      <c r="F5" s="1">
        <v>4</v>
      </c>
      <c r="G5" s="1" t="s">
        <v>34</v>
      </c>
      <c r="H5" s="153">
        <v>35000</v>
      </c>
    </row>
    <row r="6" spans="1:8" x14ac:dyDescent="0.2">
      <c r="A6" s="1">
        <v>1</v>
      </c>
      <c r="B6" s="1"/>
      <c r="C6" s="153"/>
      <c r="F6" s="1">
        <v>1</v>
      </c>
      <c r="G6" s="1" t="s">
        <v>31</v>
      </c>
      <c r="H6" s="153">
        <v>25000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 enableFormatConditionsCalculation="0">
    <tabColor rgb="FF006600"/>
  </sheetPr>
  <dimension ref="A1:J17"/>
  <sheetViews>
    <sheetView showGridLines="0" zoomScale="340" zoomScaleNormal="340" workbookViewId="0">
      <selection activeCell="B5" sqref="B5"/>
    </sheetView>
  </sheetViews>
  <sheetFormatPr defaultRowHeight="12.75" x14ac:dyDescent="0.2"/>
  <cols>
    <col min="1" max="1" width="7.42578125" style="5" bestFit="1" customWidth="1"/>
    <col min="2" max="2" width="14" style="5" customWidth="1"/>
    <col min="3" max="3" width="10.42578125" style="5" bestFit="1" customWidth="1"/>
    <col min="4" max="4" width="1.5703125" style="5" customWidth="1"/>
    <col min="5" max="5" width="1.85546875" style="5" customWidth="1"/>
    <col min="6" max="6" width="1.7109375" style="5" customWidth="1"/>
    <col min="7" max="7" width="2.5703125" style="5" customWidth="1"/>
    <col min="8" max="8" width="7.42578125" style="5" bestFit="1" customWidth="1"/>
    <col min="9" max="9" width="9.85546875" style="5" bestFit="1" customWidth="1"/>
    <col min="10" max="10" width="10.7109375" style="5" bestFit="1" customWidth="1"/>
    <col min="11" max="16384" width="9.140625" style="5"/>
  </cols>
  <sheetData>
    <row r="1" spans="1:10" x14ac:dyDescent="0.2">
      <c r="A1" s="5">
        <v>1</v>
      </c>
      <c r="B1" s="5">
        <v>2</v>
      </c>
      <c r="C1" s="5">
        <v>3</v>
      </c>
    </row>
    <row r="2" spans="1:10" x14ac:dyDescent="0.2">
      <c r="A2" s="152" t="s">
        <v>3</v>
      </c>
      <c r="B2" s="152" t="s">
        <v>29</v>
      </c>
      <c r="C2" s="152" t="s">
        <v>30</v>
      </c>
    </row>
    <row r="3" spans="1:10" x14ac:dyDescent="0.2">
      <c r="A3" s="12">
        <v>6</v>
      </c>
      <c r="B3" s="6" t="str">
        <f>IFERROR(VLOOKUP($A3,BASEPROC,B$1,0),"")</f>
        <v>Vectra</v>
      </c>
      <c r="C3" s="6">
        <f>IFERROR(VLOOKUP($A3,BASEPROC,C$1,0),0)</f>
        <v>42314.12</v>
      </c>
    </row>
    <row r="4" spans="1:10" x14ac:dyDescent="0.2">
      <c r="A4" s="13">
        <v>5</v>
      </c>
      <c r="B4" s="6" t="str">
        <f>IFERROR(VLOOKUP($A4,BASEPROC,B$1,0),"")</f>
        <v>Santana</v>
      </c>
      <c r="C4" s="6">
        <f>IFERROR(VLOOKUP($A4,BASEPROC,C$1,0),0)</f>
        <v>40000</v>
      </c>
    </row>
    <row r="5" spans="1:10" x14ac:dyDescent="0.2">
      <c r="A5" s="13">
        <v>2</v>
      </c>
      <c r="B5" s="6" t="str">
        <f>IFERROR(VLOOKUP($A5,BASEPROC,B$1,0),"")</f>
        <v>Palio</v>
      </c>
      <c r="C5" s="6">
        <f>IFERROR(VLOOKUP($A5,BASEPROC,C$1,0),0)</f>
        <v>15000</v>
      </c>
    </row>
    <row r="6" spans="1:10" x14ac:dyDescent="0.2">
      <c r="A6" s="13">
        <v>4</v>
      </c>
      <c r="B6" s="6" t="str">
        <f>IFERROR(VLOOKUP($A6,BASEPROC,B$1,0),"")</f>
        <v>Passat</v>
      </c>
      <c r="C6" s="6">
        <f>IFERROR(VLOOKUP($A6,BASEPROC,C$1,0),0)</f>
        <v>35000</v>
      </c>
    </row>
    <row r="7" spans="1:10" x14ac:dyDescent="0.2">
      <c r="A7" s="13">
        <v>1</v>
      </c>
      <c r="B7" s="6" t="str">
        <f>IFERROR(VLOOKUP($A7,BASEPROC,B$1,0),"")</f>
        <v>Astra</v>
      </c>
      <c r="C7" s="6">
        <f>IFERROR(VLOOKUP($A7,BASEPROC,C$1,0),0)</f>
        <v>25000</v>
      </c>
    </row>
    <row r="8" spans="1:10" customFormat="1" x14ac:dyDescent="0.2">
      <c r="H8" s="5"/>
      <c r="I8" s="5"/>
      <c r="J8" s="5"/>
    </row>
    <row r="9" spans="1:10" customFormat="1" x14ac:dyDescent="0.2"/>
    <row r="10" spans="1:10" customFormat="1" x14ac:dyDescent="0.2"/>
    <row r="11" spans="1:10" customFormat="1" x14ac:dyDescent="0.2"/>
    <row r="12" spans="1:10" customFormat="1" x14ac:dyDescent="0.2"/>
    <row r="13" spans="1:10" customFormat="1" x14ac:dyDescent="0.2"/>
    <row r="14" spans="1:10" customFormat="1" x14ac:dyDescent="0.2"/>
    <row r="15" spans="1:10" customFormat="1" x14ac:dyDescent="0.2"/>
    <row r="16" spans="1:10" ht="15.75" x14ac:dyDescent="0.25">
      <c r="A16" s="14" t="s">
        <v>36</v>
      </c>
    </row>
    <row r="17" spans="2:2" ht="15.75" x14ac:dyDescent="0.25">
      <c r="B17" s="14" t="s">
        <v>37</v>
      </c>
    </row>
  </sheetData>
  <phoneticPr fontId="0" type="noConversion"/>
  <pageMargins left="0.78740157499999996" right="0.78740157499999996" top="0.984251969" bottom="0.984251969" header="0.49212598499999999" footer="0.49212598499999999"/>
  <pageSetup orientation="portrait" horizontalDpi="300" verticalDpi="300" copies="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6" enableFormatConditionsCalculation="0">
    <tabColor rgb="FF006600"/>
  </sheetPr>
  <dimension ref="A1:E13"/>
  <sheetViews>
    <sheetView showGridLines="0" zoomScaleNormal="100" workbookViewId="0">
      <selection activeCell="A5" sqref="A5"/>
    </sheetView>
  </sheetViews>
  <sheetFormatPr defaultRowHeight="12.75" x14ac:dyDescent="0.2"/>
  <cols>
    <col min="1" max="1" width="22.7109375" bestFit="1" customWidth="1"/>
    <col min="2" max="2" width="13.7109375" customWidth="1"/>
    <col min="3" max="3" width="14.28515625" customWidth="1"/>
    <col min="4" max="4" width="14.42578125" customWidth="1"/>
    <col min="5" max="5" width="16.5703125" customWidth="1"/>
  </cols>
  <sheetData>
    <row r="1" spans="1:5" ht="15" x14ac:dyDescent="0.25">
      <c r="A1" s="167" t="s">
        <v>38</v>
      </c>
      <c r="B1" s="167"/>
      <c r="C1" s="167"/>
      <c r="D1" s="167"/>
      <c r="E1" s="167"/>
    </row>
    <row r="4" spans="1:5" ht="25.5" x14ac:dyDescent="0.2">
      <c r="A4" s="11" t="s">
        <v>39</v>
      </c>
      <c r="B4" s="11" t="s">
        <v>40</v>
      </c>
      <c r="C4" s="11" t="s">
        <v>41</v>
      </c>
      <c r="D4" s="11" t="s">
        <v>42</v>
      </c>
      <c r="E4" s="11" t="s">
        <v>55</v>
      </c>
    </row>
    <row r="5" spans="1:5" x14ac:dyDescent="0.2">
      <c r="A5" s="1" t="s">
        <v>43</v>
      </c>
      <c r="B5" s="2">
        <v>1800</v>
      </c>
      <c r="C5" s="2">
        <v>10000</v>
      </c>
      <c r="D5" s="15">
        <v>5000</v>
      </c>
      <c r="E5" s="21">
        <f t="shared" ref="E5:E13" si="0">IF(C5&gt;=D5,VLOOKUP(C5,COMISSAO,3)*C5+B5,B5)</f>
        <v>2050</v>
      </c>
    </row>
    <row r="6" spans="1:5" x14ac:dyDescent="0.2">
      <c r="A6" s="1" t="s">
        <v>44</v>
      </c>
      <c r="B6" s="2">
        <v>523</v>
      </c>
      <c r="C6" s="2">
        <v>3526.32</v>
      </c>
      <c r="D6" s="15">
        <v>5000</v>
      </c>
      <c r="E6" s="21">
        <f t="shared" si="0"/>
        <v>523</v>
      </c>
    </row>
    <row r="7" spans="1:5" x14ac:dyDescent="0.2">
      <c r="A7" s="1" t="s">
        <v>45</v>
      </c>
      <c r="B7" s="2">
        <v>1550</v>
      </c>
      <c r="C7" s="2">
        <v>4582.29</v>
      </c>
      <c r="D7" s="15">
        <v>4500</v>
      </c>
      <c r="E7" s="21">
        <f t="shared" si="0"/>
        <v>1641.6458</v>
      </c>
    </row>
    <row r="8" spans="1:5" x14ac:dyDescent="0.2">
      <c r="A8" s="1" t="s">
        <v>46</v>
      </c>
      <c r="B8" s="2">
        <v>2550</v>
      </c>
      <c r="C8" s="2">
        <v>3523.98</v>
      </c>
      <c r="D8" s="15">
        <v>8000</v>
      </c>
      <c r="E8" s="21">
        <f t="shared" si="0"/>
        <v>2550</v>
      </c>
    </row>
    <row r="9" spans="1:5" x14ac:dyDescent="0.2">
      <c r="A9" s="1" t="s">
        <v>47</v>
      </c>
      <c r="B9" s="2">
        <v>6523</v>
      </c>
      <c r="C9" s="2">
        <v>4852.99</v>
      </c>
      <c r="D9" s="15">
        <v>4500</v>
      </c>
      <c r="E9" s="21">
        <f t="shared" si="0"/>
        <v>6620.0598</v>
      </c>
    </row>
    <row r="10" spans="1:5" x14ac:dyDescent="0.2">
      <c r="A10" s="1" t="s">
        <v>48</v>
      </c>
      <c r="B10" s="2">
        <v>4124</v>
      </c>
      <c r="C10" s="2">
        <v>10852.35</v>
      </c>
      <c r="D10" s="15">
        <v>18000</v>
      </c>
      <c r="E10" s="21">
        <f t="shared" si="0"/>
        <v>4124</v>
      </c>
    </row>
    <row r="11" spans="1:5" x14ac:dyDescent="0.2">
      <c r="A11" s="1" t="s">
        <v>49</v>
      </c>
      <c r="B11" s="2">
        <v>2543</v>
      </c>
      <c r="C11" s="2">
        <v>45214.23</v>
      </c>
      <c r="D11" s="15">
        <v>42000</v>
      </c>
      <c r="E11" s="21">
        <f t="shared" si="0"/>
        <v>4351.5691999999999</v>
      </c>
    </row>
    <row r="12" spans="1:5" x14ac:dyDescent="0.2">
      <c r="A12" s="1" t="s">
        <v>50</v>
      </c>
      <c r="B12" s="2">
        <v>4123</v>
      </c>
      <c r="C12" s="2">
        <v>15632.25</v>
      </c>
      <c r="D12" s="15">
        <v>25000</v>
      </c>
      <c r="E12" s="21">
        <f t="shared" si="0"/>
        <v>4123</v>
      </c>
    </row>
    <row r="13" spans="1:5" x14ac:dyDescent="0.2">
      <c r="A13" s="1" t="s">
        <v>51</v>
      </c>
      <c r="B13" s="2">
        <v>785</v>
      </c>
      <c r="C13" s="2">
        <v>18524.36</v>
      </c>
      <c r="D13" s="15">
        <v>17520</v>
      </c>
      <c r="E13" s="21">
        <f t="shared" si="0"/>
        <v>1377.77952</v>
      </c>
    </row>
  </sheetData>
  <mergeCells count="1">
    <mergeCell ref="A1:E1"/>
  </mergeCells>
  <phoneticPr fontId="10" type="noConversion"/>
  <pageMargins left="0.78740157499999996" right="0.78740157499999996" top="0.984251969" bottom="0.984251969" header="0.49212598499999999" footer="0.49212598499999999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7">
    <tabColor rgb="FF006600"/>
  </sheetPr>
  <dimension ref="A2:J18"/>
  <sheetViews>
    <sheetView showGridLines="0" topLeftCell="A10" zoomScale="280" zoomScaleNormal="280" workbookViewId="0">
      <selection activeCell="H16" sqref="H16"/>
    </sheetView>
  </sheetViews>
  <sheetFormatPr defaultRowHeight="12.75" x14ac:dyDescent="0.2"/>
  <cols>
    <col min="2" max="6" width="2.7109375" customWidth="1"/>
  </cols>
  <sheetData>
    <row r="2" spans="2:10" x14ac:dyDescent="0.2">
      <c r="B2" s="23" t="s">
        <v>56</v>
      </c>
      <c r="C2" s="23" t="s">
        <v>57</v>
      </c>
      <c r="D2" s="23" t="s">
        <v>58</v>
      </c>
      <c r="E2" s="24" t="s">
        <v>59</v>
      </c>
      <c r="F2" s="23" t="s">
        <v>60</v>
      </c>
      <c r="H2" s="23" t="str">
        <f>INDEX($B$2:$F$2,4)</f>
        <v>D</v>
      </c>
    </row>
    <row r="5" spans="2:10" x14ac:dyDescent="0.2">
      <c r="B5" s="23" t="s">
        <v>56</v>
      </c>
    </row>
    <row r="6" spans="2:10" x14ac:dyDescent="0.2">
      <c r="B6" s="23" t="s">
        <v>57</v>
      </c>
    </row>
    <row r="7" spans="2:10" x14ac:dyDescent="0.2">
      <c r="B7" s="23" t="s">
        <v>58</v>
      </c>
    </row>
    <row r="8" spans="2:10" x14ac:dyDescent="0.2">
      <c r="B8" s="24" t="s">
        <v>59</v>
      </c>
    </row>
    <row r="9" spans="2:10" x14ac:dyDescent="0.2">
      <c r="B9" s="23" t="s">
        <v>60</v>
      </c>
      <c r="H9" s="23" t="str">
        <f>INDEX($B$5:$B$9,4)</f>
        <v>D</v>
      </c>
      <c r="J9" t="s">
        <v>61</v>
      </c>
    </row>
    <row r="12" spans="2:10" x14ac:dyDescent="0.2">
      <c r="B12" s="23" t="s">
        <v>56</v>
      </c>
      <c r="C12" s="23" t="s">
        <v>57</v>
      </c>
      <c r="D12" s="23" t="s">
        <v>58</v>
      </c>
      <c r="E12" s="25" t="s">
        <v>59</v>
      </c>
      <c r="F12" s="23" t="s">
        <v>60</v>
      </c>
    </row>
    <row r="13" spans="2:10" x14ac:dyDescent="0.2">
      <c r="B13" s="23" t="s">
        <v>62</v>
      </c>
      <c r="C13" s="23" t="s">
        <v>63</v>
      </c>
      <c r="D13" s="23" t="s">
        <v>64</v>
      </c>
      <c r="E13" s="25" t="s">
        <v>65</v>
      </c>
      <c r="F13" s="23" t="s">
        <v>66</v>
      </c>
    </row>
    <row r="14" spans="2:10" x14ac:dyDescent="0.2">
      <c r="B14" s="23" t="s">
        <v>67</v>
      </c>
      <c r="C14" s="23" t="s">
        <v>68</v>
      </c>
      <c r="D14" s="23" t="s">
        <v>69</v>
      </c>
      <c r="E14" s="25" t="s">
        <v>70</v>
      </c>
      <c r="F14" s="24" t="s">
        <v>71</v>
      </c>
    </row>
    <row r="15" spans="2:10" x14ac:dyDescent="0.2">
      <c r="B15" s="23" t="s">
        <v>72</v>
      </c>
      <c r="C15" s="23" t="s">
        <v>73</v>
      </c>
      <c r="D15" s="23" t="s">
        <v>74</v>
      </c>
      <c r="E15" s="25" t="s">
        <v>75</v>
      </c>
      <c r="F15" s="23" t="s">
        <v>76</v>
      </c>
      <c r="H15" s="23" t="str">
        <f>INDEX($B$12:$F$15,3,5)</f>
        <v>O</v>
      </c>
    </row>
    <row r="18" spans="1:1" x14ac:dyDescent="0.2">
      <c r="A18" s="26" t="s">
        <v>77</v>
      </c>
    </row>
  </sheetData>
  <pageMargins left="0.78740157499999996" right="0.78740157499999996" top="0.984251969" bottom="0.984251969" header="0.49212598499999999" footer="0.49212598499999999"/>
  <pageSetup paperSize="9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14</vt:i4>
      </vt:variant>
      <vt:variant>
        <vt:lpstr>Intervalos nomeados</vt:lpstr>
      </vt:variant>
      <vt:variant>
        <vt:i4>10</vt:i4>
      </vt:variant>
    </vt:vector>
  </HeadingPairs>
  <TitlesOfParts>
    <vt:vector size="24" baseType="lpstr">
      <vt:lpstr>BASE01</vt:lpstr>
      <vt:lpstr>BASE02</vt:lpstr>
      <vt:lpstr>FERIADOS</vt:lpstr>
      <vt:lpstr>BASEFORM</vt:lpstr>
      <vt:lpstr>Funções de Datas - Capítulo 5</vt:lpstr>
      <vt:lpstr>Plan1</vt:lpstr>
      <vt:lpstr>PROCV</vt:lpstr>
      <vt:lpstr>PROCV2</vt:lpstr>
      <vt:lpstr>Função ÍNDICE - Capítulo 5</vt:lpstr>
      <vt:lpstr>Função CORRESP - Capítulo5</vt:lpstr>
      <vt:lpstr>Aplicação 01</vt:lpstr>
      <vt:lpstr>Aplicação 02</vt:lpstr>
      <vt:lpstr>Financiamento_Veículos</vt:lpstr>
      <vt:lpstr>Consulta</vt:lpstr>
      <vt:lpstr>AUTOS</vt:lpstr>
      <vt:lpstr>BASEPROC</vt:lpstr>
      <vt:lpstr>Categoria</vt:lpstr>
      <vt:lpstr>COMISSAO</vt:lpstr>
      <vt:lpstr>FERIADOS</vt:lpstr>
      <vt:lpstr>Filme</vt:lpstr>
      <vt:lpstr>Locação</vt:lpstr>
      <vt:lpstr>Ref</vt:lpstr>
      <vt:lpstr>TAXAS</vt:lpstr>
      <vt:lpstr>VALORES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treinamento</dc:creator>
  <cp:lastModifiedBy>Wesley de Oliveira Soares - Instrutor</cp:lastModifiedBy>
  <cp:lastPrinted>2001-12-04T22:51:25Z</cp:lastPrinted>
  <dcterms:created xsi:type="dcterms:W3CDTF">1997-04-06T15:11:38Z</dcterms:created>
  <dcterms:modified xsi:type="dcterms:W3CDTF">2013-10-09T21:02:24Z</dcterms:modified>
</cp:coreProperties>
</file>