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E\Repositorios Git\CC-Unipe\P4 2024-1\Teoria dos grafos\"/>
    </mc:Choice>
  </mc:AlternateContent>
  <xr:revisionPtr revIDLastSave="0" documentId="13_ncr:1_{02D4FD33-9BAE-424B-898A-A910E785BD42}" xr6:coauthVersionLast="47" xr6:coauthVersionMax="47" xr10:uidLastSave="{00000000-0000-0000-0000-000000000000}"/>
  <bookViews>
    <workbookView xWindow="-120" yWindow="-120" windowWidth="29040" windowHeight="15840" xr2:uid="{B797D44F-8757-4956-BEEA-F7FAD5DE3C7C}"/>
  </bookViews>
  <sheets>
    <sheet name="Nao direcionado" sheetId="2" r:id="rId1"/>
    <sheet name="Direcionado" sheetId="1" r:id="rId2"/>
    <sheet name="Direcionado Ponderado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2" i="4" l="1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E3" i="4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AE3" i="2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B32" i="1"/>
</calcChain>
</file>

<file path=xl/sharedStrings.xml><?xml version="1.0" encoding="utf-8"?>
<sst xmlns="http://schemas.openxmlformats.org/spreadsheetml/2006/main" count="264" uniqueCount="59">
  <si>
    <t>esperança</t>
  </si>
  <si>
    <t>s. sebastião de lagoa de roça</t>
  </si>
  <si>
    <t>ipaarama</t>
  </si>
  <si>
    <t>campina grande</t>
  </si>
  <si>
    <t>galante</t>
  </si>
  <si>
    <t>riachao bacamarte</t>
  </si>
  <si>
    <t>cajá</t>
  </si>
  <si>
    <t>Santa rita</t>
  </si>
  <si>
    <t>bayeux</t>
  </si>
  <si>
    <t>joão pessoa</t>
  </si>
  <si>
    <t>cabedelo</t>
  </si>
  <si>
    <t>lucena</t>
  </si>
  <si>
    <t>mamanguape</t>
  </si>
  <si>
    <t>itapororoca</t>
  </si>
  <si>
    <t>araçagi</t>
  </si>
  <si>
    <t>guarabira</t>
  </si>
  <si>
    <t>cuitegi</t>
  </si>
  <si>
    <t>pilões</t>
  </si>
  <si>
    <t>remígio</t>
  </si>
  <si>
    <t>areia</t>
  </si>
  <si>
    <t>alagoa grande</t>
  </si>
  <si>
    <t>alagoinha</t>
  </si>
  <si>
    <t>mulungu</t>
  </si>
  <si>
    <t>mari</t>
  </si>
  <si>
    <t>sapé</t>
  </si>
  <si>
    <t>capim</t>
  </si>
  <si>
    <t>cruz do espírito santo</t>
  </si>
  <si>
    <t>gurinhém</t>
  </si>
  <si>
    <t>juarez távora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</si>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</sst>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196"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>
          <bgColor theme="4"/>
        </patternFill>
      </fill>
    </dxf>
    <dxf>
      <font>
        <color auto="1"/>
      </font>
      <fill>
        <patternFill>
          <bgColor theme="4"/>
        </patternFill>
      </fill>
    </dxf>
    <dxf>
      <font>
        <color theme="0"/>
      </font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ADC2A3-D43F-4820-BD3D-82ED3900F684}" name="Tabela24" displayName="Tabela24" ref="A1:AD32" totalsRowCount="1" headerRowDxfId="195" dataDxfId="194" totalsRowDxfId="193">
  <autoFilter ref="A1:AD31" xr:uid="{EB152B27-C55B-4492-9C0C-22A70CA7D78A}"/>
  <tableColumns count="30">
    <tableColumn id="1" xr3:uid="{27E6ED04-0575-4E48-BC85-BCCDCB4EB4BB}" name="Coluna1" dataDxfId="159" totalsRowDxfId="29"/>
    <tableColumn id="2" xr3:uid="{91F425EF-0FCE-4195-8874-549D93367758}" name="Coluna2" totalsRowFunction="sum" dataDxfId="158" totalsRowDxfId="28"/>
    <tableColumn id="3" xr3:uid="{F9725747-6189-49D0-BBE0-DDE505CE6E9D}" name="Coluna3" totalsRowFunction="sum" dataDxfId="157" totalsRowDxfId="27"/>
    <tableColumn id="4" xr3:uid="{B607CD97-C85E-49EF-A198-657D2E666C69}" name="Coluna4" totalsRowFunction="sum" dataDxfId="156" totalsRowDxfId="26"/>
    <tableColumn id="5" xr3:uid="{A9973D69-FFB1-4C8C-8FA6-CDB538FD452A}" name="Coluna5" totalsRowFunction="sum" dataDxfId="155" totalsRowDxfId="25"/>
    <tableColumn id="6" xr3:uid="{0D8EFE34-4C23-43B0-B493-35B6088B2477}" name="Coluna6" totalsRowFunction="sum" dataDxfId="154" totalsRowDxfId="24"/>
    <tableColumn id="7" xr3:uid="{39E4A2D3-D648-4393-8B27-FBF8528F1A7C}" name="Coluna7" totalsRowFunction="sum" dataDxfId="153" totalsRowDxfId="23"/>
    <tableColumn id="8" xr3:uid="{E4368640-0DB9-4915-BBED-137D63A7398A}" name="Coluna8" totalsRowFunction="sum" dataDxfId="152" totalsRowDxfId="22"/>
    <tableColumn id="9" xr3:uid="{927D8C6A-CC4F-46FB-BF67-D8B564CF6F35}" name="Coluna9" totalsRowFunction="sum" dataDxfId="151" totalsRowDxfId="21"/>
    <tableColumn id="10" xr3:uid="{8C38E0D6-07FB-4622-9043-52CD1B0D0151}" name="Coluna10" totalsRowFunction="sum" dataDxfId="150" totalsRowDxfId="20"/>
    <tableColumn id="11" xr3:uid="{A3433D84-D436-48FF-AB18-4E0C11EE0F68}" name="Coluna11" totalsRowFunction="sum" dataDxfId="149" totalsRowDxfId="19"/>
    <tableColumn id="12" xr3:uid="{39EE6E5B-561F-474F-B79B-C34CE9CA5736}" name="Coluna12" totalsRowFunction="sum" dataDxfId="148" totalsRowDxfId="18"/>
    <tableColumn id="13" xr3:uid="{4B815EC8-013A-4C0F-9140-9D927656576F}" name="Coluna13" totalsRowFunction="sum" dataDxfId="147" totalsRowDxfId="17"/>
    <tableColumn id="14" xr3:uid="{0C4F4C24-4EFF-468A-8ABF-6F97E154B388}" name="Coluna14" totalsRowFunction="sum" dataDxfId="146" totalsRowDxfId="16"/>
    <tableColumn id="15" xr3:uid="{C1431F11-75E4-4675-9F5B-7C4C39F243CE}" name="Coluna15" totalsRowFunction="sum" dataDxfId="145" totalsRowDxfId="15"/>
    <tableColumn id="16" xr3:uid="{245B9485-58DA-4FDC-B14E-78ECBF812CDF}" name="Coluna16" totalsRowFunction="sum" dataDxfId="144" totalsRowDxfId="14"/>
    <tableColumn id="17" xr3:uid="{96DBB658-05F8-469A-AD50-FE5A654AF95C}" name="Coluna17" totalsRowFunction="sum" dataDxfId="143" totalsRowDxfId="13"/>
    <tableColumn id="18" xr3:uid="{DAC336EB-81C6-4183-BCE3-1B759B972DEC}" name="Coluna18" totalsRowFunction="sum" dataDxfId="142" totalsRowDxfId="12"/>
    <tableColumn id="19" xr3:uid="{70D550DF-7A64-48A1-9C40-CC10ACA39EDD}" name="Coluna19" totalsRowFunction="sum" dataDxfId="141" totalsRowDxfId="11"/>
    <tableColumn id="20" xr3:uid="{6B375762-138B-46C8-9A20-C8933C3E7F52}" name="Coluna20" totalsRowFunction="sum" dataDxfId="140" totalsRowDxfId="10"/>
    <tableColumn id="21" xr3:uid="{54EC9A55-12D9-40E8-92C4-95F83BE4141B}" name="Coluna21" totalsRowFunction="sum" dataDxfId="139" totalsRowDxfId="9"/>
    <tableColumn id="22" xr3:uid="{82222A15-BAF4-49B2-993B-4F5F219D05C3}" name="Coluna22" totalsRowFunction="sum" dataDxfId="138" totalsRowDxfId="8"/>
    <tableColumn id="23" xr3:uid="{9A51936F-9ECE-4B13-979A-01CD3C1AA01C}" name="Coluna23" totalsRowFunction="sum" dataDxfId="137" totalsRowDxfId="7"/>
    <tableColumn id="24" xr3:uid="{D566BEDA-8E0A-4456-8213-4851E1FB6D8E}" name="Coluna24" totalsRowFunction="sum" dataDxfId="136" totalsRowDxfId="6"/>
    <tableColumn id="25" xr3:uid="{09ED20AA-D4C1-4376-AE9C-924D85D1FE2D}" name="Coluna25" totalsRowFunction="sum" dataDxfId="135" totalsRowDxfId="5"/>
    <tableColumn id="26" xr3:uid="{98FF5745-8B9D-4829-BD81-9298F7F4DD6F}" name="Coluna26" totalsRowFunction="sum" dataDxfId="134" totalsRowDxfId="4"/>
    <tableColumn id="27" xr3:uid="{CC8C527F-3FED-4872-8A17-C8914A484F05}" name="Coluna27" totalsRowFunction="sum" dataDxfId="133" totalsRowDxfId="3"/>
    <tableColumn id="28" xr3:uid="{0181EC3B-CA46-40D1-AFE3-A47266C6D973}" name="Coluna28" totalsRowFunction="sum" dataDxfId="132" totalsRowDxfId="2"/>
    <tableColumn id="29" xr3:uid="{09535D52-5C5A-49EC-8D5F-A69F8776514E}" name="Coluna29" totalsRowFunction="sum" dataDxfId="131" totalsRowDxfId="1"/>
    <tableColumn id="30" xr3:uid="{C86AB9FA-90A8-4570-A8AD-EA09C53435DB}" name="Coluna30" totalsRowFunction="sum" dataDxfId="130" totalsRow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52B27-C55B-4492-9C0C-22A70CA7D78A}" name="Tabela2" displayName="Tabela2" ref="A1:AD32" totalsRowCount="1" headerRowDxfId="192" dataDxfId="191" totalsRowDxfId="190">
  <autoFilter ref="A1:AD31" xr:uid="{EB152B27-C55B-4492-9C0C-22A70CA7D78A}"/>
  <tableColumns count="30">
    <tableColumn id="1" xr3:uid="{AFFD4975-2075-4C18-925C-940BB8D2B862}" name="Coluna1" dataDxfId="189" totalsRowDxfId="129"/>
    <tableColumn id="2" xr3:uid="{0D261C9D-5992-44E8-8FB3-716FB3021B02}" name="Coluna2" totalsRowFunction="sum" dataDxfId="188" totalsRowDxfId="128"/>
    <tableColumn id="3" xr3:uid="{E7EE96EB-AF8B-4081-AC0D-2D907BF88A4F}" name="Coluna3" totalsRowFunction="sum" dataDxfId="187" totalsRowDxfId="127"/>
    <tableColumn id="4" xr3:uid="{2599B3D4-F9E3-49CA-9AA1-B0D0E0C3AEBA}" name="Coluna4" totalsRowFunction="sum" dataDxfId="186" totalsRowDxfId="126"/>
    <tableColumn id="5" xr3:uid="{2BCE2B3A-4B66-4E15-BE1C-690CC307CF1A}" name="Coluna5" totalsRowFunction="sum" dataDxfId="185" totalsRowDxfId="125"/>
    <tableColumn id="6" xr3:uid="{2F29C65C-B669-46D7-A527-B7EEAB77FD9B}" name="Coluna6" totalsRowFunction="sum" dataDxfId="184" totalsRowDxfId="124"/>
    <tableColumn id="7" xr3:uid="{5D05E337-9A29-41F5-A809-9A4AFBD0BD5A}" name="Coluna7" totalsRowFunction="sum" dataDxfId="183" totalsRowDxfId="123"/>
    <tableColumn id="8" xr3:uid="{8EFF9878-05BF-4366-BCB6-6A44A6093B99}" name="Coluna8" totalsRowFunction="sum" dataDxfId="182" totalsRowDxfId="122"/>
    <tableColumn id="9" xr3:uid="{7D960F48-4FF9-4B5F-8255-E621CAB83675}" name="Coluna9" totalsRowFunction="sum" dataDxfId="181" totalsRowDxfId="121"/>
    <tableColumn id="10" xr3:uid="{7E4C43AF-0266-4652-B12A-577A3D6A3277}" name="Coluna10" totalsRowFunction="sum" dataDxfId="180" totalsRowDxfId="120"/>
    <tableColumn id="11" xr3:uid="{95E70AED-C03F-4AD3-918B-DD6E59C881A0}" name="Coluna11" totalsRowFunction="sum" dataDxfId="179" totalsRowDxfId="119"/>
    <tableColumn id="12" xr3:uid="{A00E4776-1714-45A0-A8AB-463A7ACCAF54}" name="Coluna12" totalsRowFunction="sum" dataDxfId="178" totalsRowDxfId="118"/>
    <tableColumn id="13" xr3:uid="{DAB3A687-62DD-4D6D-9DB7-AB38DCF20ED4}" name="Coluna13" totalsRowFunction="sum" dataDxfId="177" totalsRowDxfId="117"/>
    <tableColumn id="14" xr3:uid="{0FB98248-E8E2-4B9E-86FD-D305F98300B7}" name="Coluna14" totalsRowFunction="sum" dataDxfId="176" totalsRowDxfId="116"/>
    <tableColumn id="15" xr3:uid="{3A95137C-9DAE-45F6-A01F-61CDB13BFEAD}" name="Coluna15" totalsRowFunction="sum" dataDxfId="175" totalsRowDxfId="115"/>
    <tableColumn id="16" xr3:uid="{C3F044AD-B6D2-475C-913C-3DF745127566}" name="Coluna16" totalsRowFunction="sum" dataDxfId="174" totalsRowDxfId="114"/>
    <tableColumn id="17" xr3:uid="{0E8F308B-87CD-41F0-901B-DB2208FE16AA}" name="Coluna17" totalsRowFunction="sum" dataDxfId="173" totalsRowDxfId="113"/>
    <tableColumn id="18" xr3:uid="{5EB7F828-C093-415A-B631-9DB87161B489}" name="Coluna18" totalsRowFunction="sum" dataDxfId="172" totalsRowDxfId="112"/>
    <tableColumn id="19" xr3:uid="{94EA0C62-8887-4354-BEB3-3099E005AF07}" name="Coluna19" totalsRowFunction="sum" dataDxfId="171" totalsRowDxfId="111"/>
    <tableColumn id="20" xr3:uid="{DDC09725-F835-4AEF-9B59-59F70A82FA1B}" name="Coluna20" totalsRowFunction="sum" dataDxfId="170" totalsRowDxfId="110"/>
    <tableColumn id="21" xr3:uid="{CF54B850-AB12-4BFD-94FE-EA8DC23C2931}" name="Coluna21" totalsRowFunction="sum" dataDxfId="169" totalsRowDxfId="109"/>
    <tableColumn id="22" xr3:uid="{43C79577-FA18-4305-9524-B6770124A9B4}" name="Coluna22" totalsRowFunction="sum" dataDxfId="168" totalsRowDxfId="108"/>
    <tableColumn id="23" xr3:uid="{3BD88972-5D30-4053-9C9A-6ADF5E6FFEA3}" name="Coluna23" totalsRowFunction="sum" dataDxfId="167" totalsRowDxfId="107"/>
    <tableColumn id="24" xr3:uid="{3D7EAE50-9CD2-40EE-BFAE-BD8FBF09548D}" name="Coluna24" totalsRowFunction="sum" dataDxfId="166" totalsRowDxfId="106"/>
    <tableColumn id="25" xr3:uid="{A0EF1F69-C5D7-4E83-9182-03C134F6B681}" name="Coluna25" totalsRowFunction="sum" dataDxfId="165" totalsRowDxfId="105"/>
    <tableColumn id="26" xr3:uid="{D70A2B6A-54DA-478B-9B42-E4404EBEFAC1}" name="Coluna26" totalsRowFunction="sum" dataDxfId="164" totalsRowDxfId="104"/>
    <tableColumn id="27" xr3:uid="{C8953D22-6944-4CC6-AB83-FD0807191B0A}" name="Coluna27" totalsRowFunction="sum" dataDxfId="163" totalsRowDxfId="103"/>
    <tableColumn id="28" xr3:uid="{66E03450-2753-47F9-B99E-AD26430511DD}" name="Coluna28" totalsRowFunction="sum" dataDxfId="162" totalsRowDxfId="102"/>
    <tableColumn id="29" xr3:uid="{FF5EC62E-994E-48F7-B958-C7D7C67050A5}" name="Coluna29" totalsRowFunction="sum" dataDxfId="161" totalsRowDxfId="101"/>
    <tableColumn id="30" xr3:uid="{94F4DBD6-6D2B-4CF0-9C7B-25275D66FF91}" name="Coluna30" totalsRowFunction="sum" dataDxfId="160" totalsRowDxfId="10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CACFA-9A9A-4B1F-A705-5A1B37F238F2}" name="Tabela22" displayName="Tabela22" ref="A1:AD32" totalsRowCount="1" headerRowDxfId="99" dataDxfId="98" totalsRowDxfId="97">
  <autoFilter ref="A1:AD31" xr:uid="{EB152B27-C55B-4492-9C0C-22A70CA7D78A}"/>
  <tableColumns count="30">
    <tableColumn id="1" xr3:uid="{258EE71D-92A0-4350-9A12-4CCE15D03C9A}" name="Coluna1" dataDxfId="96" totalsRowDxfId="66"/>
    <tableColumn id="2" xr3:uid="{A28209F3-5AA1-440E-8E81-1D6F4FB27740}" name="Coluna2" totalsRowFunction="sum" dataDxfId="95" totalsRowDxfId="65"/>
    <tableColumn id="3" xr3:uid="{6EDEBE7D-B4A3-40C9-811E-8D2F3C1DA0D2}" name="Coluna3" totalsRowFunction="sum" dataDxfId="94" totalsRowDxfId="64"/>
    <tableColumn id="4" xr3:uid="{1836BC41-0BAC-4DF4-A77C-FD2BC23EE7AB}" name="Coluna4" totalsRowFunction="sum" dataDxfId="93" totalsRowDxfId="63"/>
    <tableColumn id="5" xr3:uid="{FB295715-5CAF-4919-86C0-863169007B00}" name="Coluna5" totalsRowFunction="sum" dataDxfId="92" totalsRowDxfId="62"/>
    <tableColumn id="6" xr3:uid="{74157DB0-65FB-4990-BAEC-F88D850F1BDD}" name="Coluna6" totalsRowFunction="sum" dataDxfId="91" totalsRowDxfId="61"/>
    <tableColumn id="7" xr3:uid="{08737502-4D53-498D-8106-4B094CBDA7CB}" name="Coluna7" totalsRowFunction="sum" dataDxfId="90" totalsRowDxfId="60"/>
    <tableColumn id="8" xr3:uid="{2EC6B367-DDDE-4180-AD21-C6647E34A363}" name="Coluna8" totalsRowFunction="sum" dataDxfId="89" totalsRowDxfId="59"/>
    <tableColumn id="9" xr3:uid="{0E80960B-97AD-466B-AB61-B44685D156BF}" name="Coluna9" totalsRowFunction="sum" dataDxfId="88" totalsRowDxfId="58"/>
    <tableColumn id="10" xr3:uid="{41FF0D8A-5768-4C03-B4CC-FED589C8DEFB}" name="Coluna10" totalsRowFunction="sum" dataDxfId="87" totalsRowDxfId="57"/>
    <tableColumn id="11" xr3:uid="{4D96363E-84F2-46C1-A27D-E97B5F09A587}" name="Coluna11" totalsRowFunction="sum" dataDxfId="86" totalsRowDxfId="56"/>
    <tableColumn id="12" xr3:uid="{6D9DA10D-616D-472E-8180-487097B34030}" name="Coluna12" totalsRowFunction="sum" dataDxfId="85" totalsRowDxfId="55"/>
    <tableColumn id="13" xr3:uid="{BC934BE6-D946-47D2-89F4-963983F959B6}" name="Coluna13" totalsRowFunction="sum" dataDxfId="84" totalsRowDxfId="54"/>
    <tableColumn id="14" xr3:uid="{6622BDB7-6178-492C-B018-A2387FBD581D}" name="Coluna14" totalsRowFunction="sum" dataDxfId="83" totalsRowDxfId="53"/>
    <tableColumn id="15" xr3:uid="{BA9F5CF4-9021-431D-A731-DAAE6209F2D3}" name="Coluna15" totalsRowFunction="sum" dataDxfId="82" totalsRowDxfId="52"/>
    <tableColumn id="16" xr3:uid="{E74339D8-5B4B-4EFB-99E2-D8EEA760ADBF}" name="Coluna16" totalsRowFunction="sum" dataDxfId="81" totalsRowDxfId="51"/>
    <tableColumn id="17" xr3:uid="{EF788B3B-C5A8-4B5E-89A6-A240892BE04F}" name="Coluna17" totalsRowFunction="sum" dataDxfId="80" totalsRowDxfId="50"/>
    <tableColumn id="18" xr3:uid="{7F41BADC-CB70-4BDD-9BE7-3A74BFCC55A1}" name="Coluna18" totalsRowFunction="sum" dataDxfId="79" totalsRowDxfId="49"/>
    <tableColumn id="19" xr3:uid="{066E4840-1A0F-4413-B9B5-A508A5BBA7B3}" name="Coluna19" totalsRowFunction="sum" dataDxfId="78" totalsRowDxfId="48"/>
    <tableColumn id="20" xr3:uid="{B214CF8E-8750-475B-BF88-C9972A1A1C6F}" name="Coluna20" totalsRowFunction="sum" dataDxfId="77" totalsRowDxfId="47"/>
    <tableColumn id="21" xr3:uid="{B81D51E6-9AFB-44FA-B444-FED4F0861DE0}" name="Coluna21" totalsRowFunction="sum" dataDxfId="76" totalsRowDxfId="46"/>
    <tableColumn id="22" xr3:uid="{EF88BDC6-F096-4280-AB36-32B23B6183AA}" name="Coluna22" totalsRowFunction="sum" dataDxfId="75" totalsRowDxfId="45"/>
    <tableColumn id="23" xr3:uid="{F88AD103-59C4-481C-B042-D11B3ABC342E}" name="Coluna23" totalsRowFunction="sum" dataDxfId="74" totalsRowDxfId="44"/>
    <tableColumn id="24" xr3:uid="{93497DE6-C4A5-4908-B695-B87F225A2141}" name="Coluna24" totalsRowFunction="sum" dataDxfId="73" totalsRowDxfId="43"/>
    <tableColumn id="25" xr3:uid="{6B72E107-C109-44C9-9113-7193599BCD7E}" name="Coluna25" totalsRowFunction="sum" dataDxfId="72" totalsRowDxfId="42"/>
    <tableColumn id="26" xr3:uid="{61337F68-CDB8-480F-B399-B80147DB3008}" name="Coluna26" totalsRowFunction="sum" dataDxfId="71" totalsRowDxfId="41"/>
    <tableColumn id="27" xr3:uid="{335F9150-337A-43F2-83DE-30080B4EAEBD}" name="Coluna27" totalsRowFunction="sum" dataDxfId="70" totalsRowDxfId="40"/>
    <tableColumn id="28" xr3:uid="{7E9EB81C-7D45-4B0B-AA1C-315439D22D5E}" name="Coluna28" totalsRowFunction="sum" dataDxfId="69" totalsRowDxfId="39"/>
    <tableColumn id="29" xr3:uid="{57C16CB2-B22A-4C5E-AED9-369EC3309ED0}" name="Coluna29" totalsRowFunction="sum" dataDxfId="68" totalsRowDxfId="38"/>
    <tableColumn id="30" xr3:uid="{B0157362-21B8-42E1-8CCF-41B2F11847C9}" name="Coluna30" totalsRowFunction="sum" dataDxfId="67" totalsRowDxfId="37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97C9-4CBA-44C1-B6B8-8B4D1F67BA8C}">
  <dimension ref="A1:AE32"/>
  <sheetViews>
    <sheetView tabSelected="1" zoomScale="70" zoomScaleNormal="70" workbookViewId="0">
      <pane xSplit="1" topLeftCell="B1" activePane="topRight" state="frozen"/>
      <selection pane="topRight" activeCell="D20" sqref="D20"/>
    </sheetView>
  </sheetViews>
  <sheetFormatPr defaultRowHeight="15" x14ac:dyDescent="0.25"/>
  <cols>
    <col min="1" max="1" width="14.42578125" style="11" customWidth="1"/>
    <col min="2" max="2" width="12.28515625" style="11" bestFit="1" customWidth="1"/>
    <col min="3" max="8" width="12" style="11" customWidth="1"/>
    <col min="9" max="9" width="13.85546875" style="11" bestFit="1" customWidth="1"/>
    <col min="10" max="10" width="12.85546875" style="11" customWidth="1"/>
    <col min="11" max="11" width="13.5703125" style="11" customWidth="1"/>
    <col min="12" max="19" width="12.85546875" style="11" customWidth="1"/>
    <col min="20" max="20" width="13.28515625" style="11" customWidth="1"/>
    <col min="21" max="21" width="12.85546875" style="11" customWidth="1"/>
    <col min="22" max="26" width="13.28515625" style="11" customWidth="1"/>
    <col min="27" max="27" width="16.140625" style="11" bestFit="1" customWidth="1"/>
    <col min="28" max="28" width="13.42578125" style="11" customWidth="1"/>
    <col min="29" max="30" width="13.28515625" style="11" customWidth="1"/>
    <col min="31" max="16384" width="9.140625" style="11"/>
  </cols>
  <sheetData>
    <row r="1" spans="1:31" x14ac:dyDescent="0.25">
      <c r="A1" s="11" t="s">
        <v>29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39</v>
      </c>
      <c r="L1" s="12" t="s">
        <v>40</v>
      </c>
      <c r="M1" s="12" t="s">
        <v>41</v>
      </c>
      <c r="N1" s="12" t="s">
        <v>42</v>
      </c>
      <c r="O1" s="12" t="s">
        <v>43</v>
      </c>
      <c r="P1" s="12" t="s">
        <v>44</v>
      </c>
      <c r="Q1" s="12" t="s">
        <v>45</v>
      </c>
      <c r="R1" s="12" t="s">
        <v>46</v>
      </c>
      <c r="S1" s="12" t="s">
        <v>47</v>
      </c>
      <c r="T1" s="12" t="s">
        <v>48</v>
      </c>
      <c r="U1" s="12" t="s">
        <v>49</v>
      </c>
      <c r="V1" s="12" t="s">
        <v>50</v>
      </c>
      <c r="W1" s="12" t="s">
        <v>51</v>
      </c>
      <c r="X1" s="12" t="s">
        <v>52</v>
      </c>
      <c r="Y1" s="12" t="s">
        <v>53</v>
      </c>
      <c r="Z1" s="12" t="s">
        <v>54</v>
      </c>
      <c r="AA1" s="12" t="s">
        <v>55</v>
      </c>
      <c r="AB1" s="12" t="s">
        <v>56</v>
      </c>
      <c r="AC1" s="12" t="s">
        <v>57</v>
      </c>
      <c r="AD1" s="12" t="s">
        <v>58</v>
      </c>
    </row>
    <row r="2" spans="1:31" s="13" customFormat="1" ht="15.75" thickBot="1" x14ac:dyDescent="0.3">
      <c r="B2" s="14" t="s">
        <v>20</v>
      </c>
      <c r="C2" s="14" t="s">
        <v>21</v>
      </c>
      <c r="D2" s="14" t="s">
        <v>14</v>
      </c>
      <c r="E2" s="14" t="s">
        <v>19</v>
      </c>
      <c r="F2" s="14" t="s">
        <v>8</v>
      </c>
      <c r="G2" s="14" t="s">
        <v>10</v>
      </c>
      <c r="H2" s="14" t="s">
        <v>6</v>
      </c>
      <c r="I2" s="14" t="s">
        <v>3</v>
      </c>
      <c r="J2" s="14" t="s">
        <v>25</v>
      </c>
      <c r="K2" s="14" t="s">
        <v>26</v>
      </c>
      <c r="L2" s="14" t="s">
        <v>16</v>
      </c>
      <c r="M2" s="14" t="s">
        <v>0</v>
      </c>
      <c r="N2" s="14" t="s">
        <v>4</v>
      </c>
      <c r="O2" s="14" t="s">
        <v>15</v>
      </c>
      <c r="P2" s="14" t="s">
        <v>27</v>
      </c>
      <c r="Q2" s="14" t="s">
        <v>2</v>
      </c>
      <c r="R2" s="14" t="s">
        <v>13</v>
      </c>
      <c r="S2" s="14" t="s">
        <v>9</v>
      </c>
      <c r="T2" s="14" t="s">
        <v>28</v>
      </c>
      <c r="U2" s="14" t="s">
        <v>11</v>
      </c>
      <c r="V2" s="14" t="s">
        <v>12</v>
      </c>
      <c r="W2" s="14" t="s">
        <v>23</v>
      </c>
      <c r="X2" s="14" t="s">
        <v>22</v>
      </c>
      <c r="Y2" s="14" t="s">
        <v>17</v>
      </c>
      <c r="Z2" s="14" t="s">
        <v>18</v>
      </c>
      <c r="AA2" s="14" t="s">
        <v>5</v>
      </c>
      <c r="AB2" s="14" t="s">
        <v>1</v>
      </c>
      <c r="AC2" s="14" t="s">
        <v>7</v>
      </c>
      <c r="AD2" s="14" t="s">
        <v>24</v>
      </c>
    </row>
    <row r="3" spans="1:31" ht="15.75" thickBot="1" x14ac:dyDescent="0.3">
      <c r="A3" s="14" t="s">
        <v>20</v>
      </c>
      <c r="B3" s="23">
        <v>0</v>
      </c>
      <c r="C3" s="11">
        <v>1</v>
      </c>
      <c r="D3" s="11">
        <v>0</v>
      </c>
      <c r="E3" s="11">
        <v>1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1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5">
        <f>SUM(Tabela24[[#This Row],[Coluna2]:[Coluna30]])</f>
        <v>3</v>
      </c>
    </row>
    <row r="4" spans="1:31" ht="15.75" thickBot="1" x14ac:dyDescent="0.3">
      <c r="A4" s="14" t="s">
        <v>21</v>
      </c>
      <c r="B4" s="11">
        <v>1</v>
      </c>
      <c r="C4" s="23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1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1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6">
        <f>SUM(Tabela24[[#This Row],[Coluna2]:[Coluna30]])</f>
        <v>3</v>
      </c>
    </row>
    <row r="5" spans="1:31" ht="15.75" thickBot="1" x14ac:dyDescent="0.3">
      <c r="A5" s="14" t="s">
        <v>14</v>
      </c>
      <c r="B5" s="11">
        <v>0</v>
      </c>
      <c r="C5" s="11">
        <v>0</v>
      </c>
      <c r="D5" s="23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1</v>
      </c>
      <c r="P5" s="11">
        <v>0</v>
      </c>
      <c r="Q5" s="11">
        <v>0</v>
      </c>
      <c r="R5" s="11">
        <v>1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6">
        <f>SUM(Tabela24[[#This Row],[Coluna2]:[Coluna30]])</f>
        <v>2</v>
      </c>
    </row>
    <row r="6" spans="1:31" ht="15.75" thickBot="1" x14ac:dyDescent="0.3">
      <c r="A6" s="14" t="s">
        <v>19</v>
      </c>
      <c r="B6" s="11">
        <v>1</v>
      </c>
      <c r="C6" s="11">
        <v>0</v>
      </c>
      <c r="D6" s="11">
        <v>0</v>
      </c>
      <c r="E6" s="23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1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1</v>
      </c>
      <c r="Z6" s="11">
        <v>1</v>
      </c>
      <c r="AA6" s="11">
        <v>0</v>
      </c>
      <c r="AB6" s="11">
        <v>0</v>
      </c>
      <c r="AC6" s="11">
        <v>0</v>
      </c>
      <c r="AD6" s="11">
        <v>0</v>
      </c>
      <c r="AE6" s="16">
        <f>SUM(Tabela24[[#This Row],[Coluna2]:[Coluna30]])</f>
        <v>4</v>
      </c>
    </row>
    <row r="7" spans="1:31" ht="15.75" thickBot="1" x14ac:dyDescent="0.3">
      <c r="A7" s="14" t="s">
        <v>8</v>
      </c>
      <c r="B7" s="11">
        <v>0</v>
      </c>
      <c r="C7" s="11">
        <v>0</v>
      </c>
      <c r="D7" s="11">
        <v>0</v>
      </c>
      <c r="E7" s="11">
        <v>0</v>
      </c>
      <c r="F7" s="23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1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1</v>
      </c>
      <c r="AD7" s="11">
        <v>0</v>
      </c>
      <c r="AE7" s="16">
        <f>SUM(Tabela24[[#This Row],[Coluna2]:[Coluna30]])</f>
        <v>2</v>
      </c>
    </row>
    <row r="8" spans="1:31" ht="15.75" thickBot="1" x14ac:dyDescent="0.3">
      <c r="A8" s="14" t="s">
        <v>10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23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1</v>
      </c>
      <c r="T8" s="11">
        <v>0</v>
      </c>
      <c r="U8" s="11">
        <v>1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6">
        <f>SUM(Tabela24[[#This Row],[Coluna2]:[Coluna30]])</f>
        <v>2</v>
      </c>
    </row>
    <row r="9" spans="1:31" ht="15.75" thickBot="1" x14ac:dyDescent="0.3">
      <c r="A9" s="14" t="s">
        <v>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23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1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1</v>
      </c>
      <c r="X9" s="11">
        <v>0</v>
      </c>
      <c r="Y9" s="11">
        <v>0</v>
      </c>
      <c r="Z9" s="11">
        <v>0</v>
      </c>
      <c r="AA9" s="11">
        <v>1</v>
      </c>
      <c r="AB9" s="11">
        <v>0</v>
      </c>
      <c r="AC9" s="11">
        <v>1</v>
      </c>
      <c r="AD9" s="11">
        <v>0</v>
      </c>
      <c r="AE9" s="16">
        <f>SUM(Tabela24[[#This Row],[Coluna2]:[Coluna30]])</f>
        <v>4</v>
      </c>
    </row>
    <row r="10" spans="1:31" ht="15.75" thickBot="1" x14ac:dyDescent="0.3">
      <c r="A10" s="14" t="s">
        <v>3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23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P10" s="11">
        <v>0</v>
      </c>
      <c r="Q10" s="11">
        <v>1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1</v>
      </c>
      <c r="AB10" s="11">
        <v>0</v>
      </c>
      <c r="AC10" s="11">
        <v>0</v>
      </c>
      <c r="AD10" s="11">
        <v>0</v>
      </c>
      <c r="AE10" s="16">
        <f>SUM(Tabela24[[#This Row],[Coluna2]:[Coluna30]])</f>
        <v>3</v>
      </c>
    </row>
    <row r="11" spans="1:31" ht="15.75" thickBot="1" x14ac:dyDescent="0.3">
      <c r="A11" s="14" t="s">
        <v>25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23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1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1</v>
      </c>
      <c r="AE11" s="16">
        <f>SUM(Tabela24[[#This Row],[Coluna2]:[Coluna30]])</f>
        <v>2</v>
      </c>
    </row>
    <row r="12" spans="1:31" ht="15.75" thickBot="1" x14ac:dyDescent="0.3">
      <c r="A12" s="14" t="s">
        <v>26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23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1</v>
      </c>
      <c r="AD12" s="11">
        <v>1</v>
      </c>
      <c r="AE12" s="16">
        <f>SUM(Tabela24[[#This Row],[Coluna2]:[Coluna30]])</f>
        <v>2</v>
      </c>
    </row>
    <row r="13" spans="1:31" ht="15.75" thickBot="1" x14ac:dyDescent="0.3">
      <c r="A13" s="14" t="s">
        <v>16</v>
      </c>
      <c r="B13" s="11">
        <v>0</v>
      </c>
      <c r="C13" s="11">
        <v>1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23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1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6">
        <f>SUM(Tabela24[[#This Row],[Coluna2]:[Coluna30]])</f>
        <v>3</v>
      </c>
    </row>
    <row r="14" spans="1:31" ht="15.75" thickBot="1" x14ac:dyDescent="0.3">
      <c r="A14" s="14" t="s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3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1</v>
      </c>
      <c r="AA14" s="11">
        <v>0</v>
      </c>
      <c r="AB14" s="11">
        <v>1</v>
      </c>
      <c r="AC14" s="11">
        <v>0</v>
      </c>
      <c r="AD14" s="11">
        <v>0</v>
      </c>
      <c r="AE14" s="16">
        <f>SUM(Tabela24[[#This Row],[Coluna2]:[Coluna30]])</f>
        <v>2</v>
      </c>
    </row>
    <row r="15" spans="1:31" ht="15.75" thickBot="1" x14ac:dyDescent="0.3">
      <c r="A15" s="14" t="s">
        <v>4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1</v>
      </c>
      <c r="J15" s="11">
        <v>0</v>
      </c>
      <c r="K15" s="11">
        <v>0</v>
      </c>
      <c r="L15" s="11">
        <v>0</v>
      </c>
      <c r="M15" s="11">
        <v>0</v>
      </c>
      <c r="N15" s="23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1</v>
      </c>
      <c r="AB15" s="11">
        <v>0</v>
      </c>
      <c r="AC15" s="11">
        <v>0</v>
      </c>
      <c r="AD15" s="11">
        <v>0</v>
      </c>
      <c r="AE15" s="16">
        <f>SUM(Tabela24[[#This Row],[Coluna2]:[Coluna30]])</f>
        <v>2</v>
      </c>
    </row>
    <row r="16" spans="1:31" ht="15.75" thickBot="1" x14ac:dyDescent="0.3">
      <c r="A16" s="14" t="s">
        <v>15</v>
      </c>
      <c r="B16" s="11">
        <v>0</v>
      </c>
      <c r="C16" s="11">
        <v>0</v>
      </c>
      <c r="D16" s="11">
        <v>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1</v>
      </c>
      <c r="M16" s="11">
        <v>0</v>
      </c>
      <c r="N16" s="11">
        <v>0</v>
      </c>
      <c r="O16" s="23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1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6">
        <f>SUM(Tabela24[[#This Row],[Coluna2]:[Coluna30]])</f>
        <v>3</v>
      </c>
    </row>
    <row r="17" spans="1:31" ht="15.75" thickBot="1" x14ac:dyDescent="0.3">
      <c r="A17" s="14" t="s">
        <v>27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23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6">
        <f>SUM(Tabela24[[#This Row],[Coluna2]:[Coluna30]])</f>
        <v>2</v>
      </c>
    </row>
    <row r="18" spans="1:31" ht="15.75" thickBot="1" x14ac:dyDescent="0.3">
      <c r="A18" s="14" t="s">
        <v>2</v>
      </c>
      <c r="B18" s="11">
        <v>0</v>
      </c>
      <c r="C18" s="11">
        <v>0</v>
      </c>
      <c r="D18" s="11">
        <v>0</v>
      </c>
      <c r="E18" s="11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23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1</v>
      </c>
      <c r="AC18" s="11">
        <v>0</v>
      </c>
      <c r="AD18" s="11">
        <v>0</v>
      </c>
      <c r="AE18" s="16">
        <f>SUM(Tabela24[[#This Row],[Coluna2]:[Coluna30]])</f>
        <v>3</v>
      </c>
    </row>
    <row r="19" spans="1:31" ht="15.75" thickBot="1" x14ac:dyDescent="0.3">
      <c r="A19" s="14" t="s">
        <v>13</v>
      </c>
      <c r="B19" s="11">
        <v>0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23">
        <v>0</v>
      </c>
      <c r="S19" s="11">
        <v>0</v>
      </c>
      <c r="T19" s="11">
        <v>0</v>
      </c>
      <c r="U19" s="11">
        <v>0</v>
      </c>
      <c r="V19" s="11">
        <v>1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6">
        <f>SUM(Tabela24[[#This Row],[Coluna2]:[Coluna30]])</f>
        <v>2</v>
      </c>
    </row>
    <row r="20" spans="1:31" ht="15.75" thickBot="1" x14ac:dyDescent="0.3">
      <c r="A20" s="14" t="s">
        <v>9</v>
      </c>
      <c r="B20" s="11">
        <v>0</v>
      </c>
      <c r="C20" s="11">
        <v>0</v>
      </c>
      <c r="D20" s="11">
        <v>0</v>
      </c>
      <c r="E20" s="11">
        <v>0</v>
      </c>
      <c r="F20" s="11">
        <v>1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23">
        <v>0</v>
      </c>
      <c r="T20" s="11">
        <v>0</v>
      </c>
      <c r="U20" s="11">
        <v>0</v>
      </c>
      <c r="V20" s="11">
        <v>1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6">
        <f>SUM(Tabela24[[#This Row],[Coluna2]:[Coluna30]])</f>
        <v>3</v>
      </c>
    </row>
    <row r="21" spans="1:31" ht="15.75" thickBot="1" x14ac:dyDescent="0.3">
      <c r="A21" s="14" t="s">
        <v>28</v>
      </c>
      <c r="B21" s="11">
        <v>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23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1</v>
      </c>
      <c r="AB21" s="11">
        <v>0</v>
      </c>
      <c r="AC21" s="11">
        <v>0</v>
      </c>
      <c r="AD21" s="11">
        <v>0</v>
      </c>
      <c r="AE21" s="16">
        <f>SUM(Tabela24[[#This Row],[Coluna2]:[Coluna30]])</f>
        <v>2</v>
      </c>
    </row>
    <row r="22" spans="1:31" ht="15.75" thickBot="1" x14ac:dyDescent="0.3">
      <c r="A22" s="14" t="s">
        <v>11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23">
        <v>0</v>
      </c>
      <c r="V22" s="11">
        <v>1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6">
        <f>SUM(Tabela24[[#This Row],[Coluna2]:[Coluna30]])</f>
        <v>2</v>
      </c>
    </row>
    <row r="23" spans="1:31" ht="15.75" thickBot="1" x14ac:dyDescent="0.3">
      <c r="A23" s="14" t="s">
        <v>12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1</v>
      </c>
      <c r="S23" s="11">
        <v>1</v>
      </c>
      <c r="T23" s="11">
        <v>0</v>
      </c>
      <c r="U23" s="11">
        <v>1</v>
      </c>
      <c r="V23" s="23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6">
        <f>SUM(Tabela24[[#This Row],[Coluna2]:[Coluna30]])</f>
        <v>4</v>
      </c>
    </row>
    <row r="24" spans="1:31" ht="15.75" thickBot="1" x14ac:dyDescent="0.3">
      <c r="A24" s="14" t="s">
        <v>23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23">
        <v>0</v>
      </c>
      <c r="X24" s="11">
        <v>1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1</v>
      </c>
      <c r="AE24" s="16">
        <f>SUM(Tabela24[[#This Row],[Coluna2]:[Coluna30]])</f>
        <v>4</v>
      </c>
    </row>
    <row r="25" spans="1:31" ht="15.75" thickBot="1" x14ac:dyDescent="0.3">
      <c r="A25" s="14" t="s">
        <v>22</v>
      </c>
      <c r="B25" s="11">
        <v>0</v>
      </c>
      <c r="C25" s="11">
        <v>1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1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1</v>
      </c>
      <c r="X25" s="23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6">
        <f>SUM(Tabela24[[#This Row],[Coluna2]:[Coluna30]])</f>
        <v>3</v>
      </c>
    </row>
    <row r="26" spans="1:31" ht="15.75" thickBot="1" x14ac:dyDescent="0.3">
      <c r="A26" s="14" t="s">
        <v>17</v>
      </c>
      <c r="B26" s="11">
        <v>0</v>
      </c>
      <c r="C26" s="11">
        <v>0</v>
      </c>
      <c r="D26" s="11">
        <v>0</v>
      </c>
      <c r="E26" s="11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1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23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6">
        <f>SUM(Tabela24[[#This Row],[Coluna2]:[Coluna30]])</f>
        <v>2</v>
      </c>
    </row>
    <row r="27" spans="1:31" ht="15.75" thickBot="1" x14ac:dyDescent="0.3">
      <c r="A27" s="14" t="s">
        <v>18</v>
      </c>
      <c r="B27" s="11">
        <v>0</v>
      </c>
      <c r="C27" s="11">
        <v>0</v>
      </c>
      <c r="D27" s="11">
        <v>0</v>
      </c>
      <c r="E27" s="11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23">
        <v>0</v>
      </c>
      <c r="AA27" s="11">
        <v>0</v>
      </c>
      <c r="AB27" s="11">
        <v>0</v>
      </c>
      <c r="AC27" s="11">
        <v>0</v>
      </c>
      <c r="AD27" s="11">
        <v>0</v>
      </c>
      <c r="AE27" s="16">
        <f>SUM(Tabela24[[#This Row],[Coluna2]:[Coluna30]])</f>
        <v>2</v>
      </c>
    </row>
    <row r="28" spans="1:31" ht="15.75" thickBot="1" x14ac:dyDescent="0.3">
      <c r="A28" s="14" t="s">
        <v>5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1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1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23">
        <v>0</v>
      </c>
      <c r="AB28" s="11">
        <v>0</v>
      </c>
      <c r="AC28" s="11">
        <v>0</v>
      </c>
      <c r="AD28" s="11">
        <v>0</v>
      </c>
      <c r="AE28" s="16">
        <f>SUM(Tabela24[[#This Row],[Coluna2]:[Coluna30]])</f>
        <v>4</v>
      </c>
    </row>
    <row r="29" spans="1:31" ht="15.75" thickBot="1" x14ac:dyDescent="0.3">
      <c r="A29" s="14" t="s">
        <v>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0</v>
      </c>
      <c r="O29" s="11">
        <v>0</v>
      </c>
      <c r="P29" s="11">
        <v>0</v>
      </c>
      <c r="Q29" s="11">
        <v>1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23">
        <v>0</v>
      </c>
      <c r="AC29" s="11">
        <v>0</v>
      </c>
      <c r="AD29" s="11">
        <v>0</v>
      </c>
      <c r="AE29" s="16">
        <f>SUM(Tabela24[[#This Row],[Coluna2]:[Coluna30]])</f>
        <v>2</v>
      </c>
    </row>
    <row r="30" spans="1:31" ht="15.75" thickBot="1" x14ac:dyDescent="0.3">
      <c r="A30" s="14" t="s">
        <v>7</v>
      </c>
      <c r="B30" s="11">
        <v>0</v>
      </c>
      <c r="C30" s="11">
        <v>0</v>
      </c>
      <c r="D30" s="11">
        <v>0</v>
      </c>
      <c r="E30" s="11">
        <v>0</v>
      </c>
      <c r="F30" s="11">
        <v>1</v>
      </c>
      <c r="G30" s="11">
        <v>0</v>
      </c>
      <c r="H30" s="11">
        <v>1</v>
      </c>
      <c r="I30" s="11">
        <v>0</v>
      </c>
      <c r="J30" s="11">
        <v>0</v>
      </c>
      <c r="K30" s="11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23">
        <v>0</v>
      </c>
      <c r="AD30" s="11">
        <v>0</v>
      </c>
      <c r="AE30" s="16">
        <f>SUM(Tabela24[[#This Row],[Coluna2]:[Coluna30]])</f>
        <v>3</v>
      </c>
    </row>
    <row r="31" spans="1:31" ht="15.75" thickBot="1" x14ac:dyDescent="0.3">
      <c r="A31" s="14" t="s">
        <v>24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1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1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23">
        <v>0</v>
      </c>
      <c r="AE31" s="17">
        <f>SUM(Tabela24[[#This Row],[Coluna2]:[Coluna30]])</f>
        <v>3</v>
      </c>
    </row>
    <row r="32" spans="1:31" ht="15.75" thickBot="1" x14ac:dyDescent="0.3">
      <c r="A32" s="12"/>
      <c r="B32" s="18">
        <f>SUBTOTAL(109,Tabela24[Coluna2])</f>
        <v>3</v>
      </c>
      <c r="C32" s="19">
        <f>SUBTOTAL(109,Tabela24[Coluna3])</f>
        <v>3</v>
      </c>
      <c r="D32" s="19">
        <f>SUBTOTAL(109,Tabela24[Coluna4])</f>
        <v>2</v>
      </c>
      <c r="E32" s="19">
        <f>SUBTOTAL(109,Tabela24[Coluna5])</f>
        <v>4</v>
      </c>
      <c r="F32" s="19">
        <f>SUBTOTAL(109,Tabela24[Coluna6])</f>
        <v>2</v>
      </c>
      <c r="G32" s="19">
        <f>SUBTOTAL(109,Tabela24[Coluna7])</f>
        <v>2</v>
      </c>
      <c r="H32" s="19">
        <f>SUBTOTAL(109,Tabela24[Coluna8])</f>
        <v>4</v>
      </c>
      <c r="I32" s="19">
        <f>SUBTOTAL(109,Tabela24[Coluna9])</f>
        <v>3</v>
      </c>
      <c r="J32" s="19">
        <f>SUBTOTAL(109,Tabela24[Coluna10])</f>
        <v>2</v>
      </c>
      <c r="K32" s="19">
        <f>SUBTOTAL(109,Tabela24[Coluna11])</f>
        <v>2</v>
      </c>
      <c r="L32" s="19">
        <f>SUBTOTAL(109,Tabela24[Coluna12])</f>
        <v>3</v>
      </c>
      <c r="M32" s="19">
        <f>SUBTOTAL(109,Tabela24[Coluna13])</f>
        <v>2</v>
      </c>
      <c r="N32" s="19">
        <f>SUBTOTAL(109,Tabela24[Coluna14])</f>
        <v>2</v>
      </c>
      <c r="O32" s="19">
        <f>SUBTOTAL(109,Tabela24[Coluna15])</f>
        <v>3</v>
      </c>
      <c r="P32" s="19">
        <f>SUBTOTAL(109,Tabela24[Coluna16])</f>
        <v>2</v>
      </c>
      <c r="Q32" s="19">
        <f>SUBTOTAL(109,Tabela24[Coluna17])</f>
        <v>3</v>
      </c>
      <c r="R32" s="19">
        <f>SUBTOTAL(109,Tabela24[Coluna18])</f>
        <v>2</v>
      </c>
      <c r="S32" s="19">
        <f>SUBTOTAL(109,Tabela24[Coluna19])</f>
        <v>3</v>
      </c>
      <c r="T32" s="19">
        <f>SUBTOTAL(109,Tabela24[Coluna20])</f>
        <v>2</v>
      </c>
      <c r="U32" s="19">
        <f>SUBTOTAL(109,Tabela24[Coluna21])</f>
        <v>2</v>
      </c>
      <c r="V32" s="19">
        <f>SUBTOTAL(109,Tabela24[Coluna22])</f>
        <v>4</v>
      </c>
      <c r="W32" s="19">
        <f>SUBTOTAL(109,Tabela24[Coluna23])</f>
        <v>4</v>
      </c>
      <c r="X32" s="19">
        <f>SUBTOTAL(109,Tabela24[Coluna24])</f>
        <v>3</v>
      </c>
      <c r="Y32" s="19">
        <f>SUBTOTAL(109,Tabela24[Coluna25])</f>
        <v>2</v>
      </c>
      <c r="Z32" s="19">
        <f>SUBTOTAL(109,Tabela24[Coluna26])</f>
        <v>2</v>
      </c>
      <c r="AA32" s="19">
        <f>SUBTOTAL(109,Tabela24[Coluna27])</f>
        <v>4</v>
      </c>
      <c r="AB32" s="19">
        <f>SUBTOTAL(109,Tabela24[Coluna28])</f>
        <v>2</v>
      </c>
      <c r="AC32" s="19">
        <f>SUBTOTAL(109,Tabela24[Coluna29])</f>
        <v>3</v>
      </c>
      <c r="AD32" s="20">
        <f>SUBTOTAL(109,Tabela24[Coluna30])</f>
        <v>3</v>
      </c>
    </row>
  </sheetData>
  <conditionalFormatting sqref="B3:AD31">
    <cfRule type="cellIs" dxfId="31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E87C-F16C-4CB6-85BE-A3B140C39DD3}">
  <dimension ref="A1:AE32"/>
  <sheetViews>
    <sheetView zoomScale="70" zoomScaleNormal="70" workbookViewId="0">
      <pane xSplit="1" topLeftCell="D1" activePane="topRight" state="frozen"/>
      <selection pane="topRight" activeCell="R33" sqref="R33"/>
    </sheetView>
  </sheetViews>
  <sheetFormatPr defaultRowHeight="15" x14ac:dyDescent="0.25"/>
  <cols>
    <col min="1" max="1" width="14.42578125" style="1" customWidth="1"/>
    <col min="2" max="2" width="12.28515625" style="1" bestFit="1" customWidth="1"/>
    <col min="3" max="8" width="12" style="1" customWidth="1"/>
    <col min="9" max="9" width="13.85546875" style="1" bestFit="1" customWidth="1"/>
    <col min="10" max="10" width="12.85546875" style="1" customWidth="1"/>
    <col min="11" max="11" width="13.5703125" style="1" customWidth="1"/>
    <col min="12" max="19" width="12.85546875" style="1" customWidth="1"/>
    <col min="20" max="20" width="13.28515625" style="1" customWidth="1"/>
    <col min="21" max="21" width="12.85546875" style="1" customWidth="1"/>
    <col min="22" max="26" width="13.28515625" style="1" customWidth="1"/>
    <col min="27" max="27" width="16.140625" style="1" bestFit="1" customWidth="1"/>
    <col min="28" max="28" width="13.42578125" style="1" customWidth="1"/>
    <col min="29" max="30" width="13.28515625" style="1" customWidth="1"/>
    <col min="31" max="16384" width="9.140625" style="1"/>
  </cols>
  <sheetData>
    <row r="1" spans="1:31" x14ac:dyDescent="0.25">
      <c r="A1" s="1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</row>
    <row r="2" spans="1:31" s="3" customFormat="1" ht="15.75" thickBot="1" x14ac:dyDescent="0.3">
      <c r="B2" s="4" t="s">
        <v>20</v>
      </c>
      <c r="C2" s="4" t="s">
        <v>21</v>
      </c>
      <c r="D2" s="4" t="s">
        <v>14</v>
      </c>
      <c r="E2" s="4" t="s">
        <v>19</v>
      </c>
      <c r="F2" s="4" t="s">
        <v>8</v>
      </c>
      <c r="G2" s="4" t="s">
        <v>10</v>
      </c>
      <c r="H2" s="4" t="s">
        <v>6</v>
      </c>
      <c r="I2" s="4" t="s">
        <v>3</v>
      </c>
      <c r="J2" s="4" t="s">
        <v>25</v>
      </c>
      <c r="K2" s="4" t="s">
        <v>26</v>
      </c>
      <c r="L2" s="4" t="s">
        <v>16</v>
      </c>
      <c r="M2" s="4" t="s">
        <v>0</v>
      </c>
      <c r="N2" s="4" t="s">
        <v>4</v>
      </c>
      <c r="O2" s="4" t="s">
        <v>15</v>
      </c>
      <c r="P2" s="4" t="s">
        <v>27</v>
      </c>
      <c r="Q2" s="4" t="s">
        <v>2</v>
      </c>
      <c r="R2" s="4" t="s">
        <v>13</v>
      </c>
      <c r="S2" s="4" t="s">
        <v>9</v>
      </c>
      <c r="T2" s="4" t="s">
        <v>28</v>
      </c>
      <c r="U2" s="4" t="s">
        <v>11</v>
      </c>
      <c r="V2" s="4" t="s">
        <v>12</v>
      </c>
      <c r="W2" s="4" t="s">
        <v>23</v>
      </c>
      <c r="X2" s="4" t="s">
        <v>22</v>
      </c>
      <c r="Y2" s="4" t="s">
        <v>17</v>
      </c>
      <c r="Z2" s="4" t="s">
        <v>18</v>
      </c>
      <c r="AA2" s="4" t="s">
        <v>5</v>
      </c>
      <c r="AB2" s="4" t="s">
        <v>1</v>
      </c>
      <c r="AC2" s="4" t="s">
        <v>7</v>
      </c>
      <c r="AD2" s="4" t="s">
        <v>24</v>
      </c>
    </row>
    <row r="3" spans="1:31" ht="15.75" thickBot="1" x14ac:dyDescent="0.3">
      <c r="A3" s="4" t="s">
        <v>20</v>
      </c>
      <c r="B3" s="22">
        <v>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5">
        <f>SUM(Tabela2[[#This Row],[Coluna2]:[Coluna30]])</f>
        <v>3</v>
      </c>
    </row>
    <row r="4" spans="1:31" ht="15.75" thickBot="1" x14ac:dyDescent="0.3">
      <c r="A4" s="4" t="s">
        <v>21</v>
      </c>
      <c r="B4" s="1">
        <v>0</v>
      </c>
      <c r="C4" s="22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6">
        <f>SUM(Tabela2[[#This Row],[Coluna2]:[Coluna30]])</f>
        <v>2</v>
      </c>
    </row>
    <row r="5" spans="1:31" ht="15.75" thickBot="1" x14ac:dyDescent="0.3">
      <c r="A5" s="4" t="s">
        <v>14</v>
      </c>
      <c r="B5" s="1">
        <v>0</v>
      </c>
      <c r="C5" s="1">
        <v>0</v>
      </c>
      <c r="D5" s="22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6">
        <f>SUM(Tabela2[[#This Row],[Coluna2]:[Coluna30]])</f>
        <v>2</v>
      </c>
    </row>
    <row r="6" spans="1:31" ht="15.75" thickBot="1" x14ac:dyDescent="0.3">
      <c r="A6" s="4" t="s">
        <v>19</v>
      </c>
      <c r="B6" s="1">
        <v>0</v>
      </c>
      <c r="C6" s="1">
        <v>0</v>
      </c>
      <c r="D6" s="1">
        <v>0</v>
      </c>
      <c r="E6" s="22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6">
        <f>SUM(Tabela2[[#This Row],[Coluna2]:[Coluna30]])</f>
        <v>3</v>
      </c>
    </row>
    <row r="7" spans="1:31" ht="15.75" thickBot="1" x14ac:dyDescent="0.3">
      <c r="A7" s="4" t="s">
        <v>8</v>
      </c>
      <c r="B7" s="1">
        <v>0</v>
      </c>
      <c r="C7" s="1">
        <v>0</v>
      </c>
      <c r="D7" s="1">
        <v>0</v>
      </c>
      <c r="E7" s="1">
        <v>0</v>
      </c>
      <c r="F7" s="22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6">
        <f>SUM(Tabela2[[#This Row],[Coluna2]:[Coluna30]])</f>
        <v>2</v>
      </c>
    </row>
    <row r="8" spans="1:31" ht="15.75" thickBot="1" x14ac:dyDescent="0.3">
      <c r="A8" s="4" t="s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2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6">
        <f>SUM(Tabela2[[#This Row],[Coluna2]:[Coluna30]])</f>
        <v>2</v>
      </c>
    </row>
    <row r="9" spans="1:31" ht="15.75" thickBot="1" x14ac:dyDescent="0.3">
      <c r="A9" s="4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2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1</v>
      </c>
      <c r="AD9" s="1">
        <v>0</v>
      </c>
      <c r="AE9" s="6">
        <f>SUM(Tabela2[[#This Row],[Coluna2]:[Coluna30]])</f>
        <v>4</v>
      </c>
    </row>
    <row r="10" spans="1:31" ht="15.75" thickBot="1" x14ac:dyDescent="0.3">
      <c r="A10" s="4" t="s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2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6">
        <f>SUM(Tabela2[[#This Row],[Coluna2]:[Coluna30]])</f>
        <v>3</v>
      </c>
    </row>
    <row r="11" spans="1:31" ht="15.75" thickBot="1" x14ac:dyDescent="0.3">
      <c r="A11" s="4" t="s">
        <v>25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2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6">
        <f>SUM(Tabela2[[#This Row],[Coluna2]:[Coluna30]])</f>
        <v>2</v>
      </c>
    </row>
    <row r="12" spans="1:31" ht="15.75" thickBot="1" x14ac:dyDescent="0.3">
      <c r="A12" s="4" t="s">
        <v>26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2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6">
        <f>SUM(Tabela2[[#This Row],[Coluna2]:[Coluna30]])</f>
        <v>2</v>
      </c>
    </row>
    <row r="13" spans="1:31" ht="15.75" thickBot="1" x14ac:dyDescent="0.3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2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6">
        <f>SUM(Tabela2[[#This Row],[Coluna2]:[Coluna30]])</f>
        <v>2</v>
      </c>
    </row>
    <row r="14" spans="1:31" ht="15.75" thickBot="1" x14ac:dyDescent="0.3">
      <c r="A14" s="4" t="s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2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0</v>
      </c>
      <c r="AD14" s="1">
        <v>0</v>
      </c>
      <c r="AE14" s="6">
        <f>SUM(Tabela2[[#This Row],[Coluna2]:[Coluna30]])</f>
        <v>2</v>
      </c>
    </row>
    <row r="15" spans="1:31" ht="15.75" thickBot="1" x14ac:dyDescent="0.3">
      <c r="A15" s="4" t="s">
        <v>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2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6">
        <f>SUM(Tabela2[[#This Row],[Coluna2]:[Coluna30]])</f>
        <v>1</v>
      </c>
    </row>
    <row r="16" spans="1:31" ht="15.75" thickBot="1" x14ac:dyDescent="0.3">
      <c r="A16" s="4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2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6">
        <f>SUM(Tabela2[[#This Row],[Coluna2]:[Coluna30]])</f>
        <v>1</v>
      </c>
    </row>
    <row r="17" spans="1:31" ht="15.75" thickBot="1" x14ac:dyDescent="0.3">
      <c r="A17" s="4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2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6">
        <f>SUM(Tabela2[[#This Row],[Coluna2]:[Coluna30]])</f>
        <v>1</v>
      </c>
    </row>
    <row r="18" spans="1:31" ht="15.75" thickBot="1" x14ac:dyDescent="0.3">
      <c r="A18" s="4" t="s">
        <v>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2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6">
        <f>SUM(Tabela2[[#This Row],[Coluna2]:[Coluna30]])</f>
        <v>1</v>
      </c>
    </row>
    <row r="19" spans="1:31" ht="15.75" thickBot="1" x14ac:dyDescent="0.3">
      <c r="A19" s="4" t="s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2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6">
        <f>SUM(Tabela2[[#This Row],[Coluna2]:[Coluna30]])</f>
        <v>1</v>
      </c>
    </row>
    <row r="20" spans="1:31" ht="15.75" thickBot="1" x14ac:dyDescent="0.3">
      <c r="A20" s="4" t="s">
        <v>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2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6">
        <f>SUM(Tabela2[[#This Row],[Coluna2]:[Coluna30]])</f>
        <v>1</v>
      </c>
    </row>
    <row r="21" spans="1:31" ht="15.75" thickBot="1" x14ac:dyDescent="0.3">
      <c r="A21" s="4" t="s">
        <v>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22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6">
        <f>SUM(Tabela2[[#This Row],[Coluna2]:[Coluna30]])</f>
        <v>1</v>
      </c>
    </row>
    <row r="22" spans="1:31" ht="15.75" thickBot="1" x14ac:dyDescent="0.3">
      <c r="A22" s="4" t="s">
        <v>11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2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6">
        <f>SUM(Tabela2[[#This Row],[Coluna2]:[Coluna30]])</f>
        <v>1</v>
      </c>
    </row>
    <row r="23" spans="1:31" ht="15.75" thickBot="1" x14ac:dyDescent="0.3">
      <c r="A23" s="4" t="s">
        <v>12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2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6">
        <f>SUM(Tabela2[[#This Row],[Coluna2]:[Coluna30]])</f>
        <v>0</v>
      </c>
    </row>
    <row r="24" spans="1:31" ht="15.75" thickBot="1" x14ac:dyDescent="0.3">
      <c r="A24" s="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22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6">
        <f>SUM(Tabela2[[#This Row],[Coluna2]:[Coluna30]])</f>
        <v>2</v>
      </c>
    </row>
    <row r="25" spans="1:31" ht="15.75" thickBot="1" x14ac:dyDescent="0.3">
      <c r="A25" s="4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22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6">
        <f>SUM(Tabela2[[#This Row],[Coluna2]:[Coluna30]])</f>
        <v>0</v>
      </c>
    </row>
    <row r="26" spans="1:31" ht="15.75" thickBot="1" x14ac:dyDescent="0.3">
      <c r="A26" s="4" t="s">
        <v>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22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6">
        <f>SUM(Tabela2[[#This Row],[Coluna2]:[Coluna30]])</f>
        <v>0</v>
      </c>
    </row>
    <row r="27" spans="1:31" ht="15.75" thickBot="1" x14ac:dyDescent="0.3">
      <c r="A27" s="4" t="s">
        <v>18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2">
        <v>0</v>
      </c>
      <c r="AA27" s="1">
        <v>0</v>
      </c>
      <c r="AB27" s="1">
        <v>0</v>
      </c>
      <c r="AC27" s="1">
        <v>0</v>
      </c>
      <c r="AD27" s="1">
        <v>0</v>
      </c>
      <c r="AE27" s="6">
        <f>SUM(Tabela2[[#This Row],[Coluna2]:[Coluna30]])</f>
        <v>0</v>
      </c>
    </row>
    <row r="28" spans="1:31" ht="15.75" thickBot="1" x14ac:dyDescent="0.3">
      <c r="A28" s="4" t="s">
        <v>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2">
        <v>0</v>
      </c>
      <c r="AB28" s="1">
        <v>0</v>
      </c>
      <c r="AC28" s="1">
        <v>0</v>
      </c>
      <c r="AD28" s="1">
        <v>0</v>
      </c>
      <c r="AE28" s="6">
        <f>SUM(Tabela2[[#This Row],[Coluna2]:[Coluna30]])</f>
        <v>0</v>
      </c>
    </row>
    <row r="29" spans="1:31" ht="15.75" thickBot="1" x14ac:dyDescent="0.3">
      <c r="A29" s="4" t="s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2">
        <v>0</v>
      </c>
      <c r="AC29" s="1">
        <v>0</v>
      </c>
      <c r="AD29" s="1">
        <v>0</v>
      </c>
      <c r="AE29" s="6">
        <f>SUM(Tabela2[[#This Row],[Coluna2]:[Coluna30]])</f>
        <v>0</v>
      </c>
    </row>
    <row r="30" spans="1:31" ht="15.75" thickBot="1" x14ac:dyDescent="0.3">
      <c r="A30" s="4" t="s">
        <v>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22">
        <v>0</v>
      </c>
      <c r="AD30" s="1">
        <v>0</v>
      </c>
      <c r="AE30" s="6">
        <f>SUM(Tabela2[[#This Row],[Coluna2]:[Coluna30]])</f>
        <v>0</v>
      </c>
    </row>
    <row r="31" spans="1:31" ht="15.75" thickBot="1" x14ac:dyDescent="0.3">
      <c r="A31" s="4" t="s">
        <v>24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2">
        <v>0</v>
      </c>
      <c r="AE31" s="7">
        <f>SUM(Tabela2[[#This Row],[Coluna2]:[Coluna30]])</f>
        <v>0</v>
      </c>
    </row>
    <row r="32" spans="1:31" ht="15.75" thickBot="1" x14ac:dyDescent="0.3">
      <c r="A32" s="2"/>
      <c r="B32" s="8">
        <f>SUBTOTAL(109,Tabela2[Coluna2])</f>
        <v>0</v>
      </c>
      <c r="C32" s="9">
        <f>SUBTOTAL(109,Tabela2[Coluna3])</f>
        <v>1</v>
      </c>
      <c r="D32" s="9">
        <f>SUBTOTAL(109,Tabela2[Coluna4])</f>
        <v>0</v>
      </c>
      <c r="E32" s="9">
        <f>SUBTOTAL(109,Tabela2[Coluna5])</f>
        <v>1</v>
      </c>
      <c r="F32" s="9">
        <f>SUBTOTAL(109,Tabela2[Coluna6])</f>
        <v>0</v>
      </c>
      <c r="G32" s="9">
        <f>SUBTOTAL(109,Tabela2[Coluna7])</f>
        <v>0</v>
      </c>
      <c r="H32" s="9">
        <f>SUBTOTAL(109,Tabela2[Coluna8])</f>
        <v>0</v>
      </c>
      <c r="I32" s="9">
        <f>SUBTOTAL(109,Tabela2[Coluna9])</f>
        <v>0</v>
      </c>
      <c r="J32" s="9">
        <f>SUBTOTAL(109,Tabela2[Coluna10])</f>
        <v>0</v>
      </c>
      <c r="K32" s="9">
        <f>SUBTOTAL(109,Tabela2[Coluna11])</f>
        <v>0</v>
      </c>
      <c r="L32" s="9">
        <f>SUBTOTAL(109,Tabela2[Coluna12])</f>
        <v>1</v>
      </c>
      <c r="M32" s="9">
        <f>SUBTOTAL(109,Tabela2[Coluna13])</f>
        <v>0</v>
      </c>
      <c r="N32" s="9">
        <f>SUBTOTAL(109,Tabela2[Coluna14])</f>
        <v>1</v>
      </c>
      <c r="O32" s="9">
        <f>SUBTOTAL(109,Tabela2[Coluna15])</f>
        <v>2</v>
      </c>
      <c r="P32" s="9">
        <f>SUBTOTAL(109,Tabela2[Coluna16])</f>
        <v>1</v>
      </c>
      <c r="Q32" s="9">
        <f>SUBTOTAL(109,Tabela2[Coluna17])</f>
        <v>2</v>
      </c>
      <c r="R32" s="9">
        <f>SUBTOTAL(109,Tabela2[Coluna18])</f>
        <v>1</v>
      </c>
      <c r="S32" s="9">
        <f>SUBTOTAL(109,Tabela2[Coluna19])</f>
        <v>2</v>
      </c>
      <c r="T32" s="9">
        <f>SUBTOTAL(109,Tabela2[Coluna20])</f>
        <v>1</v>
      </c>
      <c r="U32" s="9">
        <f>SUBTOTAL(109,Tabela2[Coluna21])</f>
        <v>1</v>
      </c>
      <c r="V32" s="9">
        <f>SUBTOTAL(109,Tabela2[Coluna22])</f>
        <v>4</v>
      </c>
      <c r="W32" s="9">
        <f>SUBTOTAL(109,Tabela2[Coluna23])</f>
        <v>2</v>
      </c>
      <c r="X32" s="9">
        <f>SUBTOTAL(109,Tabela2[Coluna24])</f>
        <v>3</v>
      </c>
      <c r="Y32" s="9">
        <f>SUBTOTAL(109,Tabela2[Coluna25])</f>
        <v>2</v>
      </c>
      <c r="Z32" s="9">
        <f>SUBTOTAL(109,Tabela2[Coluna26])</f>
        <v>2</v>
      </c>
      <c r="AA32" s="9">
        <f>SUBTOTAL(109,Tabela2[Coluna27])</f>
        <v>4</v>
      </c>
      <c r="AB32" s="9">
        <f>SUBTOTAL(109,Tabela2[Coluna28])</f>
        <v>2</v>
      </c>
      <c r="AC32" s="9">
        <f>SUBTOTAL(109,Tabela2[Coluna29])</f>
        <v>3</v>
      </c>
      <c r="AD32" s="10">
        <f>SUBTOTAL(109,Tabela2[Coluna30])</f>
        <v>3</v>
      </c>
    </row>
  </sheetData>
  <sortState xmlns:xlrd2="http://schemas.microsoft.com/office/spreadsheetml/2017/richdata2" ref="A3:A31">
    <sortCondition ref="A3:A31"/>
  </sortState>
  <phoneticPr fontId="4" type="noConversion"/>
  <conditionalFormatting sqref="B3:AD31">
    <cfRule type="cellIs" dxfId="33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1A96-ABAC-433C-A2CD-FDCCEB1FCBA2}">
  <dimension ref="A1:AE32"/>
  <sheetViews>
    <sheetView zoomScale="70" zoomScaleNormal="70" workbookViewId="0">
      <pane xSplit="1" topLeftCell="B1" activePane="topRight" state="frozen"/>
      <selection pane="topRight" activeCell="F13" sqref="F13"/>
    </sheetView>
  </sheetViews>
  <sheetFormatPr defaultRowHeight="15" x14ac:dyDescent="0.25"/>
  <cols>
    <col min="1" max="1" width="14.42578125" style="1" customWidth="1"/>
    <col min="2" max="2" width="12.28515625" style="1" bestFit="1" customWidth="1"/>
    <col min="3" max="8" width="12" style="1" customWidth="1"/>
    <col min="9" max="9" width="13.85546875" style="1" bestFit="1" customWidth="1"/>
    <col min="10" max="10" width="12.85546875" style="1" customWidth="1"/>
    <col min="11" max="11" width="13.5703125" style="1" customWidth="1"/>
    <col min="12" max="19" width="12.85546875" style="1" customWidth="1"/>
    <col min="20" max="20" width="13.28515625" style="1" customWidth="1"/>
    <col min="21" max="21" width="12.85546875" style="1" customWidth="1"/>
    <col min="22" max="26" width="13.28515625" style="1" customWidth="1"/>
    <col min="27" max="27" width="16.140625" style="1" bestFit="1" customWidth="1"/>
    <col min="28" max="28" width="13.42578125" style="1" customWidth="1"/>
    <col min="29" max="30" width="13.28515625" style="1" customWidth="1"/>
    <col min="31" max="16384" width="9.140625" style="1"/>
  </cols>
  <sheetData>
    <row r="1" spans="1:31" x14ac:dyDescent="0.25">
      <c r="A1" s="1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</row>
    <row r="2" spans="1:31" s="3" customFormat="1" ht="15.75" thickBot="1" x14ac:dyDescent="0.3">
      <c r="B2" s="4" t="s">
        <v>20</v>
      </c>
      <c r="C2" s="4" t="s">
        <v>21</v>
      </c>
      <c r="D2" s="4" t="s">
        <v>14</v>
      </c>
      <c r="E2" s="4" t="s">
        <v>19</v>
      </c>
      <c r="F2" s="4" t="s">
        <v>8</v>
      </c>
      <c r="G2" s="4" t="s">
        <v>10</v>
      </c>
      <c r="H2" s="4" t="s">
        <v>6</v>
      </c>
      <c r="I2" s="4" t="s">
        <v>3</v>
      </c>
      <c r="J2" s="4" t="s">
        <v>25</v>
      </c>
      <c r="K2" s="4" t="s">
        <v>26</v>
      </c>
      <c r="L2" s="4" t="s">
        <v>16</v>
      </c>
      <c r="M2" s="4" t="s">
        <v>0</v>
      </c>
      <c r="N2" s="4" t="s">
        <v>4</v>
      </c>
      <c r="O2" s="4" t="s">
        <v>15</v>
      </c>
      <c r="P2" s="4" t="s">
        <v>27</v>
      </c>
      <c r="Q2" s="4" t="s">
        <v>2</v>
      </c>
      <c r="R2" s="4" t="s">
        <v>13</v>
      </c>
      <c r="S2" s="4" t="s">
        <v>9</v>
      </c>
      <c r="T2" s="4" t="s">
        <v>28</v>
      </c>
      <c r="U2" s="4" t="s">
        <v>11</v>
      </c>
      <c r="V2" s="4" t="s">
        <v>12</v>
      </c>
      <c r="W2" s="4" t="s">
        <v>23</v>
      </c>
      <c r="X2" s="4" t="s">
        <v>22</v>
      </c>
      <c r="Y2" s="4" t="s">
        <v>17</v>
      </c>
      <c r="Z2" s="4" t="s">
        <v>18</v>
      </c>
      <c r="AA2" s="4" t="s">
        <v>5</v>
      </c>
      <c r="AB2" s="4" t="s">
        <v>1</v>
      </c>
      <c r="AC2" s="4" t="s">
        <v>7</v>
      </c>
      <c r="AD2" s="4" t="s">
        <v>24</v>
      </c>
    </row>
    <row r="3" spans="1:31" ht="15.75" thickBot="1" x14ac:dyDescent="0.3">
      <c r="A3" s="4" t="s">
        <v>20</v>
      </c>
      <c r="B3" s="21">
        <v>0</v>
      </c>
      <c r="C3" s="1">
        <v>15</v>
      </c>
      <c r="D3" s="1">
        <v>0</v>
      </c>
      <c r="E3" s="1">
        <v>18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17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5">
        <f>SUM(Tabela22[[#This Row],[Coluna2]:[Coluna30]])</f>
        <v>50</v>
      </c>
    </row>
    <row r="4" spans="1:31" ht="15.75" thickBot="1" x14ac:dyDescent="0.3">
      <c r="A4" s="4" t="s">
        <v>21</v>
      </c>
      <c r="B4" s="1">
        <v>0</v>
      </c>
      <c r="C4" s="22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6">
        <f>SUM(Tabela22[[#This Row],[Coluna2]:[Coluna30]])</f>
        <v>21</v>
      </c>
    </row>
    <row r="5" spans="1:31" ht="15.75" thickBot="1" x14ac:dyDescent="0.3">
      <c r="A5" s="4" t="s">
        <v>14</v>
      </c>
      <c r="B5" s="1">
        <v>0</v>
      </c>
      <c r="C5" s="1">
        <v>0</v>
      </c>
      <c r="D5" s="22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13</v>
      </c>
      <c r="P5" s="1">
        <v>0</v>
      </c>
      <c r="Q5" s="1">
        <v>0</v>
      </c>
      <c r="R5" s="1">
        <v>17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6">
        <f>SUM(Tabela22[[#This Row],[Coluna2]:[Coluna30]])</f>
        <v>30</v>
      </c>
    </row>
    <row r="6" spans="1:31" ht="15.75" thickBot="1" x14ac:dyDescent="0.3">
      <c r="A6" s="4" t="s">
        <v>19</v>
      </c>
      <c r="B6" s="1">
        <v>0</v>
      </c>
      <c r="C6" s="1">
        <v>0</v>
      </c>
      <c r="D6" s="1">
        <v>0</v>
      </c>
      <c r="E6" s="22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21</v>
      </c>
      <c r="Z6" s="1">
        <v>13</v>
      </c>
      <c r="AA6" s="1">
        <v>0</v>
      </c>
      <c r="AB6" s="1">
        <v>0</v>
      </c>
      <c r="AC6" s="1">
        <v>0</v>
      </c>
      <c r="AD6" s="1">
        <v>0</v>
      </c>
      <c r="AE6" s="6">
        <f>SUM(Tabela22[[#This Row],[Coluna2]:[Coluna30]])</f>
        <v>74</v>
      </c>
    </row>
    <row r="7" spans="1:31" ht="15.75" thickBot="1" x14ac:dyDescent="0.3">
      <c r="A7" s="4" t="s">
        <v>8</v>
      </c>
      <c r="B7" s="1">
        <v>0</v>
      </c>
      <c r="C7" s="1">
        <v>0</v>
      </c>
      <c r="D7" s="1">
        <v>0</v>
      </c>
      <c r="E7" s="1">
        <v>0</v>
      </c>
      <c r="F7" s="22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7</v>
      </c>
      <c r="AD7" s="1">
        <v>0</v>
      </c>
      <c r="AE7" s="6">
        <f>SUM(Tabela22[[#This Row],[Coluna2]:[Coluna30]])</f>
        <v>15</v>
      </c>
    </row>
    <row r="8" spans="1:31" ht="15.75" thickBot="1" x14ac:dyDescent="0.3">
      <c r="A8" s="4" t="s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2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12</v>
      </c>
      <c r="T8" s="1">
        <v>0</v>
      </c>
      <c r="U8" s="1">
        <v>20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6">
        <f>SUM(Tabela22[[#This Row],[Coluna2]:[Coluna30]])</f>
        <v>32</v>
      </c>
    </row>
    <row r="9" spans="1:31" ht="15.75" thickBot="1" x14ac:dyDescent="0.3">
      <c r="A9" s="4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2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16</v>
      </c>
      <c r="X9" s="1">
        <v>0</v>
      </c>
      <c r="Y9" s="1">
        <v>0</v>
      </c>
      <c r="Z9" s="1">
        <v>0</v>
      </c>
      <c r="AA9" s="1">
        <v>38</v>
      </c>
      <c r="AB9" s="1">
        <v>0</v>
      </c>
      <c r="AC9" s="1">
        <v>47</v>
      </c>
      <c r="AD9" s="1">
        <v>0</v>
      </c>
      <c r="AE9" s="6">
        <f>SUM(Tabela22[[#This Row],[Coluna2]:[Coluna30]])</f>
        <v>113</v>
      </c>
    </row>
    <row r="10" spans="1:31" ht="15.75" thickBot="1" x14ac:dyDescent="0.3">
      <c r="A10" s="4" t="s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2">
        <v>0</v>
      </c>
      <c r="J10" s="1">
        <v>0</v>
      </c>
      <c r="K10" s="1">
        <v>0</v>
      </c>
      <c r="L10" s="1">
        <v>0</v>
      </c>
      <c r="M10" s="1">
        <v>0</v>
      </c>
      <c r="N10" s="1">
        <v>20</v>
      </c>
      <c r="O10" s="1">
        <v>0</v>
      </c>
      <c r="P10" s="1">
        <v>0</v>
      </c>
      <c r="Q10" s="1">
        <v>10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30</v>
      </c>
      <c r="AB10" s="1">
        <v>0</v>
      </c>
      <c r="AC10" s="1">
        <v>0</v>
      </c>
      <c r="AD10" s="1">
        <v>0</v>
      </c>
      <c r="AE10" s="6">
        <f>SUM(Tabela22[[#This Row],[Coluna2]:[Coluna30]])</f>
        <v>60</v>
      </c>
    </row>
    <row r="11" spans="1:31" ht="15.75" thickBot="1" x14ac:dyDescent="0.3">
      <c r="A11" s="4" t="s">
        <v>25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2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13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23</v>
      </c>
      <c r="AE11" s="6">
        <f>SUM(Tabela22[[#This Row],[Coluna2]:[Coluna30]])</f>
        <v>36</v>
      </c>
    </row>
    <row r="12" spans="1:31" ht="15.75" thickBot="1" x14ac:dyDescent="0.3">
      <c r="A12" s="4" t="s">
        <v>26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2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18</v>
      </c>
      <c r="AD12" s="1">
        <v>20</v>
      </c>
      <c r="AE12" s="6">
        <f>SUM(Tabela22[[#This Row],[Coluna2]:[Coluna30]])</f>
        <v>38</v>
      </c>
    </row>
    <row r="13" spans="1:31" ht="15.75" thickBot="1" x14ac:dyDescent="0.3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2">
        <v>0</v>
      </c>
      <c r="M13" s="1">
        <v>0</v>
      </c>
      <c r="N13" s="1">
        <v>0</v>
      </c>
      <c r="O13" s="1">
        <v>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6">
        <f>SUM(Tabela22[[#This Row],[Coluna2]:[Coluna30]])</f>
        <v>20</v>
      </c>
    </row>
    <row r="14" spans="1:31" ht="15.75" thickBot="1" x14ac:dyDescent="0.3">
      <c r="A14" s="4" t="s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2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</v>
      </c>
      <c r="AA14" s="1">
        <v>0</v>
      </c>
      <c r="AB14" s="1">
        <v>11</v>
      </c>
      <c r="AC14" s="1">
        <v>0</v>
      </c>
      <c r="AD14" s="1">
        <v>0</v>
      </c>
      <c r="AE14" s="6">
        <f>SUM(Tabela22[[#This Row],[Coluna2]:[Coluna30]])</f>
        <v>21</v>
      </c>
    </row>
    <row r="15" spans="1:31" ht="15.75" thickBot="1" x14ac:dyDescent="0.3">
      <c r="A15" s="4" t="s">
        <v>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2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18</v>
      </c>
      <c r="AB15" s="1">
        <v>0</v>
      </c>
      <c r="AC15" s="1">
        <v>0</v>
      </c>
      <c r="AD15" s="1">
        <v>0</v>
      </c>
      <c r="AE15" s="6">
        <f>SUM(Tabela22[[#This Row],[Coluna2]:[Coluna30]])</f>
        <v>18</v>
      </c>
    </row>
    <row r="16" spans="1:31" ht="15.75" thickBot="1" x14ac:dyDescent="0.3">
      <c r="A16" s="4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2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31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6">
        <f>SUM(Tabela22[[#This Row],[Coluna2]:[Coluna30]])</f>
        <v>31</v>
      </c>
    </row>
    <row r="17" spans="1:31" ht="15.75" thickBot="1" x14ac:dyDescent="0.3">
      <c r="A17" s="4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2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6">
        <f>SUM(Tabela22[[#This Row],[Coluna2]:[Coluna30]])</f>
        <v>12</v>
      </c>
    </row>
    <row r="18" spans="1:31" ht="15.75" thickBot="1" x14ac:dyDescent="0.3">
      <c r="A18" s="4" t="s">
        <v>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2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7</v>
      </c>
      <c r="AC18" s="1">
        <v>0</v>
      </c>
      <c r="AD18" s="1">
        <v>0</v>
      </c>
      <c r="AE18" s="6">
        <f>SUM(Tabela22[[#This Row],[Coluna2]:[Coluna30]])</f>
        <v>7</v>
      </c>
    </row>
    <row r="19" spans="1:31" ht="15.75" thickBot="1" x14ac:dyDescent="0.3">
      <c r="A19" s="4" t="s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2">
        <v>0</v>
      </c>
      <c r="S19" s="1">
        <v>0</v>
      </c>
      <c r="T19" s="1">
        <v>0</v>
      </c>
      <c r="U19" s="1">
        <v>0</v>
      </c>
      <c r="V19" s="1">
        <v>15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6">
        <f>SUM(Tabela22[[#This Row],[Coluna2]:[Coluna30]])</f>
        <v>15</v>
      </c>
    </row>
    <row r="20" spans="1:31" ht="15.75" thickBot="1" x14ac:dyDescent="0.3">
      <c r="A20" s="4" t="s">
        <v>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2">
        <v>0</v>
      </c>
      <c r="T20" s="1">
        <v>0</v>
      </c>
      <c r="U20" s="1">
        <v>0</v>
      </c>
      <c r="V20" s="1">
        <v>52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6">
        <f>SUM(Tabela22[[#This Row],[Coluna2]:[Coluna30]])</f>
        <v>52</v>
      </c>
    </row>
    <row r="21" spans="1:31" ht="15.75" thickBot="1" x14ac:dyDescent="0.3">
      <c r="A21" s="4" t="s">
        <v>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22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15</v>
      </c>
      <c r="AB21" s="1">
        <v>0</v>
      </c>
      <c r="AC21" s="1">
        <v>0</v>
      </c>
      <c r="AD21" s="1">
        <v>0</v>
      </c>
      <c r="AE21" s="6">
        <f>SUM(Tabela22[[#This Row],[Coluna2]:[Coluna30]])</f>
        <v>15</v>
      </c>
    </row>
    <row r="22" spans="1:31" ht="15.75" thickBot="1" x14ac:dyDescent="0.3">
      <c r="A22" s="4" t="s">
        <v>11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2">
        <v>0</v>
      </c>
      <c r="V22" s="1">
        <v>48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6">
        <f>SUM(Tabela22[[#This Row],[Coluna2]:[Coluna30]])</f>
        <v>48</v>
      </c>
    </row>
    <row r="23" spans="1:31" ht="15.75" thickBot="1" x14ac:dyDescent="0.3">
      <c r="A23" s="4" t="s">
        <v>12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2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6">
        <f>SUM(Tabela22[[#This Row],[Coluna2]:[Coluna30]])</f>
        <v>0</v>
      </c>
    </row>
    <row r="24" spans="1:31" ht="15.75" thickBot="1" x14ac:dyDescent="0.3">
      <c r="A24" s="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22">
        <v>0</v>
      </c>
      <c r="X24" s="1">
        <v>19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11</v>
      </c>
      <c r="AE24" s="6">
        <f>SUM(Tabela22[[#This Row],[Coluna2]:[Coluna30]])</f>
        <v>30</v>
      </c>
    </row>
    <row r="25" spans="1:31" ht="15.75" thickBot="1" x14ac:dyDescent="0.3">
      <c r="A25" s="4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22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6">
        <f>SUM(Tabela22[[#This Row],[Coluna2]:[Coluna30]])</f>
        <v>0</v>
      </c>
    </row>
    <row r="26" spans="1:31" ht="15.75" thickBot="1" x14ac:dyDescent="0.3">
      <c r="A26" s="4" t="s">
        <v>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22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6">
        <f>SUM(Tabela22[[#This Row],[Coluna2]:[Coluna30]])</f>
        <v>0</v>
      </c>
    </row>
    <row r="27" spans="1:31" ht="15.75" thickBot="1" x14ac:dyDescent="0.3">
      <c r="A27" s="4" t="s">
        <v>18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2">
        <v>0</v>
      </c>
      <c r="AA27" s="1">
        <v>0</v>
      </c>
      <c r="AB27" s="1">
        <v>0</v>
      </c>
      <c r="AC27" s="1">
        <v>0</v>
      </c>
      <c r="AD27" s="1">
        <v>0</v>
      </c>
      <c r="AE27" s="6">
        <f>SUM(Tabela22[[#This Row],[Coluna2]:[Coluna30]])</f>
        <v>0</v>
      </c>
    </row>
    <row r="28" spans="1:31" ht="15.75" thickBot="1" x14ac:dyDescent="0.3">
      <c r="A28" s="4" t="s">
        <v>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2">
        <v>0</v>
      </c>
      <c r="AB28" s="1">
        <v>0</v>
      </c>
      <c r="AC28" s="1">
        <v>0</v>
      </c>
      <c r="AD28" s="1">
        <v>0</v>
      </c>
      <c r="AE28" s="6">
        <f>SUM(Tabela22[[#This Row],[Coluna2]:[Coluna30]])</f>
        <v>0</v>
      </c>
    </row>
    <row r="29" spans="1:31" ht="15.75" thickBot="1" x14ac:dyDescent="0.3">
      <c r="A29" s="4" t="s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2">
        <v>0</v>
      </c>
      <c r="AC29" s="1">
        <v>0</v>
      </c>
      <c r="AD29" s="1">
        <v>0</v>
      </c>
      <c r="AE29" s="6">
        <f>SUM(Tabela22[[#This Row],[Coluna2]:[Coluna30]])</f>
        <v>0</v>
      </c>
    </row>
    <row r="30" spans="1:31" ht="15.75" thickBot="1" x14ac:dyDescent="0.3">
      <c r="A30" s="4" t="s">
        <v>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22">
        <v>0</v>
      </c>
      <c r="AD30" s="1">
        <v>0</v>
      </c>
      <c r="AE30" s="6">
        <f>SUM(Tabela22[[#This Row],[Coluna2]:[Coluna30]])</f>
        <v>0</v>
      </c>
    </row>
    <row r="31" spans="1:31" ht="15.75" thickBot="1" x14ac:dyDescent="0.3">
      <c r="A31" s="4" t="s">
        <v>24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2">
        <v>0</v>
      </c>
      <c r="AE31" s="7">
        <f>SUM(Tabela22[[#This Row],[Coluna2]:[Coluna30]])</f>
        <v>0</v>
      </c>
    </row>
    <row r="32" spans="1:31" ht="15.75" thickBot="1" x14ac:dyDescent="0.3">
      <c r="A32" s="2"/>
      <c r="B32" s="8">
        <f>SUBTOTAL(109,Tabela22[Coluna2])</f>
        <v>0</v>
      </c>
      <c r="C32" s="9">
        <f>SUBTOTAL(109,Tabela22[Coluna3])</f>
        <v>15</v>
      </c>
      <c r="D32" s="9">
        <f>SUBTOTAL(109,Tabela22[Coluna4])</f>
        <v>0</v>
      </c>
      <c r="E32" s="9">
        <f>SUBTOTAL(109,Tabela22[Coluna5])</f>
        <v>18</v>
      </c>
      <c r="F32" s="9">
        <f>SUBTOTAL(109,Tabela22[Coluna6])</f>
        <v>0</v>
      </c>
      <c r="G32" s="9">
        <f>SUBTOTAL(109,Tabela22[Coluna7])</f>
        <v>0</v>
      </c>
      <c r="H32" s="9">
        <f>SUBTOTAL(109,Tabela22[Coluna8])</f>
        <v>0</v>
      </c>
      <c r="I32" s="9">
        <f>SUBTOTAL(109,Tabela22[Coluna9])</f>
        <v>0</v>
      </c>
      <c r="J32" s="9">
        <f>SUBTOTAL(109,Tabela22[Coluna10])</f>
        <v>0</v>
      </c>
      <c r="K32" s="9">
        <f>SUBTOTAL(109,Tabela22[Coluna11])</f>
        <v>0</v>
      </c>
      <c r="L32" s="9">
        <f>SUBTOTAL(109,Tabela22[Coluna12])</f>
        <v>7</v>
      </c>
      <c r="M32" s="9">
        <f>SUBTOTAL(109,Tabela22[Coluna13])</f>
        <v>0</v>
      </c>
      <c r="N32" s="9">
        <f>SUBTOTAL(109,Tabela22[Coluna14])</f>
        <v>20</v>
      </c>
      <c r="O32" s="9">
        <f>SUBTOTAL(109,Tabela22[Coluna15])</f>
        <v>21</v>
      </c>
      <c r="P32" s="9">
        <f>SUBTOTAL(109,Tabela22[Coluna16])</f>
        <v>12</v>
      </c>
      <c r="Q32" s="9">
        <f>SUBTOTAL(109,Tabela22[Coluna17])</f>
        <v>50</v>
      </c>
      <c r="R32" s="9">
        <f>SUBTOTAL(109,Tabela22[Coluna18])</f>
        <v>17</v>
      </c>
      <c r="S32" s="9">
        <f>SUBTOTAL(109,Tabela22[Coluna19])</f>
        <v>20</v>
      </c>
      <c r="T32" s="9">
        <f>SUBTOTAL(109,Tabela22[Coluna20])</f>
        <v>17</v>
      </c>
      <c r="U32" s="9">
        <f>SUBTOTAL(109,Tabela22[Coluna21])</f>
        <v>20</v>
      </c>
      <c r="V32" s="9">
        <f>SUBTOTAL(109,Tabela22[Coluna22])</f>
        <v>128</v>
      </c>
      <c r="W32" s="9">
        <f>SUBTOTAL(109,Tabela22[Coluna23])</f>
        <v>47</v>
      </c>
      <c r="X32" s="9">
        <f>SUBTOTAL(109,Tabela22[Coluna24])</f>
        <v>45</v>
      </c>
      <c r="Y32" s="9">
        <f>SUBTOTAL(109,Tabela22[Coluna25])</f>
        <v>33</v>
      </c>
      <c r="Z32" s="9">
        <f>SUBTOTAL(109,Tabela22[Coluna26])</f>
        <v>23</v>
      </c>
      <c r="AA32" s="9">
        <f>SUBTOTAL(109,Tabela22[Coluna27])</f>
        <v>101</v>
      </c>
      <c r="AB32" s="9">
        <f>SUBTOTAL(109,Tabela22[Coluna28])</f>
        <v>18</v>
      </c>
      <c r="AC32" s="9">
        <f>SUBTOTAL(109,Tabela22[Coluna29])</f>
        <v>72</v>
      </c>
      <c r="AD32" s="10">
        <f>SUBTOTAL(109,Tabela22[Coluna30])</f>
        <v>54</v>
      </c>
    </row>
  </sheetData>
  <conditionalFormatting sqref="B3:AD31">
    <cfRule type="cellIs" dxfId="36" priority="3" operator="equal">
      <formula>1</formula>
    </cfRule>
  </conditionalFormatting>
  <conditionalFormatting sqref="A1:AE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Nao direcionado</vt:lpstr>
      <vt:lpstr>Direcionado</vt:lpstr>
      <vt:lpstr>Direcionado Ponderado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marcelo camilo gomes</cp:lastModifiedBy>
  <dcterms:created xsi:type="dcterms:W3CDTF">2024-03-08T12:12:59Z</dcterms:created>
  <dcterms:modified xsi:type="dcterms:W3CDTF">2024-03-09T16:01:59Z</dcterms:modified>
</cp:coreProperties>
</file>