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Plan1" sheetId="1" r:id="rId1"/>
    <sheet name="Brasileiro" sheetId="2" r:id="rId2"/>
    <sheet name="Francês" sheetId="3" r:id="rId3"/>
    <sheet name="Alemão" sheetId="8" r:id="rId4"/>
    <sheet name="Espanhol" sheetId="9" r:id="rId5"/>
    <sheet name="Inglês" sheetId="10" r:id="rId6"/>
    <sheet name="Italiano" sheetId="11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J4" i="2"/>
  <c r="C16" i="2"/>
  <c r="R16" i="1" l="1"/>
  <c r="R17" i="1"/>
  <c r="R18" i="1"/>
  <c r="R19" i="1"/>
  <c r="R20" i="1"/>
  <c r="R21" i="1"/>
  <c r="R22" i="1"/>
  <c r="R23" i="1"/>
  <c r="R15" i="1"/>
  <c r="O16" i="1"/>
  <c r="O17" i="1"/>
  <c r="O18" i="1"/>
  <c r="O19" i="1"/>
  <c r="O20" i="1"/>
  <c r="O21" i="1"/>
  <c r="O22" i="1"/>
  <c r="O23" i="1"/>
  <c r="O15" i="1"/>
  <c r="L16" i="1"/>
  <c r="L17" i="1"/>
  <c r="L18" i="1"/>
  <c r="L19" i="1"/>
  <c r="L20" i="1"/>
  <c r="L21" i="1"/>
  <c r="L22" i="1"/>
  <c r="L23" i="1"/>
  <c r="L15" i="1"/>
  <c r="I16" i="1"/>
  <c r="I17" i="1"/>
  <c r="I18" i="1"/>
  <c r="I19" i="1"/>
  <c r="I20" i="1"/>
  <c r="I21" i="1"/>
  <c r="I22" i="1"/>
  <c r="I23" i="1"/>
  <c r="I15" i="1"/>
  <c r="F16" i="1"/>
  <c r="F17" i="1"/>
  <c r="F18" i="1"/>
  <c r="F19" i="1"/>
  <c r="F20" i="1"/>
  <c r="F21" i="1"/>
  <c r="F22" i="1"/>
  <c r="F23" i="1"/>
  <c r="F15" i="1"/>
  <c r="G9" i="11"/>
  <c r="G8" i="11"/>
  <c r="C22" i="11"/>
  <c r="C21" i="11"/>
  <c r="C19" i="11"/>
  <c r="C20" i="11" s="1"/>
  <c r="C18" i="11"/>
  <c r="C17" i="11"/>
  <c r="C16" i="11"/>
  <c r="C15" i="11"/>
  <c r="I12" i="11" s="1"/>
  <c r="I4" i="11"/>
  <c r="G9" i="10"/>
  <c r="G5" i="10"/>
  <c r="C22" i="10"/>
  <c r="C23" i="10" s="1"/>
  <c r="C21" i="10"/>
  <c r="C19" i="10"/>
  <c r="C18" i="10"/>
  <c r="C20" i="10" s="1"/>
  <c r="C17" i="10"/>
  <c r="C16" i="10"/>
  <c r="C15" i="10"/>
  <c r="I12" i="10" s="1"/>
  <c r="I13" i="10"/>
  <c r="I11" i="10"/>
  <c r="I9" i="10"/>
  <c r="I8" i="10"/>
  <c r="I6" i="10"/>
  <c r="I4" i="10"/>
  <c r="G9" i="9"/>
  <c r="C22" i="9"/>
  <c r="C23" i="9" s="1"/>
  <c r="C21" i="9"/>
  <c r="C19" i="9"/>
  <c r="C18" i="9"/>
  <c r="C17" i="9"/>
  <c r="C16" i="9"/>
  <c r="C15" i="9"/>
  <c r="I12" i="9" s="1"/>
  <c r="I5" i="9"/>
  <c r="G10" i="8"/>
  <c r="G9" i="8"/>
  <c r="C22" i="8"/>
  <c r="C21" i="8"/>
  <c r="C19" i="8"/>
  <c r="C20" i="8" s="1"/>
  <c r="C18" i="8"/>
  <c r="C17" i="8"/>
  <c r="C16" i="8"/>
  <c r="C15" i="8"/>
  <c r="I12" i="8" s="1"/>
  <c r="I9" i="8"/>
  <c r="I6" i="8"/>
  <c r="C22" i="3"/>
  <c r="C23" i="3" s="1"/>
  <c r="C21" i="3"/>
  <c r="C19" i="3"/>
  <c r="C20" i="3" s="1"/>
  <c r="C18" i="3"/>
  <c r="C17" i="3"/>
  <c r="C16" i="3"/>
  <c r="C15" i="3"/>
  <c r="I13" i="3" s="1"/>
  <c r="I12" i="3"/>
  <c r="C19" i="2"/>
  <c r="C19" i="1" s="1"/>
  <c r="C18" i="2"/>
  <c r="C18" i="1" s="1"/>
  <c r="I9" i="3"/>
  <c r="I6" i="3"/>
  <c r="G6" i="3"/>
  <c r="G9" i="3"/>
  <c r="H12" i="2"/>
  <c r="H9" i="2"/>
  <c r="C22" i="2"/>
  <c r="C22" i="1" s="1"/>
  <c r="C21" i="2"/>
  <c r="C21" i="1" s="1"/>
  <c r="C17" i="2"/>
  <c r="C17" i="1" s="1"/>
  <c r="C16" i="1"/>
  <c r="C15" i="2"/>
  <c r="J7" i="2" l="1"/>
  <c r="D5" i="2"/>
  <c r="D13" i="2"/>
  <c r="D6" i="2"/>
  <c r="D4" i="2"/>
  <c r="D7" i="2"/>
  <c r="D9" i="2"/>
  <c r="D10" i="2"/>
  <c r="D11" i="2"/>
  <c r="D12" i="2"/>
  <c r="D8" i="2"/>
  <c r="C23" i="1"/>
  <c r="C15" i="1"/>
  <c r="C20" i="2"/>
  <c r="C20" i="1" s="1"/>
  <c r="I6" i="11"/>
  <c r="I9" i="11"/>
  <c r="I7" i="11"/>
  <c r="I10" i="11"/>
  <c r="I8" i="11"/>
  <c r="I11" i="11"/>
  <c r="I13" i="11"/>
  <c r="C23" i="11"/>
  <c r="I5" i="11"/>
  <c r="I7" i="10"/>
  <c r="I10" i="10"/>
  <c r="I5" i="10"/>
  <c r="C20" i="9"/>
  <c r="I6" i="9"/>
  <c r="I9" i="9"/>
  <c r="I13" i="9"/>
  <c r="I4" i="9"/>
  <c r="I7" i="9"/>
  <c r="I10" i="9"/>
  <c r="I8" i="9"/>
  <c r="I11" i="9"/>
  <c r="I4" i="8"/>
  <c r="I7" i="8"/>
  <c r="I10" i="8"/>
  <c r="I5" i="8"/>
  <c r="I8" i="8"/>
  <c r="I11" i="8"/>
  <c r="I13" i="8"/>
  <c r="C23" i="8"/>
  <c r="I10" i="3"/>
  <c r="I5" i="3"/>
  <c r="I7" i="3"/>
  <c r="I11" i="3"/>
  <c r="I4" i="3"/>
  <c r="I8" i="3"/>
  <c r="J13" i="2"/>
  <c r="J9" i="2"/>
  <c r="J5" i="2"/>
  <c r="J10" i="2"/>
  <c r="J6" i="2"/>
  <c r="J12" i="2"/>
  <c r="J8" i="2"/>
  <c r="J11" i="2"/>
  <c r="I14" i="11" l="1"/>
  <c r="I15" i="11" s="1"/>
  <c r="I14" i="10"/>
  <c r="I15" i="10" s="1"/>
  <c r="I14" i="9"/>
  <c r="I15" i="9" s="1"/>
  <c r="I14" i="8"/>
  <c r="I15" i="8" s="1"/>
  <c r="I14" i="3"/>
  <c r="I15" i="3" s="1"/>
  <c r="J14" i="2"/>
  <c r="J15" i="2" s="1"/>
</calcChain>
</file>

<file path=xl/sharedStrings.xml><?xml version="1.0" encoding="utf-8"?>
<sst xmlns="http://schemas.openxmlformats.org/spreadsheetml/2006/main" count="272" uniqueCount="37">
  <si>
    <t>Brasileiro</t>
  </si>
  <si>
    <t>Ano</t>
  </si>
  <si>
    <t>Gols</t>
  </si>
  <si>
    <t>Média</t>
  </si>
  <si>
    <t>Mediana</t>
  </si>
  <si>
    <t>Moda</t>
  </si>
  <si>
    <t>Amplitude</t>
  </si>
  <si>
    <t>Variância</t>
  </si>
  <si>
    <t>Desvio Pad.</t>
  </si>
  <si>
    <t>Coef. Var</t>
  </si>
  <si>
    <t>Francês</t>
  </si>
  <si>
    <t>Alemão</t>
  </si>
  <si>
    <t>Espanhol</t>
  </si>
  <si>
    <t>Inglês</t>
  </si>
  <si>
    <t>Italiano</t>
  </si>
  <si>
    <t>1- Tirar a média</t>
  </si>
  <si>
    <t>2- Subtrair cada membro da média</t>
  </si>
  <si>
    <t>3- Elevar cada resultado ao quadrado</t>
  </si>
  <si>
    <t>4- Somar todos os quadrados</t>
  </si>
  <si>
    <t>5- Dividir o resultado pelo número de ocorrências</t>
  </si>
  <si>
    <t>6- Tirar a raíz da variância</t>
  </si>
  <si>
    <t>7- Dividir DP pela Média * 100</t>
  </si>
  <si>
    <t>variância</t>
  </si>
  <si>
    <t>DP</t>
  </si>
  <si>
    <t>CV</t>
  </si>
  <si>
    <t>(moda)</t>
  </si>
  <si>
    <t>(mediana)</t>
  </si>
  <si>
    <t>(núm - média) ^ 2</t>
  </si>
  <si>
    <r>
      <rPr>
        <sz val="18"/>
        <color theme="1"/>
        <rFont val="Calibri"/>
        <family val="2"/>
      </rPr>
      <t>σ</t>
    </r>
    <r>
      <rPr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  <scheme val="minor"/>
      </rPr>
      <t>variância</t>
    </r>
  </si>
  <si>
    <r>
      <rPr>
        <sz val="18"/>
        <color theme="1"/>
        <rFont val="Calibri"/>
        <family val="2"/>
      </rPr>
      <t>Σ</t>
    </r>
    <r>
      <rPr>
        <sz val="11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>(num-média) ^ 2 / qtde</t>
    </r>
  </si>
  <si>
    <t>ROL</t>
  </si>
  <si>
    <t>Desv. Padrão</t>
  </si>
  <si>
    <t>Máximo</t>
  </si>
  <si>
    <t>Mínimo</t>
  </si>
  <si>
    <t>(mediana / moda)</t>
  </si>
  <si>
    <t>(moda / mediana)</t>
  </si>
  <si>
    <t>Desvio Padrao / Média*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</si>
</sst>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3" fillId="2" borderId="0" xfId="0" applyFont="1" applyFill="1"/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/>
    <xf numFmtId="0" fontId="3" fillId="2" borderId="0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top"/>
    </xf>
    <xf numFmtId="0" fontId="1" fillId="12" borderId="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top"/>
    </xf>
    <xf numFmtId="10" fontId="0" fillId="14" borderId="1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top"/>
    </xf>
    <xf numFmtId="0" fontId="3" fillId="13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255"/>
    </xf>
    <xf numFmtId="0" fontId="4" fillId="2" borderId="10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0" fontId="0" fillId="14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tabSelected="1" workbookViewId="0">
      <selection activeCell="F29" sqref="F29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4.28515625" style="1" customWidth="1"/>
    <col min="5" max="5" width="11.28515625" style="1" bestFit="1" customWidth="1"/>
    <col min="6" max="6" width="11.140625" style="1" customWidth="1"/>
    <col min="7" max="7" width="4.28515625" style="1" customWidth="1"/>
    <col min="8" max="8" width="11.28515625" style="1" bestFit="1" customWidth="1"/>
    <col min="9" max="9" width="11.140625" style="1" customWidth="1"/>
    <col min="10" max="10" width="4.28515625" style="1" customWidth="1"/>
    <col min="11" max="11" width="11.28515625" style="1" bestFit="1" customWidth="1"/>
    <col min="12" max="12" width="11.140625" style="1" customWidth="1"/>
    <col min="13" max="13" width="4.28515625" style="1" customWidth="1"/>
    <col min="14" max="14" width="11.28515625" style="1" bestFit="1" customWidth="1"/>
    <col min="15" max="15" width="11.140625" style="1" customWidth="1"/>
    <col min="16" max="16" width="4.28515625" style="1" customWidth="1"/>
    <col min="17" max="17" width="11.28515625" style="1" bestFit="1" customWidth="1"/>
    <col min="18" max="18" width="11.140625" style="1" customWidth="1"/>
    <col min="19" max="19" width="9.140625" style="1"/>
    <col min="20" max="20" width="45.7109375" style="1" bestFit="1" customWidth="1"/>
    <col min="21" max="16384" width="9.140625" style="1"/>
  </cols>
  <sheetData>
    <row r="1" spans="2:21" ht="9.75" customHeight="1" thickBot="1" x14ac:dyDescent="0.3"/>
    <row r="2" spans="2:21" ht="18.75" customHeight="1" x14ac:dyDescent="0.25">
      <c r="B2" s="51" t="s">
        <v>0</v>
      </c>
      <c r="C2" s="51"/>
      <c r="E2" s="52" t="s">
        <v>10</v>
      </c>
      <c r="F2" s="52"/>
      <c r="H2" s="53" t="s">
        <v>11</v>
      </c>
      <c r="I2" s="53"/>
      <c r="K2" s="54" t="s">
        <v>12</v>
      </c>
      <c r="L2" s="54"/>
      <c r="N2" s="55" t="s">
        <v>13</v>
      </c>
      <c r="O2" s="55"/>
      <c r="Q2" s="48" t="s">
        <v>14</v>
      </c>
      <c r="R2" s="48"/>
      <c r="T2" s="6" t="s">
        <v>15</v>
      </c>
      <c r="U2" s="49" t="s">
        <v>22</v>
      </c>
    </row>
    <row r="3" spans="2:21" ht="18.75" customHeight="1" x14ac:dyDescent="0.25">
      <c r="B3" s="3" t="s">
        <v>1</v>
      </c>
      <c r="C3" s="3" t="s">
        <v>2</v>
      </c>
      <c r="E3" s="3" t="s">
        <v>1</v>
      </c>
      <c r="F3" s="3" t="s">
        <v>2</v>
      </c>
      <c r="H3" s="3" t="s">
        <v>1</v>
      </c>
      <c r="I3" s="3" t="s">
        <v>2</v>
      </c>
      <c r="K3" s="3" t="s">
        <v>1</v>
      </c>
      <c r="L3" s="3" t="s">
        <v>2</v>
      </c>
      <c r="N3" s="3" t="s">
        <v>1</v>
      </c>
      <c r="O3" s="3" t="s">
        <v>2</v>
      </c>
      <c r="Q3" s="3" t="s">
        <v>1</v>
      </c>
      <c r="R3" s="3" t="s">
        <v>2</v>
      </c>
      <c r="T3" s="7" t="s">
        <v>16</v>
      </c>
      <c r="U3" s="50"/>
    </row>
    <row r="4" spans="2:21" ht="18.75" customHeight="1" x14ac:dyDescent="0.25">
      <c r="B4" s="2">
        <v>2009</v>
      </c>
      <c r="C4" s="2">
        <v>780</v>
      </c>
      <c r="E4" s="2">
        <v>2009</v>
      </c>
      <c r="F4" s="2">
        <v>430</v>
      </c>
      <c r="H4" s="2">
        <v>2009</v>
      </c>
      <c r="I4" s="2">
        <v>800</v>
      </c>
      <c r="K4" s="2">
        <v>2009</v>
      </c>
      <c r="L4" s="2">
        <v>190</v>
      </c>
      <c r="N4" s="2">
        <v>2009</v>
      </c>
      <c r="O4" s="2">
        <v>587</v>
      </c>
      <c r="Q4" s="2">
        <v>2009</v>
      </c>
      <c r="R4" s="2">
        <v>450</v>
      </c>
      <c r="T4" s="8" t="s">
        <v>17</v>
      </c>
      <c r="U4" s="50"/>
    </row>
    <row r="5" spans="2:21" ht="18.75" customHeight="1" x14ac:dyDescent="0.25">
      <c r="B5" s="2">
        <v>2010</v>
      </c>
      <c r="C5" s="2">
        <v>600</v>
      </c>
      <c r="E5" s="2">
        <v>2010</v>
      </c>
      <c r="F5" s="2">
        <v>400</v>
      </c>
      <c r="H5" s="2">
        <v>2010</v>
      </c>
      <c r="I5" s="2">
        <v>870</v>
      </c>
      <c r="K5" s="2">
        <v>2010</v>
      </c>
      <c r="L5" s="2">
        <v>189</v>
      </c>
      <c r="N5" s="2">
        <v>2010</v>
      </c>
      <c r="O5" s="2">
        <v>120</v>
      </c>
      <c r="Q5" s="2">
        <v>2010</v>
      </c>
      <c r="R5" s="2">
        <v>564</v>
      </c>
      <c r="T5" s="9" t="s">
        <v>18</v>
      </c>
      <c r="U5" s="50"/>
    </row>
    <row r="6" spans="2:21" ht="18.75" customHeight="1" thickBot="1" x14ac:dyDescent="0.3">
      <c r="B6" s="2">
        <v>2011</v>
      </c>
      <c r="C6" s="2">
        <v>730</v>
      </c>
      <c r="E6" s="2">
        <v>2011</v>
      </c>
      <c r="F6" s="2">
        <v>450</v>
      </c>
      <c r="H6" s="2">
        <v>2011</v>
      </c>
      <c r="I6" s="2">
        <v>630</v>
      </c>
      <c r="K6" s="2">
        <v>2011</v>
      </c>
      <c r="L6" s="2">
        <v>210</v>
      </c>
      <c r="N6" s="2">
        <v>2011</v>
      </c>
      <c r="O6" s="2">
        <v>790</v>
      </c>
      <c r="Q6" s="2">
        <v>2011</v>
      </c>
      <c r="R6" s="2">
        <v>563</v>
      </c>
      <c r="T6" s="10" t="s">
        <v>19</v>
      </c>
      <c r="U6" s="50"/>
    </row>
    <row r="7" spans="2:21" ht="18.75" customHeight="1" thickBot="1" x14ac:dyDescent="0.3">
      <c r="B7" s="2">
        <v>2012</v>
      </c>
      <c r="C7" s="2">
        <v>730</v>
      </c>
      <c r="E7" s="2">
        <v>2012</v>
      </c>
      <c r="F7" s="2">
        <v>430</v>
      </c>
      <c r="H7" s="2">
        <v>2012</v>
      </c>
      <c r="I7" s="2">
        <v>540</v>
      </c>
      <c r="K7" s="2">
        <v>2012</v>
      </c>
      <c r="L7" s="2">
        <v>250</v>
      </c>
      <c r="N7" s="2">
        <v>2012</v>
      </c>
      <c r="O7" s="2">
        <v>230</v>
      </c>
      <c r="Q7" s="2">
        <v>2012</v>
      </c>
      <c r="R7" s="2">
        <v>987</v>
      </c>
      <c r="T7" s="11" t="s">
        <v>20</v>
      </c>
      <c r="U7" s="5" t="s">
        <v>23</v>
      </c>
    </row>
    <row r="8" spans="2:21" ht="18.75" customHeight="1" thickBot="1" x14ac:dyDescent="0.3">
      <c r="B8" s="2">
        <v>2013</v>
      </c>
      <c r="C8" s="2">
        <v>700</v>
      </c>
      <c r="E8" s="2">
        <v>2013</v>
      </c>
      <c r="F8" s="2">
        <v>470</v>
      </c>
      <c r="H8" s="2">
        <v>2013</v>
      </c>
      <c r="I8" s="2">
        <v>630</v>
      </c>
      <c r="K8" s="2">
        <v>2013</v>
      </c>
      <c r="L8" s="2">
        <v>198</v>
      </c>
      <c r="N8" s="2">
        <v>2013</v>
      </c>
      <c r="O8" s="2">
        <v>120</v>
      </c>
      <c r="Q8" s="2">
        <v>2013</v>
      </c>
      <c r="R8" s="2">
        <v>423</v>
      </c>
      <c r="T8" s="12" t="s">
        <v>21</v>
      </c>
      <c r="U8" s="4" t="s">
        <v>24</v>
      </c>
    </row>
    <row r="9" spans="2:21" ht="18.75" customHeight="1" x14ac:dyDescent="0.25">
      <c r="B9" s="2">
        <v>2014</v>
      </c>
      <c r="C9" s="2">
        <v>645</v>
      </c>
      <c r="E9" s="2">
        <v>2014</v>
      </c>
      <c r="F9" s="2">
        <v>445</v>
      </c>
      <c r="H9" s="2">
        <v>2014</v>
      </c>
      <c r="I9" s="2">
        <v>645</v>
      </c>
      <c r="K9" s="2">
        <v>2014</v>
      </c>
      <c r="L9" s="2">
        <v>270</v>
      </c>
      <c r="N9" s="2">
        <v>2014</v>
      </c>
      <c r="O9" s="2">
        <v>345</v>
      </c>
      <c r="Q9" s="2">
        <v>2014</v>
      </c>
      <c r="R9" s="2">
        <v>645</v>
      </c>
    </row>
    <row r="10" spans="2:21" ht="18.75" customHeight="1" x14ac:dyDescent="0.25">
      <c r="B10" s="2">
        <v>2015</v>
      </c>
      <c r="C10" s="2">
        <v>725</v>
      </c>
      <c r="E10" s="2">
        <v>2015</v>
      </c>
      <c r="F10" s="2">
        <v>725</v>
      </c>
      <c r="H10" s="2">
        <v>2015</v>
      </c>
      <c r="I10" s="2">
        <v>345</v>
      </c>
      <c r="K10" s="2">
        <v>2015</v>
      </c>
      <c r="L10" s="2">
        <v>290</v>
      </c>
      <c r="N10" s="2">
        <v>2015</v>
      </c>
      <c r="O10" s="2">
        <v>678</v>
      </c>
      <c r="Q10" s="2">
        <v>2015</v>
      </c>
      <c r="R10" s="2">
        <v>456</v>
      </c>
    </row>
    <row r="11" spans="2:21" ht="18.75" customHeight="1" x14ac:dyDescent="0.25">
      <c r="B11" s="2">
        <v>2016</v>
      </c>
      <c r="C11" s="2">
        <v>675</v>
      </c>
      <c r="E11" s="2">
        <v>2016</v>
      </c>
      <c r="F11" s="2">
        <v>675</v>
      </c>
      <c r="H11" s="2">
        <v>2016</v>
      </c>
      <c r="I11" s="2">
        <v>567</v>
      </c>
      <c r="K11" s="2">
        <v>2016</v>
      </c>
      <c r="L11" s="2">
        <v>250</v>
      </c>
      <c r="N11" s="2">
        <v>2016</v>
      </c>
      <c r="O11" s="2">
        <v>300</v>
      </c>
      <c r="Q11" s="2">
        <v>2016</v>
      </c>
      <c r="R11" s="2">
        <v>298</v>
      </c>
    </row>
    <row r="12" spans="2:21" ht="18.75" customHeight="1" x14ac:dyDescent="0.25">
      <c r="B12" s="2">
        <v>2017</v>
      </c>
      <c r="C12" s="2">
        <v>715</v>
      </c>
      <c r="E12" s="2">
        <v>2017</v>
      </c>
      <c r="F12" s="2">
        <v>715</v>
      </c>
      <c r="H12" s="2">
        <v>2017</v>
      </c>
      <c r="I12" s="2">
        <v>476</v>
      </c>
      <c r="K12" s="2">
        <v>2017</v>
      </c>
      <c r="L12" s="2">
        <v>256</v>
      </c>
      <c r="N12" s="2">
        <v>2017</v>
      </c>
      <c r="O12" s="2">
        <v>467</v>
      </c>
      <c r="Q12" s="2">
        <v>2017</v>
      </c>
      <c r="R12" s="2">
        <v>456</v>
      </c>
    </row>
    <row r="13" spans="2:21" ht="18.75" customHeight="1" x14ac:dyDescent="0.25">
      <c r="B13" s="2">
        <v>2018</v>
      </c>
      <c r="C13" s="2">
        <v>696</v>
      </c>
      <c r="E13" s="2">
        <v>2018</v>
      </c>
      <c r="F13" s="2">
        <v>915</v>
      </c>
      <c r="H13" s="2">
        <v>2018</v>
      </c>
      <c r="I13" s="2">
        <v>356</v>
      </c>
      <c r="K13" s="2">
        <v>2018</v>
      </c>
      <c r="L13" s="2">
        <v>275</v>
      </c>
      <c r="N13" s="2">
        <v>2018</v>
      </c>
      <c r="O13" s="2">
        <v>120</v>
      </c>
      <c r="Q13" s="2">
        <v>2018</v>
      </c>
      <c r="R13" s="2">
        <v>765</v>
      </c>
    </row>
    <row r="14" spans="2:21" ht="18.75" customHeight="1" x14ac:dyDescent="0.25"/>
    <row r="15" spans="2:21" ht="18.75" customHeight="1" x14ac:dyDescent="0.25">
      <c r="B15" s="31" t="s">
        <v>3</v>
      </c>
      <c r="C15" s="32">
        <f>Brasileiro!C15</f>
        <v>699.6</v>
      </c>
      <c r="D15" s="21"/>
      <c r="E15" s="31" t="s">
        <v>3</v>
      </c>
      <c r="F15" s="32">
        <f>Francês!C15</f>
        <v>565.5</v>
      </c>
      <c r="G15" s="21"/>
      <c r="H15" s="31" t="s">
        <v>3</v>
      </c>
      <c r="I15" s="32">
        <f>Alemão!C15</f>
        <v>585.9</v>
      </c>
      <c r="J15" s="21"/>
      <c r="K15" s="31" t="s">
        <v>3</v>
      </c>
      <c r="L15" s="32">
        <f>Espanhol!C15</f>
        <v>237.8</v>
      </c>
      <c r="M15" s="21"/>
      <c r="N15" s="31" t="s">
        <v>3</v>
      </c>
      <c r="O15" s="32">
        <f>Inglês!C15</f>
        <v>375.7</v>
      </c>
      <c r="P15" s="21"/>
      <c r="Q15" s="31" t="s">
        <v>3</v>
      </c>
      <c r="R15" s="32">
        <f>Italiano!C15</f>
        <v>560.70000000000005</v>
      </c>
    </row>
    <row r="16" spans="2:21" ht="18.75" customHeight="1" x14ac:dyDescent="0.25">
      <c r="B16" s="20" t="s">
        <v>4</v>
      </c>
      <c r="C16" s="19">
        <f>Brasileiro!C16</f>
        <v>707.5</v>
      </c>
      <c r="D16" s="21"/>
      <c r="E16" s="20" t="s">
        <v>4</v>
      </c>
      <c r="F16" s="19">
        <f>Francês!C16</f>
        <v>460</v>
      </c>
      <c r="G16" s="21"/>
      <c r="H16" s="20" t="s">
        <v>4</v>
      </c>
      <c r="I16" s="19">
        <f>Alemão!C16</f>
        <v>598.5</v>
      </c>
      <c r="J16" s="21"/>
      <c r="K16" s="20" t="s">
        <v>4</v>
      </c>
      <c r="L16" s="19">
        <f>Espanhol!C16</f>
        <v>250</v>
      </c>
      <c r="M16" s="21"/>
      <c r="N16" s="20" t="s">
        <v>4</v>
      </c>
      <c r="O16" s="19">
        <f>Inglês!C16</f>
        <v>322.5</v>
      </c>
      <c r="P16" s="21"/>
      <c r="Q16" s="20" t="s">
        <v>4</v>
      </c>
      <c r="R16" s="19">
        <f>Italiano!C16</f>
        <v>509.5</v>
      </c>
    </row>
    <row r="17" spans="2:18" ht="18.75" customHeight="1" x14ac:dyDescent="0.25">
      <c r="B17" s="31" t="s">
        <v>5</v>
      </c>
      <c r="C17" s="32">
        <f>Brasileiro!C17</f>
        <v>730</v>
      </c>
      <c r="D17" s="21"/>
      <c r="E17" s="31" t="s">
        <v>5</v>
      </c>
      <c r="F17" s="32">
        <f>Francês!C17</f>
        <v>430</v>
      </c>
      <c r="G17" s="21"/>
      <c r="H17" s="31" t="s">
        <v>5</v>
      </c>
      <c r="I17" s="32">
        <f>Alemão!C17</f>
        <v>630</v>
      </c>
      <c r="J17" s="21"/>
      <c r="K17" s="31" t="s">
        <v>5</v>
      </c>
      <c r="L17" s="32">
        <f>Espanhol!C17</f>
        <v>250</v>
      </c>
      <c r="M17" s="21"/>
      <c r="N17" s="31" t="s">
        <v>5</v>
      </c>
      <c r="O17" s="32">
        <f>Inglês!C17</f>
        <v>120</v>
      </c>
      <c r="P17" s="21"/>
      <c r="Q17" s="31" t="s">
        <v>5</v>
      </c>
      <c r="R17" s="32">
        <f>Italiano!C17</f>
        <v>456</v>
      </c>
    </row>
    <row r="18" spans="2:18" ht="18.75" customHeight="1" x14ac:dyDescent="0.25">
      <c r="B18" s="20" t="s">
        <v>33</v>
      </c>
      <c r="C18" s="19">
        <f>Brasileiro!C18</f>
        <v>600</v>
      </c>
      <c r="D18" s="21"/>
      <c r="E18" s="20" t="s">
        <v>33</v>
      </c>
      <c r="F18" s="19">
        <f>Francês!C18</f>
        <v>400</v>
      </c>
      <c r="G18" s="21"/>
      <c r="H18" s="20" t="s">
        <v>33</v>
      </c>
      <c r="I18" s="19">
        <f>Alemão!C18</f>
        <v>345</v>
      </c>
      <c r="J18" s="21"/>
      <c r="K18" s="20" t="s">
        <v>33</v>
      </c>
      <c r="L18" s="19">
        <f>Espanhol!C18</f>
        <v>189</v>
      </c>
      <c r="M18" s="21"/>
      <c r="N18" s="20" t="s">
        <v>33</v>
      </c>
      <c r="O18" s="19">
        <f>Inglês!C18</f>
        <v>120</v>
      </c>
      <c r="P18" s="21"/>
      <c r="Q18" s="20" t="s">
        <v>33</v>
      </c>
      <c r="R18" s="19">
        <f>Italiano!C18</f>
        <v>298</v>
      </c>
    </row>
    <row r="19" spans="2:18" ht="18.75" customHeight="1" x14ac:dyDescent="0.25">
      <c r="B19" s="31" t="s">
        <v>32</v>
      </c>
      <c r="C19" s="32">
        <f>Brasileiro!C19</f>
        <v>780</v>
      </c>
      <c r="D19" s="21"/>
      <c r="E19" s="31" t="s">
        <v>32</v>
      </c>
      <c r="F19" s="32">
        <f>Francês!C19</f>
        <v>915</v>
      </c>
      <c r="G19" s="21"/>
      <c r="H19" s="31" t="s">
        <v>32</v>
      </c>
      <c r="I19" s="32">
        <f>Alemão!C19</f>
        <v>870</v>
      </c>
      <c r="J19" s="21"/>
      <c r="K19" s="31" t="s">
        <v>32</v>
      </c>
      <c r="L19" s="32">
        <f>Espanhol!C19</f>
        <v>290</v>
      </c>
      <c r="M19" s="21"/>
      <c r="N19" s="31" t="s">
        <v>32</v>
      </c>
      <c r="O19" s="32">
        <f>Inglês!C19</f>
        <v>790</v>
      </c>
      <c r="P19" s="21"/>
      <c r="Q19" s="31" t="s">
        <v>32</v>
      </c>
      <c r="R19" s="32">
        <f>Italiano!C19</f>
        <v>987</v>
      </c>
    </row>
    <row r="20" spans="2:18" ht="18.75" customHeight="1" x14ac:dyDescent="0.25">
      <c r="B20" s="20" t="s">
        <v>6</v>
      </c>
      <c r="C20" s="19">
        <f>Brasileiro!C20</f>
        <v>180</v>
      </c>
      <c r="D20" s="21"/>
      <c r="E20" s="20" t="s">
        <v>6</v>
      </c>
      <c r="F20" s="19">
        <f>Francês!C20</f>
        <v>515</v>
      </c>
      <c r="G20" s="21"/>
      <c r="H20" s="20" t="s">
        <v>6</v>
      </c>
      <c r="I20" s="19">
        <f>Alemão!C20</f>
        <v>525</v>
      </c>
      <c r="J20" s="21"/>
      <c r="K20" s="20" t="s">
        <v>6</v>
      </c>
      <c r="L20" s="19">
        <f>Espanhol!C20</f>
        <v>101</v>
      </c>
      <c r="M20" s="21"/>
      <c r="N20" s="20" t="s">
        <v>6</v>
      </c>
      <c r="O20" s="19">
        <f>Inglês!C20</f>
        <v>670</v>
      </c>
      <c r="P20" s="21"/>
      <c r="Q20" s="20" t="s">
        <v>6</v>
      </c>
      <c r="R20" s="19">
        <f>Italiano!C20</f>
        <v>689</v>
      </c>
    </row>
    <row r="21" spans="2:18" ht="18.75" customHeight="1" x14ac:dyDescent="0.25">
      <c r="B21" s="31" t="s">
        <v>7</v>
      </c>
      <c r="C21" s="32">
        <f>Brasileiro!C21</f>
        <v>2271.44</v>
      </c>
      <c r="D21" s="21"/>
      <c r="E21" s="31" t="s">
        <v>7</v>
      </c>
      <c r="F21" s="32">
        <f>Francês!C21</f>
        <v>28302.25</v>
      </c>
      <c r="G21" s="21"/>
      <c r="H21" s="31" t="s">
        <v>7</v>
      </c>
      <c r="I21" s="32">
        <f>Alemão!C21</f>
        <v>25936.29</v>
      </c>
      <c r="J21" s="21"/>
      <c r="K21" s="31" t="s">
        <v>7</v>
      </c>
      <c r="L21" s="32">
        <f>Espanhol!C21</f>
        <v>1279.76</v>
      </c>
      <c r="M21" s="21"/>
      <c r="N21" s="31" t="s">
        <v>7</v>
      </c>
      <c r="O21" s="32">
        <f>Inglês!C21</f>
        <v>54006.21</v>
      </c>
      <c r="P21" s="21"/>
      <c r="Q21" s="31" t="s">
        <v>7</v>
      </c>
      <c r="R21" s="32">
        <f>Italiano!C21</f>
        <v>35274.410000000003</v>
      </c>
    </row>
    <row r="22" spans="2:18" x14ac:dyDescent="0.25">
      <c r="B22" s="20" t="s">
        <v>8</v>
      </c>
      <c r="C22" s="19">
        <f>Brasileiro!C22</f>
        <v>47.659626519728413</v>
      </c>
      <c r="E22" s="20" t="s">
        <v>8</v>
      </c>
      <c r="F22" s="19">
        <f>Francês!C22</f>
        <v>168.23272571054659</v>
      </c>
      <c r="H22" s="20" t="s">
        <v>8</v>
      </c>
      <c r="I22" s="19">
        <f>Alemão!C22</f>
        <v>161.04747747170708</v>
      </c>
      <c r="K22" s="20" t="s">
        <v>8</v>
      </c>
      <c r="L22" s="19">
        <f>Espanhol!C22</f>
        <v>35.773733380792116</v>
      </c>
      <c r="N22" s="20" t="s">
        <v>8</v>
      </c>
      <c r="O22" s="19">
        <f>Inglês!C22</f>
        <v>232.39236218085998</v>
      </c>
      <c r="Q22" s="20" t="s">
        <v>8</v>
      </c>
      <c r="R22" s="19">
        <f>Italiano!C22</f>
        <v>187.81482902050095</v>
      </c>
    </row>
    <row r="23" spans="2:18" x14ac:dyDescent="0.25">
      <c r="B23" s="31" t="s">
        <v>9</v>
      </c>
      <c r="C23" s="41">
        <f>Brasileiro!C23</f>
        <v>6.8124108804643244E-2</v>
      </c>
      <c r="E23" s="31" t="s">
        <v>9</v>
      </c>
      <c r="F23" s="41">
        <f>Francês!C23</f>
        <v>0.29749376783474196</v>
      </c>
      <c r="H23" s="31" t="s">
        <v>9</v>
      </c>
      <c r="I23" s="41">
        <f>Alemão!C23</f>
        <v>0.27487195335672826</v>
      </c>
      <c r="K23" s="31" t="s">
        <v>9</v>
      </c>
      <c r="L23" s="41">
        <f>Espanhol!C23</f>
        <v>0.15043622111350763</v>
      </c>
      <c r="N23" s="31" t="s">
        <v>9</v>
      </c>
      <c r="O23" s="41">
        <f>Inglês!C23</f>
        <v>0.61855832361155172</v>
      </c>
      <c r="Q23" s="31" t="s">
        <v>9</v>
      </c>
      <c r="R23" s="41">
        <f>Italiano!C23</f>
        <v>0.33496491710451387</v>
      </c>
    </row>
  </sheetData>
  <mergeCells count="7">
    <mergeCell ref="Q2:R2"/>
    <mergeCell ref="U2:U6"/>
    <mergeCell ref="B2:C2"/>
    <mergeCell ref="E2:F2"/>
    <mergeCell ref="H2:I2"/>
    <mergeCell ref="K2:L2"/>
    <mergeCell ref="N2:O2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23"/>
  <sheetViews>
    <sheetView workbookViewId="0">
      <selection activeCell="C23" sqref="C23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25.85546875" style="1" bestFit="1" customWidth="1"/>
    <col min="5" max="5" width="4.28515625" style="1" customWidth="1"/>
    <col min="6" max="6" width="11.28515625" style="14" bestFit="1" customWidth="1"/>
    <col min="7" max="7" width="11.140625" style="14" customWidth="1"/>
    <col min="8" max="8" width="10.140625" style="14" customWidth="1"/>
    <col min="9" max="9" width="3.7109375" style="14" customWidth="1"/>
    <col min="10" max="10" width="15.140625" style="14" bestFit="1" customWidth="1"/>
    <col min="11" max="11" width="16.42578125" style="14" customWidth="1"/>
    <col min="12" max="12" width="45.7109375" style="1" bestFit="1" customWidth="1"/>
    <col min="13" max="16384" width="9.140625" style="1"/>
  </cols>
  <sheetData>
    <row r="1" spans="2:13" ht="9.75" customHeight="1" thickBot="1" x14ac:dyDescent="0.3"/>
    <row r="2" spans="2:13" ht="18.75" customHeight="1" thickBot="1" x14ac:dyDescent="0.3">
      <c r="B2" s="51" t="s">
        <v>0</v>
      </c>
      <c r="C2" s="51"/>
      <c r="D2" s="60"/>
      <c r="F2" s="58" t="s">
        <v>30</v>
      </c>
      <c r="G2" s="59"/>
      <c r="I2" s="26"/>
      <c r="J2" s="33" t="s">
        <v>7</v>
      </c>
      <c r="K2" s="1"/>
      <c r="L2" s="6" t="s">
        <v>15</v>
      </c>
      <c r="M2" s="49" t="s">
        <v>22</v>
      </c>
    </row>
    <row r="3" spans="2:13" ht="18.75" customHeight="1" thickBot="1" x14ac:dyDescent="0.3">
      <c r="B3" s="3" t="s">
        <v>1</v>
      </c>
      <c r="C3" s="3" t="s">
        <v>2</v>
      </c>
      <c r="D3" s="15"/>
      <c r="F3" s="3" t="s">
        <v>1</v>
      </c>
      <c r="G3" s="36" t="s">
        <v>2</v>
      </c>
      <c r="I3" s="15"/>
      <c r="J3" s="34" t="s">
        <v>27</v>
      </c>
      <c r="L3" s="7" t="s">
        <v>16</v>
      </c>
      <c r="M3" s="50"/>
    </row>
    <row r="4" spans="2:13" ht="18.75" customHeight="1" x14ac:dyDescent="0.25">
      <c r="B4" s="2">
        <v>2009</v>
      </c>
      <c r="C4" s="2">
        <v>780</v>
      </c>
      <c r="D4" s="16">
        <f>C4-$C$15</f>
        <v>80.399999999999977</v>
      </c>
      <c r="F4" s="2">
        <v>2010</v>
      </c>
      <c r="G4" s="2">
        <v>600</v>
      </c>
      <c r="I4" s="16"/>
      <c r="J4" s="24">
        <f>($C$15-G4)^2</f>
        <v>9920.1600000000053</v>
      </c>
      <c r="L4" s="8" t="s">
        <v>17</v>
      </c>
      <c r="M4" s="50"/>
    </row>
    <row r="5" spans="2:13" ht="18.75" customHeight="1" x14ac:dyDescent="0.25">
      <c r="B5" s="2">
        <v>2010</v>
      </c>
      <c r="C5" s="2">
        <v>600</v>
      </c>
      <c r="D5" s="16">
        <f t="shared" ref="D5:D13" si="0">C5-$C$15</f>
        <v>-99.600000000000023</v>
      </c>
      <c r="F5" s="2">
        <v>2014</v>
      </c>
      <c r="G5" s="2">
        <v>645</v>
      </c>
      <c r="I5" s="16"/>
      <c r="J5" s="2">
        <f t="shared" ref="J4:J13" si="1">($C$15-G5)^2</f>
        <v>2981.1600000000026</v>
      </c>
      <c r="L5" s="9" t="s">
        <v>18</v>
      </c>
      <c r="M5" s="50"/>
    </row>
    <row r="6" spans="2:13" ht="18.75" customHeight="1" thickBot="1" x14ac:dyDescent="0.3">
      <c r="B6" s="2">
        <v>2011</v>
      </c>
      <c r="C6" s="2">
        <v>730</v>
      </c>
      <c r="D6" s="16">
        <f t="shared" si="0"/>
        <v>30.399999999999977</v>
      </c>
      <c r="F6" s="2">
        <v>2016</v>
      </c>
      <c r="G6" s="2">
        <v>675</v>
      </c>
      <c r="I6" s="16"/>
      <c r="J6" s="2">
        <f t="shared" si="1"/>
        <v>605.16000000000111</v>
      </c>
      <c r="L6" s="10" t="s">
        <v>19</v>
      </c>
      <c r="M6" s="50"/>
    </row>
    <row r="7" spans="2:13" ht="18.75" customHeight="1" thickBot="1" x14ac:dyDescent="0.3">
      <c r="B7" s="2">
        <v>2012</v>
      </c>
      <c r="C7" s="2">
        <v>730</v>
      </c>
      <c r="D7" s="16">
        <f t="shared" si="0"/>
        <v>30.399999999999977</v>
      </c>
      <c r="F7" s="2">
        <v>2018</v>
      </c>
      <c r="G7" s="22">
        <v>696</v>
      </c>
      <c r="I7" s="16"/>
      <c r="J7" s="2">
        <f t="shared" si="1"/>
        <v>12.960000000000164</v>
      </c>
      <c r="L7" s="11" t="s">
        <v>20</v>
      </c>
      <c r="M7" s="5" t="s">
        <v>23</v>
      </c>
    </row>
    <row r="8" spans="2:13" ht="18.75" customHeight="1" thickBot="1" x14ac:dyDescent="0.3">
      <c r="B8" s="2">
        <v>2013</v>
      </c>
      <c r="C8" s="2">
        <v>700</v>
      </c>
      <c r="D8" s="16">
        <f t="shared" si="0"/>
        <v>0.39999999999997726</v>
      </c>
      <c r="F8" s="23">
        <v>2013</v>
      </c>
      <c r="G8" s="37">
        <v>700</v>
      </c>
      <c r="H8" s="38" t="s">
        <v>26</v>
      </c>
      <c r="I8" s="16"/>
      <c r="J8" s="2">
        <f t="shared" si="1"/>
        <v>0.15999999999998182</v>
      </c>
      <c r="L8" s="12" t="s">
        <v>21</v>
      </c>
      <c r="M8" s="4" t="s">
        <v>24</v>
      </c>
    </row>
    <row r="9" spans="2:13" ht="18.75" customHeight="1" thickBot="1" x14ac:dyDescent="0.3">
      <c r="B9" s="2">
        <v>2014</v>
      </c>
      <c r="C9" s="2">
        <v>645</v>
      </c>
      <c r="D9" s="16">
        <f t="shared" si="0"/>
        <v>-54.600000000000023</v>
      </c>
      <c r="F9" s="23">
        <v>2017</v>
      </c>
      <c r="G9" s="39">
        <v>715</v>
      </c>
      <c r="H9" s="40">
        <f>(G8+G9)/2</f>
        <v>707.5</v>
      </c>
      <c r="I9" s="16"/>
      <c r="J9" s="2">
        <f t="shared" si="1"/>
        <v>237.15999999999929</v>
      </c>
    </row>
    <row r="10" spans="2:13" ht="18.75" customHeight="1" thickBot="1" x14ac:dyDescent="0.3">
      <c r="B10" s="2">
        <v>2015</v>
      </c>
      <c r="C10" s="2">
        <v>725</v>
      </c>
      <c r="D10" s="16">
        <f t="shared" si="0"/>
        <v>25.399999999999977</v>
      </c>
      <c r="F10" s="2">
        <v>2015</v>
      </c>
      <c r="G10" s="25">
        <v>725</v>
      </c>
      <c r="I10" s="16"/>
      <c r="J10" s="2">
        <f t="shared" si="1"/>
        <v>645.15999999999883</v>
      </c>
    </row>
    <row r="11" spans="2:13" ht="18.75" customHeight="1" x14ac:dyDescent="0.25">
      <c r="B11" s="2">
        <v>2016</v>
      </c>
      <c r="C11" s="2">
        <v>675</v>
      </c>
      <c r="D11" s="16">
        <f t="shared" si="0"/>
        <v>-24.600000000000023</v>
      </c>
      <c r="F11" s="23">
        <v>2011</v>
      </c>
      <c r="G11" s="37">
        <v>730</v>
      </c>
      <c r="H11" s="38" t="s">
        <v>25</v>
      </c>
      <c r="I11" s="16"/>
      <c r="J11" s="2">
        <f t="shared" si="1"/>
        <v>924.1599999999986</v>
      </c>
    </row>
    <row r="12" spans="2:13" ht="18.75" customHeight="1" thickBot="1" x14ac:dyDescent="0.3">
      <c r="B12" s="2">
        <v>2017</v>
      </c>
      <c r="C12" s="2">
        <v>715</v>
      </c>
      <c r="D12" s="16">
        <f t="shared" si="0"/>
        <v>15.399999999999977</v>
      </c>
      <c r="F12" s="23">
        <v>2012</v>
      </c>
      <c r="G12" s="39">
        <v>730</v>
      </c>
      <c r="H12" s="40">
        <f>G11</f>
        <v>730</v>
      </c>
      <c r="I12" s="16"/>
      <c r="J12" s="2">
        <f t="shared" si="1"/>
        <v>924.1599999999986</v>
      </c>
    </row>
    <row r="13" spans="2:13" ht="18.75" customHeight="1" thickBot="1" x14ac:dyDescent="0.3">
      <c r="B13" s="2">
        <v>2018</v>
      </c>
      <c r="C13" s="2">
        <v>696</v>
      </c>
      <c r="D13" s="16">
        <f t="shared" si="0"/>
        <v>-3.6000000000000227</v>
      </c>
      <c r="F13" s="2">
        <v>2009</v>
      </c>
      <c r="G13" s="24">
        <v>780</v>
      </c>
      <c r="I13" s="16"/>
      <c r="J13" s="22">
        <f t="shared" si="1"/>
        <v>6464.1599999999962</v>
      </c>
      <c r="K13" s="1"/>
    </row>
    <row r="14" spans="2:13" ht="18.75" customHeight="1" thickBot="1" x14ac:dyDescent="0.3">
      <c r="J14" s="35">
        <f>SUM(J4:J13)/COUNT(J4:J13)</f>
        <v>2271.44</v>
      </c>
      <c r="K14" s="28" t="s">
        <v>29</v>
      </c>
      <c r="L14" s="29"/>
    </row>
    <row r="15" spans="2:13" ht="18.75" customHeight="1" thickBot="1" x14ac:dyDescent="0.3">
      <c r="B15" s="31" t="s">
        <v>3</v>
      </c>
      <c r="C15" s="32">
        <f>AVERAGE(C4:C13)</f>
        <v>699.6</v>
      </c>
      <c r="D15" s="61"/>
      <c r="E15" s="13"/>
      <c r="F15" s="17"/>
      <c r="G15" s="18"/>
      <c r="H15" s="56" t="s">
        <v>31</v>
      </c>
      <c r="I15" s="57"/>
      <c r="J15" s="27">
        <f>SQRT(J14)</f>
        <v>47.659626519728413</v>
      </c>
      <c r="K15" s="30" t="s">
        <v>28</v>
      </c>
    </row>
    <row r="16" spans="2:13" ht="18.75" customHeight="1" x14ac:dyDescent="0.25">
      <c r="B16" s="20" t="s">
        <v>4</v>
      </c>
      <c r="C16" s="19">
        <f>MEDIAN(C4:C13)</f>
        <v>707.5</v>
      </c>
      <c r="D16" s="62"/>
      <c r="E16" s="13"/>
      <c r="F16" s="17"/>
      <c r="G16" s="18"/>
      <c r="H16" s="18"/>
      <c r="I16" s="17"/>
      <c r="J16" s="18"/>
      <c r="K16" s="18"/>
    </row>
    <row r="17" spans="2:11" ht="18.75" customHeight="1" x14ac:dyDescent="0.25">
      <c r="B17" s="31" t="s">
        <v>5</v>
      </c>
      <c r="C17" s="32">
        <f>_xlfn.MODE.SNGL(C4:C13)</f>
        <v>730</v>
      </c>
      <c r="D17" s="61"/>
      <c r="E17" s="13"/>
      <c r="F17" s="17"/>
      <c r="G17" s="18"/>
      <c r="H17" s="18"/>
      <c r="I17" s="17"/>
      <c r="J17" s="18"/>
      <c r="K17" s="18"/>
    </row>
    <row r="18" spans="2:11" ht="18.75" customHeight="1" x14ac:dyDescent="0.25">
      <c r="B18" s="20" t="s">
        <v>33</v>
      </c>
      <c r="C18" s="19">
        <f>MIN(C4:C13)</f>
        <v>600</v>
      </c>
      <c r="D18" s="62"/>
      <c r="E18" s="13"/>
      <c r="F18" s="17"/>
      <c r="G18" s="18"/>
      <c r="H18" s="18"/>
      <c r="I18" s="17"/>
      <c r="J18" s="18"/>
      <c r="K18" s="18"/>
    </row>
    <row r="19" spans="2:11" ht="18.75" customHeight="1" x14ac:dyDescent="0.25">
      <c r="B19" s="31" t="s">
        <v>32</v>
      </c>
      <c r="C19" s="32">
        <f>MAX(C4:C13)</f>
        <v>780</v>
      </c>
      <c r="D19" s="61"/>
      <c r="E19" s="13"/>
      <c r="F19" s="17"/>
      <c r="G19" s="18"/>
      <c r="H19" s="18"/>
      <c r="I19" s="17"/>
      <c r="J19" s="18"/>
      <c r="K19" s="18"/>
    </row>
    <row r="20" spans="2:11" ht="18.75" customHeight="1" x14ac:dyDescent="0.25">
      <c r="B20" s="20" t="s">
        <v>6</v>
      </c>
      <c r="C20" s="19">
        <f>C19-C18</f>
        <v>180</v>
      </c>
      <c r="D20" s="62"/>
      <c r="E20" s="13"/>
      <c r="F20" s="17"/>
      <c r="G20" s="18"/>
      <c r="H20" s="18"/>
      <c r="I20" s="17"/>
      <c r="J20" s="18"/>
      <c r="K20" s="18"/>
    </row>
    <row r="21" spans="2:11" ht="18.75" customHeight="1" x14ac:dyDescent="0.25">
      <c r="B21" s="31" t="s">
        <v>7</v>
      </c>
      <c r="C21" s="32">
        <f>_xlfn.VAR.P(C4:C13)</f>
        <v>2271.44</v>
      </c>
      <c r="D21" s="61"/>
      <c r="E21" s="13"/>
      <c r="F21" s="17"/>
      <c r="G21" s="18"/>
      <c r="H21" s="18"/>
      <c r="I21" s="17"/>
      <c r="J21" s="18"/>
      <c r="K21" s="18"/>
    </row>
    <row r="22" spans="2:11" ht="18.75" customHeight="1" x14ac:dyDescent="0.25">
      <c r="B22" s="20" t="s">
        <v>8</v>
      </c>
      <c r="C22" s="19">
        <f>_xlfn.STDEV.P(C4:C13)</f>
        <v>47.659626519728413</v>
      </c>
      <c r="D22" s="62"/>
    </row>
    <row r="23" spans="2:11" ht="18.75" customHeight="1" x14ac:dyDescent="0.25">
      <c r="B23" s="31" t="s">
        <v>9</v>
      </c>
      <c r="C23" s="41">
        <f>C22/C15</f>
        <v>6.8124108804643244E-2</v>
      </c>
      <c r="D23" s="63" t="s">
        <v>36</v>
      </c>
    </row>
  </sheetData>
  <mergeCells count="4">
    <mergeCell ref="H15:I15"/>
    <mergeCell ref="M2:M6"/>
    <mergeCell ref="F2:G2"/>
    <mergeCell ref="B2:C2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L23"/>
  <sheetViews>
    <sheetView workbookViewId="0">
      <selection activeCell="E26" sqref="E26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4.28515625" style="1" customWidth="1"/>
    <col min="5" max="5" width="11.28515625" style="1" bestFit="1" customWidth="1"/>
    <col min="6" max="6" width="11.140625" style="1" customWidth="1"/>
    <col min="7" max="7" width="10.140625" style="1" customWidth="1"/>
    <col min="8" max="8" width="3.7109375" style="1" customWidth="1"/>
    <col min="9" max="9" width="15.140625" style="14" bestFit="1" customWidth="1"/>
    <col min="10" max="10" width="16.42578125" style="14" customWidth="1"/>
    <col min="11" max="11" width="45.7109375" style="1" bestFit="1" customWidth="1"/>
    <col min="12" max="16384" width="9.140625" style="1"/>
  </cols>
  <sheetData>
    <row r="1" spans="2:12" ht="9.75" customHeight="1" thickBot="1" x14ac:dyDescent="0.3"/>
    <row r="2" spans="2:12" ht="18.75" customHeight="1" thickBot="1" x14ac:dyDescent="0.3">
      <c r="B2" s="52" t="s">
        <v>10</v>
      </c>
      <c r="C2" s="52"/>
      <c r="E2" s="58" t="s">
        <v>30</v>
      </c>
      <c r="F2" s="59"/>
      <c r="G2" s="14"/>
      <c r="H2" s="26"/>
      <c r="I2" s="33" t="s">
        <v>7</v>
      </c>
      <c r="J2" s="1"/>
      <c r="K2" s="6" t="s">
        <v>15</v>
      </c>
      <c r="L2" s="49" t="s">
        <v>22</v>
      </c>
    </row>
    <row r="3" spans="2:12" ht="18.75" customHeight="1" thickBot="1" x14ac:dyDescent="0.3">
      <c r="B3" s="3" t="s">
        <v>1</v>
      </c>
      <c r="C3" s="3" t="s">
        <v>2</v>
      </c>
      <c r="E3" s="3" t="s">
        <v>1</v>
      </c>
      <c r="F3" s="3" t="s">
        <v>2</v>
      </c>
      <c r="G3" s="14"/>
      <c r="H3" s="15"/>
      <c r="I3" s="34" t="s">
        <v>27</v>
      </c>
      <c r="K3" s="7" t="s">
        <v>16</v>
      </c>
      <c r="L3" s="50"/>
    </row>
    <row r="4" spans="2:12" ht="18.75" customHeight="1" thickBot="1" x14ac:dyDescent="0.3">
      <c r="B4" s="2">
        <v>2009</v>
      </c>
      <c r="C4" s="2">
        <v>430</v>
      </c>
      <c r="E4" s="2">
        <v>2010</v>
      </c>
      <c r="F4" s="2">
        <v>400</v>
      </c>
      <c r="G4" s="14"/>
      <c r="H4" s="16"/>
      <c r="I4" s="24">
        <f t="shared" ref="I4:I13" si="0">($C$15-F4)^2</f>
        <v>27390.25</v>
      </c>
      <c r="K4" s="8" t="s">
        <v>17</v>
      </c>
      <c r="L4" s="50"/>
    </row>
    <row r="5" spans="2:12" ht="18.75" customHeight="1" x14ac:dyDescent="0.25">
      <c r="B5" s="2">
        <v>2010</v>
      </c>
      <c r="C5" s="2">
        <v>400</v>
      </c>
      <c r="E5" s="2">
        <v>2009</v>
      </c>
      <c r="F5" s="37">
        <v>430</v>
      </c>
      <c r="G5" s="38" t="s">
        <v>25</v>
      </c>
      <c r="H5" s="16"/>
      <c r="I5" s="2">
        <f t="shared" si="0"/>
        <v>18360.25</v>
      </c>
      <c r="K5" s="9" t="s">
        <v>18</v>
      </c>
      <c r="L5" s="50"/>
    </row>
    <row r="6" spans="2:12" ht="18.75" customHeight="1" thickBot="1" x14ac:dyDescent="0.3">
      <c r="B6" s="2">
        <v>2011</v>
      </c>
      <c r="C6" s="2">
        <v>450</v>
      </c>
      <c r="E6" s="2">
        <v>2012</v>
      </c>
      <c r="F6" s="39">
        <v>430</v>
      </c>
      <c r="G6" s="40">
        <f>F5</f>
        <v>430</v>
      </c>
      <c r="H6" s="16"/>
      <c r="I6" s="2">
        <f t="shared" si="0"/>
        <v>18360.25</v>
      </c>
      <c r="K6" s="10" t="s">
        <v>19</v>
      </c>
      <c r="L6" s="50"/>
    </row>
    <row r="7" spans="2:12" ht="18.75" customHeight="1" thickBot="1" x14ac:dyDescent="0.3">
      <c r="B7" s="2">
        <v>2012</v>
      </c>
      <c r="C7" s="2">
        <v>430</v>
      </c>
      <c r="E7" s="2">
        <v>2014</v>
      </c>
      <c r="F7" s="22">
        <v>445</v>
      </c>
      <c r="G7" s="14"/>
      <c r="H7" s="16"/>
      <c r="I7" s="2">
        <f t="shared" si="0"/>
        <v>14520.25</v>
      </c>
      <c r="K7" s="11" t="s">
        <v>20</v>
      </c>
      <c r="L7" s="5" t="s">
        <v>23</v>
      </c>
    </row>
    <row r="8" spans="2:12" ht="18.75" customHeight="1" thickBot="1" x14ac:dyDescent="0.3">
      <c r="B8" s="2">
        <v>2013</v>
      </c>
      <c r="C8" s="2">
        <v>470</v>
      </c>
      <c r="E8" s="23">
        <v>2011</v>
      </c>
      <c r="F8" s="37">
        <v>450</v>
      </c>
      <c r="G8" s="38" t="s">
        <v>26</v>
      </c>
      <c r="H8" s="16"/>
      <c r="I8" s="2">
        <f t="shared" si="0"/>
        <v>13340.25</v>
      </c>
      <c r="K8" s="12" t="s">
        <v>21</v>
      </c>
      <c r="L8" s="4" t="s">
        <v>24</v>
      </c>
    </row>
    <row r="9" spans="2:12" ht="18.75" customHeight="1" thickBot="1" x14ac:dyDescent="0.3">
      <c r="B9" s="2">
        <v>2014</v>
      </c>
      <c r="C9" s="2">
        <v>445</v>
      </c>
      <c r="E9" s="23">
        <v>2013</v>
      </c>
      <c r="F9" s="39">
        <v>470</v>
      </c>
      <c r="G9" s="40">
        <f>(F8+F9)/2</f>
        <v>460</v>
      </c>
      <c r="H9" s="16"/>
      <c r="I9" s="2">
        <f t="shared" si="0"/>
        <v>9120.25</v>
      </c>
    </row>
    <row r="10" spans="2:12" ht="18.75" customHeight="1" x14ac:dyDescent="0.25">
      <c r="B10" s="2">
        <v>2015</v>
      </c>
      <c r="C10" s="2">
        <v>725</v>
      </c>
      <c r="E10" s="2">
        <v>2016</v>
      </c>
      <c r="F10" s="24">
        <v>675</v>
      </c>
      <c r="G10" s="14"/>
      <c r="H10" s="16"/>
      <c r="I10" s="2">
        <f t="shared" si="0"/>
        <v>11990.25</v>
      </c>
    </row>
    <row r="11" spans="2:12" ht="18.75" customHeight="1" x14ac:dyDescent="0.25">
      <c r="B11" s="2">
        <v>2016</v>
      </c>
      <c r="C11" s="2">
        <v>675</v>
      </c>
      <c r="E11" s="2">
        <v>2017</v>
      </c>
      <c r="F11" s="2">
        <v>715</v>
      </c>
      <c r="H11" s="16"/>
      <c r="I11" s="2">
        <f t="shared" si="0"/>
        <v>22350.25</v>
      </c>
    </row>
    <row r="12" spans="2:12" ht="18.75" customHeight="1" x14ac:dyDescent="0.25">
      <c r="B12" s="2">
        <v>2017</v>
      </c>
      <c r="C12" s="2">
        <v>715</v>
      </c>
      <c r="E12" s="2">
        <v>2015</v>
      </c>
      <c r="F12" s="2">
        <v>725</v>
      </c>
      <c r="H12" s="16"/>
      <c r="I12" s="2">
        <f t="shared" si="0"/>
        <v>25440.25</v>
      </c>
    </row>
    <row r="13" spans="2:12" ht="18.75" customHeight="1" thickBot="1" x14ac:dyDescent="0.3">
      <c r="B13" s="2">
        <v>2018</v>
      </c>
      <c r="C13" s="2">
        <v>915</v>
      </c>
      <c r="E13" s="2">
        <v>2018</v>
      </c>
      <c r="F13" s="2">
        <v>915</v>
      </c>
      <c r="G13" s="14"/>
      <c r="H13" s="16"/>
      <c r="I13" s="22">
        <f t="shared" si="0"/>
        <v>122150.25</v>
      </c>
      <c r="J13" s="1"/>
    </row>
    <row r="14" spans="2:12" ht="18.75" customHeight="1" thickBot="1" x14ac:dyDescent="0.3">
      <c r="I14" s="35">
        <f>SUM(I4:I13)/COUNT(I4:I13)</f>
        <v>28302.25</v>
      </c>
      <c r="J14" s="28" t="s">
        <v>29</v>
      </c>
      <c r="K14" s="29"/>
    </row>
    <row r="15" spans="2:12" ht="18.75" customHeight="1" thickBot="1" x14ac:dyDescent="0.3">
      <c r="B15" s="31" t="s">
        <v>3</v>
      </c>
      <c r="C15" s="32">
        <f>AVERAGE(C4:C13)</f>
        <v>565.5</v>
      </c>
      <c r="D15" s="13"/>
      <c r="G15" s="56" t="s">
        <v>31</v>
      </c>
      <c r="H15" s="57"/>
      <c r="I15" s="27">
        <f>SQRT(I14)</f>
        <v>168.23272571054659</v>
      </c>
      <c r="J15" s="30" t="s">
        <v>28</v>
      </c>
    </row>
    <row r="16" spans="2:12" ht="18.75" customHeight="1" x14ac:dyDescent="0.25">
      <c r="B16" s="20" t="s">
        <v>4</v>
      </c>
      <c r="C16" s="19">
        <f>MEDIAN(C4:C13)</f>
        <v>460</v>
      </c>
      <c r="D16" s="13"/>
      <c r="I16" s="18"/>
      <c r="J16" s="18"/>
    </row>
    <row r="17" spans="2:10" ht="18.75" customHeight="1" x14ac:dyDescent="0.25">
      <c r="B17" s="31" t="s">
        <v>5</v>
      </c>
      <c r="C17" s="32">
        <f>_xlfn.MODE.SNGL(C4:C13)</f>
        <v>430</v>
      </c>
      <c r="D17" s="13"/>
      <c r="I17" s="18"/>
      <c r="J17" s="18"/>
    </row>
    <row r="18" spans="2:10" ht="18.75" customHeight="1" x14ac:dyDescent="0.25">
      <c r="B18" s="20" t="s">
        <v>33</v>
      </c>
      <c r="C18" s="19">
        <f>MIN(C4:C13)</f>
        <v>400</v>
      </c>
      <c r="D18" s="13"/>
      <c r="I18" s="18"/>
      <c r="J18" s="18"/>
    </row>
    <row r="19" spans="2:10" ht="18.75" customHeight="1" x14ac:dyDescent="0.25">
      <c r="B19" s="31" t="s">
        <v>32</v>
      </c>
      <c r="C19" s="32">
        <f>MAX(C4:C13)</f>
        <v>915</v>
      </c>
      <c r="D19" s="13"/>
      <c r="I19" s="18"/>
      <c r="J19" s="18"/>
    </row>
    <row r="20" spans="2:10" ht="18.75" customHeight="1" x14ac:dyDescent="0.25">
      <c r="B20" s="20" t="s">
        <v>6</v>
      </c>
      <c r="C20" s="19">
        <f>C19-C18</f>
        <v>515</v>
      </c>
      <c r="D20" s="13"/>
      <c r="I20" s="18"/>
      <c r="J20" s="18"/>
    </row>
    <row r="21" spans="2:10" ht="18.75" customHeight="1" x14ac:dyDescent="0.25">
      <c r="B21" s="31" t="s">
        <v>7</v>
      </c>
      <c r="C21" s="32">
        <f>_xlfn.VAR.P(C4:C13)</f>
        <v>28302.25</v>
      </c>
      <c r="D21" s="13"/>
      <c r="I21" s="18"/>
      <c r="J21" s="18"/>
    </row>
    <row r="22" spans="2:10" ht="18.75" customHeight="1" x14ac:dyDescent="0.25">
      <c r="B22" s="20" t="s">
        <v>8</v>
      </c>
      <c r="C22" s="19">
        <f>_xlfn.STDEV.P(C4:C13)</f>
        <v>168.23272571054659</v>
      </c>
    </row>
    <row r="23" spans="2:10" ht="18.75" customHeight="1" x14ac:dyDescent="0.25">
      <c r="B23" s="31" t="s">
        <v>9</v>
      </c>
      <c r="C23" s="41">
        <f>C22/C15</f>
        <v>0.29749376783474196</v>
      </c>
    </row>
  </sheetData>
  <sortState ref="E4:F14">
    <sortCondition ref="F4"/>
  </sortState>
  <mergeCells count="4">
    <mergeCell ref="L2:L6"/>
    <mergeCell ref="G15:H15"/>
    <mergeCell ref="B2:C2"/>
    <mergeCell ref="E2:F2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3"/>
  <sheetViews>
    <sheetView workbookViewId="0">
      <selection activeCell="F8" sqref="F8:G10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4.28515625" style="1" customWidth="1"/>
    <col min="5" max="5" width="11.28515625" style="1" bestFit="1" customWidth="1"/>
    <col min="6" max="6" width="11.140625" style="1" customWidth="1"/>
    <col min="7" max="7" width="15.140625" style="1" bestFit="1" customWidth="1"/>
    <col min="8" max="8" width="3.7109375" style="1" customWidth="1"/>
    <col min="9" max="9" width="15.140625" style="14" bestFit="1" customWidth="1"/>
    <col min="10" max="10" width="16.42578125" style="14" customWidth="1"/>
    <col min="11" max="11" width="45.7109375" style="1" bestFit="1" customWidth="1"/>
    <col min="12" max="16384" width="9.140625" style="1"/>
  </cols>
  <sheetData>
    <row r="1" spans="2:12" ht="9.75" customHeight="1" thickBot="1" x14ac:dyDescent="0.3"/>
    <row r="2" spans="2:12" ht="18.75" customHeight="1" thickBot="1" x14ac:dyDescent="0.3">
      <c r="B2" s="53" t="s">
        <v>11</v>
      </c>
      <c r="C2" s="53"/>
      <c r="E2" s="58" t="s">
        <v>30</v>
      </c>
      <c r="F2" s="59"/>
      <c r="G2" s="14"/>
      <c r="H2" s="26"/>
      <c r="I2" s="33" t="s">
        <v>7</v>
      </c>
      <c r="J2" s="1"/>
      <c r="K2" s="6" t="s">
        <v>15</v>
      </c>
      <c r="L2" s="49" t="s">
        <v>22</v>
      </c>
    </row>
    <row r="3" spans="2:12" ht="18.75" customHeight="1" thickBot="1" x14ac:dyDescent="0.3">
      <c r="B3" s="3" t="s">
        <v>1</v>
      </c>
      <c r="C3" s="3" t="s">
        <v>2</v>
      </c>
      <c r="E3" s="3" t="s">
        <v>1</v>
      </c>
      <c r="F3" s="3" t="s">
        <v>2</v>
      </c>
      <c r="G3" s="14"/>
      <c r="H3" s="15"/>
      <c r="I3" s="34" t="s">
        <v>27</v>
      </c>
      <c r="K3" s="7" t="s">
        <v>16</v>
      </c>
      <c r="L3" s="50"/>
    </row>
    <row r="4" spans="2:12" ht="18.75" customHeight="1" x14ac:dyDescent="0.25">
      <c r="B4" s="2">
        <v>2009</v>
      </c>
      <c r="C4" s="2">
        <v>800</v>
      </c>
      <c r="E4" s="2">
        <v>2015</v>
      </c>
      <c r="F4" s="2">
        <v>345</v>
      </c>
      <c r="G4" s="14"/>
      <c r="H4" s="16"/>
      <c r="I4" s="24">
        <f t="shared" ref="I4:I13" si="0">($C$15-F4)^2</f>
        <v>58032.80999999999</v>
      </c>
      <c r="K4" s="8" t="s">
        <v>17</v>
      </c>
      <c r="L4" s="50"/>
    </row>
    <row r="5" spans="2:12" ht="18.75" customHeight="1" x14ac:dyDescent="0.25">
      <c r="B5" s="2">
        <v>2010</v>
      </c>
      <c r="C5" s="2">
        <v>870</v>
      </c>
      <c r="E5" s="2">
        <v>2018</v>
      </c>
      <c r="F5" s="2">
        <v>356</v>
      </c>
      <c r="G5" s="14"/>
      <c r="H5" s="16"/>
      <c r="I5" s="2">
        <f t="shared" si="0"/>
        <v>52854.009999999987</v>
      </c>
      <c r="K5" s="9" t="s">
        <v>18</v>
      </c>
      <c r="L5" s="50"/>
    </row>
    <row r="6" spans="2:12" ht="18.75" customHeight="1" thickBot="1" x14ac:dyDescent="0.3">
      <c r="B6" s="2">
        <v>2011</v>
      </c>
      <c r="C6" s="2">
        <v>630</v>
      </c>
      <c r="E6" s="2">
        <v>2017</v>
      </c>
      <c r="F6" s="2">
        <v>476</v>
      </c>
      <c r="G6" s="14"/>
      <c r="H6" s="16"/>
      <c r="I6" s="2">
        <f t="shared" si="0"/>
        <v>12078.009999999995</v>
      </c>
      <c r="K6" s="10" t="s">
        <v>19</v>
      </c>
      <c r="L6" s="50"/>
    </row>
    <row r="7" spans="2:12" ht="18.75" customHeight="1" thickBot="1" x14ac:dyDescent="0.3">
      <c r="B7" s="2">
        <v>2012</v>
      </c>
      <c r="C7" s="2">
        <v>540</v>
      </c>
      <c r="E7" s="2">
        <v>2012</v>
      </c>
      <c r="F7" s="22">
        <v>540</v>
      </c>
      <c r="G7" s="14"/>
      <c r="H7" s="16"/>
      <c r="I7" s="2">
        <f t="shared" si="0"/>
        <v>2106.8099999999981</v>
      </c>
      <c r="K7" s="11" t="s">
        <v>20</v>
      </c>
      <c r="L7" s="5" t="s">
        <v>23</v>
      </c>
    </row>
    <row r="8" spans="2:12" ht="18.75" customHeight="1" thickBot="1" x14ac:dyDescent="0.3">
      <c r="B8" s="2">
        <v>2013</v>
      </c>
      <c r="C8" s="2">
        <v>630</v>
      </c>
      <c r="E8" s="23">
        <v>2016</v>
      </c>
      <c r="F8" s="37">
        <v>567</v>
      </c>
      <c r="G8" s="38" t="s">
        <v>34</v>
      </c>
      <c r="H8" s="16"/>
      <c r="I8" s="2">
        <f t="shared" si="0"/>
        <v>357.20999999999913</v>
      </c>
      <c r="K8" s="12" t="s">
        <v>21</v>
      </c>
      <c r="L8" s="4" t="s">
        <v>24</v>
      </c>
    </row>
    <row r="9" spans="2:12" ht="18.75" customHeight="1" x14ac:dyDescent="0.25">
      <c r="B9" s="2">
        <v>2014</v>
      </c>
      <c r="C9" s="2">
        <v>645</v>
      </c>
      <c r="E9" s="23">
        <v>2011</v>
      </c>
      <c r="F9" s="42">
        <v>630</v>
      </c>
      <c r="G9" s="43">
        <f>(F8+F9)/2</f>
        <v>598.5</v>
      </c>
      <c r="H9" s="16"/>
      <c r="I9" s="2">
        <f t="shared" si="0"/>
        <v>1944.810000000002</v>
      </c>
    </row>
    <row r="10" spans="2:12" ht="18.75" customHeight="1" thickBot="1" x14ac:dyDescent="0.3">
      <c r="B10" s="2">
        <v>2015</v>
      </c>
      <c r="C10" s="2">
        <v>345</v>
      </c>
      <c r="E10" s="23">
        <v>2013</v>
      </c>
      <c r="F10" s="39">
        <v>630</v>
      </c>
      <c r="G10" s="40">
        <f>F9</f>
        <v>630</v>
      </c>
      <c r="H10" s="16"/>
      <c r="I10" s="2">
        <f t="shared" si="0"/>
        <v>1944.810000000002</v>
      </c>
    </row>
    <row r="11" spans="2:12" ht="18.75" customHeight="1" x14ac:dyDescent="0.25">
      <c r="B11" s="2">
        <v>2016</v>
      </c>
      <c r="C11" s="2">
        <v>567</v>
      </c>
      <c r="E11" s="2">
        <v>2014</v>
      </c>
      <c r="F11" s="24">
        <v>645</v>
      </c>
      <c r="G11" s="14"/>
      <c r="H11" s="16"/>
      <c r="I11" s="2">
        <f t="shared" si="0"/>
        <v>3492.8100000000027</v>
      </c>
    </row>
    <row r="12" spans="2:12" ht="18.75" customHeight="1" x14ac:dyDescent="0.25">
      <c r="B12" s="2">
        <v>2017</v>
      </c>
      <c r="C12" s="2">
        <v>476</v>
      </c>
      <c r="E12" s="2">
        <v>2009</v>
      </c>
      <c r="F12" s="2">
        <v>800</v>
      </c>
      <c r="G12" s="14"/>
      <c r="H12" s="16"/>
      <c r="I12" s="2">
        <f t="shared" si="0"/>
        <v>45838.810000000012</v>
      </c>
    </row>
    <row r="13" spans="2:12" ht="18.75" customHeight="1" thickBot="1" x14ac:dyDescent="0.3">
      <c r="B13" s="2">
        <v>2018</v>
      </c>
      <c r="C13" s="2">
        <v>356</v>
      </c>
      <c r="E13" s="2">
        <v>2010</v>
      </c>
      <c r="F13" s="2">
        <v>870</v>
      </c>
      <c r="G13" s="14"/>
      <c r="H13" s="16"/>
      <c r="I13" s="22">
        <f t="shared" si="0"/>
        <v>80712.810000000012</v>
      </c>
      <c r="J13" s="1"/>
    </row>
    <row r="14" spans="2:12" ht="18.75" customHeight="1" thickBot="1" x14ac:dyDescent="0.3">
      <c r="I14" s="35">
        <f>SUM(I4:I13)/COUNT(I4:I13)</f>
        <v>25936.289999999997</v>
      </c>
      <c r="J14" s="28" t="s">
        <v>29</v>
      </c>
      <c r="K14" s="29"/>
    </row>
    <row r="15" spans="2:12" ht="18.75" customHeight="1" thickBot="1" x14ac:dyDescent="0.3">
      <c r="B15" s="31" t="s">
        <v>3</v>
      </c>
      <c r="C15" s="32">
        <f>AVERAGE(C4:C13)</f>
        <v>585.9</v>
      </c>
      <c r="D15" s="13"/>
      <c r="G15" s="56" t="s">
        <v>31</v>
      </c>
      <c r="H15" s="57"/>
      <c r="I15" s="27">
        <f>SQRT(I14)</f>
        <v>161.04747747170708</v>
      </c>
      <c r="J15" s="30" t="s">
        <v>28</v>
      </c>
    </row>
    <row r="16" spans="2:12" ht="18.75" customHeight="1" x14ac:dyDescent="0.25">
      <c r="B16" s="20" t="s">
        <v>4</v>
      </c>
      <c r="C16" s="19">
        <f>MEDIAN(C4:C13)</f>
        <v>598.5</v>
      </c>
      <c r="D16" s="13"/>
      <c r="I16" s="18"/>
      <c r="J16" s="18"/>
    </row>
    <row r="17" spans="2:10" ht="18.75" customHeight="1" x14ac:dyDescent="0.25">
      <c r="B17" s="31" t="s">
        <v>5</v>
      </c>
      <c r="C17" s="32">
        <f>_xlfn.MODE.SNGL(C4:C13)</f>
        <v>630</v>
      </c>
      <c r="D17" s="13"/>
      <c r="I17" s="18"/>
      <c r="J17" s="18"/>
    </row>
    <row r="18" spans="2:10" ht="18.75" customHeight="1" x14ac:dyDescent="0.25">
      <c r="B18" s="20" t="s">
        <v>33</v>
      </c>
      <c r="C18" s="19">
        <f>MIN(C4:C13)</f>
        <v>345</v>
      </c>
      <c r="D18" s="13"/>
      <c r="I18" s="18"/>
      <c r="J18" s="18"/>
    </row>
    <row r="19" spans="2:10" ht="18.75" customHeight="1" x14ac:dyDescent="0.25">
      <c r="B19" s="31" t="s">
        <v>32</v>
      </c>
      <c r="C19" s="32">
        <f>MAX(C4:C13)</f>
        <v>870</v>
      </c>
      <c r="D19" s="13"/>
      <c r="I19" s="18"/>
      <c r="J19" s="18"/>
    </row>
    <row r="20" spans="2:10" ht="18.75" customHeight="1" x14ac:dyDescent="0.25">
      <c r="B20" s="20" t="s">
        <v>6</v>
      </c>
      <c r="C20" s="19">
        <f>C19-C18</f>
        <v>525</v>
      </c>
      <c r="D20" s="13"/>
      <c r="I20" s="18"/>
      <c r="J20" s="18"/>
    </row>
    <row r="21" spans="2:10" ht="18.75" customHeight="1" x14ac:dyDescent="0.25">
      <c r="B21" s="31" t="s">
        <v>7</v>
      </c>
      <c r="C21" s="32">
        <f>_xlfn.VAR.P(C4:C13)</f>
        <v>25936.29</v>
      </c>
      <c r="D21" s="13"/>
      <c r="I21" s="18"/>
      <c r="J21" s="18"/>
    </row>
    <row r="22" spans="2:10" ht="18.75" customHeight="1" x14ac:dyDescent="0.25">
      <c r="B22" s="20" t="s">
        <v>8</v>
      </c>
      <c r="C22" s="19">
        <f>_xlfn.STDEV.P(C4:C13)</f>
        <v>161.04747747170708</v>
      </c>
    </row>
    <row r="23" spans="2:10" ht="18.75" customHeight="1" x14ac:dyDescent="0.25">
      <c r="B23" s="31" t="s">
        <v>9</v>
      </c>
      <c r="C23" s="41">
        <f>C22/C15</f>
        <v>0.27487195335672826</v>
      </c>
    </row>
  </sheetData>
  <sortState ref="E4:G13">
    <sortCondition ref="F4"/>
  </sortState>
  <mergeCells count="4">
    <mergeCell ref="B2:C2"/>
    <mergeCell ref="E2:F2"/>
    <mergeCell ref="L2:L6"/>
    <mergeCell ref="G15:H15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23"/>
  <sheetViews>
    <sheetView workbookViewId="0">
      <selection activeCell="G23" sqref="G23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4.28515625" style="1" customWidth="1"/>
    <col min="5" max="5" width="11.28515625" style="1" bestFit="1" customWidth="1"/>
    <col min="6" max="6" width="11.140625" style="1" customWidth="1"/>
    <col min="7" max="7" width="15.140625" style="1" bestFit="1" customWidth="1"/>
    <col min="8" max="8" width="3.7109375" style="1" customWidth="1"/>
    <col min="9" max="9" width="15.140625" style="14" bestFit="1" customWidth="1"/>
    <col min="10" max="10" width="16.42578125" style="14" customWidth="1"/>
    <col min="11" max="11" width="45.7109375" style="1" bestFit="1" customWidth="1"/>
    <col min="12" max="16384" width="9.140625" style="1"/>
  </cols>
  <sheetData>
    <row r="1" spans="2:12" ht="9.75" customHeight="1" thickBot="1" x14ac:dyDescent="0.3"/>
    <row r="2" spans="2:12" ht="18.75" customHeight="1" thickBot="1" x14ac:dyDescent="0.3">
      <c r="B2" s="54" t="s">
        <v>12</v>
      </c>
      <c r="C2" s="54"/>
      <c r="E2" s="58" t="s">
        <v>30</v>
      </c>
      <c r="F2" s="59"/>
      <c r="G2" s="14"/>
      <c r="H2" s="26"/>
      <c r="I2" s="33" t="s">
        <v>7</v>
      </c>
      <c r="J2" s="1"/>
      <c r="K2" s="6" t="s">
        <v>15</v>
      </c>
      <c r="L2" s="49" t="s">
        <v>22</v>
      </c>
    </row>
    <row r="3" spans="2:12" ht="18.75" customHeight="1" thickBot="1" x14ac:dyDescent="0.3">
      <c r="B3" s="3" t="s">
        <v>1</v>
      </c>
      <c r="C3" s="3" t="s">
        <v>2</v>
      </c>
      <c r="E3" s="3" t="s">
        <v>1</v>
      </c>
      <c r="F3" s="3" t="s">
        <v>2</v>
      </c>
      <c r="G3" s="14"/>
      <c r="H3" s="15"/>
      <c r="I3" s="34" t="s">
        <v>27</v>
      </c>
      <c r="K3" s="7" t="s">
        <v>16</v>
      </c>
      <c r="L3" s="50"/>
    </row>
    <row r="4" spans="2:12" ht="18.75" customHeight="1" x14ac:dyDescent="0.25">
      <c r="B4" s="2">
        <v>2009</v>
      </c>
      <c r="C4" s="2">
        <v>190</v>
      </c>
      <c r="E4" s="2">
        <v>2010</v>
      </c>
      <c r="F4" s="2">
        <v>189</v>
      </c>
      <c r="G4" s="14"/>
      <c r="H4" s="16"/>
      <c r="I4" s="24">
        <f t="shared" ref="I4:I13" si="0">($C$15-F4)^2</f>
        <v>2381.440000000001</v>
      </c>
      <c r="K4" s="8" t="s">
        <v>17</v>
      </c>
      <c r="L4" s="50"/>
    </row>
    <row r="5" spans="2:12" ht="18.75" customHeight="1" x14ac:dyDescent="0.25">
      <c r="B5" s="2">
        <v>2010</v>
      </c>
      <c r="C5" s="2">
        <v>189</v>
      </c>
      <c r="E5" s="2">
        <v>2009</v>
      </c>
      <c r="F5" s="2">
        <v>190</v>
      </c>
      <c r="G5" s="14"/>
      <c r="H5" s="16"/>
      <c r="I5" s="2">
        <f t="shared" si="0"/>
        <v>2284.8400000000011</v>
      </c>
      <c r="K5" s="9" t="s">
        <v>18</v>
      </c>
      <c r="L5" s="50"/>
    </row>
    <row r="6" spans="2:12" ht="18.75" customHeight="1" thickBot="1" x14ac:dyDescent="0.3">
      <c r="B6" s="2">
        <v>2011</v>
      </c>
      <c r="C6" s="2">
        <v>210</v>
      </c>
      <c r="E6" s="2">
        <v>2013</v>
      </c>
      <c r="F6" s="2">
        <v>198</v>
      </c>
      <c r="G6" s="14"/>
      <c r="H6" s="16"/>
      <c r="I6" s="2">
        <f t="shared" si="0"/>
        <v>1584.0400000000009</v>
      </c>
      <c r="K6" s="10" t="s">
        <v>19</v>
      </c>
      <c r="L6" s="50"/>
    </row>
    <row r="7" spans="2:12" ht="18.75" customHeight="1" thickBot="1" x14ac:dyDescent="0.3">
      <c r="B7" s="2">
        <v>2012</v>
      </c>
      <c r="C7" s="2">
        <v>250</v>
      </c>
      <c r="E7" s="2">
        <v>2011</v>
      </c>
      <c r="F7" s="2">
        <v>210</v>
      </c>
      <c r="G7" s="14"/>
      <c r="H7" s="16"/>
      <c r="I7" s="2">
        <f t="shared" si="0"/>
        <v>772.8400000000006</v>
      </c>
      <c r="K7" s="11" t="s">
        <v>20</v>
      </c>
      <c r="L7" s="5" t="s">
        <v>23</v>
      </c>
    </row>
    <row r="8" spans="2:12" ht="18.75" customHeight="1" thickBot="1" x14ac:dyDescent="0.3">
      <c r="B8" s="2">
        <v>2013</v>
      </c>
      <c r="C8" s="2">
        <v>198</v>
      </c>
      <c r="E8" s="2">
        <v>2012</v>
      </c>
      <c r="F8" s="37">
        <v>250</v>
      </c>
      <c r="G8" s="38" t="s">
        <v>34</v>
      </c>
      <c r="H8" s="16"/>
      <c r="I8" s="2">
        <f t="shared" si="0"/>
        <v>148.83999999999972</v>
      </c>
      <c r="K8" s="12" t="s">
        <v>21</v>
      </c>
      <c r="L8" s="4" t="s">
        <v>24</v>
      </c>
    </row>
    <row r="9" spans="2:12" ht="18.75" customHeight="1" thickBot="1" x14ac:dyDescent="0.3">
      <c r="B9" s="2">
        <v>2014</v>
      </c>
      <c r="C9" s="2">
        <v>270</v>
      </c>
      <c r="E9" s="2">
        <v>2016</v>
      </c>
      <c r="F9" s="39">
        <v>250</v>
      </c>
      <c r="G9" s="40">
        <f>F8</f>
        <v>250</v>
      </c>
      <c r="H9" s="16"/>
      <c r="I9" s="2">
        <f t="shared" si="0"/>
        <v>148.83999999999972</v>
      </c>
    </row>
    <row r="10" spans="2:12" ht="18.75" customHeight="1" x14ac:dyDescent="0.25">
      <c r="B10" s="2">
        <v>2015</v>
      </c>
      <c r="C10" s="2">
        <v>290</v>
      </c>
      <c r="E10" s="2">
        <v>2017</v>
      </c>
      <c r="F10" s="2">
        <v>256</v>
      </c>
      <c r="G10" s="14"/>
      <c r="H10" s="16"/>
      <c r="I10" s="2">
        <f t="shared" si="0"/>
        <v>331.23999999999961</v>
      </c>
    </row>
    <row r="11" spans="2:12" ht="18.75" customHeight="1" x14ac:dyDescent="0.25">
      <c r="B11" s="2">
        <v>2016</v>
      </c>
      <c r="C11" s="2">
        <v>250</v>
      </c>
      <c r="E11" s="2">
        <v>2014</v>
      </c>
      <c r="F11" s="2">
        <v>270</v>
      </c>
      <c r="G11" s="14"/>
      <c r="H11" s="16"/>
      <c r="I11" s="2">
        <f t="shared" si="0"/>
        <v>1036.8399999999992</v>
      </c>
    </row>
    <row r="12" spans="2:12" ht="18.75" customHeight="1" x14ac:dyDescent="0.25">
      <c r="B12" s="2">
        <v>2017</v>
      </c>
      <c r="C12" s="2">
        <v>256</v>
      </c>
      <c r="E12" s="2">
        <v>2018</v>
      </c>
      <c r="F12" s="2">
        <v>275</v>
      </c>
      <c r="G12" s="14"/>
      <c r="H12" s="16"/>
      <c r="I12" s="2">
        <f t="shared" si="0"/>
        <v>1383.8399999999992</v>
      </c>
    </row>
    <row r="13" spans="2:12" ht="18.75" customHeight="1" thickBot="1" x14ac:dyDescent="0.3">
      <c r="B13" s="2">
        <v>2018</v>
      </c>
      <c r="C13" s="2">
        <v>275</v>
      </c>
      <c r="E13" s="2">
        <v>2015</v>
      </c>
      <c r="F13" s="2">
        <v>290</v>
      </c>
      <c r="G13" s="14"/>
      <c r="H13" s="16"/>
      <c r="I13" s="22">
        <f t="shared" si="0"/>
        <v>2724.8399999999988</v>
      </c>
      <c r="J13" s="1"/>
    </row>
    <row r="14" spans="2:12" ht="18.75" customHeight="1" thickBot="1" x14ac:dyDescent="0.3">
      <c r="I14" s="35">
        <f>SUM(I4:I13)/COUNT(I4:I13)</f>
        <v>1279.76</v>
      </c>
      <c r="J14" s="28" t="s">
        <v>29</v>
      </c>
      <c r="K14" s="29"/>
    </row>
    <row r="15" spans="2:12" ht="18.75" customHeight="1" thickBot="1" x14ac:dyDescent="0.3">
      <c r="B15" s="31" t="s">
        <v>3</v>
      </c>
      <c r="C15" s="32">
        <f>AVERAGE(C4:C13)</f>
        <v>237.8</v>
      </c>
      <c r="D15" s="13"/>
      <c r="G15" s="56" t="s">
        <v>31</v>
      </c>
      <c r="H15" s="57"/>
      <c r="I15" s="27">
        <f>SQRT(I14)</f>
        <v>35.773733380792116</v>
      </c>
      <c r="J15" s="30" t="s">
        <v>28</v>
      </c>
    </row>
    <row r="16" spans="2:12" ht="18.75" customHeight="1" x14ac:dyDescent="0.25">
      <c r="B16" s="20" t="s">
        <v>4</v>
      </c>
      <c r="C16" s="19">
        <f>MEDIAN(C4:C13)</f>
        <v>250</v>
      </c>
      <c r="D16" s="13"/>
      <c r="I16" s="18"/>
      <c r="J16" s="18"/>
    </row>
    <row r="17" spans="2:10" ht="18.75" customHeight="1" x14ac:dyDescent="0.25">
      <c r="B17" s="31" t="s">
        <v>5</v>
      </c>
      <c r="C17" s="32">
        <f>_xlfn.MODE.SNGL(C4:C13)</f>
        <v>250</v>
      </c>
      <c r="D17" s="13"/>
      <c r="I17" s="18"/>
      <c r="J17" s="18"/>
    </row>
    <row r="18" spans="2:10" ht="18.75" customHeight="1" x14ac:dyDescent="0.25">
      <c r="B18" s="20" t="s">
        <v>33</v>
      </c>
      <c r="C18" s="19">
        <f>MIN(C4:C13)</f>
        <v>189</v>
      </c>
      <c r="D18" s="13"/>
      <c r="I18" s="18"/>
      <c r="J18" s="18"/>
    </row>
    <row r="19" spans="2:10" ht="18.75" customHeight="1" x14ac:dyDescent="0.25">
      <c r="B19" s="31" t="s">
        <v>32</v>
      </c>
      <c r="C19" s="32">
        <f>MAX(C4:C13)</f>
        <v>290</v>
      </c>
      <c r="D19" s="13"/>
      <c r="I19" s="18"/>
      <c r="J19" s="18"/>
    </row>
    <row r="20" spans="2:10" ht="18.75" customHeight="1" x14ac:dyDescent="0.25">
      <c r="B20" s="20" t="s">
        <v>6</v>
      </c>
      <c r="C20" s="19">
        <f>C19-C18</f>
        <v>101</v>
      </c>
      <c r="D20" s="13"/>
      <c r="I20" s="18"/>
      <c r="J20" s="18"/>
    </row>
    <row r="21" spans="2:10" ht="18.75" customHeight="1" x14ac:dyDescent="0.25">
      <c r="B21" s="31" t="s">
        <v>7</v>
      </c>
      <c r="C21" s="32">
        <f>_xlfn.VAR.P(C4:C13)</f>
        <v>1279.76</v>
      </c>
      <c r="D21" s="13"/>
      <c r="I21" s="18"/>
      <c r="J21" s="18"/>
    </row>
    <row r="22" spans="2:10" ht="18.75" customHeight="1" x14ac:dyDescent="0.25">
      <c r="B22" s="20" t="s">
        <v>8</v>
      </c>
      <c r="C22" s="19">
        <f>_xlfn.STDEV.P(C4:C13)</f>
        <v>35.773733380792116</v>
      </c>
    </row>
    <row r="23" spans="2:10" ht="18.75" customHeight="1" x14ac:dyDescent="0.25">
      <c r="B23" s="31" t="s">
        <v>9</v>
      </c>
      <c r="C23" s="41">
        <f>C22/C15</f>
        <v>0.15043622111350763</v>
      </c>
    </row>
  </sheetData>
  <sortState ref="E4:G13">
    <sortCondition ref="F4"/>
  </sortState>
  <mergeCells count="4">
    <mergeCell ref="B2:C2"/>
    <mergeCell ref="E2:F2"/>
    <mergeCell ref="L2:L6"/>
    <mergeCell ref="G15:H15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L23"/>
  <sheetViews>
    <sheetView workbookViewId="0">
      <selection activeCell="K27" sqref="K27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4.28515625" style="1" customWidth="1"/>
    <col min="5" max="5" width="11.28515625" style="1" bestFit="1" customWidth="1"/>
    <col min="6" max="6" width="11.140625" style="1" customWidth="1"/>
    <col min="7" max="7" width="15.140625" style="1" bestFit="1" customWidth="1"/>
    <col min="8" max="8" width="3.7109375" style="1" customWidth="1"/>
    <col min="9" max="9" width="15.140625" style="14" bestFit="1" customWidth="1"/>
    <col min="10" max="10" width="16.42578125" style="14" customWidth="1"/>
    <col min="11" max="11" width="45.7109375" style="1" bestFit="1" customWidth="1"/>
    <col min="12" max="16384" width="9.140625" style="1"/>
  </cols>
  <sheetData>
    <row r="1" spans="2:12" ht="9.75" customHeight="1" thickBot="1" x14ac:dyDescent="0.3"/>
    <row r="2" spans="2:12" ht="18.75" customHeight="1" thickBot="1" x14ac:dyDescent="0.3">
      <c r="B2" s="55" t="s">
        <v>13</v>
      </c>
      <c r="C2" s="55"/>
      <c r="E2" s="58" t="s">
        <v>30</v>
      </c>
      <c r="F2" s="59"/>
      <c r="G2" s="14"/>
      <c r="H2" s="26"/>
      <c r="I2" s="33" t="s">
        <v>7</v>
      </c>
      <c r="J2" s="1"/>
      <c r="K2" s="6" t="s">
        <v>15</v>
      </c>
      <c r="L2" s="49" t="s">
        <v>22</v>
      </c>
    </row>
    <row r="3" spans="2:12" ht="18.75" customHeight="1" thickBot="1" x14ac:dyDescent="0.3">
      <c r="B3" s="3" t="s">
        <v>1</v>
      </c>
      <c r="C3" s="3" t="s">
        <v>2</v>
      </c>
      <c r="E3" s="3" t="s">
        <v>1</v>
      </c>
      <c r="F3" s="45" t="s">
        <v>2</v>
      </c>
      <c r="G3" s="14"/>
      <c r="H3" s="15"/>
      <c r="I3" s="34" t="s">
        <v>27</v>
      </c>
      <c r="K3" s="7" t="s">
        <v>16</v>
      </c>
      <c r="L3" s="50"/>
    </row>
    <row r="4" spans="2:12" ht="18.75" customHeight="1" x14ac:dyDescent="0.25">
      <c r="B4" s="2">
        <v>2009</v>
      </c>
      <c r="C4" s="2">
        <v>587</v>
      </c>
      <c r="E4" s="23">
        <v>2010</v>
      </c>
      <c r="F4" s="37">
        <v>120</v>
      </c>
      <c r="G4" s="47" t="s">
        <v>25</v>
      </c>
      <c r="H4" s="16"/>
      <c r="I4" s="24">
        <f t="shared" ref="I4:I13" si="0">($C$15-F4)^2</f>
        <v>65382.489999999991</v>
      </c>
      <c r="K4" s="8" t="s">
        <v>17</v>
      </c>
      <c r="L4" s="50"/>
    </row>
    <row r="5" spans="2:12" ht="18.75" customHeight="1" x14ac:dyDescent="0.25">
      <c r="B5" s="2">
        <v>2010</v>
      </c>
      <c r="C5" s="2">
        <v>120</v>
      </c>
      <c r="E5" s="23">
        <v>2013</v>
      </c>
      <c r="F5" s="42">
        <v>120</v>
      </c>
      <c r="G5" s="46">
        <f>F5</f>
        <v>120</v>
      </c>
      <c r="H5" s="16"/>
      <c r="I5" s="2">
        <f t="shared" si="0"/>
        <v>65382.489999999991</v>
      </c>
      <c r="K5" s="9" t="s">
        <v>18</v>
      </c>
      <c r="L5" s="50"/>
    </row>
    <row r="6" spans="2:12" ht="18.75" customHeight="1" thickBot="1" x14ac:dyDescent="0.3">
      <c r="B6" s="2">
        <v>2011</v>
      </c>
      <c r="C6" s="2">
        <v>790</v>
      </c>
      <c r="E6" s="23">
        <v>2018</v>
      </c>
      <c r="F6" s="39">
        <v>120</v>
      </c>
      <c r="G6" s="44"/>
      <c r="H6" s="16"/>
      <c r="I6" s="2">
        <f t="shared" si="0"/>
        <v>65382.489999999991</v>
      </c>
      <c r="K6" s="10" t="s">
        <v>19</v>
      </c>
      <c r="L6" s="50"/>
    </row>
    <row r="7" spans="2:12" ht="18.75" customHeight="1" thickBot="1" x14ac:dyDescent="0.3">
      <c r="B7" s="2">
        <v>2012</v>
      </c>
      <c r="C7" s="2">
        <v>230</v>
      </c>
      <c r="E7" s="2">
        <v>2012</v>
      </c>
      <c r="F7" s="24">
        <v>230</v>
      </c>
      <c r="G7" s="14"/>
      <c r="H7" s="16"/>
      <c r="I7" s="2">
        <f t="shared" si="0"/>
        <v>21228.489999999998</v>
      </c>
      <c r="K7" s="11" t="s">
        <v>20</v>
      </c>
      <c r="L7" s="5" t="s">
        <v>23</v>
      </c>
    </row>
    <row r="8" spans="2:12" ht="18.75" customHeight="1" thickBot="1" x14ac:dyDescent="0.3">
      <c r="B8" s="2">
        <v>2013</v>
      </c>
      <c r="C8" s="2">
        <v>120</v>
      </c>
      <c r="E8" s="2">
        <v>2016</v>
      </c>
      <c r="F8" s="37">
        <v>300</v>
      </c>
      <c r="G8" s="38" t="s">
        <v>26</v>
      </c>
      <c r="H8" s="16"/>
      <c r="I8" s="2">
        <f t="shared" si="0"/>
        <v>5730.489999999998</v>
      </c>
      <c r="K8" s="12" t="s">
        <v>21</v>
      </c>
      <c r="L8" s="4" t="s">
        <v>24</v>
      </c>
    </row>
    <row r="9" spans="2:12" ht="18.75" customHeight="1" thickBot="1" x14ac:dyDescent="0.3">
      <c r="B9" s="2">
        <v>2014</v>
      </c>
      <c r="C9" s="2">
        <v>345</v>
      </c>
      <c r="E9" s="2">
        <v>2014</v>
      </c>
      <c r="F9" s="39">
        <v>345</v>
      </c>
      <c r="G9" s="40">
        <f>(F8+F9)/2</f>
        <v>322.5</v>
      </c>
      <c r="H9" s="16"/>
      <c r="I9" s="2">
        <f t="shared" si="0"/>
        <v>942.48999999999933</v>
      </c>
    </row>
    <row r="10" spans="2:12" ht="18.75" customHeight="1" x14ac:dyDescent="0.25">
      <c r="B10" s="2">
        <v>2015</v>
      </c>
      <c r="C10" s="2">
        <v>678</v>
      </c>
      <c r="E10" s="2">
        <v>2017</v>
      </c>
      <c r="F10" s="2">
        <v>467</v>
      </c>
      <c r="H10" s="16"/>
      <c r="I10" s="2">
        <f t="shared" si="0"/>
        <v>8335.6900000000023</v>
      </c>
    </row>
    <row r="11" spans="2:12" ht="18.75" customHeight="1" x14ac:dyDescent="0.25">
      <c r="B11" s="2">
        <v>2016</v>
      </c>
      <c r="C11" s="2">
        <v>300</v>
      </c>
      <c r="E11" s="2">
        <v>2009</v>
      </c>
      <c r="F11" s="2">
        <v>587</v>
      </c>
      <c r="G11" s="14"/>
      <c r="H11" s="16"/>
      <c r="I11" s="2">
        <f t="shared" si="0"/>
        <v>44647.69</v>
      </c>
    </row>
    <row r="12" spans="2:12" ht="18.75" customHeight="1" x14ac:dyDescent="0.25">
      <c r="B12" s="2">
        <v>2017</v>
      </c>
      <c r="C12" s="2">
        <v>467</v>
      </c>
      <c r="E12" s="2">
        <v>2015</v>
      </c>
      <c r="F12" s="2">
        <v>678</v>
      </c>
      <c r="G12" s="14"/>
      <c r="H12" s="16"/>
      <c r="I12" s="2">
        <f t="shared" si="0"/>
        <v>91385.290000000008</v>
      </c>
    </row>
    <row r="13" spans="2:12" ht="18.75" customHeight="1" thickBot="1" x14ac:dyDescent="0.3">
      <c r="B13" s="2">
        <v>2018</v>
      </c>
      <c r="C13" s="2">
        <v>120</v>
      </c>
      <c r="E13" s="2">
        <v>2011</v>
      </c>
      <c r="F13" s="2">
        <v>790</v>
      </c>
      <c r="G13" s="14"/>
      <c r="H13" s="16"/>
      <c r="I13" s="22">
        <f t="shared" si="0"/>
        <v>171644.49000000002</v>
      </c>
      <c r="J13" s="1"/>
    </row>
    <row r="14" spans="2:12" ht="18.75" customHeight="1" thickBot="1" x14ac:dyDescent="0.3">
      <c r="I14" s="35">
        <f>SUM(I4:I13)/COUNT(I4:I13)</f>
        <v>54006.21</v>
      </c>
      <c r="J14" s="28" t="s">
        <v>29</v>
      </c>
      <c r="K14" s="29"/>
    </row>
    <row r="15" spans="2:12" ht="18.75" customHeight="1" thickBot="1" x14ac:dyDescent="0.3">
      <c r="B15" s="31" t="s">
        <v>3</v>
      </c>
      <c r="C15" s="32">
        <f>AVERAGE(C4:C13)</f>
        <v>375.7</v>
      </c>
      <c r="D15" s="13"/>
      <c r="G15" s="56" t="s">
        <v>31</v>
      </c>
      <c r="H15" s="57"/>
      <c r="I15" s="27">
        <f>SQRT(I14)</f>
        <v>232.39236218085998</v>
      </c>
      <c r="J15" s="30" t="s">
        <v>28</v>
      </c>
    </row>
    <row r="16" spans="2:12" ht="18.75" customHeight="1" x14ac:dyDescent="0.25">
      <c r="B16" s="20" t="s">
        <v>4</v>
      </c>
      <c r="C16" s="19">
        <f>MEDIAN(C4:C13)</f>
        <v>322.5</v>
      </c>
      <c r="D16" s="13"/>
      <c r="I16" s="18"/>
      <c r="J16" s="18"/>
    </row>
    <row r="17" spans="2:10" ht="18.75" customHeight="1" x14ac:dyDescent="0.25">
      <c r="B17" s="31" t="s">
        <v>5</v>
      </c>
      <c r="C17" s="32">
        <f>_xlfn.MODE.SNGL(C4:C13)</f>
        <v>120</v>
      </c>
      <c r="D17" s="13"/>
      <c r="I17" s="18"/>
      <c r="J17" s="18"/>
    </row>
    <row r="18" spans="2:10" ht="18.75" customHeight="1" x14ac:dyDescent="0.25">
      <c r="B18" s="20" t="s">
        <v>33</v>
      </c>
      <c r="C18" s="19">
        <f>MIN(C4:C13)</f>
        <v>120</v>
      </c>
      <c r="D18" s="13"/>
      <c r="I18" s="18"/>
      <c r="J18" s="18"/>
    </row>
    <row r="19" spans="2:10" ht="18.75" customHeight="1" x14ac:dyDescent="0.25">
      <c r="B19" s="31" t="s">
        <v>32</v>
      </c>
      <c r="C19" s="32">
        <f>MAX(C4:C13)</f>
        <v>790</v>
      </c>
      <c r="D19" s="13"/>
      <c r="I19" s="18"/>
      <c r="J19" s="18"/>
    </row>
    <row r="20" spans="2:10" ht="18.75" customHeight="1" x14ac:dyDescent="0.25">
      <c r="B20" s="20" t="s">
        <v>6</v>
      </c>
      <c r="C20" s="19">
        <f>C19-C18</f>
        <v>670</v>
      </c>
      <c r="D20" s="13"/>
      <c r="I20" s="18"/>
      <c r="J20" s="18"/>
    </row>
    <row r="21" spans="2:10" ht="18.75" customHeight="1" x14ac:dyDescent="0.25">
      <c r="B21" s="31" t="s">
        <v>7</v>
      </c>
      <c r="C21" s="32">
        <f>_xlfn.VAR.P(C4:C13)</f>
        <v>54006.21</v>
      </c>
      <c r="D21" s="13"/>
      <c r="I21" s="18"/>
      <c r="J21" s="18"/>
    </row>
    <row r="22" spans="2:10" ht="18.75" customHeight="1" x14ac:dyDescent="0.25">
      <c r="B22" s="20" t="s">
        <v>8</v>
      </c>
      <c r="C22" s="19">
        <f>_xlfn.STDEV.P(C4:C13)</f>
        <v>232.39236218085998</v>
      </c>
    </row>
    <row r="23" spans="2:10" ht="18.75" customHeight="1" x14ac:dyDescent="0.25">
      <c r="B23" s="31" t="s">
        <v>9</v>
      </c>
      <c r="C23" s="41">
        <f>C22/C15</f>
        <v>0.61855832361155172</v>
      </c>
    </row>
  </sheetData>
  <sortState ref="E4:G13">
    <sortCondition ref="F4"/>
  </sortState>
  <mergeCells count="4">
    <mergeCell ref="B2:C2"/>
    <mergeCell ref="E2:F2"/>
    <mergeCell ref="L2:L6"/>
    <mergeCell ref="G15:H15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23"/>
  <sheetViews>
    <sheetView workbookViewId="0">
      <selection activeCell="I25" sqref="I25"/>
    </sheetView>
  </sheetViews>
  <sheetFormatPr defaultRowHeight="15" x14ac:dyDescent="0.25"/>
  <cols>
    <col min="1" max="1" width="2.140625" style="1" customWidth="1"/>
    <col min="2" max="2" width="11.28515625" style="1" bestFit="1" customWidth="1"/>
    <col min="3" max="3" width="11.140625" style="1" customWidth="1"/>
    <col min="4" max="4" width="4.28515625" style="1" customWidth="1"/>
    <col min="5" max="5" width="11.28515625" style="1" bestFit="1" customWidth="1"/>
    <col min="6" max="6" width="11.140625" style="1" customWidth="1"/>
    <col min="7" max="7" width="15.140625" style="1" bestFit="1" customWidth="1"/>
    <col min="8" max="8" width="3.7109375" style="1" customWidth="1"/>
    <col min="9" max="9" width="15.140625" style="14" bestFit="1" customWidth="1"/>
    <col min="10" max="10" width="16.42578125" style="14" customWidth="1"/>
    <col min="11" max="11" width="45.7109375" style="1" bestFit="1" customWidth="1"/>
    <col min="12" max="16384" width="9.140625" style="1"/>
  </cols>
  <sheetData>
    <row r="1" spans="2:12" ht="9.75" customHeight="1" thickBot="1" x14ac:dyDescent="0.3"/>
    <row r="2" spans="2:12" ht="18.75" customHeight="1" thickBot="1" x14ac:dyDescent="0.3">
      <c r="B2" s="48" t="s">
        <v>14</v>
      </c>
      <c r="C2" s="48"/>
      <c r="E2" s="58" t="s">
        <v>30</v>
      </c>
      <c r="F2" s="59"/>
      <c r="G2" s="14"/>
      <c r="H2" s="26"/>
      <c r="I2" s="33" t="s">
        <v>7</v>
      </c>
      <c r="J2" s="1"/>
      <c r="K2" s="6" t="s">
        <v>15</v>
      </c>
      <c r="L2" s="49" t="s">
        <v>22</v>
      </c>
    </row>
    <row r="3" spans="2:12" ht="18.75" customHeight="1" thickBot="1" x14ac:dyDescent="0.3">
      <c r="B3" s="3" t="s">
        <v>1</v>
      </c>
      <c r="C3" s="3" t="s">
        <v>2</v>
      </c>
      <c r="E3" s="3" t="s">
        <v>1</v>
      </c>
      <c r="F3" s="3" t="s">
        <v>2</v>
      </c>
      <c r="G3" s="14"/>
      <c r="H3" s="15"/>
      <c r="I3" s="34" t="s">
        <v>27</v>
      </c>
      <c r="K3" s="7" t="s">
        <v>16</v>
      </c>
      <c r="L3" s="50"/>
    </row>
    <row r="4" spans="2:12" ht="18.75" customHeight="1" x14ac:dyDescent="0.25">
      <c r="B4" s="2">
        <v>2009</v>
      </c>
      <c r="C4" s="2">
        <v>450</v>
      </c>
      <c r="E4" s="2">
        <v>2016</v>
      </c>
      <c r="F4" s="2">
        <v>298</v>
      </c>
      <c r="G4" s="14"/>
      <c r="H4" s="16"/>
      <c r="I4" s="24">
        <f t="shared" ref="I4:I13" si="0">($C$15-F4)^2</f>
        <v>69011.290000000023</v>
      </c>
      <c r="K4" s="8" t="s">
        <v>17</v>
      </c>
      <c r="L4" s="50"/>
    </row>
    <row r="5" spans="2:12" ht="18.75" customHeight="1" x14ac:dyDescent="0.25">
      <c r="B5" s="2">
        <v>2010</v>
      </c>
      <c r="C5" s="2">
        <v>564</v>
      </c>
      <c r="E5" s="2">
        <v>2013</v>
      </c>
      <c r="F5" s="2">
        <v>423</v>
      </c>
      <c r="G5" s="14"/>
      <c r="H5" s="16"/>
      <c r="I5" s="2">
        <f t="shared" si="0"/>
        <v>18961.290000000012</v>
      </c>
      <c r="K5" s="9" t="s">
        <v>18</v>
      </c>
      <c r="L5" s="50"/>
    </row>
    <row r="6" spans="2:12" ht="18.75" customHeight="1" thickBot="1" x14ac:dyDescent="0.3">
      <c r="B6" s="2">
        <v>2011</v>
      </c>
      <c r="C6" s="2">
        <v>563</v>
      </c>
      <c r="E6" s="2">
        <v>2009</v>
      </c>
      <c r="F6" s="2">
        <v>450</v>
      </c>
      <c r="G6" s="14"/>
      <c r="H6" s="16"/>
      <c r="I6" s="2">
        <f t="shared" si="0"/>
        <v>12254.490000000011</v>
      </c>
      <c r="K6" s="10" t="s">
        <v>19</v>
      </c>
      <c r="L6" s="50"/>
    </row>
    <row r="7" spans="2:12" ht="18.75" customHeight="1" thickBot="1" x14ac:dyDescent="0.3">
      <c r="B7" s="2">
        <v>2012</v>
      </c>
      <c r="C7" s="2">
        <v>987</v>
      </c>
      <c r="E7" s="2">
        <v>2015</v>
      </c>
      <c r="F7" s="37">
        <v>456</v>
      </c>
      <c r="G7" s="38" t="s">
        <v>35</v>
      </c>
      <c r="H7" s="16"/>
      <c r="I7" s="2">
        <f t="shared" si="0"/>
        <v>10962.090000000009</v>
      </c>
      <c r="K7" s="11" t="s">
        <v>20</v>
      </c>
      <c r="L7" s="5" t="s">
        <v>23</v>
      </c>
    </row>
    <row r="8" spans="2:12" ht="18.75" customHeight="1" thickBot="1" x14ac:dyDescent="0.3">
      <c r="B8" s="2">
        <v>2013</v>
      </c>
      <c r="C8" s="2">
        <v>423</v>
      </c>
      <c r="E8" s="2">
        <v>2017</v>
      </c>
      <c r="F8" s="42">
        <v>456</v>
      </c>
      <c r="G8" s="43">
        <f>(F7+F8)/2</f>
        <v>456</v>
      </c>
      <c r="H8" s="16"/>
      <c r="I8" s="2">
        <f t="shared" si="0"/>
        <v>10962.090000000009</v>
      </c>
      <c r="K8" s="12" t="s">
        <v>21</v>
      </c>
      <c r="L8" s="4" t="s">
        <v>24</v>
      </c>
    </row>
    <row r="9" spans="2:12" ht="18.75" customHeight="1" thickBot="1" x14ac:dyDescent="0.3">
      <c r="B9" s="2">
        <v>2014</v>
      </c>
      <c r="C9" s="2">
        <v>645</v>
      </c>
      <c r="E9" s="2">
        <v>2011</v>
      </c>
      <c r="F9" s="39">
        <v>563</v>
      </c>
      <c r="G9" s="40">
        <f>(F8+F9)/2</f>
        <v>509.5</v>
      </c>
      <c r="H9" s="16"/>
      <c r="I9" s="2">
        <f t="shared" si="0"/>
        <v>5.2899999999997904</v>
      </c>
    </row>
    <row r="10" spans="2:12" ht="18.75" customHeight="1" x14ac:dyDescent="0.25">
      <c r="B10" s="2">
        <v>2015</v>
      </c>
      <c r="C10" s="2">
        <v>456</v>
      </c>
      <c r="E10" s="2">
        <v>2010</v>
      </c>
      <c r="F10" s="2">
        <v>564</v>
      </c>
      <c r="G10" s="14"/>
      <c r="H10" s="16"/>
      <c r="I10" s="2">
        <f t="shared" si="0"/>
        <v>10.8899999999997</v>
      </c>
    </row>
    <row r="11" spans="2:12" ht="18.75" customHeight="1" x14ac:dyDescent="0.25">
      <c r="B11" s="2">
        <v>2016</v>
      </c>
      <c r="C11" s="2">
        <v>298</v>
      </c>
      <c r="E11" s="2">
        <v>2014</v>
      </c>
      <c r="F11" s="2">
        <v>645</v>
      </c>
      <c r="G11" s="14"/>
      <c r="H11" s="16"/>
      <c r="I11" s="2">
        <f t="shared" si="0"/>
        <v>7106.4899999999925</v>
      </c>
    </row>
    <row r="12" spans="2:12" ht="18.75" customHeight="1" x14ac:dyDescent="0.25">
      <c r="B12" s="2">
        <v>2017</v>
      </c>
      <c r="C12" s="2">
        <v>456</v>
      </c>
      <c r="E12" s="2">
        <v>2018</v>
      </c>
      <c r="F12" s="2">
        <v>765</v>
      </c>
      <c r="G12" s="14"/>
      <c r="H12" s="16"/>
      <c r="I12" s="2">
        <f t="shared" si="0"/>
        <v>41738.489999999983</v>
      </c>
    </row>
    <row r="13" spans="2:12" ht="18.75" customHeight="1" thickBot="1" x14ac:dyDescent="0.3">
      <c r="B13" s="2">
        <v>2018</v>
      </c>
      <c r="C13" s="2">
        <v>765</v>
      </c>
      <c r="E13" s="2">
        <v>2012</v>
      </c>
      <c r="F13" s="2">
        <v>987</v>
      </c>
      <c r="G13" s="14"/>
      <c r="H13" s="16"/>
      <c r="I13" s="22">
        <f t="shared" si="0"/>
        <v>181731.68999999997</v>
      </c>
      <c r="J13" s="1"/>
    </row>
    <row r="14" spans="2:12" ht="18.75" customHeight="1" thickBot="1" x14ac:dyDescent="0.3">
      <c r="I14" s="35">
        <f>SUM(I4:I13)/COUNT(I4:I13)</f>
        <v>35274.409999999996</v>
      </c>
      <c r="J14" s="28" t="s">
        <v>29</v>
      </c>
      <c r="K14" s="29"/>
    </row>
    <row r="15" spans="2:12" ht="18.75" customHeight="1" thickBot="1" x14ac:dyDescent="0.3">
      <c r="B15" s="31" t="s">
        <v>3</v>
      </c>
      <c r="C15" s="32">
        <f>AVERAGE(C4:C13)</f>
        <v>560.70000000000005</v>
      </c>
      <c r="D15" s="13"/>
      <c r="G15" s="56" t="s">
        <v>31</v>
      </c>
      <c r="H15" s="57"/>
      <c r="I15" s="27">
        <f>SQRT(I14)</f>
        <v>187.81482902050092</v>
      </c>
      <c r="J15" s="30" t="s">
        <v>28</v>
      </c>
    </row>
    <row r="16" spans="2:12" ht="18.75" customHeight="1" x14ac:dyDescent="0.25">
      <c r="B16" s="20" t="s">
        <v>4</v>
      </c>
      <c r="C16" s="19">
        <f>MEDIAN(C4:C13)</f>
        <v>509.5</v>
      </c>
      <c r="D16" s="13"/>
      <c r="I16" s="18"/>
      <c r="J16" s="18"/>
    </row>
    <row r="17" spans="2:10" ht="18.75" customHeight="1" x14ac:dyDescent="0.25">
      <c r="B17" s="31" t="s">
        <v>5</v>
      </c>
      <c r="C17" s="32">
        <f>_xlfn.MODE.SNGL(C4:C13)</f>
        <v>456</v>
      </c>
      <c r="D17" s="13"/>
      <c r="I17" s="18"/>
      <c r="J17" s="18"/>
    </row>
    <row r="18" spans="2:10" ht="18.75" customHeight="1" x14ac:dyDescent="0.25">
      <c r="B18" s="20" t="s">
        <v>33</v>
      </c>
      <c r="C18" s="19">
        <f>MIN(C4:C13)</f>
        <v>298</v>
      </c>
      <c r="D18" s="13"/>
      <c r="I18" s="18"/>
      <c r="J18" s="18"/>
    </row>
    <row r="19" spans="2:10" ht="18.75" customHeight="1" x14ac:dyDescent="0.25">
      <c r="B19" s="31" t="s">
        <v>32</v>
      </c>
      <c r="C19" s="32">
        <f>MAX(C4:C13)</f>
        <v>987</v>
      </c>
      <c r="D19" s="13"/>
      <c r="I19" s="18"/>
      <c r="J19" s="18"/>
    </row>
    <row r="20" spans="2:10" ht="18.75" customHeight="1" x14ac:dyDescent="0.25">
      <c r="B20" s="20" t="s">
        <v>6</v>
      </c>
      <c r="C20" s="19">
        <f>C19-C18</f>
        <v>689</v>
      </c>
      <c r="D20" s="13"/>
      <c r="I20" s="18"/>
      <c r="J20" s="18"/>
    </row>
    <row r="21" spans="2:10" ht="18.75" customHeight="1" x14ac:dyDescent="0.25">
      <c r="B21" s="31" t="s">
        <v>7</v>
      </c>
      <c r="C21" s="32">
        <f>_xlfn.VAR.P(C4:C13)</f>
        <v>35274.410000000003</v>
      </c>
      <c r="D21" s="13"/>
      <c r="I21" s="18"/>
      <c r="J21" s="18"/>
    </row>
    <row r="22" spans="2:10" ht="18.75" customHeight="1" x14ac:dyDescent="0.25">
      <c r="B22" s="20" t="s">
        <v>8</v>
      </c>
      <c r="C22" s="19">
        <f>_xlfn.STDEV.P(C4:C13)</f>
        <v>187.81482902050095</v>
      </c>
    </row>
    <row r="23" spans="2:10" ht="18.75" customHeight="1" x14ac:dyDescent="0.25">
      <c r="B23" s="31" t="s">
        <v>9</v>
      </c>
      <c r="C23" s="41">
        <f>C22/C15</f>
        <v>0.33496491710451387</v>
      </c>
    </row>
  </sheetData>
  <sortState ref="E4:G13">
    <sortCondition ref="F4"/>
  </sortState>
  <mergeCells count="4">
    <mergeCell ref="B2:C2"/>
    <mergeCell ref="E2:F2"/>
    <mergeCell ref="L2:L6"/>
    <mergeCell ref="G15:H15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Brasileiro</vt:lpstr>
      <vt:lpstr>Francês</vt:lpstr>
      <vt:lpstr>Alemão</vt:lpstr>
      <vt:lpstr>Espanhol</vt:lpstr>
      <vt:lpstr>Inglês</vt:lpstr>
      <vt:lpstr>Italiano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Marcelo</cp:lastModifiedBy>
  <dcterms:created xsi:type="dcterms:W3CDTF">2019-09-10T23:42:29Z</dcterms:created>
  <dcterms:modified xsi:type="dcterms:W3CDTF">2020-01-11T21:46:29Z</dcterms:modified>
</cp:coreProperties>
</file>