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 defaultThemeVersion="166925"/>
  <xr:revisionPtr revIDLastSave="0" documentId="13_ncr:1_{AF148737-3E2B-4CC7-BDF0-4F368688DBBE}" xr6:coauthVersionLast="47" xr6:coauthVersionMax="47" xr10:uidLastSave="{00000000-0000-0000-0000-000000000000}"/>
  <bookViews>
    <workbookView xWindow="-120" yWindow="-120" windowWidth="20730" windowHeight="10710" xr2:uid="{5EF80A69-96C8-47FD-B8B3-D24F3C52CB88}"/>
  </bookViews>
  <sheets>
    <sheet name="Cenario1" sheetId="1" r:id="rId1"/>
    <sheet name="Cenari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2" l="1"/>
  <c r="D19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F17" i="2"/>
  <c r="G17" i="2" s="1"/>
  <c r="E12" i="2"/>
  <c r="D10" i="2"/>
  <c r="F8" i="2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X22" i="1"/>
  <c r="W22" i="1"/>
  <c r="E22" i="1"/>
  <c r="D19" i="1"/>
  <c r="E21" i="1" s="1"/>
  <c r="F17" i="1"/>
  <c r="F8" i="1"/>
  <c r="D10" i="1"/>
  <c r="E11" i="1" s="1"/>
  <c r="E19" i="2" l="1"/>
  <c r="F19" i="2" s="1"/>
  <c r="F21" i="2"/>
  <c r="H17" i="2"/>
  <c r="E11" i="2"/>
  <c r="E13" i="2" s="1"/>
  <c r="E10" i="2" s="1"/>
  <c r="E21" i="2"/>
  <c r="G8" i="2"/>
  <c r="F22" i="2"/>
  <c r="G22" i="2" s="1"/>
  <c r="E20" i="1"/>
  <c r="G17" i="1"/>
  <c r="E12" i="1"/>
  <c r="E13" i="1" s="1"/>
  <c r="E10" i="1" s="1"/>
  <c r="F12" i="1" s="1"/>
  <c r="F11" i="1"/>
  <c r="G8" i="1"/>
  <c r="H8" i="1" s="1"/>
  <c r="I8" i="1" s="1"/>
  <c r="J8" i="1" s="1"/>
  <c r="K8" i="1" s="1"/>
  <c r="L8" i="1" s="1"/>
  <c r="F12" i="2" l="1"/>
  <c r="H8" i="2"/>
  <c r="E20" i="2"/>
  <c r="F11" i="2"/>
  <c r="H22" i="2"/>
  <c r="I17" i="2"/>
  <c r="G21" i="2"/>
  <c r="G20" i="2" s="1"/>
  <c r="G19" i="2"/>
  <c r="F20" i="2"/>
  <c r="F13" i="1"/>
  <c r="H17" i="1"/>
  <c r="M8" i="1"/>
  <c r="G11" i="1"/>
  <c r="H11" i="1" s="1"/>
  <c r="I11" i="1" s="1"/>
  <c r="F13" i="2" l="1"/>
  <c r="F10" i="2" s="1"/>
  <c r="G12" i="2" s="1"/>
  <c r="I8" i="2"/>
  <c r="G11" i="2"/>
  <c r="H21" i="2"/>
  <c r="H19" i="2"/>
  <c r="J17" i="2"/>
  <c r="I22" i="2"/>
  <c r="H20" i="2"/>
  <c r="I17" i="1"/>
  <c r="N8" i="1"/>
  <c r="J11" i="1"/>
  <c r="G13" i="2" l="1"/>
  <c r="G10" i="2" s="1"/>
  <c r="H12" i="2" s="1"/>
  <c r="K17" i="2"/>
  <c r="J22" i="2"/>
  <c r="I21" i="2"/>
  <c r="I20" i="2" s="1"/>
  <c r="I19" i="2"/>
  <c r="J8" i="2"/>
  <c r="H11" i="2"/>
  <c r="I11" i="2" s="1"/>
  <c r="J17" i="1"/>
  <c r="O8" i="1"/>
  <c r="K11" i="1"/>
  <c r="L11" i="1" s="1"/>
  <c r="M11" i="1" s="1"/>
  <c r="N11" i="1" s="1"/>
  <c r="K8" i="2" l="1"/>
  <c r="J11" i="2"/>
  <c r="J21" i="2"/>
  <c r="J20" i="2" s="1"/>
  <c r="J19" i="2"/>
  <c r="L17" i="2"/>
  <c r="K22" i="2"/>
  <c r="H13" i="2"/>
  <c r="H10" i="2" s="1"/>
  <c r="K17" i="1"/>
  <c r="P8" i="1"/>
  <c r="O11" i="1"/>
  <c r="M17" i="2" l="1"/>
  <c r="L22" i="2"/>
  <c r="K21" i="2"/>
  <c r="K20" i="2" s="1"/>
  <c r="K19" i="2"/>
  <c r="I12" i="2"/>
  <c r="I13" i="2" s="1"/>
  <c r="I10" i="2" s="1"/>
  <c r="K11" i="2"/>
  <c r="L8" i="2"/>
  <c r="L17" i="1"/>
  <c r="Q8" i="1"/>
  <c r="P11" i="1"/>
  <c r="J12" i="2" l="1"/>
  <c r="J13" i="2" s="1"/>
  <c r="J10" i="2" s="1"/>
  <c r="M22" i="2"/>
  <c r="N17" i="2"/>
  <c r="L21" i="2"/>
  <c r="L20" i="2" s="1"/>
  <c r="L19" i="2"/>
  <c r="M8" i="2"/>
  <c r="L11" i="2"/>
  <c r="M17" i="1"/>
  <c r="R8" i="1"/>
  <c r="Q11" i="1"/>
  <c r="M11" i="2" l="1"/>
  <c r="N8" i="2"/>
  <c r="K12" i="2"/>
  <c r="K13" i="2" s="1"/>
  <c r="K10" i="2" s="1"/>
  <c r="M19" i="2"/>
  <c r="M21" i="2"/>
  <c r="M20" i="2" s="1"/>
  <c r="O17" i="2"/>
  <c r="N22" i="2"/>
  <c r="N17" i="1"/>
  <c r="S8" i="1"/>
  <c r="R11" i="1"/>
  <c r="N19" i="2" l="1"/>
  <c r="N21" i="2"/>
  <c r="N20" i="2" s="1"/>
  <c r="O22" i="2"/>
  <c r="P17" i="2"/>
  <c r="L12" i="2"/>
  <c r="L13" i="2" s="1"/>
  <c r="L10" i="2" s="1"/>
  <c r="N11" i="2"/>
  <c r="O8" i="2"/>
  <c r="O17" i="1"/>
  <c r="T8" i="1"/>
  <c r="S11" i="1"/>
  <c r="M12" i="2" l="1"/>
  <c r="M13" i="2" s="1"/>
  <c r="M10" i="2" s="1"/>
  <c r="P22" i="2"/>
  <c r="Q17" i="2"/>
  <c r="O11" i="2"/>
  <c r="P8" i="2"/>
  <c r="O21" i="2"/>
  <c r="O20" i="2" s="1"/>
  <c r="O19" i="2"/>
  <c r="P17" i="1"/>
  <c r="U8" i="1"/>
  <c r="T11" i="1"/>
  <c r="R17" i="2" l="1"/>
  <c r="Q22" i="2"/>
  <c r="P11" i="2"/>
  <c r="Q8" i="2"/>
  <c r="N12" i="2"/>
  <c r="N13" i="2" s="1"/>
  <c r="N10" i="2" s="1"/>
  <c r="P21" i="2"/>
  <c r="P20" i="2" s="1"/>
  <c r="P19" i="2"/>
  <c r="Q17" i="1"/>
  <c r="V8" i="1"/>
  <c r="U11" i="1"/>
  <c r="O12" i="2" l="1"/>
  <c r="O13" i="2" s="1"/>
  <c r="O10" i="2" s="1"/>
  <c r="Q21" i="2"/>
  <c r="Q20" i="2" s="1"/>
  <c r="Q19" i="2"/>
  <c r="S17" i="2"/>
  <c r="R22" i="2"/>
  <c r="Q11" i="2"/>
  <c r="R8" i="2"/>
  <c r="R17" i="1"/>
  <c r="W8" i="1"/>
  <c r="V11" i="1"/>
  <c r="P12" i="2" l="1"/>
  <c r="P13" i="2" s="1"/>
  <c r="P10" i="2" s="1"/>
  <c r="T17" i="2"/>
  <c r="S22" i="2"/>
  <c r="R21" i="2"/>
  <c r="R20" i="2" s="1"/>
  <c r="R19" i="2"/>
  <c r="R11" i="2"/>
  <c r="S8" i="2"/>
  <c r="S17" i="1"/>
  <c r="X8" i="1"/>
  <c r="X11" i="1" s="1"/>
  <c r="W11" i="1"/>
  <c r="Q12" i="2" l="1"/>
  <c r="Q13" i="2" s="1"/>
  <c r="Q10" i="2" s="1"/>
  <c r="S19" i="2"/>
  <c r="S21" i="2"/>
  <c r="S20" i="2" s="1"/>
  <c r="U17" i="2"/>
  <c r="T22" i="2"/>
  <c r="S11" i="2"/>
  <c r="T8" i="2"/>
  <c r="T17" i="1"/>
  <c r="V17" i="2" l="1"/>
  <c r="U22" i="2"/>
  <c r="T21" i="2"/>
  <c r="T19" i="2"/>
  <c r="R12" i="2"/>
  <c r="R13" i="2" s="1"/>
  <c r="R10" i="2" s="1"/>
  <c r="T20" i="2"/>
  <c r="T11" i="2"/>
  <c r="U8" i="2"/>
  <c r="U17" i="1"/>
  <c r="U19" i="2" l="1"/>
  <c r="U21" i="2"/>
  <c r="W17" i="2"/>
  <c r="V22" i="2"/>
  <c r="S12" i="2"/>
  <c r="S13" i="2" s="1"/>
  <c r="S10" i="2" s="1"/>
  <c r="U20" i="2"/>
  <c r="U11" i="2"/>
  <c r="V8" i="2"/>
  <c r="V17" i="1"/>
  <c r="T12" i="2" l="1"/>
  <c r="T13" i="2" s="1"/>
  <c r="T10" i="2" s="1"/>
  <c r="W22" i="2"/>
  <c r="X17" i="2"/>
  <c r="X22" i="2" s="1"/>
  <c r="V11" i="2"/>
  <c r="W8" i="2"/>
  <c r="V21" i="2"/>
  <c r="V20" i="2" s="1"/>
  <c r="V19" i="2"/>
  <c r="W17" i="1"/>
  <c r="U12" i="2" l="1"/>
  <c r="U13" i="2" s="1"/>
  <c r="U10" i="2" s="1"/>
  <c r="X8" i="2"/>
  <c r="X11" i="2" s="1"/>
  <c r="W11" i="2"/>
  <c r="W21" i="2"/>
  <c r="W20" i="2" s="1"/>
  <c r="W19" i="2"/>
  <c r="X17" i="1"/>
  <c r="V12" i="2" l="1"/>
  <c r="V13" i="2" s="1"/>
  <c r="V10" i="2" s="1"/>
  <c r="X21" i="2"/>
  <c r="X19" i="2"/>
  <c r="F10" i="1"/>
  <c r="G12" i="1" s="1"/>
  <c r="G13" i="1" s="1"/>
  <c r="B21" i="2" l="1"/>
  <c r="X20" i="2"/>
  <c r="W12" i="2"/>
  <c r="W13" i="2" s="1"/>
  <c r="W10" i="2" s="1"/>
  <c r="G10" i="1"/>
  <c r="X12" i="2" l="1"/>
  <c r="H12" i="1"/>
  <c r="B12" i="2" l="1"/>
  <c r="X13" i="2"/>
  <c r="X10" i="2" s="1"/>
  <c r="H13" i="1"/>
  <c r="H10" i="1" s="1"/>
  <c r="I12" i="1" s="1"/>
  <c r="I13" i="1" l="1"/>
  <c r="I10" i="1" s="1"/>
  <c r="J12" i="1" s="1"/>
  <c r="J13" i="1" l="1"/>
  <c r="J10" i="1" s="1"/>
  <c r="K12" i="1" s="1"/>
  <c r="K13" i="1" l="1"/>
  <c r="K10" i="1" s="1"/>
  <c r="L12" i="1" l="1"/>
  <c r="L13" i="1" s="1"/>
  <c r="L10" i="1" s="1"/>
  <c r="M12" i="1" l="1"/>
  <c r="M13" i="1" s="1"/>
  <c r="M10" i="1" s="1"/>
  <c r="N12" i="1" l="1"/>
  <c r="N13" i="1" s="1"/>
  <c r="N10" i="1" s="1"/>
  <c r="O12" i="1" l="1"/>
  <c r="O13" i="1" s="1"/>
  <c r="O10" i="1" s="1"/>
  <c r="P12" i="1" l="1"/>
  <c r="P13" i="1" s="1"/>
  <c r="P10" i="1" s="1"/>
  <c r="Q12" i="1" l="1"/>
  <c r="Q13" i="1" s="1"/>
  <c r="Q10" i="1" s="1"/>
  <c r="R12" i="1" l="1"/>
  <c r="R13" i="1" s="1"/>
  <c r="R10" i="1" s="1"/>
  <c r="S12" i="1" l="1"/>
  <c r="S13" i="1" s="1"/>
  <c r="S10" i="1" s="1"/>
  <c r="T12" i="1" l="1"/>
  <c r="T13" i="1" s="1"/>
  <c r="T10" i="1" s="1"/>
  <c r="U12" i="1" l="1"/>
  <c r="U13" i="1" s="1"/>
  <c r="U10" i="1" s="1"/>
  <c r="V12" i="1" l="1"/>
  <c r="V13" i="1" s="1"/>
  <c r="V10" i="1" s="1"/>
  <c r="W12" i="1" l="1"/>
  <c r="W13" i="1" s="1"/>
  <c r="W10" i="1" s="1"/>
  <c r="X12" i="1" s="1"/>
  <c r="X13" i="1" s="1"/>
  <c r="E19" i="1"/>
  <c r="F21" i="1" s="1"/>
  <c r="F22" i="1"/>
  <c r="F20" i="1" l="1"/>
  <c r="G22" i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X10" i="1"/>
  <c r="B12" i="1"/>
  <c r="F19" i="1"/>
  <c r="G21" i="1" s="1"/>
  <c r="G20" i="1" s="1"/>
  <c r="G19" i="1" l="1"/>
  <c r="H21" i="1" s="1"/>
  <c r="H20" i="1" s="1"/>
  <c r="H19" i="1" l="1"/>
  <c r="I21" i="1" s="1"/>
  <c r="I20" i="1" s="1"/>
  <c r="I19" i="1" l="1"/>
  <c r="J19" i="1" s="1"/>
  <c r="J21" i="1" l="1"/>
  <c r="J20" i="1" s="1"/>
  <c r="K19" i="1"/>
  <c r="K21" i="1"/>
  <c r="K20" i="1" s="1"/>
  <c r="L19" i="1" l="1"/>
  <c r="L21" i="1"/>
  <c r="L20" i="1" s="1"/>
  <c r="M19" i="1" l="1"/>
  <c r="M21" i="1"/>
  <c r="M20" i="1" s="1"/>
  <c r="N19" i="1" l="1"/>
  <c r="N21" i="1"/>
  <c r="N20" i="1" s="1"/>
  <c r="O19" i="1" l="1"/>
  <c r="O21" i="1"/>
  <c r="O20" i="1" s="1"/>
  <c r="P19" i="1" l="1"/>
  <c r="P21" i="1"/>
  <c r="P20" i="1" s="1"/>
  <c r="Q19" i="1" l="1"/>
  <c r="Q21" i="1"/>
  <c r="Q20" i="1" s="1"/>
  <c r="R19" i="1" l="1"/>
  <c r="R21" i="1"/>
  <c r="R20" i="1" s="1"/>
  <c r="S19" i="1" l="1"/>
  <c r="S21" i="1"/>
  <c r="S20" i="1" s="1"/>
  <c r="T19" i="1" l="1"/>
  <c r="T21" i="1"/>
  <c r="T20" i="1" s="1"/>
  <c r="U19" i="1" l="1"/>
  <c r="U21" i="1"/>
  <c r="U20" i="1" s="1"/>
  <c r="V19" i="1" l="1"/>
  <c r="V21" i="1"/>
  <c r="V20" i="1" s="1"/>
  <c r="W19" i="1" l="1"/>
  <c r="W21" i="1"/>
  <c r="W20" i="1" s="1"/>
  <c r="X19" i="1" l="1"/>
  <c r="X21" i="1"/>
  <c r="X20" i="1" l="1"/>
  <c r="B21" i="1"/>
</calcChain>
</file>

<file path=xl/sharedStrings.xml><?xml version="1.0" encoding="utf-8"?>
<sst xmlns="http://schemas.openxmlformats.org/spreadsheetml/2006/main" count="78" uniqueCount="34">
  <si>
    <t>Valor Financiado</t>
  </si>
  <si>
    <t>Tx Juros (a.m)</t>
  </si>
  <si>
    <t>Saldo Devedor</t>
  </si>
  <si>
    <t>Juros do Financiamento</t>
  </si>
  <si>
    <t>Amortização do Principal</t>
  </si>
  <si>
    <t>INVESTIMENTO</t>
  </si>
  <si>
    <t>Parâmetros</t>
  </si>
  <si>
    <t>Método PRICE (Prestação Fixa - PMT)</t>
  </si>
  <si>
    <t>Método SAC (Amortização Constante)</t>
  </si>
  <si>
    <t>Juros Total:</t>
  </si>
  <si>
    <t>Mês 0</t>
  </si>
  <si>
    <t>Mês 1</t>
  </si>
  <si>
    <t>Mês 2</t>
  </si>
  <si>
    <t>Mês 3</t>
  </si>
  <si>
    <t>Mês 4</t>
  </si>
  <si>
    <t>Mês 5</t>
  </si>
  <si>
    <t>Mês 6</t>
  </si>
  <si>
    <t>Mês 7</t>
  </si>
  <si>
    <t>Mês 8</t>
  </si>
  <si>
    <t>Mês 9</t>
  </si>
  <si>
    <t>Mês 10</t>
  </si>
  <si>
    <t>Mês 11</t>
  </si>
  <si>
    <t>Mês 12</t>
  </si>
  <si>
    <t>Mês 13</t>
  </si>
  <si>
    <t>Mês 14</t>
  </si>
  <si>
    <t>Mês 15</t>
  </si>
  <si>
    <t>Mês 16</t>
  </si>
  <si>
    <t>Mês 17</t>
  </si>
  <si>
    <t>Mês 18</t>
  </si>
  <si>
    <t>Mês 19</t>
  </si>
  <si>
    <t>Mês 20</t>
  </si>
  <si>
    <t>Período (Meses)</t>
  </si>
  <si>
    <t>PMT (prestação)</t>
  </si>
  <si>
    <t>PMT (Prestação)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</si>
</sst>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R$&quot;\ #,##0;\-&quot;R$&quot;\ #,##0"/>
    <numFmt numFmtId="43" formatCode="_-* #,##0.00_-;\-* #,##0.00_-;_-* &quot;-&quot;??_-;_-@_-"/>
    <numFmt numFmtId="164" formatCode="0.0%"/>
    <numFmt numFmtId="165" formatCode="_-[$R$-416]\ * #,##0_-;\-[$R$-416]\ * #,##0_-;_-[$R$-416]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0" tint="-0.1499984740745262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164" fontId="0" fillId="0" borderId="0" xfId="2" applyNumberFormat="1" applyFont="1"/>
    <xf numFmtId="0" fontId="0" fillId="0" borderId="2" xfId="0" applyBorder="1"/>
    <xf numFmtId="165" fontId="0" fillId="0" borderId="2" xfId="0" applyNumberFormat="1" applyBorder="1"/>
    <xf numFmtId="164" fontId="0" fillId="0" borderId="2" xfId="2" applyNumberFormat="1" applyFont="1" applyBorder="1"/>
    <xf numFmtId="0" fontId="2" fillId="0" borderId="0" xfId="0" applyFont="1"/>
    <xf numFmtId="5" fontId="0" fillId="2" borderId="2" xfId="0" applyNumberFormat="1" applyFill="1" applyBorder="1" applyAlignment="1">
      <alignment horizontal="left" indent="1"/>
    </xf>
    <xf numFmtId="43" fontId="5" fillId="3" borderId="1" xfId="1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5" fontId="2" fillId="2" borderId="4" xfId="0" applyNumberFormat="1" applyFont="1" applyFill="1" applyBorder="1" applyAlignment="1">
      <alignment horizontal="left" indent="1"/>
    </xf>
    <xf numFmtId="0" fontId="0" fillId="5" borderId="4" xfId="0" applyFill="1" applyBorder="1" applyAlignment="1">
      <alignment horizontal="center"/>
    </xf>
    <xf numFmtId="165" fontId="0" fillId="0" borderId="4" xfId="0" applyNumberFormat="1" applyBorder="1"/>
    <xf numFmtId="5" fontId="0" fillId="2" borderId="3" xfId="0" applyNumberFormat="1" applyFill="1" applyBorder="1" applyAlignment="1">
      <alignment horizontal="left" indent="1"/>
    </xf>
    <xf numFmtId="165" fontId="0" fillId="5" borderId="3" xfId="0" applyNumberFormat="1" applyFill="1" applyBorder="1" applyAlignment="1">
      <alignment horizontal="center"/>
    </xf>
    <xf numFmtId="165" fontId="0" fillId="0" borderId="3" xfId="0" applyNumberFormat="1" applyBorder="1"/>
    <xf numFmtId="5" fontId="0" fillId="2" borderId="4" xfId="0" applyNumberFormat="1" applyFill="1" applyBorder="1" applyAlignment="1">
      <alignment horizontal="left" indent="1"/>
    </xf>
    <xf numFmtId="0" fontId="6" fillId="0" borderId="0" xfId="0" applyFont="1"/>
    <xf numFmtId="165" fontId="6" fillId="0" borderId="0" xfId="0" applyNumberFormat="1" applyFont="1"/>
    <xf numFmtId="0" fontId="3" fillId="4" borderId="0" xfId="0" applyFont="1" applyFill="1" applyAlignment="1">
      <alignment horizont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B2FAA-8560-4CEF-A378-CD9B69DE961D}">
  <dimension ref="A1:X22"/>
  <sheetViews>
    <sheetView showGridLines="0" tabSelected="1" workbookViewId="0">
      <pane xSplit="4" topLeftCell="E1" activePane="topRight" state="frozen"/>
      <selection pane="topRight" activeCell="G14" sqref="G14"/>
    </sheetView>
  </sheetViews>
  <sheetFormatPr defaultRowHeight="15" x14ac:dyDescent="0.25"/>
  <cols>
    <col min="1" max="1" width="11.140625" customWidth="1"/>
    <col min="2" max="2" width="15.85546875" bestFit="1" customWidth="1"/>
    <col min="3" max="3" width="24.5703125" bestFit="1" customWidth="1"/>
    <col min="4" max="4" width="15.5703125" customWidth="1"/>
    <col min="5" max="11" width="11.42578125" bestFit="1" customWidth="1"/>
    <col min="12" max="24" width="12.85546875" customWidth="1"/>
  </cols>
  <sheetData>
    <row r="1" spans="1:24" x14ac:dyDescent="0.25">
      <c r="B1" s="21" t="s">
        <v>6</v>
      </c>
      <c r="C1" s="21"/>
    </row>
    <row r="2" spans="1:24" x14ac:dyDescent="0.25">
      <c r="B2" s="2" t="s">
        <v>0</v>
      </c>
      <c r="C2" s="3">
        <v>500000</v>
      </c>
    </row>
    <row r="3" spans="1:24" x14ac:dyDescent="0.25">
      <c r="B3" s="2" t="s">
        <v>31</v>
      </c>
      <c r="C3" s="2">
        <v>12</v>
      </c>
    </row>
    <row r="4" spans="1:24" x14ac:dyDescent="0.25">
      <c r="B4" s="2" t="s">
        <v>1</v>
      </c>
      <c r="C4" s="4">
        <v>0.01</v>
      </c>
    </row>
    <row r="5" spans="1:24" x14ac:dyDescent="0.25">
      <c r="C5" s="1"/>
    </row>
    <row r="6" spans="1:24" x14ac:dyDescent="0.25">
      <c r="C6" s="1"/>
    </row>
    <row r="7" spans="1:24" ht="15.75" thickBot="1" x14ac:dyDescent="0.3">
      <c r="A7" s="5" t="s">
        <v>7</v>
      </c>
      <c r="B7" s="5"/>
      <c r="C7" s="1"/>
    </row>
    <row r="8" spans="1:24" x14ac:dyDescent="0.25">
      <c r="D8" s="7" t="s">
        <v>5</v>
      </c>
      <c r="E8" s="9">
        <v>1</v>
      </c>
      <c r="F8" s="9">
        <f>+E8+1</f>
        <v>2</v>
      </c>
      <c r="G8" s="9">
        <f t="shared" ref="G8:X8" si="0">+F8+1</f>
        <v>3</v>
      </c>
      <c r="H8" s="9">
        <f t="shared" si="0"/>
        <v>4</v>
      </c>
      <c r="I8" s="9">
        <f t="shared" si="0"/>
        <v>5</v>
      </c>
      <c r="J8" s="9">
        <f t="shared" si="0"/>
        <v>6</v>
      </c>
      <c r="K8" s="9">
        <f t="shared" si="0"/>
        <v>7</v>
      </c>
      <c r="L8" s="9">
        <f t="shared" si="0"/>
        <v>8</v>
      </c>
      <c r="M8" s="9">
        <f t="shared" si="0"/>
        <v>9</v>
      </c>
      <c r="N8" s="9">
        <f t="shared" si="0"/>
        <v>10</v>
      </c>
      <c r="O8" s="9">
        <f t="shared" si="0"/>
        <v>11</v>
      </c>
      <c r="P8" s="9">
        <f t="shared" si="0"/>
        <v>12</v>
      </c>
      <c r="Q8" s="9">
        <f t="shared" si="0"/>
        <v>13</v>
      </c>
      <c r="R8" s="9">
        <f t="shared" si="0"/>
        <v>14</v>
      </c>
      <c r="S8" s="9">
        <f t="shared" si="0"/>
        <v>15</v>
      </c>
      <c r="T8" s="9">
        <f t="shared" si="0"/>
        <v>16</v>
      </c>
      <c r="U8" s="9">
        <f t="shared" si="0"/>
        <v>17</v>
      </c>
      <c r="V8" s="9">
        <f t="shared" si="0"/>
        <v>18</v>
      </c>
      <c r="W8" s="9">
        <f t="shared" si="0"/>
        <v>19</v>
      </c>
      <c r="X8" s="9">
        <f t="shared" si="0"/>
        <v>20</v>
      </c>
    </row>
    <row r="9" spans="1:24" x14ac:dyDescent="0.25">
      <c r="D9" s="10" t="s">
        <v>10</v>
      </c>
      <c r="E9" s="11" t="s">
        <v>11</v>
      </c>
      <c r="F9" s="11" t="s">
        <v>12</v>
      </c>
      <c r="G9" s="11" t="s">
        <v>13</v>
      </c>
      <c r="H9" s="11" t="s">
        <v>14</v>
      </c>
      <c r="I9" s="11" t="s">
        <v>15</v>
      </c>
      <c r="J9" s="11" t="s">
        <v>16</v>
      </c>
      <c r="K9" s="11" t="s">
        <v>17</v>
      </c>
      <c r="L9" s="11" t="s">
        <v>18</v>
      </c>
      <c r="M9" s="11" t="s">
        <v>19</v>
      </c>
      <c r="N9" s="11" t="s">
        <v>20</v>
      </c>
      <c r="O9" s="11" t="s">
        <v>21</v>
      </c>
      <c r="P9" s="11" t="s">
        <v>22</v>
      </c>
      <c r="Q9" s="11" t="s">
        <v>23</v>
      </c>
      <c r="R9" s="11" t="s">
        <v>24</v>
      </c>
      <c r="S9" s="11" t="s">
        <v>25</v>
      </c>
      <c r="T9" s="11" t="s">
        <v>26</v>
      </c>
      <c r="U9" s="11" t="s">
        <v>27</v>
      </c>
      <c r="V9" s="11" t="s">
        <v>28</v>
      </c>
      <c r="W9" s="11" t="s">
        <v>29</v>
      </c>
      <c r="X9" s="11" t="s">
        <v>30</v>
      </c>
    </row>
    <row r="10" spans="1:24" ht="15.75" thickBot="1" x14ac:dyDescent="0.3">
      <c r="C10" s="15" t="s">
        <v>2</v>
      </c>
      <c r="D10" s="16">
        <f>+-C2</f>
        <v>-500000</v>
      </c>
      <c r="E10" s="17">
        <f>+D10+E13</f>
        <v>-460575.60566082917</v>
      </c>
      <c r="F10" s="17">
        <f t="shared" ref="F10" si="1">+E10+F13</f>
        <v>-420756.96737826662</v>
      </c>
      <c r="G10" s="17">
        <f t="shared" ref="G10:K10" si="2">+F10+G13</f>
        <v>-380540.14271287841</v>
      </c>
      <c r="H10" s="17">
        <f t="shared" si="2"/>
        <v>-339921.14980083634</v>
      </c>
      <c r="I10" s="17">
        <f t="shared" si="2"/>
        <v>-298895.96695967385</v>
      </c>
      <c r="J10" s="17">
        <f t="shared" si="2"/>
        <v>-257460.53229009974</v>
      </c>
      <c r="K10" s="17">
        <f t="shared" si="2"/>
        <v>-215610.7432738299</v>
      </c>
      <c r="L10" s="17">
        <f t="shared" ref="L10:X10" si="3">+K10+L13</f>
        <v>-173342.45636739733</v>
      </c>
      <c r="M10" s="17">
        <f t="shared" si="3"/>
        <v>-130651.48659190047</v>
      </c>
      <c r="N10" s="17">
        <f t="shared" si="3"/>
        <v>-87533.607118648622</v>
      </c>
      <c r="O10" s="17">
        <f t="shared" si="3"/>
        <v>-43984.548850664265</v>
      </c>
      <c r="P10" s="17">
        <f t="shared" si="3"/>
        <v>-6.5483618527650833E-11</v>
      </c>
      <c r="Q10" s="17">
        <f t="shared" si="3"/>
        <v>-6.613845471292734E-11</v>
      </c>
      <c r="R10" s="17">
        <f t="shared" si="3"/>
        <v>-6.679983926005661E-11</v>
      </c>
      <c r="S10" s="17">
        <f t="shared" si="3"/>
        <v>-6.7467837652657174E-11</v>
      </c>
      <c r="T10" s="17">
        <f t="shared" si="3"/>
        <v>-6.8142516029183748E-11</v>
      </c>
      <c r="U10" s="17">
        <f t="shared" si="3"/>
        <v>-6.8823941189475589E-11</v>
      </c>
      <c r="V10" s="17">
        <f t="shared" si="3"/>
        <v>-6.9512180601370341E-11</v>
      </c>
      <c r="W10" s="17">
        <f t="shared" si="3"/>
        <v>-7.020730240738405E-11</v>
      </c>
      <c r="X10" s="17">
        <f t="shared" si="3"/>
        <v>-7.0909375431457884E-11</v>
      </c>
    </row>
    <row r="11" spans="1:24" x14ac:dyDescent="0.25">
      <c r="C11" s="12" t="s">
        <v>33</v>
      </c>
      <c r="D11" s="13"/>
      <c r="E11" s="14">
        <f>PMT($C$4,$C$3,D10)</f>
        <v>44424.394339170845</v>
      </c>
      <c r="F11" s="14">
        <f>IF(F8&gt;$C$3,0,E11)</f>
        <v>44424.394339170845</v>
      </c>
      <c r="G11" s="14">
        <f t="shared" ref="G11:K11" si="4">IF(G8&gt;$C$3,0,F11)</f>
        <v>44424.394339170845</v>
      </c>
      <c r="H11" s="14">
        <f t="shared" si="4"/>
        <v>44424.394339170845</v>
      </c>
      <c r="I11" s="14">
        <f t="shared" si="4"/>
        <v>44424.394339170845</v>
      </c>
      <c r="J11" s="14">
        <f t="shared" si="4"/>
        <v>44424.394339170845</v>
      </c>
      <c r="K11" s="14">
        <f t="shared" si="4"/>
        <v>44424.394339170845</v>
      </c>
      <c r="L11" s="14">
        <f t="shared" ref="L11:X11" si="5">IF(L8&gt;$C$3,0,K11)</f>
        <v>44424.394339170845</v>
      </c>
      <c r="M11" s="14">
        <f t="shared" si="5"/>
        <v>44424.394339170845</v>
      </c>
      <c r="N11" s="14">
        <f t="shared" si="5"/>
        <v>44424.394339170845</v>
      </c>
      <c r="O11" s="14">
        <f t="shared" si="5"/>
        <v>44424.394339170845</v>
      </c>
      <c r="P11" s="14">
        <f t="shared" si="5"/>
        <v>44424.394339170845</v>
      </c>
      <c r="Q11" s="14">
        <f t="shared" si="5"/>
        <v>0</v>
      </c>
      <c r="R11" s="14">
        <f t="shared" si="5"/>
        <v>0</v>
      </c>
      <c r="S11" s="14">
        <f t="shared" si="5"/>
        <v>0</v>
      </c>
      <c r="T11" s="14">
        <f t="shared" si="5"/>
        <v>0</v>
      </c>
      <c r="U11" s="14">
        <f t="shared" si="5"/>
        <v>0</v>
      </c>
      <c r="V11" s="14">
        <f t="shared" si="5"/>
        <v>0</v>
      </c>
      <c r="W11" s="14">
        <f t="shared" si="5"/>
        <v>0</v>
      </c>
      <c r="X11" s="14">
        <f t="shared" si="5"/>
        <v>0</v>
      </c>
    </row>
    <row r="12" spans="1:24" x14ac:dyDescent="0.25">
      <c r="A12" s="19" t="s">
        <v>9</v>
      </c>
      <c r="B12" s="20">
        <f>+SUM(E12:X12)</f>
        <v>33092.732070050253</v>
      </c>
      <c r="C12" s="6" t="s">
        <v>3</v>
      </c>
      <c r="D12" s="8"/>
      <c r="E12" s="3">
        <f>-D10*$C$4</f>
        <v>5000</v>
      </c>
      <c r="F12" s="3">
        <f>+-E10*$C$4</f>
        <v>4605.7560566082921</v>
      </c>
      <c r="G12" s="3">
        <f t="shared" ref="G12:X12" si="6">+-F10*$C$4</f>
        <v>4207.5696737826665</v>
      </c>
      <c r="H12" s="3">
        <f t="shared" si="6"/>
        <v>3805.4014271287842</v>
      </c>
      <c r="I12" s="3">
        <f t="shared" si="6"/>
        <v>3399.2114980083634</v>
      </c>
      <c r="J12" s="3">
        <f t="shared" si="6"/>
        <v>2988.9596695967384</v>
      </c>
      <c r="K12" s="3">
        <f t="shared" si="6"/>
        <v>2574.6053229009976</v>
      </c>
      <c r="L12" s="3">
        <f t="shared" si="6"/>
        <v>2156.1074327382989</v>
      </c>
      <c r="M12" s="3">
        <f t="shared" si="6"/>
        <v>1733.4245636739734</v>
      </c>
      <c r="N12" s="3">
        <f t="shared" si="6"/>
        <v>1306.5148659190047</v>
      </c>
      <c r="O12" s="3">
        <f t="shared" si="6"/>
        <v>875.33607118648627</v>
      </c>
      <c r="P12" s="3">
        <f t="shared" si="6"/>
        <v>439.84548850664265</v>
      </c>
      <c r="Q12" s="3">
        <f t="shared" si="6"/>
        <v>6.5483618527650831E-13</v>
      </c>
      <c r="R12" s="3">
        <f t="shared" si="6"/>
        <v>6.6138454712927338E-13</v>
      </c>
      <c r="S12" s="3">
        <f t="shared" si="6"/>
        <v>6.6799839260056616E-13</v>
      </c>
      <c r="T12" s="3">
        <f t="shared" si="6"/>
        <v>6.746783765265718E-13</v>
      </c>
      <c r="U12" s="3">
        <f t="shared" si="6"/>
        <v>6.8142516029183751E-13</v>
      </c>
      <c r="V12" s="3">
        <f t="shared" si="6"/>
        <v>6.8823941189475589E-13</v>
      </c>
      <c r="W12" s="3">
        <f t="shared" si="6"/>
        <v>6.9512180601370342E-13</v>
      </c>
      <c r="X12" s="3">
        <f t="shared" si="6"/>
        <v>7.0207302407384053E-13</v>
      </c>
    </row>
    <row r="13" spans="1:24" x14ac:dyDescent="0.25">
      <c r="C13" s="6" t="s">
        <v>4</v>
      </c>
      <c r="D13" s="8"/>
      <c r="E13" s="3">
        <f>+E11-E12</f>
        <v>39424.394339170845</v>
      </c>
      <c r="F13" s="3">
        <f t="shared" ref="F13:X13" si="7">+F11-F12</f>
        <v>39818.638282562555</v>
      </c>
      <c r="G13" s="3">
        <f t="shared" si="7"/>
        <v>40216.82466538818</v>
      </c>
      <c r="H13" s="3">
        <f t="shared" si="7"/>
        <v>40618.992912042064</v>
      </c>
      <c r="I13" s="3">
        <f t="shared" si="7"/>
        <v>41025.182841162481</v>
      </c>
      <c r="J13" s="3">
        <f t="shared" si="7"/>
        <v>41435.434669574104</v>
      </c>
      <c r="K13" s="3">
        <f t="shared" si="7"/>
        <v>41849.789016269846</v>
      </c>
      <c r="L13" s="3">
        <f t="shared" si="7"/>
        <v>42268.28690643255</v>
      </c>
      <c r="M13" s="3">
        <f t="shared" si="7"/>
        <v>42690.969775496873</v>
      </c>
      <c r="N13" s="3">
        <f t="shared" si="7"/>
        <v>43117.879473251844</v>
      </c>
      <c r="O13" s="3">
        <f t="shared" si="7"/>
        <v>43549.058267984357</v>
      </c>
      <c r="P13" s="3">
        <f t="shared" si="7"/>
        <v>43984.5488506642</v>
      </c>
      <c r="Q13" s="3">
        <f t="shared" si="7"/>
        <v>-6.5483618527650831E-13</v>
      </c>
      <c r="R13" s="3">
        <f t="shared" si="7"/>
        <v>-6.6138454712927338E-13</v>
      </c>
      <c r="S13" s="3">
        <f t="shared" si="7"/>
        <v>-6.6799839260056616E-13</v>
      </c>
      <c r="T13" s="3">
        <f t="shared" si="7"/>
        <v>-6.746783765265718E-13</v>
      </c>
      <c r="U13" s="3">
        <f t="shared" si="7"/>
        <v>-6.8142516029183751E-13</v>
      </c>
      <c r="V13" s="3">
        <f t="shared" si="7"/>
        <v>-6.8823941189475589E-13</v>
      </c>
      <c r="W13" s="3">
        <f t="shared" si="7"/>
        <v>-6.9512180601370342E-13</v>
      </c>
      <c r="X13" s="3">
        <f t="shared" si="7"/>
        <v>-7.0207302407384053E-13</v>
      </c>
    </row>
    <row r="16" spans="1:24" ht="15.75" thickBot="1" x14ac:dyDescent="0.3">
      <c r="A16" s="5" t="s">
        <v>8</v>
      </c>
      <c r="B16" s="5"/>
      <c r="C16" s="1"/>
    </row>
    <row r="17" spans="1:24" x14ac:dyDescent="0.25">
      <c r="D17" s="7" t="s">
        <v>5</v>
      </c>
      <c r="E17" s="9">
        <v>1</v>
      </c>
      <c r="F17" s="9">
        <f>+E17+1</f>
        <v>2</v>
      </c>
      <c r="G17" s="9">
        <f t="shared" ref="G17:X17" si="8">+F17+1</f>
        <v>3</v>
      </c>
      <c r="H17" s="9">
        <f t="shared" si="8"/>
        <v>4</v>
      </c>
      <c r="I17" s="9">
        <f t="shared" si="8"/>
        <v>5</v>
      </c>
      <c r="J17" s="9">
        <f t="shared" si="8"/>
        <v>6</v>
      </c>
      <c r="K17" s="9">
        <f t="shared" si="8"/>
        <v>7</v>
      </c>
      <c r="L17" s="9">
        <f t="shared" si="8"/>
        <v>8</v>
      </c>
      <c r="M17" s="9">
        <f t="shared" si="8"/>
        <v>9</v>
      </c>
      <c r="N17" s="9">
        <f t="shared" si="8"/>
        <v>10</v>
      </c>
      <c r="O17" s="9">
        <f t="shared" si="8"/>
        <v>11</v>
      </c>
      <c r="P17" s="9">
        <f t="shared" si="8"/>
        <v>12</v>
      </c>
      <c r="Q17" s="9">
        <f t="shared" si="8"/>
        <v>13</v>
      </c>
      <c r="R17" s="9">
        <f t="shared" si="8"/>
        <v>14</v>
      </c>
      <c r="S17" s="9">
        <f t="shared" si="8"/>
        <v>15</v>
      </c>
      <c r="T17" s="9">
        <f t="shared" si="8"/>
        <v>16</v>
      </c>
      <c r="U17" s="9">
        <f t="shared" si="8"/>
        <v>17</v>
      </c>
      <c r="V17" s="9">
        <f t="shared" si="8"/>
        <v>18</v>
      </c>
      <c r="W17" s="9">
        <f t="shared" si="8"/>
        <v>19</v>
      </c>
      <c r="X17" s="9">
        <f t="shared" si="8"/>
        <v>20</v>
      </c>
    </row>
    <row r="18" spans="1:24" x14ac:dyDescent="0.25">
      <c r="D18" s="10" t="str">
        <f>D9</f>
        <v>Mês 0</v>
      </c>
      <c r="E18" s="11" t="str">
        <f t="shared" ref="E18:X18" si="9">E9</f>
        <v>Mês 1</v>
      </c>
      <c r="F18" s="11" t="str">
        <f t="shared" si="9"/>
        <v>Mês 2</v>
      </c>
      <c r="G18" s="11" t="str">
        <f t="shared" si="9"/>
        <v>Mês 3</v>
      </c>
      <c r="H18" s="11" t="str">
        <f t="shared" si="9"/>
        <v>Mês 4</v>
      </c>
      <c r="I18" s="11" t="str">
        <f t="shared" si="9"/>
        <v>Mês 5</v>
      </c>
      <c r="J18" s="11" t="str">
        <f t="shared" si="9"/>
        <v>Mês 6</v>
      </c>
      <c r="K18" s="11" t="str">
        <f t="shared" si="9"/>
        <v>Mês 7</v>
      </c>
      <c r="L18" s="11" t="str">
        <f t="shared" si="9"/>
        <v>Mês 8</v>
      </c>
      <c r="M18" s="11" t="str">
        <f t="shared" si="9"/>
        <v>Mês 9</v>
      </c>
      <c r="N18" s="11" t="str">
        <f t="shared" si="9"/>
        <v>Mês 10</v>
      </c>
      <c r="O18" s="11" t="str">
        <f t="shared" si="9"/>
        <v>Mês 11</v>
      </c>
      <c r="P18" s="11" t="str">
        <f t="shared" si="9"/>
        <v>Mês 12</v>
      </c>
      <c r="Q18" s="11" t="str">
        <f t="shared" si="9"/>
        <v>Mês 13</v>
      </c>
      <c r="R18" s="11" t="str">
        <f t="shared" si="9"/>
        <v>Mês 14</v>
      </c>
      <c r="S18" s="11" t="str">
        <f t="shared" si="9"/>
        <v>Mês 15</v>
      </c>
      <c r="T18" s="11" t="str">
        <f t="shared" si="9"/>
        <v>Mês 16</v>
      </c>
      <c r="U18" s="11" t="str">
        <f t="shared" si="9"/>
        <v>Mês 17</v>
      </c>
      <c r="V18" s="11" t="str">
        <f t="shared" si="9"/>
        <v>Mês 18</v>
      </c>
      <c r="W18" s="11" t="str">
        <f t="shared" si="9"/>
        <v>Mês 19</v>
      </c>
      <c r="X18" s="11" t="str">
        <f t="shared" si="9"/>
        <v>Mês 20</v>
      </c>
    </row>
    <row r="19" spans="1:24" ht="15.75" thickBot="1" x14ac:dyDescent="0.3">
      <c r="C19" s="15" t="s">
        <v>2</v>
      </c>
      <c r="D19" s="16">
        <f>+-C2</f>
        <v>-500000</v>
      </c>
      <c r="E19" s="17">
        <f>+D19+E22</f>
        <v>-458333.33333333331</v>
      </c>
      <c r="F19" s="17">
        <f t="shared" ref="F19:X19" si="10">+E19+F22</f>
        <v>-416666.66666666663</v>
      </c>
      <c r="G19" s="17">
        <f t="shared" si="10"/>
        <v>-374999.99999999994</v>
      </c>
      <c r="H19" s="17">
        <f t="shared" si="10"/>
        <v>-333333.33333333326</v>
      </c>
      <c r="I19" s="17">
        <f t="shared" si="10"/>
        <v>-291666.66666666657</v>
      </c>
      <c r="J19" s="17">
        <f t="shared" si="10"/>
        <v>-249999.99999999991</v>
      </c>
      <c r="K19" s="17">
        <f t="shared" si="10"/>
        <v>-208333.33333333326</v>
      </c>
      <c r="L19" s="17">
        <f t="shared" si="10"/>
        <v>-166666.6666666666</v>
      </c>
      <c r="M19" s="17">
        <f t="shared" si="10"/>
        <v>-124999.99999999994</v>
      </c>
      <c r="N19" s="17">
        <f t="shared" si="10"/>
        <v>-83333.333333333285</v>
      </c>
      <c r="O19" s="17">
        <f t="shared" si="10"/>
        <v>-41666.666666666621</v>
      </c>
      <c r="P19" s="17">
        <f t="shared" si="10"/>
        <v>0</v>
      </c>
      <c r="Q19" s="17">
        <f t="shared" si="10"/>
        <v>0</v>
      </c>
      <c r="R19" s="17">
        <f t="shared" si="10"/>
        <v>0</v>
      </c>
      <c r="S19" s="17">
        <f t="shared" si="10"/>
        <v>0</v>
      </c>
      <c r="T19" s="17">
        <f t="shared" si="10"/>
        <v>0</v>
      </c>
      <c r="U19" s="17">
        <f t="shared" si="10"/>
        <v>0</v>
      </c>
      <c r="V19" s="17">
        <f t="shared" si="10"/>
        <v>0</v>
      </c>
      <c r="W19" s="17">
        <f t="shared" si="10"/>
        <v>0</v>
      </c>
      <c r="X19" s="17">
        <f t="shared" si="10"/>
        <v>0</v>
      </c>
    </row>
    <row r="20" spans="1:24" x14ac:dyDescent="0.25">
      <c r="C20" s="18" t="s">
        <v>32</v>
      </c>
      <c r="D20" s="13"/>
      <c r="E20" s="14">
        <f>+E22+E21</f>
        <v>46666.666666666664</v>
      </c>
      <c r="F20" s="14">
        <f t="shared" ref="F20" si="11">+F22+F21</f>
        <v>46250</v>
      </c>
      <c r="G20" s="14">
        <f t="shared" ref="G20" si="12">+G22+G21</f>
        <v>45833.333333333328</v>
      </c>
      <c r="H20" s="14">
        <f t="shared" ref="H20" si="13">+H22+H21</f>
        <v>45416.666666666664</v>
      </c>
      <c r="I20" s="14">
        <f t="shared" ref="I20" si="14">+I22+I21</f>
        <v>45000</v>
      </c>
      <c r="J20" s="14">
        <f t="shared" ref="J20" si="15">+J22+J21</f>
        <v>44583.333333333328</v>
      </c>
      <c r="K20" s="14">
        <f t="shared" ref="K20" si="16">+K22+K21</f>
        <v>44166.666666666664</v>
      </c>
      <c r="L20" s="14">
        <f t="shared" ref="L20" si="17">+L22+L21</f>
        <v>43750</v>
      </c>
      <c r="M20" s="14">
        <f t="shared" ref="M20" si="18">+M22+M21</f>
        <v>43333.333333333328</v>
      </c>
      <c r="N20" s="14">
        <f t="shared" ref="N20" si="19">+N22+N21</f>
        <v>42916.666666666664</v>
      </c>
      <c r="O20" s="14">
        <f t="shared" ref="O20" si="20">+O22+O21</f>
        <v>42500</v>
      </c>
      <c r="P20" s="14">
        <f t="shared" ref="P20" si="21">+P22+P21</f>
        <v>42083.333333333328</v>
      </c>
      <c r="Q20" s="14">
        <f t="shared" ref="Q20" si="22">+Q22+Q21</f>
        <v>0</v>
      </c>
      <c r="R20" s="14">
        <f t="shared" ref="R20" si="23">+R22+R21</f>
        <v>0</v>
      </c>
      <c r="S20" s="14">
        <f t="shared" ref="S20" si="24">+S22+S21</f>
        <v>0</v>
      </c>
      <c r="T20" s="14">
        <f t="shared" ref="T20" si="25">+T22+T21</f>
        <v>0</v>
      </c>
      <c r="U20" s="14">
        <f t="shared" ref="U20" si="26">+U22+U21</f>
        <v>0</v>
      </c>
      <c r="V20" s="14">
        <f t="shared" ref="V20" si="27">+V22+V21</f>
        <v>0</v>
      </c>
      <c r="W20" s="14">
        <f t="shared" ref="W20" si="28">+W22+W21</f>
        <v>0</v>
      </c>
      <c r="X20" s="14">
        <f t="shared" ref="X20" si="29">+X22+X21</f>
        <v>0</v>
      </c>
    </row>
    <row r="21" spans="1:24" x14ac:dyDescent="0.25">
      <c r="A21" s="19" t="s">
        <v>9</v>
      </c>
      <c r="B21" s="20">
        <f>+SUM(E21:X21)</f>
        <v>32499.999999999993</v>
      </c>
      <c r="C21" s="6" t="s">
        <v>3</v>
      </c>
      <c r="D21" s="8"/>
      <c r="E21" s="3">
        <f>-D19*$C$4</f>
        <v>5000</v>
      </c>
      <c r="F21" s="3">
        <f t="shared" ref="F21" si="30">-E19*$C$4</f>
        <v>4583.333333333333</v>
      </c>
      <c r="G21" s="3">
        <f t="shared" ref="G21:X21" si="31">-F19*$C$4</f>
        <v>4166.6666666666661</v>
      </c>
      <c r="H21" s="3">
        <f t="shared" si="31"/>
        <v>3749.9999999999995</v>
      </c>
      <c r="I21" s="3">
        <f t="shared" si="31"/>
        <v>3333.3333333333326</v>
      </c>
      <c r="J21" s="3">
        <f t="shared" si="31"/>
        <v>2916.6666666666656</v>
      </c>
      <c r="K21" s="3">
        <f t="shared" si="31"/>
        <v>2499.9999999999991</v>
      </c>
      <c r="L21" s="3">
        <f t="shared" si="31"/>
        <v>2083.3333333333326</v>
      </c>
      <c r="M21" s="3">
        <f t="shared" si="31"/>
        <v>1666.6666666666661</v>
      </c>
      <c r="N21" s="3">
        <f t="shared" si="31"/>
        <v>1249.9999999999995</v>
      </c>
      <c r="O21" s="3">
        <f t="shared" si="31"/>
        <v>833.33333333333292</v>
      </c>
      <c r="P21" s="3">
        <f t="shared" si="31"/>
        <v>416.66666666666623</v>
      </c>
      <c r="Q21" s="3">
        <f t="shared" si="31"/>
        <v>0</v>
      </c>
      <c r="R21" s="3">
        <f t="shared" si="31"/>
        <v>0</v>
      </c>
      <c r="S21" s="3">
        <f t="shared" si="31"/>
        <v>0</v>
      </c>
      <c r="T21" s="3">
        <f t="shared" si="31"/>
        <v>0</v>
      </c>
      <c r="U21" s="3">
        <f t="shared" si="31"/>
        <v>0</v>
      </c>
      <c r="V21" s="3">
        <f t="shared" si="31"/>
        <v>0</v>
      </c>
      <c r="W21" s="3">
        <f t="shared" si="31"/>
        <v>0</v>
      </c>
      <c r="X21" s="3">
        <f t="shared" si="31"/>
        <v>0</v>
      </c>
    </row>
    <row r="22" spans="1:24" x14ac:dyDescent="0.25">
      <c r="C22" s="12" t="s">
        <v>4</v>
      </c>
      <c r="D22" s="8"/>
      <c r="E22" s="3">
        <f>+$C$2/C3</f>
        <v>41666.666666666664</v>
      </c>
      <c r="F22" s="3">
        <f>IF(F17&gt;$C$3,0,E22)</f>
        <v>41666.666666666664</v>
      </c>
      <c r="G22" s="3">
        <f t="shared" ref="G22:X22" si="32">IF(G17&gt;$C$3,0,F22)</f>
        <v>41666.666666666664</v>
      </c>
      <c r="H22" s="3">
        <f t="shared" si="32"/>
        <v>41666.666666666664</v>
      </c>
      <c r="I22" s="3">
        <f t="shared" si="32"/>
        <v>41666.666666666664</v>
      </c>
      <c r="J22" s="3">
        <f t="shared" si="32"/>
        <v>41666.666666666664</v>
      </c>
      <c r="K22" s="3">
        <f t="shared" si="32"/>
        <v>41666.666666666664</v>
      </c>
      <c r="L22" s="3">
        <f t="shared" si="32"/>
        <v>41666.666666666664</v>
      </c>
      <c r="M22" s="3">
        <f t="shared" si="32"/>
        <v>41666.666666666664</v>
      </c>
      <c r="N22" s="3">
        <f t="shared" si="32"/>
        <v>41666.666666666664</v>
      </c>
      <c r="O22" s="3">
        <f t="shared" si="32"/>
        <v>41666.666666666664</v>
      </c>
      <c r="P22" s="3">
        <f t="shared" si="32"/>
        <v>41666.666666666664</v>
      </c>
      <c r="Q22" s="3">
        <f t="shared" si="32"/>
        <v>0</v>
      </c>
      <c r="R22" s="3">
        <f t="shared" si="32"/>
        <v>0</v>
      </c>
      <c r="S22" s="3">
        <f t="shared" si="32"/>
        <v>0</v>
      </c>
      <c r="T22" s="3">
        <f t="shared" si="32"/>
        <v>0</v>
      </c>
      <c r="U22" s="3">
        <f t="shared" si="32"/>
        <v>0</v>
      </c>
      <c r="V22" s="3">
        <f t="shared" si="32"/>
        <v>0</v>
      </c>
      <c r="W22" s="3">
        <f t="shared" si="32"/>
        <v>0</v>
      </c>
      <c r="X22" s="3">
        <f t="shared" si="32"/>
        <v>0</v>
      </c>
    </row>
  </sheetData>
  <mergeCells count="1">
    <mergeCell ref="B1:C1"/>
  </mergeCells>
  <phoneticPr fontId="4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AF13A-2B1C-485D-85FA-441942EAAB6E}">
  <dimension ref="A1:X22"/>
  <sheetViews>
    <sheetView showGridLines="0" workbookViewId="0">
      <pane xSplit="4" topLeftCell="E1" activePane="topRight" state="frozen"/>
      <selection pane="topRight" activeCell="G4" sqref="G4"/>
    </sheetView>
  </sheetViews>
  <sheetFormatPr defaultRowHeight="15" x14ac:dyDescent="0.25"/>
  <cols>
    <col min="1" max="1" width="11.140625" customWidth="1"/>
    <col min="2" max="2" width="15.85546875" bestFit="1" customWidth="1"/>
    <col min="3" max="3" width="24.5703125" bestFit="1" customWidth="1"/>
    <col min="4" max="4" width="15.5703125" bestFit="1" customWidth="1"/>
    <col min="5" max="11" width="11.42578125" bestFit="1" customWidth="1"/>
    <col min="12" max="24" width="12.85546875" customWidth="1"/>
  </cols>
  <sheetData>
    <row r="1" spans="1:24" x14ac:dyDescent="0.25">
      <c r="B1" s="21" t="s">
        <v>6</v>
      </c>
      <c r="C1" s="21"/>
    </row>
    <row r="2" spans="1:24" x14ac:dyDescent="0.25">
      <c r="B2" s="2" t="s">
        <v>0</v>
      </c>
      <c r="C2" s="3">
        <v>500000</v>
      </c>
    </row>
    <row r="3" spans="1:24" x14ac:dyDescent="0.25">
      <c r="B3" s="2" t="s">
        <v>31</v>
      </c>
      <c r="C3" s="2">
        <v>18</v>
      </c>
    </row>
    <row r="4" spans="1:24" x14ac:dyDescent="0.25">
      <c r="B4" s="2" t="s">
        <v>1</v>
      </c>
      <c r="C4" s="4">
        <v>8.0000000000000002E-3</v>
      </c>
    </row>
    <row r="5" spans="1:24" x14ac:dyDescent="0.25">
      <c r="C5" s="1"/>
    </row>
    <row r="6" spans="1:24" x14ac:dyDescent="0.25">
      <c r="C6" s="1"/>
    </row>
    <row r="7" spans="1:24" ht="15.75" thickBot="1" x14ac:dyDescent="0.3">
      <c r="A7" s="5" t="s">
        <v>7</v>
      </c>
      <c r="B7" s="5"/>
      <c r="C7" s="1"/>
    </row>
    <row r="8" spans="1:24" x14ac:dyDescent="0.25">
      <c r="D8" s="7" t="s">
        <v>5</v>
      </c>
      <c r="E8" s="9">
        <v>1</v>
      </c>
      <c r="F8" s="9">
        <f>+E8+1</f>
        <v>2</v>
      </c>
      <c r="G8" s="9">
        <f t="shared" ref="G8:X8" si="0">+F8+1</f>
        <v>3</v>
      </c>
      <c r="H8" s="9">
        <f t="shared" si="0"/>
        <v>4</v>
      </c>
      <c r="I8" s="9">
        <f t="shared" si="0"/>
        <v>5</v>
      </c>
      <c r="J8" s="9">
        <f t="shared" si="0"/>
        <v>6</v>
      </c>
      <c r="K8" s="9">
        <f t="shared" si="0"/>
        <v>7</v>
      </c>
      <c r="L8" s="9">
        <f t="shared" si="0"/>
        <v>8</v>
      </c>
      <c r="M8" s="9">
        <f t="shared" si="0"/>
        <v>9</v>
      </c>
      <c r="N8" s="9">
        <f t="shared" si="0"/>
        <v>10</v>
      </c>
      <c r="O8" s="9">
        <f t="shared" si="0"/>
        <v>11</v>
      </c>
      <c r="P8" s="9">
        <f t="shared" si="0"/>
        <v>12</v>
      </c>
      <c r="Q8" s="9">
        <f t="shared" si="0"/>
        <v>13</v>
      </c>
      <c r="R8" s="9">
        <f t="shared" si="0"/>
        <v>14</v>
      </c>
      <c r="S8" s="9">
        <f t="shared" si="0"/>
        <v>15</v>
      </c>
      <c r="T8" s="9">
        <f t="shared" si="0"/>
        <v>16</v>
      </c>
      <c r="U8" s="9">
        <f t="shared" si="0"/>
        <v>17</v>
      </c>
      <c r="V8" s="9">
        <f t="shared" si="0"/>
        <v>18</v>
      </c>
      <c r="W8" s="9">
        <f t="shared" si="0"/>
        <v>19</v>
      </c>
      <c r="X8" s="9">
        <f t="shared" si="0"/>
        <v>20</v>
      </c>
    </row>
    <row r="9" spans="1:24" x14ac:dyDescent="0.25">
      <c r="D9" s="10" t="s">
        <v>10</v>
      </c>
      <c r="E9" s="11" t="s">
        <v>11</v>
      </c>
      <c r="F9" s="11" t="s">
        <v>12</v>
      </c>
      <c r="G9" s="11" t="s">
        <v>13</v>
      </c>
      <c r="H9" s="11" t="s">
        <v>14</v>
      </c>
      <c r="I9" s="11" t="s">
        <v>15</v>
      </c>
      <c r="J9" s="11" t="s">
        <v>16</v>
      </c>
      <c r="K9" s="11" t="s">
        <v>17</v>
      </c>
      <c r="L9" s="11" t="s">
        <v>18</v>
      </c>
      <c r="M9" s="11" t="s">
        <v>19</v>
      </c>
      <c r="N9" s="11" t="s">
        <v>20</v>
      </c>
      <c r="O9" s="11" t="s">
        <v>21</v>
      </c>
      <c r="P9" s="11" t="s">
        <v>22</v>
      </c>
      <c r="Q9" s="11" t="s">
        <v>23</v>
      </c>
      <c r="R9" s="11" t="s">
        <v>24</v>
      </c>
      <c r="S9" s="11" t="s">
        <v>25</v>
      </c>
      <c r="T9" s="11" t="s">
        <v>26</v>
      </c>
      <c r="U9" s="11" t="s">
        <v>27</v>
      </c>
      <c r="V9" s="11" t="s">
        <v>28</v>
      </c>
      <c r="W9" s="11" t="s">
        <v>29</v>
      </c>
      <c r="X9" s="11" t="s">
        <v>30</v>
      </c>
    </row>
    <row r="10" spans="1:24" ht="15.75" thickBot="1" x14ac:dyDescent="0.3">
      <c r="C10" s="15" t="s">
        <v>2</v>
      </c>
      <c r="D10" s="16">
        <f>+-C2</f>
        <v>-500000</v>
      </c>
      <c r="E10" s="17">
        <f>+D10+E13</f>
        <v>-474063.46603530931</v>
      </c>
      <c r="F10" s="17">
        <f t="shared" ref="F10:X10" si="1">+E10+F13</f>
        <v>-447919.43979890109</v>
      </c>
      <c r="G10" s="17">
        <f t="shared" si="1"/>
        <v>-421566.26135260158</v>
      </c>
      <c r="H10" s="17">
        <f t="shared" si="1"/>
        <v>-395002.25747873168</v>
      </c>
      <c r="I10" s="17">
        <f t="shared" si="1"/>
        <v>-368225.74157387082</v>
      </c>
      <c r="J10" s="17">
        <f t="shared" si="1"/>
        <v>-341235.0135417711</v>
      </c>
      <c r="K10" s="17">
        <f t="shared" si="1"/>
        <v>-314028.35968541459</v>
      </c>
      <c r="L10" s="17">
        <f t="shared" si="1"/>
        <v>-286604.0525982072</v>
      </c>
      <c r="M10" s="17">
        <f t="shared" si="1"/>
        <v>-258960.35105430215</v>
      </c>
      <c r="N10" s="17">
        <f t="shared" si="1"/>
        <v>-231095.49989804588</v>
      </c>
      <c r="O10" s="17">
        <f t="shared" si="1"/>
        <v>-203007.72993253954</v>
      </c>
      <c r="P10" s="17">
        <f t="shared" si="1"/>
        <v>-174695.25780730916</v>
      </c>
      <c r="Q10" s="17">
        <f t="shared" si="1"/>
        <v>-146156.28590507695</v>
      </c>
      <c r="R10" s="17">
        <f t="shared" si="1"/>
        <v>-117389.00222762686</v>
      </c>
      <c r="S10" s="17">
        <f t="shared" si="1"/>
        <v>-88391.580280757174</v>
      </c>
      <c r="T10" s="17">
        <f t="shared" si="1"/>
        <v>-59162.178958312536</v>
      </c>
      <c r="U10" s="17">
        <f t="shared" si="1"/>
        <v>-29698.942425288336</v>
      </c>
      <c r="V10" s="17">
        <f t="shared" si="1"/>
        <v>5.4569682106375694E-11</v>
      </c>
      <c r="W10" s="17">
        <f t="shared" si="1"/>
        <v>5.5006239563226697E-11</v>
      </c>
      <c r="X10" s="17">
        <f t="shared" si="1"/>
        <v>5.5446289479732511E-11</v>
      </c>
    </row>
    <row r="11" spans="1:24" x14ac:dyDescent="0.25">
      <c r="C11" s="12" t="s">
        <v>33</v>
      </c>
      <c r="D11" s="13"/>
      <c r="E11" s="14">
        <f>PMT($C$4,$C$3,D10)</f>
        <v>29936.533964690698</v>
      </c>
      <c r="F11" s="14">
        <f>IF(F8&gt;$C$3,0,E11)</f>
        <v>29936.533964690698</v>
      </c>
      <c r="G11" s="14">
        <f t="shared" ref="G11:X11" si="2">IF(G8&gt;$C$3,0,F11)</f>
        <v>29936.533964690698</v>
      </c>
      <c r="H11" s="14">
        <f t="shared" si="2"/>
        <v>29936.533964690698</v>
      </c>
      <c r="I11" s="14">
        <f t="shared" si="2"/>
        <v>29936.533964690698</v>
      </c>
      <c r="J11" s="14">
        <f t="shared" si="2"/>
        <v>29936.533964690698</v>
      </c>
      <c r="K11" s="14">
        <f t="shared" si="2"/>
        <v>29936.533964690698</v>
      </c>
      <c r="L11" s="14">
        <f t="shared" si="2"/>
        <v>29936.533964690698</v>
      </c>
      <c r="M11" s="14">
        <f t="shared" si="2"/>
        <v>29936.533964690698</v>
      </c>
      <c r="N11" s="14">
        <f t="shared" si="2"/>
        <v>29936.533964690698</v>
      </c>
      <c r="O11" s="14">
        <f t="shared" si="2"/>
        <v>29936.533964690698</v>
      </c>
      <c r="P11" s="14">
        <f t="shared" si="2"/>
        <v>29936.533964690698</v>
      </c>
      <c r="Q11" s="14">
        <f t="shared" si="2"/>
        <v>29936.533964690698</v>
      </c>
      <c r="R11" s="14">
        <f t="shared" si="2"/>
        <v>29936.533964690698</v>
      </c>
      <c r="S11" s="14">
        <f t="shared" si="2"/>
        <v>29936.533964690698</v>
      </c>
      <c r="T11" s="14">
        <f t="shared" si="2"/>
        <v>29936.533964690698</v>
      </c>
      <c r="U11" s="14">
        <f t="shared" si="2"/>
        <v>29936.533964690698</v>
      </c>
      <c r="V11" s="14">
        <f t="shared" si="2"/>
        <v>29936.533964690698</v>
      </c>
      <c r="W11" s="14">
        <f t="shared" si="2"/>
        <v>0</v>
      </c>
      <c r="X11" s="14">
        <f t="shared" si="2"/>
        <v>0</v>
      </c>
    </row>
    <row r="12" spans="1:24" x14ac:dyDescent="0.25">
      <c r="A12" s="19" t="s">
        <v>9</v>
      </c>
      <c r="B12" s="20">
        <f>+SUM(E12:X12)</f>
        <v>38857.611364432516</v>
      </c>
      <c r="C12" s="6" t="s">
        <v>3</v>
      </c>
      <c r="D12" s="8"/>
      <c r="E12" s="3">
        <f>-D10*$C$4</f>
        <v>4000</v>
      </c>
      <c r="F12" s="3">
        <f>+-E10*$C$4</f>
        <v>3792.5077282824745</v>
      </c>
      <c r="G12" s="3">
        <f t="shared" ref="G12:X12" si="3">+-F10*$C$4</f>
        <v>3583.355518391209</v>
      </c>
      <c r="H12" s="3">
        <f t="shared" si="3"/>
        <v>3372.5300908208128</v>
      </c>
      <c r="I12" s="3">
        <f t="shared" si="3"/>
        <v>3160.0180598298534</v>
      </c>
      <c r="J12" s="3">
        <f t="shared" si="3"/>
        <v>2945.8059325909667</v>
      </c>
      <c r="K12" s="3">
        <f t="shared" si="3"/>
        <v>2729.8801083341687</v>
      </c>
      <c r="L12" s="3">
        <f t="shared" si="3"/>
        <v>2512.2268774833169</v>
      </c>
      <c r="M12" s="3">
        <f t="shared" si="3"/>
        <v>2292.8324207856576</v>
      </c>
      <c r="N12" s="3">
        <f t="shared" si="3"/>
        <v>2071.6828084344174</v>
      </c>
      <c r="O12" s="3">
        <f t="shared" si="3"/>
        <v>1848.7639991843671</v>
      </c>
      <c r="P12" s="3">
        <f t="shared" si="3"/>
        <v>1624.0618394603164</v>
      </c>
      <c r="Q12" s="3">
        <f t="shared" si="3"/>
        <v>1397.5620624584733</v>
      </c>
      <c r="R12" s="3">
        <f t="shared" si="3"/>
        <v>1169.2502872406155</v>
      </c>
      <c r="S12" s="3">
        <f t="shared" si="3"/>
        <v>939.11201782101489</v>
      </c>
      <c r="T12" s="3">
        <f t="shared" si="3"/>
        <v>707.13264224605746</v>
      </c>
      <c r="U12" s="3">
        <f t="shared" si="3"/>
        <v>473.2974316665003</v>
      </c>
      <c r="V12" s="3">
        <f t="shared" si="3"/>
        <v>237.59153940230669</v>
      </c>
      <c r="W12" s="3">
        <f t="shared" si="3"/>
        <v>-4.3655745685100554E-13</v>
      </c>
      <c r="X12" s="3">
        <f t="shared" si="3"/>
        <v>-4.4004991650581359E-13</v>
      </c>
    </row>
    <row r="13" spans="1:24" x14ac:dyDescent="0.25">
      <c r="C13" s="6" t="s">
        <v>4</v>
      </c>
      <c r="D13" s="8"/>
      <c r="E13" s="3">
        <f>+E11-E12</f>
        <v>25936.533964690698</v>
      </c>
      <c r="F13" s="3">
        <f t="shared" ref="F13:X13" si="4">+F11-F12</f>
        <v>26144.026236408223</v>
      </c>
      <c r="G13" s="3">
        <f t="shared" si="4"/>
        <v>26353.178446299487</v>
      </c>
      <c r="H13" s="3">
        <f t="shared" si="4"/>
        <v>26564.003873869886</v>
      </c>
      <c r="I13" s="3">
        <f t="shared" si="4"/>
        <v>26776.515904860844</v>
      </c>
      <c r="J13" s="3">
        <f t="shared" si="4"/>
        <v>26990.728032099731</v>
      </c>
      <c r="K13" s="3">
        <f t="shared" si="4"/>
        <v>27206.65385635653</v>
      </c>
      <c r="L13" s="3">
        <f t="shared" si="4"/>
        <v>27424.30708720738</v>
      </c>
      <c r="M13" s="3">
        <f t="shared" si="4"/>
        <v>27643.701543905041</v>
      </c>
      <c r="N13" s="3">
        <f t="shared" si="4"/>
        <v>27864.851156256282</v>
      </c>
      <c r="O13" s="3">
        <f t="shared" si="4"/>
        <v>28087.76996550633</v>
      </c>
      <c r="P13" s="3">
        <f t="shared" si="4"/>
        <v>28312.472125230383</v>
      </c>
      <c r="Q13" s="3">
        <f t="shared" si="4"/>
        <v>28538.971902232224</v>
      </c>
      <c r="R13" s="3">
        <f t="shared" si="4"/>
        <v>28767.283677450083</v>
      </c>
      <c r="S13" s="3">
        <f t="shared" si="4"/>
        <v>28997.421946869683</v>
      </c>
      <c r="T13" s="3">
        <f t="shared" si="4"/>
        <v>29229.401322444639</v>
      </c>
      <c r="U13" s="3">
        <f t="shared" si="4"/>
        <v>29463.236533024199</v>
      </c>
      <c r="V13" s="3">
        <f t="shared" si="4"/>
        <v>29698.942425288391</v>
      </c>
      <c r="W13" s="3">
        <f t="shared" si="4"/>
        <v>4.3655745685100554E-13</v>
      </c>
      <c r="X13" s="3">
        <f t="shared" si="4"/>
        <v>4.4004991650581359E-13</v>
      </c>
    </row>
    <row r="16" spans="1:24" ht="15.75" thickBot="1" x14ac:dyDescent="0.3">
      <c r="A16" s="5" t="s">
        <v>8</v>
      </c>
      <c r="B16" s="5"/>
      <c r="C16" s="1"/>
    </row>
    <row r="17" spans="1:24" x14ac:dyDescent="0.25">
      <c r="D17" s="7" t="s">
        <v>5</v>
      </c>
      <c r="E17" s="9">
        <v>1</v>
      </c>
      <c r="F17" s="9">
        <f>+E17+1</f>
        <v>2</v>
      </c>
      <c r="G17" s="9">
        <f t="shared" ref="G17:X17" si="5">+F17+1</f>
        <v>3</v>
      </c>
      <c r="H17" s="9">
        <f t="shared" si="5"/>
        <v>4</v>
      </c>
      <c r="I17" s="9">
        <f t="shared" si="5"/>
        <v>5</v>
      </c>
      <c r="J17" s="9">
        <f t="shared" si="5"/>
        <v>6</v>
      </c>
      <c r="K17" s="9">
        <f t="shared" si="5"/>
        <v>7</v>
      </c>
      <c r="L17" s="9">
        <f t="shared" si="5"/>
        <v>8</v>
      </c>
      <c r="M17" s="9">
        <f t="shared" si="5"/>
        <v>9</v>
      </c>
      <c r="N17" s="9">
        <f t="shared" si="5"/>
        <v>10</v>
      </c>
      <c r="O17" s="9">
        <f t="shared" si="5"/>
        <v>11</v>
      </c>
      <c r="P17" s="9">
        <f t="shared" si="5"/>
        <v>12</v>
      </c>
      <c r="Q17" s="9">
        <f t="shared" si="5"/>
        <v>13</v>
      </c>
      <c r="R17" s="9">
        <f t="shared" si="5"/>
        <v>14</v>
      </c>
      <c r="S17" s="9">
        <f t="shared" si="5"/>
        <v>15</v>
      </c>
      <c r="T17" s="9">
        <f t="shared" si="5"/>
        <v>16</v>
      </c>
      <c r="U17" s="9">
        <f t="shared" si="5"/>
        <v>17</v>
      </c>
      <c r="V17" s="9">
        <f t="shared" si="5"/>
        <v>18</v>
      </c>
      <c r="W17" s="9">
        <f t="shared" si="5"/>
        <v>19</v>
      </c>
      <c r="X17" s="9">
        <f t="shared" si="5"/>
        <v>20</v>
      </c>
    </row>
    <row r="18" spans="1:24" x14ac:dyDescent="0.25">
      <c r="D18" s="10" t="str">
        <f>D9</f>
        <v>Mês 0</v>
      </c>
      <c r="E18" s="11" t="str">
        <f t="shared" ref="E18:X18" si="6">E9</f>
        <v>Mês 1</v>
      </c>
      <c r="F18" s="11" t="str">
        <f t="shared" si="6"/>
        <v>Mês 2</v>
      </c>
      <c r="G18" s="11" t="str">
        <f t="shared" si="6"/>
        <v>Mês 3</v>
      </c>
      <c r="H18" s="11" t="str">
        <f t="shared" si="6"/>
        <v>Mês 4</v>
      </c>
      <c r="I18" s="11" t="str">
        <f t="shared" si="6"/>
        <v>Mês 5</v>
      </c>
      <c r="J18" s="11" t="str">
        <f t="shared" si="6"/>
        <v>Mês 6</v>
      </c>
      <c r="K18" s="11" t="str">
        <f t="shared" si="6"/>
        <v>Mês 7</v>
      </c>
      <c r="L18" s="11" t="str">
        <f t="shared" si="6"/>
        <v>Mês 8</v>
      </c>
      <c r="M18" s="11" t="str">
        <f t="shared" si="6"/>
        <v>Mês 9</v>
      </c>
      <c r="N18" s="11" t="str">
        <f t="shared" si="6"/>
        <v>Mês 10</v>
      </c>
      <c r="O18" s="11" t="str">
        <f t="shared" si="6"/>
        <v>Mês 11</v>
      </c>
      <c r="P18" s="11" t="str">
        <f t="shared" si="6"/>
        <v>Mês 12</v>
      </c>
      <c r="Q18" s="11" t="str">
        <f t="shared" si="6"/>
        <v>Mês 13</v>
      </c>
      <c r="R18" s="11" t="str">
        <f t="shared" si="6"/>
        <v>Mês 14</v>
      </c>
      <c r="S18" s="11" t="str">
        <f t="shared" si="6"/>
        <v>Mês 15</v>
      </c>
      <c r="T18" s="11" t="str">
        <f t="shared" si="6"/>
        <v>Mês 16</v>
      </c>
      <c r="U18" s="11" t="str">
        <f t="shared" si="6"/>
        <v>Mês 17</v>
      </c>
      <c r="V18" s="11" t="str">
        <f t="shared" si="6"/>
        <v>Mês 18</v>
      </c>
      <c r="W18" s="11" t="str">
        <f t="shared" si="6"/>
        <v>Mês 19</v>
      </c>
      <c r="X18" s="11" t="str">
        <f t="shared" si="6"/>
        <v>Mês 20</v>
      </c>
    </row>
    <row r="19" spans="1:24" ht="15.75" thickBot="1" x14ac:dyDescent="0.3">
      <c r="C19" s="15" t="s">
        <v>2</v>
      </c>
      <c r="D19" s="16">
        <f>+-C2</f>
        <v>-500000</v>
      </c>
      <c r="E19" s="17">
        <f>+D19+E22</f>
        <v>-472222.22222222225</v>
      </c>
      <c r="F19" s="17">
        <f t="shared" ref="F19:X19" si="7">+E19+F22</f>
        <v>-444444.4444444445</v>
      </c>
      <c r="G19" s="17">
        <f t="shared" si="7"/>
        <v>-416666.66666666674</v>
      </c>
      <c r="H19" s="17">
        <f t="shared" si="7"/>
        <v>-388888.88888888899</v>
      </c>
      <c r="I19" s="17">
        <f t="shared" si="7"/>
        <v>-361111.11111111124</v>
      </c>
      <c r="J19" s="17">
        <f t="shared" si="7"/>
        <v>-333333.33333333349</v>
      </c>
      <c r="K19" s="17">
        <f t="shared" si="7"/>
        <v>-305555.55555555574</v>
      </c>
      <c r="L19" s="17">
        <f t="shared" si="7"/>
        <v>-277777.77777777798</v>
      </c>
      <c r="M19" s="17">
        <f t="shared" si="7"/>
        <v>-250000.0000000002</v>
      </c>
      <c r="N19" s="17">
        <f t="shared" si="7"/>
        <v>-222222.22222222242</v>
      </c>
      <c r="O19" s="17">
        <f t="shared" si="7"/>
        <v>-194444.44444444464</v>
      </c>
      <c r="P19" s="17">
        <f t="shared" si="7"/>
        <v>-166666.66666666686</v>
      </c>
      <c r="Q19" s="17">
        <f t="shared" si="7"/>
        <v>-138888.88888888908</v>
      </c>
      <c r="R19" s="17">
        <f t="shared" si="7"/>
        <v>-111111.1111111113</v>
      </c>
      <c r="S19" s="17">
        <f t="shared" si="7"/>
        <v>-83333.333333333518</v>
      </c>
      <c r="T19" s="17">
        <f t="shared" si="7"/>
        <v>-55555.555555555737</v>
      </c>
      <c r="U19" s="17">
        <f t="shared" si="7"/>
        <v>-27777.777777777959</v>
      </c>
      <c r="V19" s="17">
        <f t="shared" si="7"/>
        <v>-1.8189894035458565E-10</v>
      </c>
      <c r="W19" s="17">
        <f t="shared" si="7"/>
        <v>-1.8189894035458565E-10</v>
      </c>
      <c r="X19" s="17">
        <f t="shared" si="7"/>
        <v>-1.8189894035458565E-10</v>
      </c>
    </row>
    <row r="20" spans="1:24" x14ac:dyDescent="0.25">
      <c r="C20" s="18" t="s">
        <v>32</v>
      </c>
      <c r="D20" s="13"/>
      <c r="E20" s="14">
        <f>+E22+E21</f>
        <v>31777.777777777777</v>
      </c>
      <c r="F20" s="14">
        <f t="shared" ref="F20:X20" si="8">+F22+F21</f>
        <v>31555.555555555555</v>
      </c>
      <c r="G20" s="14">
        <f t="shared" si="8"/>
        <v>31333.333333333332</v>
      </c>
      <c r="H20" s="14">
        <f t="shared" si="8"/>
        <v>31111.111111111109</v>
      </c>
      <c r="I20" s="14">
        <f t="shared" si="8"/>
        <v>30888.888888888891</v>
      </c>
      <c r="J20" s="14">
        <f t="shared" si="8"/>
        <v>30666.666666666668</v>
      </c>
      <c r="K20" s="14">
        <f t="shared" si="8"/>
        <v>30444.444444444445</v>
      </c>
      <c r="L20" s="14">
        <f t="shared" si="8"/>
        <v>30222.222222222223</v>
      </c>
      <c r="M20" s="14">
        <f t="shared" si="8"/>
        <v>30000</v>
      </c>
      <c r="N20" s="14">
        <f t="shared" si="8"/>
        <v>29777.777777777777</v>
      </c>
      <c r="O20" s="14">
        <f t="shared" si="8"/>
        <v>29555.555555555558</v>
      </c>
      <c r="P20" s="14">
        <f t="shared" si="8"/>
        <v>29333.333333333336</v>
      </c>
      <c r="Q20" s="14">
        <f t="shared" si="8"/>
        <v>29111.111111111113</v>
      </c>
      <c r="R20" s="14">
        <f t="shared" si="8"/>
        <v>28888.888888888891</v>
      </c>
      <c r="S20" s="14">
        <f t="shared" si="8"/>
        <v>28666.666666666668</v>
      </c>
      <c r="T20" s="14">
        <f t="shared" si="8"/>
        <v>28444.444444444445</v>
      </c>
      <c r="U20" s="14">
        <f t="shared" si="8"/>
        <v>28222.222222222223</v>
      </c>
      <c r="V20" s="14">
        <f t="shared" si="8"/>
        <v>28000</v>
      </c>
      <c r="W20" s="14">
        <f t="shared" si="8"/>
        <v>1.4551915228366853E-12</v>
      </c>
      <c r="X20" s="14">
        <f t="shared" si="8"/>
        <v>1.4551915228366853E-12</v>
      </c>
    </row>
    <row r="21" spans="1:24" x14ac:dyDescent="0.25">
      <c r="A21" s="19" t="s">
        <v>9</v>
      </c>
      <c r="B21" s="20">
        <f>+SUM(E21:X21)</f>
        <v>38000.000000000022</v>
      </c>
      <c r="C21" s="6" t="s">
        <v>3</v>
      </c>
      <c r="D21" s="8"/>
      <c r="E21" s="3">
        <f>-D19*$C$4</f>
        <v>4000</v>
      </c>
      <c r="F21" s="3">
        <f t="shared" ref="F21:X21" si="9">-E19*$C$4</f>
        <v>3777.7777777777783</v>
      </c>
      <c r="G21" s="3">
        <f t="shared" si="9"/>
        <v>3555.5555555555561</v>
      </c>
      <c r="H21" s="3">
        <f t="shared" si="9"/>
        <v>3333.3333333333339</v>
      </c>
      <c r="I21" s="3">
        <f t="shared" si="9"/>
        <v>3111.1111111111122</v>
      </c>
      <c r="J21" s="3">
        <f t="shared" si="9"/>
        <v>2888.8888888888901</v>
      </c>
      <c r="K21" s="3">
        <f t="shared" si="9"/>
        <v>2666.6666666666679</v>
      </c>
      <c r="L21" s="3">
        <f t="shared" si="9"/>
        <v>2444.4444444444462</v>
      </c>
      <c r="M21" s="3">
        <f t="shared" si="9"/>
        <v>2222.222222222224</v>
      </c>
      <c r="N21" s="3">
        <f t="shared" si="9"/>
        <v>2000.0000000000016</v>
      </c>
      <c r="O21" s="3">
        <f t="shared" si="9"/>
        <v>1777.7777777777794</v>
      </c>
      <c r="P21" s="3">
        <f t="shared" si="9"/>
        <v>1555.5555555555572</v>
      </c>
      <c r="Q21" s="3">
        <f t="shared" si="9"/>
        <v>1333.3333333333348</v>
      </c>
      <c r="R21" s="3">
        <f t="shared" si="9"/>
        <v>1111.1111111111127</v>
      </c>
      <c r="S21" s="3">
        <f t="shared" si="9"/>
        <v>888.88888888889039</v>
      </c>
      <c r="T21" s="3">
        <f t="shared" si="9"/>
        <v>666.66666666666811</v>
      </c>
      <c r="U21" s="3">
        <f t="shared" si="9"/>
        <v>444.44444444444588</v>
      </c>
      <c r="V21" s="3">
        <f t="shared" si="9"/>
        <v>222.22222222222368</v>
      </c>
      <c r="W21" s="3">
        <f t="shared" si="9"/>
        <v>1.4551915228366853E-12</v>
      </c>
      <c r="X21" s="3">
        <f t="shared" si="9"/>
        <v>1.4551915228366853E-12</v>
      </c>
    </row>
    <row r="22" spans="1:24" x14ac:dyDescent="0.25">
      <c r="C22" s="12" t="s">
        <v>4</v>
      </c>
      <c r="D22" s="8"/>
      <c r="E22" s="3">
        <f>+$C$2/C3</f>
        <v>27777.777777777777</v>
      </c>
      <c r="F22" s="3">
        <f>IF(F17&gt;$C$3,0,E22)</f>
        <v>27777.777777777777</v>
      </c>
      <c r="G22" s="3">
        <f t="shared" ref="G22:X22" si="10">IF(G17&gt;$C$3,0,F22)</f>
        <v>27777.777777777777</v>
      </c>
      <c r="H22" s="3">
        <f t="shared" si="10"/>
        <v>27777.777777777777</v>
      </c>
      <c r="I22" s="3">
        <f t="shared" si="10"/>
        <v>27777.777777777777</v>
      </c>
      <c r="J22" s="3">
        <f t="shared" si="10"/>
        <v>27777.777777777777</v>
      </c>
      <c r="K22" s="3">
        <f t="shared" si="10"/>
        <v>27777.777777777777</v>
      </c>
      <c r="L22" s="3">
        <f t="shared" si="10"/>
        <v>27777.777777777777</v>
      </c>
      <c r="M22" s="3">
        <f t="shared" si="10"/>
        <v>27777.777777777777</v>
      </c>
      <c r="N22" s="3">
        <f t="shared" si="10"/>
        <v>27777.777777777777</v>
      </c>
      <c r="O22" s="3">
        <f t="shared" si="10"/>
        <v>27777.777777777777</v>
      </c>
      <c r="P22" s="3">
        <f t="shared" si="10"/>
        <v>27777.777777777777</v>
      </c>
      <c r="Q22" s="3">
        <f t="shared" si="10"/>
        <v>27777.777777777777</v>
      </c>
      <c r="R22" s="3">
        <f t="shared" si="10"/>
        <v>27777.777777777777</v>
      </c>
      <c r="S22" s="3">
        <f t="shared" si="10"/>
        <v>27777.777777777777</v>
      </c>
      <c r="T22" s="3">
        <f t="shared" si="10"/>
        <v>27777.777777777777</v>
      </c>
      <c r="U22" s="3">
        <f t="shared" si="10"/>
        <v>27777.777777777777</v>
      </c>
      <c r="V22" s="3">
        <f t="shared" si="10"/>
        <v>27777.777777777777</v>
      </c>
      <c r="W22" s="3">
        <f t="shared" si="10"/>
        <v>0</v>
      </c>
      <c r="X22" s="3">
        <f t="shared" si="10"/>
        <v>0</v>
      </c>
    </row>
  </sheetData>
  <mergeCells count="1">
    <mergeCell ref="B1:C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Cenario1</vt:lpstr>
      <vt:lpstr>Cenario2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2024-02-17T04:52:18Z</dcterms:created>
  <dcterms:modified xsi:type="dcterms:W3CDTF">2024-02-17T04:55:19Z</dcterms:modified>
</cp:coreProperties>
</file>