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ssa-ContasPN" sheetId="1" state="visible" r:id="rId2"/>
    <sheet name="ContasPN-Alteração" sheetId="2" state="visible" r:id="rId3"/>
    <sheet name="ContasPN-GitHub" sheetId="3" state="visible" r:id="rId4"/>
    <sheet name="Massa ContasPJ" sheetId="4" state="visible" r:id="rId5"/>
    <sheet name="ContasPJ-Alteração" sheetId="5" state="visible" r:id="rId6"/>
    <sheet name="ContasPJ-GitHub" sheetId="6" state="visible" r:id="rId7"/>
  </sheets>
  <definedNames>
    <definedName function="false" hidden="true" localSheetId="4" name="_xlnm._FilterDatabase" vbProcedure="false">'ContasPJ-Alteração'!$A$1:$R$49</definedName>
    <definedName function="false" hidden="true" localSheetId="5" name="_xlnm._FilterDatabase" vbProcedure="false">'ContasPJ-GitHub'!$A$1:$R$49</definedName>
    <definedName function="false" hidden="true" localSheetId="1" name="_xlnm._FilterDatabase" vbProcedure="false">'ContasPN-Alteração'!$A$1:$R$63</definedName>
    <definedName function="false" hidden="true" localSheetId="2" name="_xlnm._FilterDatabase" vbProcedure="false">'ContasPN-GitHub'!$A$1:$R$63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<sst xmlns="http://schemas.openxmlformats.org/spreadsheetml/2006/main" count="2463" uniqueCount="287">
  <si>
    <t xml:space="preserve">brand</t>
  </si>
  <si>
    <t xml:space="preserve">companies</t>
  </si>
  <si>
    <t xml:space="preserve">personalAccounts</t>
  </si>
  <si>
    <t xml:space="preserve">fees</t>
  </si>
  <si>
    <t xml:space="preserve">serviceBundles</t>
  </si>
  <si>
    <t xml:space="preserve">termsConditions</t>
  </si>
  <si>
    <t xml:space="preserve">incomeRates</t>
  </si>
  <si>
    <t xml:space="preserve">priorityServices</t>
  </si>
  <si>
    <t xml:space="preserve">otherServices</t>
  </si>
  <si>
    <t xml:space="preserve">services</t>
  </si>
  <si>
    <t xml:space="preserve">prices</t>
  </si>
  <si>
    <t xml:space="preserve">minimum</t>
  </si>
  <si>
    <t xml:space="preserve">maximum</t>
  </si>
  <si>
    <t xml:space="preserve">minimumBalance</t>
  </si>
  <si>
    <t xml:space="preserve">Registro</t>
  </si>
  <si>
    <t xml:space="preserve">name</t>
  </si>
  <si>
    <t xml:space="preserve">cnpjNumber</t>
  </si>
  <si>
    <t xml:space="preserve">urlComplementaryList</t>
  </si>
  <si>
    <t xml:space="preserve">type</t>
  </si>
  <si>
    <t xml:space="preserve">code</t>
  </si>
  <si>
    <t xml:space="preserve">chargingTriggerInfo</t>
  </si>
  <si>
    <t xml:space="preserve">interval</t>
  </si>
  <si>
    <t xml:space="preserve">value</t>
  </si>
  <si>
    <t xml:space="preserve">currency</t>
  </si>
  <si>
    <t xml:space="preserve">customers
rate</t>
  </si>
  <si>
    <t xml:space="preserve">eventLimit
Quantity</t>
  </si>
  <si>
    <t xml:space="preserve">freeEvent
Quantity</t>
  </si>
  <si>
    <t xml:space="preserve">monthlyFee</t>
  </si>
  <si>
    <t xml:space="preserve">openingClosingChannels</t>
  </si>
  <si>
    <t xml:space="preserve">additionalInfo</t>
  </si>
  <si>
    <t xml:space="preserve">transactionMethods</t>
  </si>
  <si>
    <t xml:space="preserve">elegibilityCriteriaInfo</t>
  </si>
  <si>
    <t xml:space="preserve">closingProcessInfo</t>
  </si>
  <si>
    <t xml:space="preserve">saving Account</t>
  </si>
  <si>
    <t xml:space="preserve">prepaidPaymentAccount</t>
  </si>
  <si>
    <t xml:space="preserve"> 'Organização A'</t>
  </si>
  <si>
    <t xml:space="preserve"> 'Empresa A1' </t>
  </si>
  <si>
    <t xml:space="preserve">45086338000178'</t>
  </si>
  <si>
    <t xml:space="preserve">https://empresaa1.
com/branches-banking'</t>
  </si>
  <si>
    <t xml:space="preserve">CONTA_DEPOSITO_A_VISTA</t>
  </si>
  <si>
    <t xml:space="preserve">Transferência por 
meio de TED</t>
  </si>
  <si>
    <t xml:space="preserve">TED_PESSOAL</t>
  </si>
  <si>
    <t xml:space="preserve">Realização de transferência de recursos por meio de Transferência Eletrônica
Disponível (TED) em guichê de caixa ou mediante outras formas de atendimento
pessoal, incluindo o atendimento telefônico realizado por atendente</t>
  </si>
  <si>
    <t xml:space="preserve">1_FAIXA
</t>
  </si>
  <si>
    <t xml:space="preserve">35.40</t>
  </si>
  <si>
    <t xml:space="preserve">BRL</t>
  </si>
  <si>
    <t xml:space="preserve">0.1500'</t>
  </si>
  <si>
    <t xml:space="preserve">19.00</t>
  </si>
  <si>
    <t xml:space="preserve">88.00</t>
  </si>
  <si>
    <t xml:space="preserve">Entrega de talão de cheque em domícilio</t>
  </si>
  <si>
    <t xml:space="preserve">TALAO_DOMICILIO</t>
  </si>
  <si>
    <t xml:space="preserve">Por remessa</t>
  </si>
  <si>
    <t xml:space="preserve">30.40</t>
  </si>
  <si>
    <t xml:space="preserve">Conta de depósitos à vista 
Movimentação com cartão (sem cheque)</t>
  </si>
  <si>
    <t xml:space="preserve">CADASTRO</t>
  </si>
  <si>
    <t xml:space="preserve">Realização de pesquisa em serviços de proteção ao crédito, base de dados e informações cadastrais, e tratamento de dados e informações necessários ao início relacionamento decorrente da abertura de conta de depósitos à vista ou de poupança ou contratação de operação de crédito ou de arrendamento mercantil, não
podendo ser cobrada cumulativamente</t>
  </si>
  <si>
    <t xml:space="preserve">43.40</t>
  </si>
  <si>
    <t xml:space="preserve">33.00</t>
  </si>
  <si>
    <t xml:space="preserve">87.00</t>
  </si>
  <si>
    <t xml:space="preserve">DEPENDENCIAS_PROPRIAS</t>
  </si>
  <si>
    <t xml:space="preserve">MOVIMENTACAO_CARTAO </t>
  </si>
  <si>
    <t xml:space="preserve">500.00</t>
  </si>
  <si>
    <t xml:space="preserve">xxxxxxxxxxxxxxxxxxxxxxxxxxxxxxxxxxxxxxx..xx'</t>
  </si>
  <si>
    <t xml:space="preserve">https://empresaa1.
com/Accounts_closingProcess'</t>
  </si>
  <si>
    <t xml:space="preserve">2_FAIXA
</t>
  </si>
  <si>
    <t xml:space="preserve">45.00</t>
  </si>
  <si>
    <t xml:space="preserve">0.3500'</t>
  </si>
  <si>
    <t xml:space="preserve">SAQUE_TERMINAL</t>
  </si>
  <si>
    <t xml:space="preserve">Saque em terminal de autoatendimento além do número de saques permitidos gratuitamente por mês. Nas "contas eletrônicas" não pode ser cobrada tarifa para este canal de entrega</t>
  </si>
  <si>
    <t xml:space="preserve">55.00</t>
  </si>
  <si>
    <t xml:space="preserve">CORRESPONDENTES_BANCARIOS</t>
  </si>
  <si>
    <t xml:space="preserve">3_FAIXA
</t>
  </si>
  <si>
    <t xml:space="preserve">52.00</t>
  </si>
  <si>
    <t xml:space="preserve">0.2000'</t>
  </si>
  <si>
    <t xml:space="preserve">62.00</t>
  </si>
  <si>
    <t xml:space="preserve">CHEQUE_VISADO</t>
  </si>
  <si>
    <t xml:space="preserve">Procedimentos para registro e bloqueio do saldo em conta de depósitos à vista
correspondente ao valor do cheque</t>
  </si>
  <si>
    <t xml:space="preserve">INTERNET_BANKING</t>
  </si>
  <si>
    <t xml:space="preserve">4_FAIXA
</t>
  </si>
  <si>
    <t xml:space="preserve">69.00</t>
  </si>
  <si>
    <t xml:space="preserve">0.3000'</t>
  </si>
  <si>
    <t xml:space="preserve">CHEQUE_ADMINISTRATIVO</t>
  </si>
  <si>
    <t xml:space="preserve">Emissão de cheque administrativo</t>
  </si>
  <si>
    <t xml:space="preserve">69.0</t>
  </si>
  <si>
    <t xml:space="preserve">MOBILE_BANKING</t>
  </si>
  <si>
    <t xml:space="preserve">Fornecimento de 2ª via de cartão com função débito</t>
  </si>
  <si>
    <t xml:space="preserve">2_VIA_
CARTAO_
DEBITO</t>
  </si>
  <si>
    <t xml:space="preserve">Confecção e emissão de novo cartão com função débito, restrito a casos de pedidos de reposição formulados pelo detentor da conta, decorrente de perda, roubo, furto,
danificação e outros motivos não imputáveis à instituição emitente</t>
  </si>
  <si>
    <t xml:space="preserve">37.40</t>
  </si>
  <si>
    <t xml:space="preserve">35.00</t>
  </si>
  <si>
    <t xml:space="preserve">72.00</t>
  </si>
  <si>
    <t xml:space="preserve">2ª via de recibo de transação eletrônica</t>
  </si>
  <si>
    <t xml:space="preserve">SEGUNDA_RECIBO_TE</t>
  </si>
  <si>
    <t xml:space="preserve">Por documento</t>
  </si>
  <si>
    <t xml:space="preserve">15.00</t>
  </si>
  <si>
    <t xml:space="preserve">Conta de depósitos à vista -Pacote XXX
</t>
  </si>
  <si>
    <t xml:space="preserve">Serviço 1</t>
  </si>
  <si>
    <t xml:space="preserve">25.00</t>
  </si>
  <si>
    <t xml:space="preserve">77.00</t>
  </si>
  <si>
    <t xml:space="preserve">CENTRAL_TELEFONICA</t>
  </si>
  <si>
    <t xml:space="preserve">54.00</t>
  </si>
  <si>
    <t xml:space="preserve">0.2500'</t>
  </si>
  <si>
    <t xml:space="preserve">Serviço2</t>
  </si>
  <si>
    <t xml:space="preserve">CHAT</t>
  </si>
  <si>
    <t xml:space="preserve">63.00</t>
  </si>
  <si>
    <t xml:space="preserve">Serviço3</t>
  </si>
  <si>
    <t xml:space="preserve">OUTROS</t>
  </si>
  <si>
    <t xml:space="preserve">WhastApp</t>
  </si>
  <si>
    <t xml:space="preserve">Serviço4</t>
  </si>
  <si>
    <t xml:space="preserve">Confecção de cadastro para início de relacionamento</t>
  </si>
  <si>
    <t xml:space="preserve">29.00</t>
  </si>
  <si>
    <t xml:space="preserve">80.00</t>
  </si>
  <si>
    <t xml:space="preserve">78.00</t>
  </si>
  <si>
    <t xml:space="preserve">Pacote Padronizado Serviço A1</t>
  </si>
  <si>
    <t xml:space="preserve">MOVIMENTACAO_ELETRONICA </t>
  </si>
  <si>
    <t xml:space="preserve">https://empresaa1.
com/Accounts_elegebilityCriteria'</t>
  </si>
  <si>
    <t xml:space="preserve">0.4000'</t>
  </si>
  <si>
    <t xml:space="preserve">MOVIMENTACAO_CHEQUE </t>
  </si>
  <si>
    <t xml:space="preserve">EXTRATO_
MOVIMENTO_E</t>
  </si>
  <si>
    <t xml:space="preserve">79.00</t>
  </si>
  <si>
    <t xml:space="preserve">TRANSF_
RECURSO_P</t>
  </si>
  <si>
    <t xml:space="preserve">MOVIMENTACAO_PRESENCIAL</t>
  </si>
  <si>
    <t xml:space="preserve">Saque de conta de depósitos à vista</t>
  </si>
  <si>
    <t xml:space="preserve">Saque em terminal de autoatendimento além do número de saques permitidos
gratuitamente por mês. Nas "contas eletrônicas" não pode ser cobrada tarifa para este canal de entrega</t>
  </si>
  <si>
    <t xml:space="preserve">15.40</t>
  </si>
  <si>
    <t xml:space="preserve">9.00</t>
  </si>
  <si>
    <t xml:space="preserve">90.00</t>
  </si>
  <si>
    <t xml:space="preserve">45.40</t>
  </si>
  <si>
    <t xml:space="preserve">10.00</t>
  </si>
  <si>
    <t xml:space="preserve">Pacote Padronizado Serviço A2</t>
  </si>
  <si>
    <t xml:space="preserve">60.00</t>
  </si>
  <si>
    <t xml:space="preserve">32.00</t>
  </si>
  <si>
    <t xml:space="preserve">CONTA_
POUPANCA</t>
  </si>
  <si>
    <t xml:space="preserve">98.00</t>
  </si>
  <si>
    <t xml:space="preserve">2ª via demonstrativo consolidado</t>
  </si>
  <si>
    <t xml:space="preserve">SEGUNDA_DEMONSTRATIVO_CONS</t>
  </si>
  <si>
    <t xml:space="preserve">Por solicitação</t>
  </si>
  <si>
    <t xml:space="preserve">24.40</t>
  </si>
  <si>
    <t xml:space="preserve">Pacote Padronizado Poupança A</t>
  </si>
  <si>
    <t xml:space="preserve">22.00</t>
  </si>
  <si>
    <t xml:space="preserve">89.00</t>
  </si>
  <si>
    <t xml:space="preserve">Para depósitos até 03/05/2012 – remuneração trimestral de 1,5% + TR, sempre creditada no aniversário da conta;
Para depósitos a partir de 04/05/2012 – 70% da Selic + TR quando a Selic for igual ou inferior a 8,5% ao ano e 1,5% + TR caso a Selic seja superior a 8,5%.</t>
  </si>
  <si>
    <t xml:space="preserve">44.00</t>
  </si>
  <si>
    <t xml:space="preserve">Fornecimento de extrato mensal de conta de  poupança</t>
  </si>
  <si>
    <t xml:space="preserve">EXTRATO-MES-E</t>
  </si>
  <si>
    <t xml:space="preserve">Fornecimento de extrato com a movimentação dos últimos trinta dias em terminal autoatendimento ou por outras formas de atendimento eletrônico automatizado, sem intervenção humana, além do número permitido gratuitamente por mês. Nas
"contas eletrônicas" não pode ser cobrada tarifa para este canal de entrega</t>
  </si>
  <si>
    <t xml:space="preserve">75.40</t>
  </si>
  <si>
    <t xml:space="preserve">49.00</t>
  </si>
  <si>
    <t xml:space="preserve">Pacote Padronizado Poupança B</t>
  </si>
  <si>
    <t xml:space="preserve">5.00</t>
  </si>
  <si>
    <t xml:space="preserve">85.00</t>
  </si>
  <si>
    <t xml:space="preserve">65.00</t>
  </si>
  <si>
    <t xml:space="preserve">95.00</t>
  </si>
  <si>
    <t xml:space="preserve">CONTA_PAGAMENTO_PRE_PAGA</t>
  </si>
  <si>
    <t xml:space="preserve">ANUIDADE_CARTAO_BASICO_NACIONAL</t>
  </si>
  <si>
    <t xml:space="preserve">ANUIDADE_NACIONAL</t>
  </si>
  <si>
    <t xml:space="preserve">Disponibilização de rede de estabelecimentos afiliados, instalada no País, para pagamentos de bens e serviços, cobrada no máximo uma vez a cada doze meses, admitido o parcelamento da cobrança
pagamentos de bens e serviços, cobrada no máximo uma vez a cada doze meses, admitido o parcelamento da cobrança</t>
  </si>
  <si>
    <t xml:space="preserve">32.40</t>
  </si>
  <si>
    <t xml:space="preserve">93.00</t>
  </si>
  <si>
    <t xml:space="preserve">38.40</t>
  </si>
  <si>
    <t xml:space="preserve">24.00</t>
  </si>
  <si>
    <t xml:space="preserve">83.00</t>
  </si>
  <si>
    <t xml:space="preserve">Conta de pagamento pré-paga 
Básica</t>
  </si>
  <si>
    <t xml:space="preserve">12.00</t>
  </si>
  <si>
    <t xml:space="preserve">40% Rendimento a.m.</t>
  </si>
  <si>
    <t xml:space="preserve">48.00</t>
  </si>
  <si>
    <t xml:space="preserve">68.00</t>
  </si>
  <si>
    <t xml:space="preserve">Serviço PrePago2</t>
  </si>
  <si>
    <t xml:space="preserve">SERVICO_PRE2</t>
  </si>
  <si>
    <t xml:space="preserve">Descreve em que situação ocorre a tarifação do serviço para conta de pagamento Pré-Pago2</t>
  </si>
  <si>
    <t xml:space="preserve">34.00</t>
  </si>
  <si>
    <t xml:space="preserve">36.40</t>
  </si>
  <si>
    <t xml:space="preserve">58.00</t>
  </si>
  <si>
    <t xml:space="preserve">75.00</t>
  </si>
  <si>
    <t xml:space="preserve">Xpath</t>
  </si>
  <si>
    <t xml:space="preserve">Nome </t>
  </si>
  <si>
    <t xml:space="preserve">Definição</t>
  </si>
  <si>
    <t xml:space="preserve">Tipo do Dado</t>
  </si>
  <si>
    <t xml:space="preserve">Tamanho</t>
  </si>
  <si>
    <t xml:space="preserve">Mandatoriedade</t>
  </si>
  <si>
    <t xml:space="preserve">Formato</t>
  </si>
  <si>
    <t xml:space="preserve">Domínio</t>
  </si>
  <si>
    <t xml:space="preserve">Mínimo de Ocorrências</t>
  </si>
  <si>
    <t xml:space="preserve">Máximo de Ocorrências</t>
  </si>
  <si>
    <t xml:space="preserve">Restrições</t>
  </si>
  <si>
    <t xml:space="preserve">Brand  é o objeto que representa a Organização controladora do grupo de instituições financeiras</t>
  </si>
  <si>
    <t xml:space="preserve">Objeto</t>
  </si>
  <si>
    <t xml:space="preserve">Nome da Marca reportada pelo participante do Open Banking. O conceito a que se refere a 'marca' é em essência uma promessa da empresa em fornecer uma série específica de atributos, benefícios e serviços uniformes aos clientes</t>
  </si>
  <si>
    <t xml:space="preserve">Texto</t>
  </si>
  <si>
    <t xml:space="preserve">Obrigatório</t>
  </si>
  <si>
    <t xml:space="preserve">\w*\W*</t>
  </si>
  <si>
    <t xml:space="preserve">NA</t>
  </si>
  <si>
    <t xml:space="preserve">Companies traz uma lista de todas as instituições da Marca</t>
  </si>
  <si>
    <t xml:space="preserve">Lista</t>
  </si>
  <si>
    <t xml:space="preserve">N</t>
  </si>
  <si>
    <t xml:space="preserve">Nome da Instituição, pertencente à marca, responsável pelas modalidades de Contas  para Pessoa Natural. p.ex.'Empresa da Organização A'</t>
  </si>
  <si>
    <t xml:space="preserve">Número completo do CNPJ da instituição. O CNPJ corresponde ao número de inscrição no Cadastro de Pessoa Jurídica. Deve-se ter apenas os números do CNPJ, sem máscara
</t>
  </si>
  <si>
    <t xml:space="preserve">^(\d{14})$</t>
  </si>
  <si>
    <t xml:space="preserve">Números de 0 a 9</t>
  </si>
  <si>
    <t xml:space="preserve">URL de link para lista complementar com os nomes e CNPJs agrupados para o caso instituições ofertantes de produtos e serviços com as mesmas características. URL do link que conterá a lista complementar com os nomes e CNPJs agrupados sob o mesmo cnpjNumber. 
Endereço eletrônico de acesso ao canal. URLs são limitadas a 2048 caracteres mas, para o contexto do Sistema Financeiro aberto, será adotado a metade deste tamanho. Ex. 'https://example.com/mobile-banking'
</t>
  </si>
  <si>
    <t xml:space="preserve">                                                                                                                                                                                                                                                                                                                                                                                                                                                                              </t>
  </si>
  <si>
    <t xml:space="preserve">Condicional</t>
  </si>
  <si>
    <t xml:space="preserve">Será obrigatoriamente preenchido se houver lista complementar com os nomes e CNPJs a ser disponibilizada</t>
  </si>
  <si>
    <t xml:space="preserve">Lista de tipos de conta</t>
  </si>
  <si>
    <t xml:space="preserve">Tipos de contas ofertadas para pessoa natural, p.ex. 'CONTA_DEPOSITO_A_VISTA'.
Conta de depósito à vista ou Conta corrente - é o tipo mais comum. Nela, o dinheiro fica à sua disposição para ser sacado a qualquer momento. Essa conta não gera rendimentos para o depositante
Conta poupança - foi criada para estimular as pessoas a pouparem. O dinheiro que ficar na conta por trinta dias passa a gerar rendimentos, com isenção de imposto de renda para quem declara. Ou seja, o dinheiro “cresce” (rende) enquanto ficar guardado na conta. Cada depósito terá rendimentos de mês em mês, sempre no dia do mês em que o dinheiro tiver sido depositado
Conta de pagamento pré-paga: segundo CIRCULAR Nº 3.680, BCB de  2013, é a 'destinada à execução de transações de pagamento em moeda eletrônica realizadas com base em fundos denominados em reais previamente aportados' </t>
  </si>
  <si>
    <t xml:space="preserve">CONTA_DEPOSITO_A_VISTA
CONTA_POUPANCA
CONTA_PAGAMENTO_PRE_PAGA</t>
  </si>
  <si>
    <t xml:space="preserve">Objeto que reúne informações de tarifas de serviços</t>
  </si>
  <si>
    <t xml:space="preserve">objeto</t>
  </si>
  <si>
    <t xml:space="preserve">Lista das Tarifas cobradas sobre Serviços Prioritários</t>
  </si>
  <si>
    <t xml:space="preserve">Nome dos Serviços prioritários, segundo Resolução 3.919 do Bacen, para pessoa natural. (vide Enum)</t>
  </si>
  <si>
    <t xml:space="preserve">CONFECCAO_CADASTRO_INICIO_RELACIONAMENTO
FORNECIMENTO_2_VIA_CARTAO_FUNCAO_DEBITO
FORNECIMENTO_2_VIA_CARTAO_FUNCAO_MOVIMENTACAO_CONTA_POUPANCA
EXCLUSAO_CADASTRO_EMITENTES_CHEQUES_SEM_FUNDO_CCF
CONTRA_ORDEM_REVOGACAO_E_OPOSICAO_OU_SUSTACAO_PAGAMENTO_CHEQUE
FORNECIMENTO_FOLHAS_CHEQUE
CHEQUE_ADMINISTRATIVO 
CHEQUE_VISADO
SAQUE_CONTA_DEPOSITO_A_VISTA_POUPANCA_PRESENCIAL_OU_PESSOAL
SAQUE_CONTA_DEPOSITO_A_VISTA_POUPANCA_TERMINAL_AUTOATENDIMENTO
SAQUE_CONTA_DEPOSITO_A_VISTA_POUPANCA_CORRESPONDENTES_PAIS
DEPOSITO_IDENTIFICADO
FORNECIMENTO_EXTRATO_MENSAL_CONTA_DEPOSITOS_A_VISTA_E_POUPANCA_PRESENCIAL_OU_PESSOAL
FORNECIMENTO_EXTRATO_MENSAL_CONTA_DEPOSITOS_A_VISTA_E_POUPANCA_TERMINAL_AUTOATENDIMENTO
FORNECIMENTO_EXTRATO_MENSAL_CONTA_DEPOSITOS_A_VISTA_E_POUPANCA_CORRESPONDENTES_PAIS
FORNECIMENTO_EXTRATO_DE_UM_PERIODO_CONTA_DEPOSITOS_A_VISTA_E_POUPANCA_PRESENCIAL_OU_PESSOAL
FORNECIMENTO_EXTRATO_DE_UM_PERIODO_CONTA_DEPOSITOS_A_VISTA_E_POUPANCA_TERMINAL_AUTOATENDIMENTO
FORNECIMENTO_EXTRATO_DE_UM_PERIODO_CONTA_DEPOSITOS_A_VISTA_E_POUPANCA_CORRESPONDENTES_PAIS
FORNECIMENTO_COPIA_MICROFILME_MICROFICHA_ASSEMELHADO
TRANSFERENCIA_DOC_PESSOAL_OU_PRESENCIAL
TRANSFERENCIA_DOC_TERMINAL_AUTOATENDIMENTO_OUTROS_MEIOS_ELETRONICOS
TRANSFERENCIA_DOC_INTERNET
TRANSFERENCIA_TED_PESSOAL_OU_PRESENCIAL
TRANSFERENCIA_TED_TERMINAL_AUTOATENDIMENTO_OUTROS_MEIOS_ELETRONICOS
TRANSFERENCIA_TED_INTERNET
TRANSFERENCIA_DOC_TED_PESSOAL_OU_PRESENCIAL
TRANSFERENCIA_DOC_TED_TERMINAL_AUTOATENDIMENTO_OUTROS_MEIOS_ELETRONICOS
TRANSFERENCIA_DOC_TED_INTERNET
TRANSFERENCIA_ENTRE_CONTAS_PROPRIA_INSTITUICAO_PESSOAL_OU_PRESENCIAL
TRANSFERENCIA_ENTRE_CONTAS_PROPRIA_INSTITUICAO_TERMINAL_AUTOATENDIMENTO_OUTROS_MEIOS_ELETRONICOS_INCLUSIVE_INTERNET
ORDEM_PAGAMENTO
ANUIDADE_CARTAO_BASICO_NACIONAL
ANUIDADE_CARTAO_BASICO_INTERNACIONAL
ANUIDADE_DIFERENCIADA
UTILIZACAO_CANAIS_ATENDIMENTO_RETIRADA_ESPECIE_BRASIL
UTILIZACAO_CANAIS_ATENDIMENTO_RETIRADA_ESPECIE_EXTERIOR
AVALIACAO_EMERGENCIAL_CREDITO
FORNECIMENTO_SEGUNDA_VIA_FUNCAO_CREDITO 
PAGAMENTO_CONTAS_UTILIZANDO_FUNCAO_CREDITO
SMS
</t>
  </si>
  <si>
    <t xml:space="preserve">Lista das Siglas de identificação do Serviço Prioritário, segundo Resolução 3.919 do Bacen. Vide Enum</t>
  </si>
  <si>
    <r>
      <rPr>
        <sz val="11"/>
        <rFont val="Calibri"/>
        <family val="2"/>
        <charset val="1"/>
      </rPr>
      <t xml:space="preserve">CADASTRO
2_VIA_CARTAO_DEBITO
2_VIA_CARTAO_POUPANCA
EXCLUSAO_CCF
SUSTACAO_REVOGACAO
FOLHA_CHEQUE
CHEQUE_ADMINISTRATIVO
CHEQUE_VISADO
SAQUE_PESSOAL
SAQUE_TERMINAL
SAQUE_CORRESPONDENTE
DEPOSITO_IDENTIFICADO
EXTRATO_MES_P
EXTRATO_MES_E
EXTRATO_MES_C
EXTRATO_MOVIMENTO_P
EXTRATO_MOVIMENTO_E
EXTRATO_MOVIMENTO_C
MICROFILME
DOC_PESSOAL
DOC_ELETRONICO
DOC_INTERNET
TED_PESSOAL
TED_ELETRONICO
TED_INTERNET
DOC_TED_AGENDADO_P
DOC_TED_AGENDADO_E
DOC_TED_AGENDADO_I
TRANSF_RECURSO_P
TRANSF_RECURSO_E
ORDEM_PAGAMENTO
</t>
    </r>
    <r>
      <rPr>
        <sz val="11"/>
        <color rgb="FF000000"/>
        <rFont val="Calibri"/>
        <family val="2"/>
        <charset val="1"/>
      </rPr>
      <t xml:space="preserve">ANUIDADE_NACIONAL
ANUIDADE_INTERNACIONAL
ANUIDADE_DIFERENCIADA
SAQUE_CARTAO_BRASIL
SAQUE_CARTAO_EXTERIOR
AVALIACAO_EMERGENCIAL_CREDITO
EMISSAO_SEGUNDA_VIA
TARIFA_PAGAMENTO_CONTAS
SMS</t>
    </r>
  </si>
  <si>
    <t xml:space="preserve">Fatos geradores de cobrança que incidem sobre os serviços prioritários, segundo Resolução 3.919 do Bacen, para pessoa natural. p.ex. 'Fornecimento de extrato com a movimentação de um período em guichê de caixa ou por outras formas de atendimento pessoal, tal como atendimento telefônico realizado por atendente.'
</t>
  </si>
  <si>
    <t xml:space="preserve">Lista distribuição preços tarifas de serviços</t>
  </si>
  <si>
    <t xml:space="preserve">Segundo Normativa nº 32, BCB, de 2020: Distribuição de frequência relativa dos valores de tarifas cobradas dos clientes, de que trata o § 2º do art. 3º da Circular nº 4.015, de 2020, deve dar-se com base em quatro faixas de igual tamanho, com explicitação dos valores sobre a mediana em cada uma dessas faixas. Informando: 1ª faixa, 2ª faixa, 3ª faixa e 4ª faixa</t>
  </si>
  <si>
    <t xml:space="preserve">1_FAIXA
2_FAIXA
3_FAIXA
4_FAIXA</t>
  </si>
  <si>
    <t xml:space="preserve">Valor da mediana de cada faixa relativa ao serviço ofertado, informado no período, conforme Res nº 32 BCB, 2020. p.ex. '45.00'
(representa um valor monetário. p.ex: 1547368.92. Este valor, considerando que a moeda seja BRL, significa R$ 1.547.368,92. O único separador presente deve ser o '.' (ponto) para indicar a casa decimal. Não deve haver separador de milhar)</t>
  </si>
  <si>
    <t xml:space="preserve">^((\d{1,9}\.\d{2}){1}|NA)$</t>
  </si>
  <si>
    <t xml:space="preserve">Moeda referente ao valor da Tarifa, segundo modelo ISO-4217. p.ex. 'BRL' </t>
  </si>
  <si>
    <t xml:space="preserve">moeda (ISO-4217)</t>
  </si>
  <si>
    <t xml:space="preserve">Traz informações do percentual de clientes apurado em cada faixa</t>
  </si>
  <si>
    <t xml:space="preserve">rate</t>
  </si>
  <si>
    <t xml:space="preserve">Percentual dos clientes de cada faixa relativa ao serviço ofertado, para pessoa natural informado no período, conforme Res nº32 BCB, 2020. p.ex. '0.1500'
(representa uma porcentagem Ex: 0.15 (O valor ao lado representa 15%. O valor '1 'representa 100%)
A apuração pode acontecer com até 4 casas decimais. O preenchimento deve respeitar as 4 casas decimais, mesmo que venham preenchidas com zeros
(representação de porcentagem p.ex: 0.1500. Este valor representa 15%. O valor 1 representa 100%)</t>
  </si>
  <si>
    <t xml:space="preserve">(^[0-9](\.[0-9]{4})$|^NA$)         </t>
  </si>
  <si>
    <t xml:space="preserve">A precisão da apuração pode prever até 4 casas decimais </t>
  </si>
  <si>
    <t xml:space="preserve">Valor mínimo apurado para a tarifa de serviços sobre a base de clientes no mês de referência</t>
  </si>
  <si>
    <t xml:space="preserve">Moeda referente ao valor mínimo da Tarifa, segundo modelo ISO-4217. p.ex.'BRL' </t>
  </si>
  <si>
    <t xml:space="preserve">Valor máximo apurado para a tarifa de serviços sobre a base de clientes no mês de referência</t>
  </si>
  <si>
    <t xml:space="preserve">Lista das Tarifas cobradas sobre outros Serviços, que não prioritários</t>
  </si>
  <si>
    <t xml:space="preserve">Nome do Serviço que incide sobre tipo de conta selecionado para pessoa natural(Campo Livre) </t>
  </si>
  <si>
    <t xml:space="preserve"> Siglas de identificação do Serviço (Campo Livre)</t>
  </si>
  <si>
    <t xml:space="preserve">Fatos geradores de cobrança que incidem sobre  serviços para pessoa natural. (Campo Livre)
</t>
  </si>
  <si>
    <t xml:space="preserve">Segundo Normativa nº 32, BCB, de 2020: Distribuição de frequência relativa dos valores de tarifas cobradas dos clientes, de que trata o § 2º do art. 3º da Circular nº 4.015, de 2020, deve dar-se com base em quatro faixas de igual tamanho, com explicitação dos valores sobre a mediana em cada uma dessas faixas. Informando: 1ª faixa, 2ª faixa, 3ª faixa e 4ª faixa </t>
  </si>
  <si>
    <t xml:space="preserve">Lista dos Pacotes de serviços</t>
  </si>
  <si>
    <t xml:space="preserve">Nome do Pacote de Serviços disponibilizado  pela instituição</t>
  </si>
  <si>
    <t xml:space="preserve">Lista dos serviços que compõe o pacote de serviços</t>
  </si>
  <si>
    <t xml:space="preserve">Código que identifica o Serviço que compõe o Pacote de Serviços, podendo ser da lista de Serviços Prioritários ou Outros Serviços. p.ex. segundo Resolução 3.919 do Bacen: 'SAQUEterminal'.</t>
  </si>
  <si>
    <t xml:space="preserve">Fatos geradores de cobrança que incidem sobre serviço que compõe o Pacote de Serviços.
</t>
  </si>
  <si>
    <t xml:space="preserve">eventLimitQuantity</t>
  </si>
  <si>
    <t xml:space="preserve">Segundo Resolução  4196, BCB, de 2013: Quantidade de eventos previstos no Pacote de Serviços (Número de eventos incluídos no mês) p.ex.'2'. No caso de quantidade ilimitada, reportar 999999</t>
  </si>
  <si>
    <t xml:space="preserve">^(\d{1,6}){1}$</t>
  </si>
  <si>
    <t xml:space="preserve">No caso de quantidade ilimitada, reportar 999999</t>
  </si>
  <si>
    <t xml:space="preserve">freeEventQuantity</t>
  </si>
  <si>
    <t xml:space="preserve">Segundo Resolução  4196, BCB, de 2013: Quantidade de eventos previstos no Pacote de Serviços com isenção de Tarifa.p.ex.'1'  No caso de quantidade ilimitada, reportar 999999</t>
  </si>
  <si>
    <t xml:space="preserve">openingClosingChannels </t>
  </si>
  <si>
    <t xml:space="preserve">Lista dos Canais disponíveis para abertura e encerramento de contas, (vide Enum)</t>
  </si>
  <si>
    <r>
      <rPr>
        <sz val="11"/>
        <rFont val="Calibri"/>
        <family val="2"/>
        <charset val="1"/>
      </rPr>
      <t xml:space="preserve">DEPENDENCIAS_PROPRIAS
CORRESPONDENTES_BANCARIOS
INTERNET_BANKING
MOBILE_BANKING
CENTRAL_TELEFONICA
CHAT
</t>
    </r>
    <r>
      <rPr>
        <sz val="11"/>
        <color rgb="FF000000"/>
        <rFont val="Calibri"/>
        <family val="2"/>
        <charset val="1"/>
      </rPr>
      <t xml:space="preserve">OUTROS</t>
    </r>
  </si>
  <si>
    <t xml:space="preserve">Texto livre para complementar informação relativa ao Canal disponível, quando no campo 'openingClosingChannels' estiver preenchida a opção 'OUTROS'</t>
  </si>
  <si>
    <t xml:space="preserve">Campo de preenchimento obrigatório se 'openingCloseChannels' estiver preenchida a opção 'OUTROS'</t>
  </si>
  <si>
    <t xml:space="preserve">transactionMethods  </t>
  </si>
  <si>
    <t xml:space="preserve">Lista de formas de movimentação possíveis para a conta. (Vide Enum)</t>
  </si>
  <si>
    <t xml:space="preserve">MOVIMENTACAO_ELETRONICA 
MOVIMENTACAO_CHEQUE 
MOVIMENTACAO_CARTAO 
MOVIMENTACAO_PRESENCIAL</t>
  </si>
  <si>
    <t xml:space="preserve">Objeto que reúne informações relativas a Termos e Condições para as modalidades tratadas</t>
  </si>
  <si>
    <t xml:space="preserve">Saldo mínimo exigido nos Termos e condições contratuais, que regem as contas comercializadas. p.ex. '200.00'</t>
  </si>
  <si>
    <t xml:space="preserve">^(\d{1,9}\.\d{2}){1}$</t>
  </si>
  <si>
    <t xml:space="preserve">Moeda referente ao saldo mínimo exigido, segundo modelo ISO-4217. p.ex. 'BRL' </t>
  </si>
  <si>
    <t xml:space="preserve">Critérios de qualificação do cliente com a finalidade de definir sua elegibilidade para a aquisição do tipo de conta. Campo Aberto</t>
  </si>
  <si>
    <t xml:space="preserve">Procedimentos de encerramento para o tipo de conta tratado. Possibilidade de inscrição da URL. Endereço eletrônico de acesso ao canal. p.ex. 'https://example.com/mobile-banking'</t>
  </si>
  <si>
    <t xml:space="preserve">savingAccount</t>
  </si>
  <si>
    <t xml:space="preserve">Descrição da Remuneração especificamente para Conta de Poupança. Deve ser preenchido com a determinação legal vigente. p.ex. '70% da Taxa Selic (6,5%) = 4,55%, que é o atual rendimento anual da poupança. O rendimento mensal é de 0,3715'</t>
  </si>
  <si>
    <t xml:space="preserve">De preenchimento obrigatório para CONTA_POUPANCA</t>
  </si>
  <si>
    <t xml:space="preserve">Campo Livre. Deve explicitar o Percentual em favor do titular da conta de pagamento pré-paga. p.ex. '40% de rendimento a.m.'</t>
  </si>
  <si>
    <t xml:space="preserve">De preenchimento obrigatório para Conta do Tipo CONTA_PAGAMENTO_PRE_PAGA </t>
  </si>
  <si>
    <t xml:space="preserve">businessAccounts</t>
  </si>
  <si>
    <t xml:space="preserve">customers rate</t>
  </si>
  <si>
    <t xml:space="preserve">1_FAIXA
_VALOR</t>
  </si>
  <si>
    <t xml:space="preserve">2_FAIXA
_VALOR</t>
  </si>
  <si>
    <t xml:space="preserve">3_FAIXA
_VALOR</t>
  </si>
  <si>
    <t xml:space="preserve">4_FAIXA
_VALOR</t>
  </si>
  <si>
    <t xml:space="preserve">Nome da Instituição, pertencente à marca, responsável pelas modalidades de Contas  para Pessoa Jurídica. p.ex.'Empresa da Organização A'</t>
  </si>
  <si>
    <t xml:space="preserve">lista de tipos de conta</t>
  </si>
  <si>
    <r>
      <rPr>
        <sz val="11"/>
        <rFont val="Calibri"/>
        <family val="2"/>
        <charset val="1"/>
      </rPr>
      <t xml:space="preserve">Tipos de contas ofertadas para pessoa jurídica, p.ex. 'CONTA_DEPOSITO_A_VISTA'.
</t>
    </r>
    <r>
      <rPr>
        <b val="true"/>
        <sz val="11"/>
        <rFont val="Calibri"/>
        <family val="2"/>
        <charset val="1"/>
      </rPr>
      <t xml:space="preserve">Conta de depósito à vista ou Conta corrente</t>
    </r>
    <r>
      <rPr>
        <sz val="11"/>
        <rFont val="Calibri"/>
        <family val="2"/>
        <charset val="1"/>
      </rPr>
      <t xml:space="preserve"> - é o tipo mais comum. Nela, o dinheiro fica à sua disposição para ser sacado a qualquer momento. Essa conta não gera rendimentos para o depositante
</t>
    </r>
    <r>
      <rPr>
        <b val="true"/>
        <sz val="11"/>
        <rFont val="Calibri"/>
        <family val="2"/>
        <charset val="1"/>
      </rPr>
      <t xml:space="preserve">Conta poupança</t>
    </r>
    <r>
      <rPr>
        <sz val="11"/>
        <rFont val="Calibri"/>
        <family val="2"/>
        <charset val="1"/>
      </rPr>
      <t xml:space="preserve"> - foi criada para estimular as pessoas a pouparem. O dinheiro que ficar na conta por trinta dias passa a gerar rendimentos, com isenção de imposto de renda para quem declara. Ou seja, o dinheiro “cresce” (rende) enquanto ficar guardado na conta. Cada depósito terá rendimentos de mês em mês, sempre no dia do mês em que o dinheiro tiver sido depositado
</t>
    </r>
    <r>
      <rPr>
        <b val="true"/>
        <sz val="11"/>
        <rFont val="Calibri"/>
        <family val="2"/>
        <charset val="1"/>
      </rPr>
      <t xml:space="preserve">Conta de pagamento pré-paga</t>
    </r>
    <r>
      <rPr>
        <sz val="11"/>
        <rFont val="Calibri"/>
        <family val="2"/>
        <charset val="1"/>
      </rPr>
      <t xml:space="preserve">: segundo CIRCULAR Nº 3.680, BCB de  2013, é a 'destinada à execução de transações de pagamento em moeda eletrônica realizadas com base em fundos denominados em reais previamente aportados' </t>
    </r>
  </si>
  <si>
    <t xml:space="preserve">Lista das Tarifas cobradas sobre Serviços</t>
  </si>
  <si>
    <t xml:space="preserve">Nome do Serviço que incide sobre tipo de conta selecionado para pessoa jurídica(Campo Livre) </t>
  </si>
  <si>
    <t xml:space="preserve">Fatos geradores de cobrança que incide sobre  serviços para pessoa jurídica. (Campo Livre)
</t>
  </si>
  <si>
    <t xml:space="preserve">Segundo Normativa nº 32, BCB, de 2020: Distribuição de frequência relativa dos valores de tarifas cobradas dos clientes, de que trata o § 2º do art. 3º da Circular nº 4.015, de 2020, deve dar-se com base em quatro faixas de igual tamanho, com explicitação dos valores sobre a mediana em cada uma dessas faixas. Informando: 1ª faixa, 2ª faixa , 3ª faixa e 4ª faixa </t>
  </si>
  <si>
    <t xml:space="preserve">1_FAIXA 
2_FAIXA 
3_FAIXA 
4_FAIXA </t>
  </si>
  <si>
    <t xml:space="preserve">^((\d{1,9}\.\d{2}){1}|NA)$  </t>
  </si>
  <si>
    <t xml:space="preserve">(^[0-9](\.[0-9]{4})$|^NA$)</t>
  </si>
  <si>
    <t xml:space="preserve">Nome do Pacote de Serviços disponibilizado pela instituição</t>
  </si>
  <si>
    <t xml:space="preserve">Lista dos serviços que compõem o Pacote de Serviços</t>
  </si>
  <si>
    <t xml:space="preserve">Código que identifica o Serviço que compõe o Pacote de Serviços</t>
  </si>
  <si>
    <t xml:space="preserve">Fatos geradores de cobrança que incidem sobre serviço que compõe o Pacote de Serviços
</t>
  </si>
  <si>
    <t xml:space="preserve">Segundo Normativa nº 32, BCB, de 2020: Distribuição de frequência relativa dos valores de tarifas cobradas dos clientes, de que trata o § 2º do art. 3º da Circular nº 4.015, de 2020, deve dar-se com base em quatro faixas de igual tamanho, com explicitação dos valores sobre a mediana em cada uma dessas faixas. Informando: 1ª faixa , 2ª faixa, 3ª faixa e 4ª faixa </t>
  </si>
  <si>
    <t xml:space="preserve">Lista dos Canais disponíveis para abertura e encerramento de contas. (Vide Enum)</t>
  </si>
  <si>
    <t xml:space="preserve">Campo Livre. Deve explicitar o Percentual em favor do titular da conta de pagamento pré-paga. P.ex. '40% de rendimento a.m.'</t>
  </si>
</sst>
</file>

<file path=xl/styles.xml><?xml version="1.0" encoding="utf-8"?>
<styleSheet xmlns="http://schemas.openxmlformats.org/spreadsheetml/2006/main">
  <numFmts count="2">
    <numFmt numFmtId="164" formatCode="General"/>
    <numFmt numFmtId="165" formatCode="General"/>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name val="Calibri"/>
      <family val="2"/>
      <charset val="1"/>
    </font>
    <font>
      <b val="true"/>
      <sz val="11"/>
      <name val="Calibri"/>
      <family val="2"/>
      <charset val="1"/>
    </font>
    <font>
      <sz val="11"/>
      <name val="Calibri"/>
      <family val="0"/>
      <charset val="1"/>
    </font>
    <font>
      <sz val="10.5"/>
      <color rgb="FF000000"/>
      <name val="Segoe UI"/>
      <family val="2"/>
      <charset val="1"/>
    </font>
    <font>
      <b val="true"/>
      <sz val="11"/>
      <color rgb="FF000000"/>
      <name val="Calibri"/>
      <family val="2"/>
      <charset val="1"/>
    </font>
  </fonts>
  <fills count="17">
    <fill>
      <patternFill patternType="none"/>
    </fill>
    <fill>
      <patternFill patternType="gray125"/>
    </fill>
    <fill>
      <patternFill patternType="solid">
        <fgColor rgb="FFFFFFFF"/>
        <bgColor rgb="FFF2F2F2"/>
      </patternFill>
    </fill>
    <fill>
      <patternFill patternType="solid">
        <fgColor rgb="FFEDEDED"/>
        <bgColor rgb="FFF2F2F2"/>
      </patternFill>
    </fill>
    <fill>
      <patternFill patternType="solid">
        <fgColor rgb="FFDBDBDB"/>
        <bgColor rgb="FFD9D9D9"/>
      </patternFill>
    </fill>
    <fill>
      <patternFill patternType="solid">
        <fgColor rgb="FFC9C9C9"/>
        <bgColor rgb="FFB4C7E7"/>
      </patternFill>
    </fill>
    <fill>
      <patternFill patternType="solid">
        <fgColor rgb="FFBDD7EE"/>
        <bgColor rgb="FFB4C7E7"/>
      </patternFill>
    </fill>
    <fill>
      <patternFill patternType="solid">
        <fgColor rgb="FF9DC3E6"/>
        <bgColor rgb="FFB4C7E7"/>
      </patternFill>
    </fill>
    <fill>
      <patternFill patternType="solid">
        <fgColor rgb="FFB4C7E7"/>
        <bgColor rgb="FF9DC3E6"/>
      </patternFill>
    </fill>
    <fill>
      <patternFill patternType="solid">
        <fgColor rgb="FF3EABEE"/>
        <bgColor rgb="FF00CCFF"/>
      </patternFill>
    </fill>
    <fill>
      <patternFill patternType="solid">
        <fgColor rgb="FFADB9CA"/>
        <bgColor rgb="FF9DC3E6"/>
      </patternFill>
    </fill>
    <fill>
      <patternFill patternType="solid">
        <fgColor rgb="FFE2F0D9"/>
        <bgColor rgb="FFEDEDED"/>
      </patternFill>
    </fill>
    <fill>
      <patternFill patternType="solid">
        <fgColor rgb="FFDEEBF7"/>
        <bgColor rgb="FFDAE3F3"/>
      </patternFill>
    </fill>
    <fill>
      <patternFill patternType="solid">
        <fgColor rgb="FFDAE3F3"/>
        <bgColor rgb="FFDEEBF7"/>
      </patternFill>
    </fill>
    <fill>
      <patternFill patternType="solid">
        <fgColor rgb="FFD9D9D9"/>
        <bgColor rgb="FFDBDBDB"/>
      </patternFill>
    </fill>
    <fill>
      <patternFill patternType="solid">
        <fgColor rgb="FFF2F2F2"/>
        <bgColor rgb="FFEDEDED"/>
      </patternFill>
    </fill>
    <fill>
      <patternFill patternType="solid">
        <fgColor rgb="FFC5E0B4"/>
        <bgColor rgb="FFD9D9D9"/>
      </patternFill>
    </fill>
  </fills>
  <borders count="34">
    <border diagonalUp="false" diagonalDown="false">
      <left/>
      <right/>
      <top/>
      <bottom/>
      <diagonal/>
    </border>
    <border diagonalUp="false" diagonalDown="false">
      <left style="medium"/>
      <right style="medium"/>
      <top style="medium"/>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thin"/>
      <right style="thin"/>
      <top/>
      <bottom style="thin"/>
      <diagonal/>
    </border>
    <border diagonalUp="false" diagonalDown="false">
      <left/>
      <right style="thin"/>
      <top style="medium"/>
      <bottom/>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medium"/>
      <top/>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right/>
      <top style="medium"/>
      <bottom/>
      <diagonal/>
    </border>
    <border diagonalUp="false" diagonalDown="false">
      <left style="medium"/>
      <right/>
      <top/>
      <bottom/>
      <diagonal/>
    </border>
    <border diagonalUp="false" diagonalDown="false">
      <left style="thin"/>
      <right style="thin"/>
      <top/>
      <bottom style="medium"/>
      <diagonal/>
    </border>
    <border diagonalUp="false" diagonalDown="false">
      <left/>
      <right style="thin"/>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style="thin"/>
      <right/>
      <top style="thin"/>
      <bottom/>
      <diagonal/>
    </border>
    <border diagonalUp="false" diagonalDown="false">
      <left/>
      <right style="thin"/>
      <top/>
      <bottom style="thin"/>
      <diagonal/>
    </border>
    <border diagonalUp="false" diagonalDown="false">
      <left style="thin"/>
      <right/>
      <top/>
      <bottom style="thin"/>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true" applyProtection="false">
      <alignment horizontal="center" vertical="center" textRotation="0" wrapText="false" indent="0" shrinkToFit="false"/>
      <protection locked="true" hidden="false"/>
    </xf>
    <xf numFmtId="164" fontId="4" fillId="10" borderId="0" xfId="0" applyFont="true" applyBorder="true" applyAlignment="true" applyProtection="false">
      <alignment horizontal="center" vertical="center" textRotation="0" wrapText="true" indent="0" shrinkToFit="false"/>
      <protection locked="true" hidden="false"/>
    </xf>
    <xf numFmtId="164" fontId="5" fillId="11" borderId="0"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center" vertical="center" textRotation="0" wrapText="true" indent="0" shrinkToFit="false"/>
      <protection locked="true" hidden="false"/>
    </xf>
    <xf numFmtId="164" fontId="4" fillId="12" borderId="0" xfId="0" applyFont="true" applyBorder="true" applyAlignment="true" applyProtection="false">
      <alignment horizontal="center" vertical="center" textRotation="0" wrapText="false" indent="0" shrinkToFit="false"/>
      <protection locked="true" hidden="false"/>
    </xf>
    <xf numFmtId="164" fontId="4" fillId="13" borderId="0" xfId="0" applyFont="true" applyBorder="true" applyAlignment="true" applyProtection="false">
      <alignment horizontal="center" vertical="center" textRotation="0" wrapText="false" indent="0" shrinkToFit="false"/>
      <protection locked="true" hidden="false"/>
    </xf>
    <xf numFmtId="164" fontId="4" fillId="14" borderId="0" xfId="0" applyFont="true" applyBorder="true" applyAlignment="true" applyProtection="false">
      <alignment horizontal="center" vertical="center" textRotation="0" wrapText="false" indent="0" shrinkToFit="false"/>
      <protection locked="true" hidden="false"/>
    </xf>
    <xf numFmtId="164" fontId="4" fillId="11" borderId="0"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center" vertical="top" textRotation="0" wrapText="true" indent="0" shrinkToFit="false"/>
      <protection locked="true" hidden="false"/>
    </xf>
    <xf numFmtId="164" fontId="4" fillId="13" borderId="0"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11" borderId="0" xfId="0" applyFont="true" applyBorder="true" applyAlignment="true" applyProtection="false">
      <alignment horizontal="center" vertical="center" textRotation="0" wrapText="false" indent="0" shrinkToFit="false"/>
      <protection locked="true" hidden="false"/>
    </xf>
    <xf numFmtId="164" fontId="4" fillId="12" borderId="0" xfId="0" applyFont="true" applyBorder="true" applyAlignment="true" applyProtection="false">
      <alignment horizontal="center" vertical="center" textRotation="0" wrapText="true" indent="0" shrinkToFit="false"/>
      <protection locked="true" hidden="false"/>
    </xf>
    <xf numFmtId="164" fontId="4" fillId="13" borderId="0" xfId="0" applyFont="true" applyBorder="true" applyAlignment="true" applyProtection="false">
      <alignment horizontal="general" vertical="center" textRotation="0" wrapText="true" indent="0" shrinkToFit="false"/>
      <protection locked="true" hidden="false"/>
    </xf>
    <xf numFmtId="164" fontId="4" fillId="13" borderId="0" xfId="0" applyFont="true" applyBorder="true" applyAlignment="true" applyProtection="false">
      <alignment horizontal="general" vertical="center" textRotation="0" wrapText="false" indent="0" shrinkToFit="false"/>
      <protection locked="true" hidden="false"/>
    </xf>
    <xf numFmtId="164" fontId="4" fillId="14" borderId="0" xfId="0" applyFont="true" applyBorder="true" applyAlignment="true" applyProtection="false">
      <alignment horizontal="general" vertical="center"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4" fillId="5" borderId="2" xfId="0" applyFont="true" applyBorder="true" applyAlignment="true" applyProtection="false">
      <alignment horizontal="center" vertical="center" textRotation="0" wrapText="false" indent="0" shrinkToFit="false"/>
      <protection locked="true" hidden="false"/>
    </xf>
    <xf numFmtId="164" fontId="4" fillId="15" borderId="3"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left" vertical="center" textRotation="0" wrapText="false" indent="0" shrinkToFit="false"/>
      <protection locked="true" hidden="false"/>
    </xf>
    <xf numFmtId="164" fontId="4" fillId="2" borderId="5" xfId="0" applyFont="true" applyBorder="true" applyAlignment="true" applyProtection="false">
      <alignment horizontal="left"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fals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left" vertical="top"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4" fillId="2" borderId="7"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2" borderId="8" xfId="0" applyFont="true" applyBorder="true" applyAlignment="true" applyProtection="false">
      <alignment horizontal="left" vertical="top" textRotation="0" wrapText="true" indent="0" shrinkToFit="false"/>
      <protection locked="true" hidden="false"/>
    </xf>
    <xf numFmtId="164" fontId="4" fillId="2" borderId="9" xfId="0" applyFont="true" applyBorder="true" applyAlignment="true" applyProtection="false">
      <alignment horizontal="left" vertical="center" textRotation="0" wrapText="fals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8" xfId="0" applyFont="true" applyBorder="true" applyAlignment="true" applyProtection="false">
      <alignment horizontal="left" vertical="center" textRotation="0" wrapText="false" indent="0" shrinkToFit="false"/>
      <protection locked="true" hidden="false"/>
    </xf>
    <xf numFmtId="164" fontId="4" fillId="2" borderId="10" xfId="0" applyFont="true" applyBorder="true" applyAlignment="true" applyProtection="false">
      <alignment horizontal="general" vertical="top" textRotation="0" wrapText="true" indent="0" shrinkToFit="false"/>
      <protection locked="true" hidden="false"/>
    </xf>
    <xf numFmtId="164" fontId="4" fillId="2" borderId="11" xfId="0" applyFont="true" applyBorder="true" applyAlignment="true" applyProtection="false">
      <alignment horizontal="left" vertical="top"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4" fillId="2" borderId="12" xfId="0" applyFont="true" applyBorder="true" applyAlignment="true" applyProtection="false">
      <alignment horizontal="general" vertical="center" textRotation="0" wrapText="false" indent="0" shrinkToFit="false"/>
      <protection locked="true" hidden="false"/>
    </xf>
    <xf numFmtId="164" fontId="4" fillId="2" borderId="12" xfId="0" applyFont="true" applyBorder="true" applyAlignment="true" applyProtection="false">
      <alignment horizontal="left" vertical="center" textRotation="0" wrapText="false" indent="0" shrinkToFit="false"/>
      <protection locked="true" hidden="false"/>
    </xf>
    <xf numFmtId="164" fontId="4" fillId="2" borderId="11" xfId="0" applyFont="true" applyBorder="true" applyAlignment="true" applyProtection="false">
      <alignment horizontal="left" vertical="top" textRotation="0" wrapText="false" indent="0" shrinkToFit="false"/>
      <protection locked="true" hidden="false"/>
    </xf>
    <xf numFmtId="164" fontId="4" fillId="2" borderId="11" xfId="0" applyFont="true" applyBorder="true" applyAlignment="true" applyProtection="false">
      <alignment horizontal="general" vertical="top" textRotation="0" wrapText="true" indent="0" shrinkToFit="false"/>
      <protection locked="true" hidden="false"/>
    </xf>
    <xf numFmtId="164" fontId="4" fillId="2" borderId="11"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xf numFmtId="164" fontId="4" fillId="2" borderId="13" xfId="0" applyFont="true" applyBorder="true" applyAlignment="true" applyProtection="false">
      <alignment horizontal="left" vertical="top" textRotation="0" wrapText="false" indent="0" shrinkToFit="false"/>
      <protection locked="true" hidden="false"/>
    </xf>
    <xf numFmtId="164" fontId="4" fillId="2" borderId="11" xfId="0" applyFont="true" applyBorder="true" applyAlignment="true" applyProtection="false">
      <alignment horizontal="left" vertical="center" textRotation="0" wrapText="true" indent="0" shrinkToFit="false"/>
      <protection locked="true" hidden="false"/>
    </xf>
    <xf numFmtId="164" fontId="4" fillId="2" borderId="14" xfId="0" applyFont="true" applyBorder="true" applyAlignment="true" applyProtection="false">
      <alignment horizontal="general" vertical="top" textRotation="0" wrapText="true" indent="0" shrinkToFit="false"/>
      <protection locked="true" hidden="false"/>
    </xf>
    <xf numFmtId="164" fontId="4" fillId="2" borderId="15" xfId="0" applyFont="true" applyBorder="true" applyAlignment="true" applyProtection="false">
      <alignment horizontal="left" vertical="top" textRotation="0" wrapText="true" indent="0" shrinkToFit="false"/>
      <protection locked="true" hidden="false"/>
    </xf>
    <xf numFmtId="164" fontId="4" fillId="2" borderId="16" xfId="0" applyFont="true" applyBorder="true" applyAlignment="true" applyProtection="false">
      <alignment horizontal="center" vertical="center"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4" fillId="2" borderId="16" xfId="0" applyFont="true" applyBorder="true" applyAlignment="true" applyProtection="false">
      <alignment horizontal="left" vertical="top" textRotation="0" wrapText="true" indent="0" shrinkToFit="false"/>
      <protection locked="true" hidden="false"/>
    </xf>
    <xf numFmtId="164" fontId="4" fillId="2" borderId="17" xfId="0" applyFont="true" applyBorder="true" applyAlignment="true" applyProtection="false">
      <alignment horizontal="left" vertical="center" textRotation="0" wrapText="false" indent="0" shrinkToFit="false"/>
      <protection locked="true" hidden="false"/>
    </xf>
    <xf numFmtId="164" fontId="4" fillId="2" borderId="16" xfId="0" applyFont="true" applyBorder="true" applyAlignment="true" applyProtection="false">
      <alignment horizontal="left" vertical="center" textRotation="0" wrapText="false" indent="0" shrinkToFit="false"/>
      <protection locked="true" hidden="false"/>
    </xf>
    <xf numFmtId="164" fontId="4" fillId="2" borderId="18" xfId="0" applyFont="true" applyBorder="true" applyAlignment="true" applyProtection="false">
      <alignment horizontal="left" vertical="center" textRotation="0" wrapText="true" indent="0" shrinkToFit="false"/>
      <protection locked="true" hidden="false"/>
    </xf>
    <xf numFmtId="164" fontId="4" fillId="2" borderId="11" xfId="0" applyFont="true" applyBorder="true" applyAlignment="true" applyProtection="false">
      <alignment horizontal="general" vertical="center" textRotation="0" wrapText="false" indent="0" shrinkToFit="false"/>
      <protection locked="true" hidden="false"/>
    </xf>
    <xf numFmtId="164" fontId="4" fillId="2" borderId="11" xfId="0" applyFont="true" applyBorder="true" applyAlignment="true" applyProtection="false">
      <alignment horizontal="general"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9" xfId="0" applyFont="true" applyBorder="true" applyAlignment="true" applyProtection="false">
      <alignment horizontal="left" vertical="center" textRotation="0" wrapText="fals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left" vertical="top" textRotation="0" wrapText="false" indent="0" shrinkToFit="false"/>
      <protection locked="true" hidden="false"/>
    </xf>
    <xf numFmtId="164" fontId="4" fillId="2" borderId="20" xfId="0" applyFont="true" applyBorder="true" applyAlignment="true" applyProtection="false">
      <alignment horizontal="left" vertical="center" textRotation="0" wrapText="false" indent="0" shrinkToFit="false"/>
      <protection locked="true" hidden="false"/>
    </xf>
    <xf numFmtId="164" fontId="4" fillId="2"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2" borderId="5" xfId="0" applyFont="true" applyBorder="true" applyAlignment="true" applyProtection="false">
      <alignment horizontal="left" vertical="center" textRotation="0" wrapText="false" indent="0" shrinkToFit="false"/>
      <protection locked="true" hidden="false"/>
    </xf>
    <xf numFmtId="164" fontId="4" fillId="2" borderId="21" xfId="0" applyFont="true" applyBorder="true" applyAlignment="true" applyProtection="false">
      <alignment horizontal="center" vertical="center" textRotation="0" wrapText="true" indent="0" shrinkToFit="false"/>
      <protection locked="true" hidden="false"/>
    </xf>
    <xf numFmtId="164" fontId="4" fillId="2" borderId="22" xfId="0" applyFont="true" applyBorder="true" applyAlignment="true" applyProtection="false">
      <alignment horizontal="left" vertical="center" textRotation="0" wrapText="false" indent="0" shrinkToFit="false"/>
      <protection locked="true" hidden="false"/>
    </xf>
    <xf numFmtId="164" fontId="4" fillId="2" borderId="13" xfId="0" applyFont="true" applyBorder="true" applyAlignment="true" applyProtection="false">
      <alignment horizontal="left" vertical="center" textRotation="0" wrapText="false" indent="0" shrinkToFit="false"/>
      <protection locked="true" hidden="false"/>
    </xf>
    <xf numFmtId="164" fontId="4" fillId="2" borderId="15" xfId="0" applyFont="true" applyBorder="true" applyAlignment="true" applyProtection="false">
      <alignment horizontal="center" vertical="center" textRotation="0" wrapText="true" indent="0" shrinkToFit="false"/>
      <protection locked="true" hidden="false"/>
    </xf>
    <xf numFmtId="164" fontId="4" fillId="2" borderId="15" xfId="0" applyFont="true" applyBorder="true" applyAlignment="true" applyProtection="false">
      <alignment horizontal="center" vertical="center" textRotation="0" wrapText="false" indent="0" shrinkToFit="false"/>
      <protection locked="true" hidden="false"/>
    </xf>
    <xf numFmtId="164" fontId="4" fillId="2" borderId="18" xfId="0" applyFont="true" applyBorder="true" applyAlignment="true" applyProtection="false">
      <alignment horizontal="general" vertical="center" textRotation="0" wrapText="true" indent="0" shrinkToFit="false"/>
      <protection locked="true" hidden="false"/>
    </xf>
    <xf numFmtId="164" fontId="4" fillId="2" borderId="23" xfId="0" applyFont="true" applyBorder="true" applyAlignment="true" applyProtection="false">
      <alignment horizontal="left" vertical="center" textRotation="0" wrapText="true" indent="0" shrinkToFit="false"/>
      <protection locked="true" hidden="false"/>
    </xf>
    <xf numFmtId="164" fontId="4" fillId="2" borderId="24" xfId="0" applyFont="true" applyBorder="true" applyAlignment="true" applyProtection="false">
      <alignment horizontal="left" vertical="top" textRotation="0" wrapText="true" indent="0" shrinkToFit="false"/>
      <protection locked="true" hidden="false"/>
    </xf>
    <xf numFmtId="164" fontId="4" fillId="2" borderId="25"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15" xfId="0" applyFont="true" applyBorder="true" applyAlignment="true" applyProtection="false">
      <alignment horizontal="left" vertical="center" textRotation="0" wrapText="true" indent="0" shrinkToFit="false"/>
      <protection locked="true" hidden="false"/>
    </xf>
    <xf numFmtId="164" fontId="4" fillId="2" borderId="15" xfId="0" applyFont="true" applyBorder="true" applyAlignment="true" applyProtection="false">
      <alignment horizontal="left" vertical="center" textRotation="0" wrapText="false" indent="0" shrinkToFit="false"/>
      <protection locked="true" hidden="false"/>
    </xf>
    <xf numFmtId="164" fontId="4" fillId="2" borderId="26" xfId="0" applyFont="true" applyBorder="true" applyAlignment="true" applyProtection="false">
      <alignment horizontal="left" vertical="center" textRotation="0" wrapText="false" indent="0" shrinkToFit="false"/>
      <protection locked="true" hidden="false"/>
    </xf>
    <xf numFmtId="164" fontId="4" fillId="0" borderId="27" xfId="0" applyFont="true" applyBorder="true" applyAlignment="true" applyProtection="false">
      <alignment horizontal="left" vertical="center" textRotation="0" wrapText="fals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4" fontId="4" fillId="0" borderId="2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4" fillId="0" borderId="28"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4" fillId="0" borderId="25"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top" textRotation="0" wrapText="false" indent="0" shrinkToFit="false"/>
      <protection locked="true" hidden="false"/>
    </xf>
    <xf numFmtId="164" fontId="4" fillId="2" borderId="9" xfId="0" applyFont="true" applyBorder="true" applyAlignment="true" applyProtection="false">
      <alignment horizontal="left" vertical="top" textRotation="0" wrapText="true" indent="0" shrinkToFit="false"/>
      <protection locked="true" hidden="false"/>
    </xf>
    <xf numFmtId="164" fontId="4" fillId="2" borderId="17" xfId="0" applyFont="true" applyBorder="true" applyAlignment="true" applyProtection="false">
      <alignment horizontal="general" vertical="center" textRotation="0" wrapText="false" indent="0" shrinkToFit="false"/>
      <protection locked="true" hidden="false"/>
    </xf>
    <xf numFmtId="164" fontId="4" fillId="2" borderId="29" xfId="0" applyFont="true" applyBorder="true" applyAlignment="true" applyProtection="false">
      <alignment horizontal="left" vertical="center" textRotation="0" wrapText="false" indent="0" shrinkToFit="false"/>
      <protection locked="true" hidden="false"/>
    </xf>
    <xf numFmtId="164" fontId="4" fillId="2" borderId="19" xfId="0" applyFont="true" applyBorder="true" applyAlignment="true" applyProtection="false">
      <alignment horizontal="general" vertical="center" textRotation="0" wrapText="true" indent="0" shrinkToFit="false"/>
      <protection locked="true" hidden="false"/>
    </xf>
    <xf numFmtId="164" fontId="4" fillId="2" borderId="8" xfId="0" applyFont="true" applyBorder="true" applyAlignment="true" applyProtection="false">
      <alignment horizontal="general" vertical="center" textRotation="0" wrapText="false" indent="0" shrinkToFit="false"/>
      <protection locked="true" hidden="false"/>
    </xf>
    <xf numFmtId="164" fontId="4" fillId="2" borderId="8" xfId="0" applyFont="true" applyBorder="true" applyAlignment="true" applyProtection="false">
      <alignment horizontal="general" vertical="center" textRotation="0" wrapText="true" indent="0" shrinkToFit="false"/>
      <protection locked="true" hidden="false"/>
    </xf>
    <xf numFmtId="164" fontId="4" fillId="2" borderId="30" xfId="0" applyFont="true" applyBorder="true" applyAlignment="true" applyProtection="false">
      <alignment horizontal="center" vertical="center" textRotation="0" wrapText="false" indent="0" shrinkToFit="false"/>
      <protection locked="true" hidden="false"/>
    </xf>
    <xf numFmtId="164" fontId="4" fillId="2" borderId="24" xfId="0" applyFont="true" applyBorder="true" applyAlignment="true" applyProtection="false">
      <alignment horizontal="left" vertical="center" textRotation="0" wrapText="false" indent="0" shrinkToFit="false"/>
      <protection locked="true" hidden="false"/>
    </xf>
    <xf numFmtId="164" fontId="4" fillId="2" borderId="26" xfId="0" applyFont="true" applyBorder="true" applyAlignment="true" applyProtection="false">
      <alignment horizontal="left" vertical="top" textRotation="0" wrapText="false" indent="0" shrinkToFit="false"/>
      <protection locked="true" hidden="false"/>
    </xf>
    <xf numFmtId="164" fontId="4" fillId="0" borderId="2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6" fillId="0" borderId="31" xfId="0" applyFont="true" applyBorder="true" applyAlignment="true" applyProtection="false">
      <alignment horizontal="left" vertical="top" textRotation="0" wrapText="false" indent="0" shrinkToFit="false"/>
      <protection locked="true" hidden="false"/>
    </xf>
    <xf numFmtId="164" fontId="6" fillId="0" borderId="31" xfId="0" applyFont="true" applyBorder="true" applyAlignment="true" applyProtection="false">
      <alignment horizontal="center" vertical="top" textRotation="0" wrapText="false" indent="0" shrinkToFit="false"/>
      <protection locked="true" hidden="false"/>
    </xf>
    <xf numFmtId="164" fontId="6" fillId="0" borderId="31" xfId="0" applyFont="true" applyBorder="true" applyAlignment="true" applyProtection="false">
      <alignment horizontal="general" vertical="bottom" textRotation="0" wrapText="false" indent="0" shrinkToFit="false"/>
      <protection locked="true" hidden="false"/>
    </xf>
    <xf numFmtId="164" fontId="6" fillId="0" borderId="31" xfId="0" applyFont="true" applyBorder="true" applyAlignment="true" applyProtection="false">
      <alignment horizontal="left" vertical="top" textRotation="0" wrapText="true" indent="0" shrinkToFit="false"/>
      <protection locked="true" hidden="false"/>
    </xf>
    <xf numFmtId="164" fontId="6" fillId="0" borderId="19" xfId="0" applyFont="true" applyBorder="true" applyAlignment="true" applyProtection="false">
      <alignment horizontal="left" vertical="top" textRotation="0" wrapText="false" indent="0" shrinkToFit="false"/>
      <protection locked="true" hidden="false"/>
    </xf>
    <xf numFmtId="165" fontId="0" fillId="16" borderId="0" xfId="0" applyFont="false" applyBorder="false" applyAlignment="true" applyProtection="false">
      <alignment horizontal="left" vertical="top" textRotation="0" wrapText="false" indent="0" shrinkToFit="false"/>
      <protection locked="true" hidden="false"/>
    </xf>
    <xf numFmtId="164" fontId="7" fillId="16" borderId="31" xfId="0" applyFont="true" applyBorder="true" applyAlignment="true" applyProtection="false">
      <alignment horizontal="general" vertical="top" textRotation="0" wrapText="false" indent="0" shrinkToFit="false"/>
      <protection locked="true" hidden="false"/>
    </xf>
    <xf numFmtId="164" fontId="4" fillId="16" borderId="31" xfId="0" applyFont="true" applyBorder="true" applyAlignment="true" applyProtection="false">
      <alignment horizontal="left" vertical="top" textRotation="0" wrapText="true" indent="0" shrinkToFit="false"/>
      <protection locked="true" hidden="false"/>
    </xf>
    <xf numFmtId="164" fontId="4" fillId="16" borderId="31" xfId="0" applyFont="true" applyBorder="true" applyAlignment="true" applyProtection="false">
      <alignment horizontal="general" vertical="top" textRotation="0" wrapText="false" indent="0" shrinkToFit="false"/>
      <protection locked="true" hidden="false"/>
    </xf>
    <xf numFmtId="164" fontId="4" fillId="16" borderId="31" xfId="0" applyFont="true" applyBorder="true" applyAlignment="true" applyProtection="false">
      <alignment horizontal="left" vertical="top" textRotation="0" wrapText="false" indent="0" shrinkToFit="false"/>
      <protection locked="true" hidden="false"/>
    </xf>
    <xf numFmtId="164" fontId="4" fillId="16" borderId="31" xfId="0" applyFont="true" applyBorder="true" applyAlignment="true" applyProtection="false">
      <alignment horizontal="center"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4" fillId="0" borderId="31" xfId="0" applyFont="true" applyBorder="true" applyAlignment="true" applyProtection="false">
      <alignment horizontal="general" vertical="top" textRotation="0" wrapText="false" indent="0" shrinkToFit="false"/>
      <protection locked="true" hidden="false"/>
    </xf>
    <xf numFmtId="164" fontId="4" fillId="0" borderId="31" xfId="0" applyFont="true" applyBorder="true" applyAlignment="true" applyProtection="false">
      <alignment horizontal="left" vertical="top" textRotation="0" wrapText="true" indent="0" shrinkToFit="false"/>
      <protection locked="true" hidden="false"/>
    </xf>
    <xf numFmtId="164" fontId="4" fillId="0" borderId="31" xfId="0" applyFont="true" applyBorder="true" applyAlignment="true" applyProtection="false">
      <alignment horizontal="center" vertical="top" textRotation="0" wrapText="false" indent="0" shrinkToFit="false"/>
      <protection locked="true" hidden="false"/>
    </xf>
    <xf numFmtId="164" fontId="4" fillId="0" borderId="31" xfId="0" applyFont="true" applyBorder="true" applyAlignment="true" applyProtection="false">
      <alignment horizontal="general" vertical="bottom" textRotation="0" wrapText="false" indent="0" shrinkToFit="false"/>
      <protection locked="true" hidden="false"/>
    </xf>
    <xf numFmtId="164" fontId="4" fillId="0" borderId="3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3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32" xfId="0" applyFont="true" applyBorder="true" applyAlignment="true" applyProtection="false">
      <alignment horizontal="left" vertical="top" textRotation="0" wrapText="false" indent="0" shrinkToFit="false"/>
      <protection locked="true" hidden="false"/>
    </xf>
    <xf numFmtId="164" fontId="4" fillId="0" borderId="3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31" xfId="0" applyFont="true" applyBorder="true" applyAlignment="true" applyProtection="false">
      <alignment horizontal="general" vertical="top" textRotation="0" wrapText="false" indent="0" shrinkToFit="false"/>
      <protection locked="true" hidden="false"/>
    </xf>
    <xf numFmtId="164" fontId="0" fillId="0" borderId="31" xfId="0" applyFont="fals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0" fillId="0" borderId="31" xfId="0" applyFont="true" applyBorder="true" applyAlignment="true" applyProtection="false">
      <alignment horizontal="left" vertical="top" textRotation="0" wrapText="false" indent="0" shrinkToFit="false"/>
      <protection locked="true" hidden="false"/>
    </xf>
    <xf numFmtId="164" fontId="9" fillId="0" borderId="31" xfId="0" applyFont="true" applyBorder="true" applyAlignment="true" applyProtection="false">
      <alignment horizontal="general" vertical="top" textRotation="0" wrapText="true" indent="0" shrinkToFit="false"/>
      <protection locked="true" hidden="false"/>
    </xf>
    <xf numFmtId="164" fontId="0" fillId="0" borderId="31" xfId="0" applyFont="true" applyBorder="true" applyAlignment="true" applyProtection="false">
      <alignment horizontal="left" vertical="top" textRotation="0" wrapText="true" indent="0" shrinkToFit="false"/>
      <protection locked="true" hidden="false"/>
    </xf>
    <xf numFmtId="164" fontId="4" fillId="0" borderId="33" xfId="0" applyFont="true" applyBorder="true" applyAlignment="true" applyProtection="false">
      <alignment horizontal="left" vertical="top" textRotation="0" wrapText="true" indent="0" shrinkToFit="false"/>
      <protection locked="true" hidden="false"/>
    </xf>
    <xf numFmtId="164" fontId="0" fillId="0" borderId="31" xfId="0" applyFont="true" applyBorder="true" applyAlignment="true" applyProtection="false">
      <alignment horizontal="general" vertical="center" textRotation="0" wrapText="true" indent="0" shrinkToFit="false"/>
      <protection locked="true" hidden="false"/>
    </xf>
    <xf numFmtId="164" fontId="0" fillId="0" borderId="31" xfId="0" applyFont="false" applyBorder="true" applyAlignment="true" applyProtection="false">
      <alignment horizontal="general" vertical="bottom" textRotation="0" wrapText="true" indent="0" shrinkToFit="false"/>
      <protection locked="true" hidden="false"/>
    </xf>
    <xf numFmtId="164" fontId="6" fillId="0" borderId="31" xfId="0" applyFont="true" applyBorder="true" applyAlignment="true" applyProtection="false">
      <alignment horizontal="general" vertical="top" textRotation="0" wrapText="true" indent="0" shrinkToFit="false"/>
      <protection locked="true" hidden="false"/>
    </xf>
    <xf numFmtId="164" fontId="4" fillId="0" borderId="31" xfId="0" applyFont="true" applyBorder="true" applyAlignment="true" applyProtection="false">
      <alignment horizontal="center" vertical="top" textRotation="0" wrapText="true" indent="0" shrinkToFit="false"/>
      <protection locked="true" hidden="false"/>
    </xf>
    <xf numFmtId="164" fontId="0" fillId="0" borderId="31" xfId="0" applyFont="true" applyBorder="true" applyAlignment="true" applyProtection="false">
      <alignment horizontal="general" vertical="top" textRotation="0" wrapText="true" indent="0" shrinkToFit="false"/>
      <protection locked="true" hidden="false"/>
    </xf>
    <xf numFmtId="164" fontId="4" fillId="2" borderId="31" xfId="0" applyFont="true" applyBorder="true" applyAlignment="true" applyProtection="false">
      <alignment horizontal="left" vertical="top" textRotation="0" wrapText="true" indent="0" shrinkToFit="false"/>
      <protection locked="true" hidden="false"/>
    </xf>
    <xf numFmtId="164" fontId="7" fillId="0" borderId="31" xfId="0" applyFont="true" applyBorder="tru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4" fillId="7" borderId="0" xfId="0" applyFont="true" applyBorder="false" applyAlignment="true" applyProtection="false">
      <alignment horizontal="center" vertical="center" textRotation="0" wrapText="true" indent="0" shrinkToFit="false"/>
      <protection locked="true" hidden="false"/>
    </xf>
    <xf numFmtId="164" fontId="4" fillId="12"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11" borderId="0" xfId="0" applyFont="true" applyBorder="false" applyAlignment="true" applyProtection="false">
      <alignment horizontal="center" vertical="center" textRotation="0" wrapText="true" indent="0" shrinkToFit="false"/>
      <protection locked="true" hidden="false"/>
    </xf>
    <xf numFmtId="164" fontId="4" fillId="8" borderId="0" xfId="0" applyFont="true" applyBorder="false" applyAlignment="true" applyProtection="false">
      <alignment horizontal="center" vertical="center" textRotation="0" wrapText="true" indent="0" shrinkToFit="false"/>
      <protection locked="true" hidden="false"/>
    </xf>
    <xf numFmtId="164" fontId="4" fillId="8" borderId="0" xfId="0" applyFont="true" applyBorder="false" applyAlignment="true" applyProtection="false">
      <alignment horizontal="center" vertical="top" textRotation="0" wrapText="true" indent="0" shrinkToFit="false"/>
      <protection locked="true" hidden="false"/>
    </xf>
    <xf numFmtId="164" fontId="4" fillId="13" borderId="0" xfId="0" applyFont="true" applyBorder="false" applyAlignment="true" applyProtection="false">
      <alignment horizontal="center" vertical="center" textRotation="0" wrapText="true" indent="0" shrinkToFit="false"/>
      <protection locked="true" hidden="false"/>
    </xf>
    <xf numFmtId="164" fontId="4" fillId="13" borderId="0" xfId="0" applyFont="true" applyBorder="false" applyAlignment="true" applyProtection="false">
      <alignment horizontal="center" vertical="center" textRotation="0" wrapText="false" indent="0" shrinkToFit="false"/>
      <protection locked="true" hidden="false"/>
    </xf>
    <xf numFmtId="164" fontId="4" fillId="1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11" borderId="0" xfId="0" applyFont="true" applyBorder="false" applyAlignment="true" applyProtection="false">
      <alignment horizontal="center" vertical="center" textRotation="0" wrapText="false" indent="0" shrinkToFit="false"/>
      <protection locked="true" hidden="false"/>
    </xf>
    <xf numFmtId="164" fontId="4" fillId="12" borderId="0" xfId="0" applyFont="true" applyBorder="false" applyAlignment="true" applyProtection="false">
      <alignment horizontal="center" vertical="center" textRotation="0" wrapText="true" indent="0" shrinkToFit="false"/>
      <protection locked="true" hidden="false"/>
    </xf>
    <xf numFmtId="164" fontId="4" fillId="13" borderId="0" xfId="0" applyFont="true" applyBorder="false" applyAlignment="true" applyProtection="false">
      <alignment horizontal="general" vertical="center" textRotation="0" wrapText="true" indent="0" shrinkToFit="false"/>
      <protection locked="true" hidden="false"/>
    </xf>
    <xf numFmtId="164" fontId="4" fillId="13" borderId="0" xfId="0" applyFont="true" applyBorder="false" applyAlignment="true" applyProtection="false">
      <alignment horizontal="general" vertical="center" textRotation="0" wrapText="false" indent="0" shrinkToFit="false"/>
      <protection locked="true" hidden="false"/>
    </xf>
    <xf numFmtId="164" fontId="4" fillId="14" borderId="0" xfId="0" applyFont="true" applyBorder="fals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4" fillId="0" borderId="13"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0" borderId="27" xfId="0" applyFont="true" applyBorder="true" applyAlignment="true" applyProtection="false">
      <alignment horizontal="left" vertical="center" textRotation="0" wrapText="fals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4" fontId="4" fillId="0" borderId="2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25" xfId="0" applyFont="true" applyBorder="true" applyAlignment="true" applyProtection="false">
      <alignment horizontal="left" vertical="center" textRotation="0" wrapText="false" indent="0" shrinkToFit="false"/>
      <protection locked="true" hidden="false"/>
    </xf>
    <xf numFmtId="164" fontId="4" fillId="0" borderId="21" xfId="0" applyFont="true" applyBorder="tru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4" fontId="6" fillId="2" borderId="31" xfId="0" applyFont="true" applyBorder="true" applyAlignment="true" applyProtection="false">
      <alignment horizontal="left" vertical="top" textRotation="0" wrapText="false" indent="0" shrinkToFit="false"/>
      <protection locked="true" hidden="false"/>
    </xf>
    <xf numFmtId="164" fontId="6" fillId="2" borderId="31" xfId="0" applyFont="true" applyBorder="true" applyAlignment="true" applyProtection="false">
      <alignment horizontal="center" vertical="top" textRotation="0" wrapText="false" indent="0" shrinkToFit="false"/>
      <protection locked="true" hidden="false"/>
    </xf>
    <xf numFmtId="164" fontId="6" fillId="2" borderId="31" xfId="0" applyFont="true" applyBorder="true" applyAlignment="true" applyProtection="false">
      <alignment horizontal="right" vertical="top" textRotation="0" wrapText="false" indent="0" shrinkToFit="false"/>
      <protection locked="true" hidden="false"/>
    </xf>
    <xf numFmtId="164" fontId="6" fillId="2" borderId="31" xfId="0" applyFont="true" applyBorder="true" applyAlignment="true" applyProtection="false">
      <alignment horizontal="left" vertical="top" textRotation="0" wrapText="true" indent="0" shrinkToFit="false"/>
      <protection locked="true" hidden="false"/>
    </xf>
    <xf numFmtId="164" fontId="6" fillId="2" borderId="19" xfId="0" applyFont="true" applyBorder="true" applyAlignment="true" applyProtection="false">
      <alignment horizontal="left" vertical="top" textRotation="0" wrapText="false" indent="0" shrinkToFit="false"/>
      <protection locked="true" hidden="false"/>
    </xf>
    <xf numFmtId="165" fontId="4" fillId="2" borderId="31" xfId="0" applyFont="true" applyBorder="true" applyAlignment="true" applyProtection="false">
      <alignment horizontal="general" vertical="top" textRotation="0" wrapText="false" indent="0" shrinkToFit="false"/>
      <protection locked="true" hidden="false"/>
    </xf>
    <xf numFmtId="164" fontId="4" fillId="2" borderId="31" xfId="0" applyFont="true" applyBorder="true" applyAlignment="true" applyProtection="false">
      <alignment horizontal="center" vertical="top" textRotation="0" wrapText="false" indent="0" shrinkToFit="false"/>
      <protection locked="true" hidden="false"/>
    </xf>
    <xf numFmtId="164" fontId="4" fillId="2" borderId="3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4" fillId="2" borderId="31"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5" fontId="4" fillId="2" borderId="32" xfId="0" applyFont="true" applyBorder="true" applyAlignment="true" applyProtection="false">
      <alignment horizontal="left" vertical="top" textRotation="0" wrapText="false" indent="0" shrinkToFit="false"/>
      <protection locked="true" hidden="false"/>
    </xf>
    <xf numFmtId="164" fontId="4" fillId="2" borderId="32" xfId="0" applyFont="true" applyBorder="true" applyAlignment="true" applyProtection="false">
      <alignment horizontal="center" vertical="top" textRotation="0" wrapText="false" indent="0" shrinkToFit="false"/>
      <protection locked="true" hidden="false"/>
    </xf>
    <xf numFmtId="164" fontId="0" fillId="2" borderId="31" xfId="0" applyFont="true" applyBorder="true" applyAlignment="true" applyProtection="false">
      <alignment horizontal="general" vertical="top" textRotation="0" wrapText="false" indent="0" shrinkToFit="false"/>
      <protection locked="true" hidden="false"/>
    </xf>
    <xf numFmtId="164" fontId="0" fillId="2" borderId="31" xfId="0" applyFont="false" applyBorder="true" applyAlignment="true" applyProtection="false">
      <alignment horizontal="center" vertical="top" textRotation="0" wrapText="false" indent="0" shrinkToFit="false"/>
      <protection locked="true" hidden="false"/>
    </xf>
    <xf numFmtId="164" fontId="4" fillId="2" borderId="31" xfId="0" applyFont="true" applyBorder="true" applyAlignment="true" applyProtection="false">
      <alignment horizontal="general" vertical="bottom" textRotation="0" wrapText="false" indent="0" shrinkToFit="false"/>
      <protection locked="true" hidden="false"/>
    </xf>
    <xf numFmtId="164" fontId="0" fillId="2" borderId="31" xfId="0" applyFont="true" applyBorder="tru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9" fillId="2" borderId="31" xfId="0" applyFont="true" applyBorder="true" applyAlignment="true" applyProtection="false">
      <alignment horizontal="general" vertical="top" textRotation="0" wrapText="true" indent="0" shrinkToFit="false"/>
      <protection locked="true" hidden="false"/>
    </xf>
    <xf numFmtId="164" fontId="0" fillId="2" borderId="31" xfId="0" applyFont="true" applyBorder="true" applyAlignment="true" applyProtection="false">
      <alignment horizontal="left" vertical="top" textRotation="0" wrapText="true" indent="0" shrinkToFit="false"/>
      <protection locked="true" hidden="false"/>
    </xf>
    <xf numFmtId="164" fontId="4" fillId="2" borderId="33" xfId="0" applyFont="true" applyBorder="true" applyAlignment="true" applyProtection="false">
      <alignment horizontal="left" vertical="top" textRotation="0" wrapText="true" indent="0" shrinkToFit="false"/>
      <protection locked="true" hidden="false"/>
    </xf>
    <xf numFmtId="164" fontId="0" fillId="2" borderId="31" xfId="0" applyFont="true" applyBorder="true" applyAlignment="true" applyProtection="false">
      <alignment horizontal="general" vertical="center" textRotation="0" wrapText="true" indent="0" shrinkToFit="false"/>
      <protection locked="true" hidden="false"/>
    </xf>
    <xf numFmtId="164" fontId="0" fillId="2" borderId="31" xfId="0" applyFont="false" applyBorder="true" applyAlignment="true" applyProtection="false">
      <alignment horizontal="general" vertical="top" textRotation="0" wrapText="true" indent="0" shrinkToFit="false"/>
      <protection locked="true" hidden="false"/>
    </xf>
    <xf numFmtId="164" fontId="6" fillId="2" borderId="31" xfId="0" applyFont="true" applyBorder="true" applyAlignment="true" applyProtection="false">
      <alignment horizontal="general" vertical="top" textRotation="0" wrapText="true" indent="0" shrinkToFit="false"/>
      <protection locked="true" hidden="false"/>
    </xf>
    <xf numFmtId="164" fontId="4" fillId="2" borderId="3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DB9CA"/>
      <rgbColor rgb="FF993366"/>
      <rgbColor rgb="FFF2F2F2"/>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AE3F3"/>
      <rgbColor rgb="FFE2F0D9"/>
      <rgbColor rgb="FFEDEDED"/>
      <rgbColor rgb="FF9DC3E6"/>
      <rgbColor rgb="FFDBDBDB"/>
      <rgbColor rgb="FFB4C7E7"/>
      <rgbColor rgb="FFD9D9D9"/>
      <rgbColor rgb="FF3366FF"/>
      <rgbColor rgb="FF3EABEE"/>
      <rgbColor rgb="FF99CC00"/>
      <rgbColor rgb="FFFFCC00"/>
      <rgbColor rgb="FFFF9900"/>
      <rgbColor rgb="FFFF6600"/>
      <rgbColor rgb="FF666699"/>
      <rgbColor rgb="FFC5E0B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41"/>
  <sheetViews>
    <sheetView showFormulas="false" showGridLines="true" showRowColHeaders="true" showZeros="true" rightToLeft="false" tabSelected="false" showOutlineSymbols="true" defaultGridColor="true" view="normal" topLeftCell="E1" colorId="64" zoomScale="70" zoomScaleNormal="70" zoomScalePageLayoutView="100" workbookViewId="0">
      <pane xSplit="0" ySplit="8" topLeftCell="A31" activePane="bottomLeft" state="frozen"/>
      <selection pane="topLeft" activeCell="E1" activeCellId="0" sqref="E1"/>
      <selection pane="bottomLeft" activeCell="K33" activeCellId="0" sqref="K33"/>
    </sheetView>
  </sheetViews>
  <sheetFormatPr defaultColWidth="9.14453125" defaultRowHeight="15" zeroHeight="false" outlineLevelRow="0" outlineLevelCol="0"/>
  <cols>
    <col collapsed="false" customWidth="true" hidden="false" outlineLevel="0" max="1" min="1" style="1" width="0.71"/>
    <col collapsed="false" customWidth="true" hidden="false" outlineLevel="0" max="2" min="2" style="2" width="0.43"/>
    <col collapsed="false" customWidth="true" hidden="false" outlineLevel="0" max="3" min="3" style="2" width="8.28"/>
    <col collapsed="false" customWidth="true" hidden="false" outlineLevel="0" max="4" min="4" style="3" width="14.85"/>
    <col collapsed="false" customWidth="true" hidden="false" outlineLevel="0" max="5" min="5" style="3" width="12.57"/>
    <col collapsed="false" customWidth="true" hidden="false" outlineLevel="0" max="6" min="6" style="3" width="19"/>
    <col collapsed="false" customWidth="true" hidden="false" outlineLevel="0" max="7" min="7" style="3" width="22.28"/>
    <col collapsed="false" customWidth="true" hidden="false" outlineLevel="0" max="8" min="8" style="3" width="16.57"/>
    <col collapsed="false" customWidth="true" hidden="false" outlineLevel="0" max="9" min="9" style="3" width="20.14"/>
    <col collapsed="false" customWidth="true" hidden="false" outlineLevel="0" max="10" min="10" style="3" width="14.85"/>
    <col collapsed="false" customWidth="true" hidden="false" outlineLevel="0" max="11" min="11" style="3" width="36.57"/>
    <col collapsed="false" customWidth="true" hidden="false" outlineLevel="0" max="12" min="12" style="3" width="12"/>
    <col collapsed="false" customWidth="true" hidden="false" outlineLevel="0" max="13" min="13" style="3" width="8.71"/>
    <col collapsed="false" customWidth="true" hidden="false" outlineLevel="0" max="15" min="14" style="3" width="11.28"/>
    <col collapsed="false" customWidth="true" hidden="false" outlineLevel="0" max="16" min="16" style="4" width="9.43"/>
    <col collapsed="false" customWidth="true" hidden="false" outlineLevel="0" max="17" min="17" style="4" width="11.43"/>
    <col collapsed="false" customWidth="true" hidden="false" outlineLevel="0" max="18" min="18" style="4" width="7.71"/>
    <col collapsed="false" customWidth="true" hidden="false" outlineLevel="0" max="19" min="19" style="3" width="8.57"/>
    <col collapsed="false" customWidth="true" hidden="false" outlineLevel="0" max="20" min="20" style="3" width="20.14"/>
    <col collapsed="false" customWidth="true" hidden="false" outlineLevel="0" max="21" min="21" style="3" width="21.43"/>
    <col collapsed="false" customWidth="true" hidden="false" outlineLevel="0" max="22" min="22" style="3" width="36.57"/>
    <col collapsed="false" customWidth="true" hidden="false" outlineLevel="0" max="23" min="23" style="3" width="10"/>
    <col collapsed="false" customWidth="true" hidden="false" outlineLevel="0" max="24" min="24" style="3" width="8.71"/>
    <col collapsed="false" customWidth="true" hidden="false" outlineLevel="0" max="26" min="25" style="3" width="11.28"/>
    <col collapsed="false" customWidth="true" hidden="false" outlineLevel="0" max="27" min="27" style="4" width="9.43"/>
    <col collapsed="false" customWidth="true" hidden="false" outlineLevel="0" max="28" min="28" style="4" width="8.57"/>
    <col collapsed="false" customWidth="true" hidden="false" outlineLevel="0" max="29" min="29" style="4" width="7.71"/>
    <col collapsed="false" customWidth="true" hidden="false" outlineLevel="0" max="30" min="30" style="3" width="8.57"/>
    <col collapsed="false" customWidth="true" hidden="false" outlineLevel="0" max="31" min="31" style="3" width="30"/>
    <col collapsed="false" customWidth="true" hidden="false" outlineLevel="0" max="32" min="32" style="3" width="24.28"/>
    <col collapsed="false" customWidth="true" hidden="false" outlineLevel="0" max="33" min="33" style="5" width="31.29"/>
    <col collapsed="false" customWidth="true" hidden="false" outlineLevel="0" max="34" min="34" style="3" width="13"/>
    <col collapsed="false" customWidth="true" hidden="false" outlineLevel="0" max="35" min="35" style="3" width="10.85"/>
    <col collapsed="false" customWidth="true" hidden="false" outlineLevel="0" max="36" min="36" style="3" width="11.43"/>
    <col collapsed="false" customWidth="true" hidden="false" outlineLevel="0" max="37" min="37" style="3" width="12.85"/>
    <col collapsed="false" customWidth="true" hidden="false" outlineLevel="0" max="39" min="38" style="3" width="13.71"/>
    <col collapsed="false" customWidth="true" hidden="false" outlineLevel="0" max="40" min="40" style="3" width="8"/>
    <col collapsed="false" customWidth="true" hidden="false" outlineLevel="0" max="41" min="41" style="3" width="8.57"/>
    <col collapsed="false" customWidth="true" hidden="false" outlineLevel="0" max="42" min="42" style="3" width="7.43"/>
    <col collapsed="false" customWidth="true" hidden="false" outlineLevel="0" max="43" min="43" style="3" width="8.57"/>
    <col collapsed="false" customWidth="true" hidden="false" outlineLevel="0" max="44" min="44" style="3" width="35.85"/>
    <col collapsed="false" customWidth="true" hidden="false" outlineLevel="0" max="45" min="45" style="3" width="22.28"/>
    <col collapsed="false" customWidth="true" hidden="false" outlineLevel="0" max="46" min="46" style="3" width="38.57"/>
    <col collapsed="false" customWidth="true" hidden="false" outlineLevel="0" max="47" min="47" style="3" width="8.28"/>
    <col collapsed="false" customWidth="true" hidden="false" outlineLevel="0" max="48" min="48" style="3" width="11"/>
    <col collapsed="false" customWidth="true" hidden="false" outlineLevel="0" max="49" min="49" style="3" width="23"/>
    <col collapsed="false" customWidth="true" hidden="false" outlineLevel="0" max="50" min="50" style="3" width="21.43"/>
    <col collapsed="false" customWidth="true" hidden="false" outlineLevel="0" max="51" min="51" style="5" width="18.28"/>
    <col collapsed="false" customWidth="true" hidden="false" outlineLevel="0" max="52" min="52" style="5" width="25.72"/>
    <col collapsed="false" customWidth="false" hidden="false" outlineLevel="0" max="54" min="53" style="3" width="9.14"/>
    <col collapsed="false" customWidth="false" hidden="false" outlineLevel="0" max="1024" min="55" style="4" width="9.14"/>
  </cols>
  <sheetData>
    <row r="1" s="1" customFormat="true" ht="6.75" hidden="false" customHeight="true" outlineLevel="0" collapsed="false">
      <c r="B1" s="2"/>
      <c r="C1" s="2"/>
      <c r="D1" s="6"/>
      <c r="E1" s="6"/>
      <c r="F1" s="6"/>
      <c r="G1" s="6"/>
      <c r="H1" s="6"/>
      <c r="I1" s="6"/>
      <c r="J1" s="6"/>
      <c r="K1" s="6"/>
      <c r="L1" s="6"/>
      <c r="M1" s="6"/>
      <c r="N1" s="6"/>
      <c r="O1" s="6"/>
      <c r="S1" s="6"/>
      <c r="T1" s="6"/>
      <c r="U1" s="6"/>
      <c r="V1" s="6"/>
      <c r="W1" s="6"/>
      <c r="X1" s="6"/>
      <c r="Y1" s="6"/>
      <c r="Z1" s="6"/>
      <c r="AD1" s="6"/>
      <c r="AE1" s="6"/>
      <c r="AF1" s="6"/>
      <c r="AG1" s="7"/>
      <c r="AH1" s="6"/>
      <c r="AI1" s="6"/>
      <c r="AJ1" s="6"/>
      <c r="AK1" s="6"/>
      <c r="AL1" s="6"/>
      <c r="AM1" s="6"/>
      <c r="AN1" s="6"/>
      <c r="AO1" s="6"/>
      <c r="AP1" s="6"/>
      <c r="AQ1" s="6"/>
      <c r="AR1" s="6"/>
      <c r="AS1" s="6"/>
      <c r="AT1" s="6"/>
      <c r="AU1" s="6"/>
      <c r="AV1" s="6"/>
      <c r="AW1" s="6"/>
      <c r="AX1" s="6"/>
      <c r="AY1" s="7"/>
      <c r="AZ1" s="7"/>
      <c r="BA1" s="6"/>
      <c r="BB1" s="6"/>
    </row>
    <row r="2" customFormat="false" ht="16.5" hidden="false" customHeight="true" outlineLevel="0" collapsed="false">
      <c r="D2" s="8" t="s">
        <v>0</v>
      </c>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row>
    <row r="3" customFormat="false" ht="19.5" hidden="false" customHeight="true" outlineLevel="0" collapsed="false">
      <c r="D3" s="8"/>
      <c r="E3" s="9" t="s">
        <v>1</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customFormat="false" ht="14.25" hidden="false" customHeight="true" outlineLevel="0" collapsed="false">
      <c r="D4" s="8"/>
      <c r="E4" s="10"/>
      <c r="F4" s="10"/>
      <c r="G4" s="10"/>
      <c r="H4" s="11" t="s">
        <v>2</v>
      </c>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row>
    <row r="5" customFormat="false" ht="15" hidden="false" customHeight="true" outlineLevel="0" collapsed="false">
      <c r="D5" s="8"/>
      <c r="E5" s="10"/>
      <c r="F5" s="10"/>
      <c r="G5" s="10"/>
      <c r="H5" s="11"/>
      <c r="I5" s="12" t="s">
        <v>3</v>
      </c>
      <c r="J5" s="12"/>
      <c r="K5" s="12"/>
      <c r="L5" s="12"/>
      <c r="M5" s="12"/>
      <c r="N5" s="12"/>
      <c r="O5" s="12"/>
      <c r="P5" s="12"/>
      <c r="Q5" s="12"/>
      <c r="R5" s="12"/>
      <c r="S5" s="12"/>
      <c r="T5" s="12"/>
      <c r="U5" s="12"/>
      <c r="V5" s="12"/>
      <c r="W5" s="12"/>
      <c r="X5" s="12"/>
      <c r="Y5" s="12"/>
      <c r="Z5" s="12"/>
      <c r="AA5" s="12"/>
      <c r="AB5" s="12"/>
      <c r="AC5" s="12"/>
      <c r="AD5" s="12"/>
      <c r="AE5" s="13" t="s">
        <v>4</v>
      </c>
      <c r="AF5" s="13"/>
      <c r="AG5" s="13"/>
      <c r="AH5" s="13"/>
      <c r="AI5" s="13"/>
      <c r="AJ5" s="13"/>
      <c r="AK5" s="13"/>
      <c r="AL5" s="13"/>
      <c r="AM5" s="13"/>
      <c r="AN5" s="13"/>
      <c r="AO5" s="13"/>
      <c r="AP5" s="13"/>
      <c r="AQ5" s="13"/>
      <c r="AR5" s="11"/>
      <c r="AS5" s="11"/>
      <c r="AT5" s="11"/>
      <c r="AU5" s="14" t="s">
        <v>5</v>
      </c>
      <c r="AV5" s="14"/>
      <c r="AW5" s="14"/>
      <c r="AX5" s="14"/>
      <c r="AY5" s="15" t="s">
        <v>6</v>
      </c>
      <c r="AZ5" s="15"/>
    </row>
    <row r="6" customFormat="false" ht="15.75" hidden="false" customHeight="true" outlineLevel="0" collapsed="false">
      <c r="D6" s="8"/>
      <c r="E6" s="10"/>
      <c r="F6" s="10"/>
      <c r="G6" s="10"/>
      <c r="H6" s="11"/>
      <c r="I6" s="16" t="s">
        <v>7</v>
      </c>
      <c r="J6" s="16"/>
      <c r="K6" s="16"/>
      <c r="L6" s="16"/>
      <c r="M6" s="16"/>
      <c r="N6" s="16"/>
      <c r="O6" s="16"/>
      <c r="P6" s="16"/>
      <c r="Q6" s="16"/>
      <c r="R6" s="16"/>
      <c r="S6" s="16"/>
      <c r="T6" s="17" t="s">
        <v>8</v>
      </c>
      <c r="U6" s="17"/>
      <c r="V6" s="17"/>
      <c r="W6" s="17"/>
      <c r="X6" s="17"/>
      <c r="Y6" s="17"/>
      <c r="Z6" s="17"/>
      <c r="AA6" s="17"/>
      <c r="AB6" s="17"/>
      <c r="AC6" s="17"/>
      <c r="AD6" s="17"/>
      <c r="AE6" s="18"/>
      <c r="AF6" s="19" t="s">
        <v>9</v>
      </c>
      <c r="AG6" s="19"/>
      <c r="AH6" s="19"/>
      <c r="AI6" s="19"/>
      <c r="AJ6" s="20" t="s">
        <v>10</v>
      </c>
      <c r="AK6" s="20"/>
      <c r="AL6" s="20"/>
      <c r="AM6" s="20"/>
      <c r="AN6" s="21" t="s">
        <v>11</v>
      </c>
      <c r="AO6" s="21"/>
      <c r="AP6" s="22" t="s">
        <v>12</v>
      </c>
      <c r="AQ6" s="22"/>
      <c r="AR6" s="11"/>
      <c r="AS6" s="11"/>
      <c r="AT6" s="11"/>
      <c r="AU6" s="21" t="s">
        <v>13</v>
      </c>
      <c r="AV6" s="21"/>
      <c r="AW6" s="14"/>
      <c r="AX6" s="14"/>
      <c r="AY6" s="15"/>
      <c r="AZ6" s="15"/>
    </row>
    <row r="7" customFormat="false" ht="15.75" hidden="false" customHeight="false" outlineLevel="0" collapsed="false">
      <c r="D7" s="8"/>
      <c r="E7" s="10"/>
      <c r="F7" s="10"/>
      <c r="G7" s="10"/>
      <c r="H7" s="11"/>
      <c r="I7" s="23"/>
      <c r="J7" s="23"/>
      <c r="K7" s="23"/>
      <c r="L7" s="20" t="s">
        <v>10</v>
      </c>
      <c r="M7" s="20"/>
      <c r="N7" s="20"/>
      <c r="O7" s="20"/>
      <c r="P7" s="21" t="s">
        <v>11</v>
      </c>
      <c r="Q7" s="21"/>
      <c r="R7" s="22" t="s">
        <v>12</v>
      </c>
      <c r="S7" s="22"/>
      <c r="T7" s="23"/>
      <c r="U7" s="23"/>
      <c r="V7" s="23"/>
      <c r="W7" s="20" t="s">
        <v>10</v>
      </c>
      <c r="X7" s="20"/>
      <c r="Y7" s="20"/>
      <c r="Z7" s="20"/>
      <c r="AA7" s="21" t="s">
        <v>11</v>
      </c>
      <c r="AB7" s="21"/>
      <c r="AC7" s="22" t="s">
        <v>12</v>
      </c>
      <c r="AD7" s="22"/>
      <c r="AE7" s="18"/>
      <c r="AF7" s="19"/>
      <c r="AG7" s="24"/>
      <c r="AH7" s="19"/>
      <c r="AI7" s="19"/>
      <c r="AJ7" s="20"/>
      <c r="AK7" s="20"/>
      <c r="AL7" s="20"/>
      <c r="AM7" s="20"/>
      <c r="AN7" s="25"/>
      <c r="AO7" s="21"/>
      <c r="AP7" s="22"/>
      <c r="AQ7" s="22"/>
      <c r="AR7" s="11"/>
      <c r="AS7" s="11"/>
      <c r="AT7" s="11"/>
      <c r="AU7" s="25"/>
      <c r="AV7" s="21"/>
      <c r="AW7" s="14"/>
      <c r="AX7" s="14"/>
      <c r="AY7" s="15"/>
      <c r="AZ7" s="15"/>
    </row>
    <row r="8" customFormat="false" ht="30.75" hidden="false" customHeight="false" outlineLevel="0" collapsed="false">
      <c r="B8" s="4"/>
      <c r="C8" s="26" t="s">
        <v>14</v>
      </c>
      <c r="D8" s="8" t="s">
        <v>15</v>
      </c>
      <c r="E8" s="9" t="s">
        <v>15</v>
      </c>
      <c r="F8" s="9" t="s">
        <v>16</v>
      </c>
      <c r="G8" s="27" t="s">
        <v>17</v>
      </c>
      <c r="H8" s="11" t="s">
        <v>18</v>
      </c>
      <c r="I8" s="28" t="s">
        <v>15</v>
      </c>
      <c r="J8" s="28" t="s">
        <v>19</v>
      </c>
      <c r="K8" s="23" t="s">
        <v>20</v>
      </c>
      <c r="L8" s="29" t="s">
        <v>21</v>
      </c>
      <c r="M8" s="29" t="s">
        <v>22</v>
      </c>
      <c r="N8" s="20" t="s">
        <v>23</v>
      </c>
      <c r="O8" s="29" t="s">
        <v>24</v>
      </c>
      <c r="P8" s="30" t="s">
        <v>22</v>
      </c>
      <c r="Q8" s="31" t="s">
        <v>23</v>
      </c>
      <c r="R8" s="32" t="s">
        <v>22</v>
      </c>
      <c r="S8" s="22" t="s">
        <v>23</v>
      </c>
      <c r="T8" s="28" t="s">
        <v>15</v>
      </c>
      <c r="U8" s="28" t="s">
        <v>19</v>
      </c>
      <c r="V8" s="23" t="s">
        <v>20</v>
      </c>
      <c r="W8" s="29" t="s">
        <v>21</v>
      </c>
      <c r="X8" s="29" t="s">
        <v>22</v>
      </c>
      <c r="Y8" s="20" t="s">
        <v>23</v>
      </c>
      <c r="Z8" s="29" t="s">
        <v>24</v>
      </c>
      <c r="AA8" s="30" t="s">
        <v>22</v>
      </c>
      <c r="AB8" s="31" t="s">
        <v>23</v>
      </c>
      <c r="AC8" s="32" t="s">
        <v>22</v>
      </c>
      <c r="AD8" s="22" t="s">
        <v>23</v>
      </c>
      <c r="AE8" s="18" t="s">
        <v>15</v>
      </c>
      <c r="AF8" s="19" t="s">
        <v>19</v>
      </c>
      <c r="AG8" s="33" t="s">
        <v>20</v>
      </c>
      <c r="AH8" s="19" t="s">
        <v>25</v>
      </c>
      <c r="AI8" s="19" t="s">
        <v>26</v>
      </c>
      <c r="AJ8" s="29" t="s">
        <v>21</v>
      </c>
      <c r="AK8" s="29" t="s">
        <v>27</v>
      </c>
      <c r="AL8" s="20" t="s">
        <v>23</v>
      </c>
      <c r="AM8" s="29" t="s">
        <v>24</v>
      </c>
      <c r="AN8" s="25" t="s">
        <v>22</v>
      </c>
      <c r="AO8" s="21" t="s">
        <v>23</v>
      </c>
      <c r="AP8" s="22" t="s">
        <v>22</v>
      </c>
      <c r="AQ8" s="22" t="s">
        <v>23</v>
      </c>
      <c r="AR8" s="34" t="s">
        <v>28</v>
      </c>
      <c r="AS8" s="34" t="s">
        <v>29</v>
      </c>
      <c r="AT8" s="34" t="s">
        <v>30</v>
      </c>
      <c r="AU8" s="25" t="s">
        <v>22</v>
      </c>
      <c r="AV8" s="21" t="s">
        <v>23</v>
      </c>
      <c r="AW8" s="14" t="s">
        <v>31</v>
      </c>
      <c r="AX8" s="14" t="s">
        <v>32</v>
      </c>
      <c r="AY8" s="15" t="s">
        <v>33</v>
      </c>
      <c r="AZ8" s="15" t="s">
        <v>34</v>
      </c>
    </row>
    <row r="9" s="3" customFormat="true" ht="122.25" hidden="false" customHeight="true" outlineLevel="0" collapsed="false">
      <c r="A9" s="6"/>
      <c r="C9" s="35" t="n">
        <v>1</v>
      </c>
      <c r="D9" s="36" t="s">
        <v>35</v>
      </c>
      <c r="E9" s="37" t="s">
        <v>36</v>
      </c>
      <c r="F9" s="37" t="s">
        <v>37</v>
      </c>
      <c r="G9" s="37" t="s">
        <v>38</v>
      </c>
      <c r="H9" s="37" t="s">
        <v>39</v>
      </c>
      <c r="I9" s="37" t="s">
        <v>40</v>
      </c>
      <c r="J9" s="38" t="s">
        <v>41</v>
      </c>
      <c r="K9" s="39" t="s">
        <v>42</v>
      </c>
      <c r="L9" s="40" t="s">
        <v>43</v>
      </c>
      <c r="M9" s="41" t="s">
        <v>44</v>
      </c>
      <c r="N9" s="42" t="s">
        <v>45</v>
      </c>
      <c r="O9" s="43" t="s">
        <v>46</v>
      </c>
      <c r="P9" s="44" t="s">
        <v>47</v>
      </c>
      <c r="Q9" s="44" t="s">
        <v>45</v>
      </c>
      <c r="R9" s="45" t="s">
        <v>48</v>
      </c>
      <c r="S9" s="42" t="s">
        <v>45</v>
      </c>
      <c r="T9" s="37" t="s">
        <v>49</v>
      </c>
      <c r="U9" s="46" t="s">
        <v>50</v>
      </c>
      <c r="V9" s="45" t="s">
        <v>51</v>
      </c>
      <c r="W9" s="40" t="s">
        <v>43</v>
      </c>
      <c r="X9" s="41" t="s">
        <v>52</v>
      </c>
      <c r="Y9" s="42" t="s">
        <v>45</v>
      </c>
      <c r="Z9" s="43" t="s">
        <v>46</v>
      </c>
      <c r="AA9" s="44" t="s">
        <v>47</v>
      </c>
      <c r="AB9" s="44" t="s">
        <v>45</v>
      </c>
      <c r="AC9" s="45" t="s">
        <v>48</v>
      </c>
      <c r="AD9" s="42" t="s">
        <v>45</v>
      </c>
      <c r="AE9" s="47" t="s">
        <v>53</v>
      </c>
      <c r="AF9" s="48" t="s">
        <v>54</v>
      </c>
      <c r="AG9" s="49" t="s">
        <v>55</v>
      </c>
      <c r="AH9" s="50" t="n">
        <v>1</v>
      </c>
      <c r="AI9" s="50" t="n">
        <v>0</v>
      </c>
      <c r="AJ9" s="40" t="s">
        <v>43</v>
      </c>
      <c r="AK9" s="41" t="s">
        <v>56</v>
      </c>
      <c r="AL9" s="42" t="s">
        <v>45</v>
      </c>
      <c r="AM9" s="43" t="s">
        <v>46</v>
      </c>
      <c r="AN9" s="36" t="s">
        <v>57</v>
      </c>
      <c r="AO9" s="42" t="s">
        <v>45</v>
      </c>
      <c r="AP9" s="36" t="s">
        <v>58</v>
      </c>
      <c r="AQ9" s="51" t="s">
        <v>45</v>
      </c>
      <c r="AR9" s="52" t="s">
        <v>59</v>
      </c>
      <c r="AS9" s="6"/>
      <c r="AT9" s="52" t="s">
        <v>60</v>
      </c>
      <c r="AU9" s="36" t="s">
        <v>61</v>
      </c>
      <c r="AV9" s="42" t="s">
        <v>45</v>
      </c>
      <c r="AW9" s="37" t="s">
        <v>62</v>
      </c>
      <c r="AX9" s="46" t="s">
        <v>63</v>
      </c>
      <c r="AY9" s="39"/>
      <c r="AZ9" s="53"/>
    </row>
    <row r="10" s="3" customFormat="true" ht="101.25" hidden="false" customHeight="true" outlineLevel="0" collapsed="false">
      <c r="A10" s="6"/>
      <c r="C10" s="35"/>
      <c r="D10" s="6"/>
      <c r="E10" s="6"/>
      <c r="F10" s="6"/>
      <c r="G10" s="6"/>
      <c r="H10" s="6"/>
      <c r="I10" s="6"/>
      <c r="J10" s="6"/>
      <c r="K10" s="6"/>
      <c r="L10" s="54" t="s">
        <v>64</v>
      </c>
      <c r="M10" s="55" t="s">
        <v>65</v>
      </c>
      <c r="N10" s="56" t="s">
        <v>45</v>
      </c>
      <c r="O10" s="54" t="s">
        <v>66</v>
      </c>
      <c r="P10" s="1"/>
      <c r="Q10" s="57"/>
      <c r="R10" s="58"/>
      <c r="S10" s="59"/>
      <c r="T10" s="6"/>
      <c r="U10" s="6"/>
      <c r="V10" s="1"/>
      <c r="W10" s="54" t="s">
        <v>64</v>
      </c>
      <c r="X10" s="55" t="s">
        <v>65</v>
      </c>
      <c r="Y10" s="56" t="s">
        <v>45</v>
      </c>
      <c r="Z10" s="54" t="s">
        <v>66</v>
      </c>
      <c r="AA10" s="1"/>
      <c r="AB10" s="57"/>
      <c r="AC10" s="58"/>
      <c r="AD10" s="59"/>
      <c r="AE10" s="6"/>
      <c r="AF10" s="60" t="s">
        <v>67</v>
      </c>
      <c r="AG10" s="61" t="s">
        <v>68</v>
      </c>
      <c r="AH10" s="62" t="n">
        <v>999999</v>
      </c>
      <c r="AI10" s="62" t="n">
        <v>8</v>
      </c>
      <c r="AJ10" s="54" t="s">
        <v>64</v>
      </c>
      <c r="AK10" s="55" t="s">
        <v>69</v>
      </c>
      <c r="AL10" s="56" t="s">
        <v>45</v>
      </c>
      <c r="AM10" s="54" t="s">
        <v>66</v>
      </c>
      <c r="AN10" s="6"/>
      <c r="AO10" s="6"/>
      <c r="AP10" s="6"/>
      <c r="AQ10" s="6"/>
      <c r="AR10" s="62" t="s">
        <v>70</v>
      </c>
      <c r="AS10" s="63"/>
      <c r="AT10" s="6"/>
      <c r="AU10" s="6"/>
      <c r="AV10" s="6"/>
      <c r="AW10" s="6"/>
      <c r="AX10" s="6"/>
      <c r="AY10" s="6"/>
      <c r="AZ10" s="64"/>
    </row>
    <row r="11" s="3" customFormat="true" ht="43.5" hidden="false" customHeight="true" outlineLevel="0" collapsed="false">
      <c r="A11" s="6"/>
      <c r="C11" s="35"/>
      <c r="D11" s="6"/>
      <c r="E11" s="6"/>
      <c r="F11" s="6"/>
      <c r="G11" s="6"/>
      <c r="H11" s="6"/>
      <c r="I11" s="6"/>
      <c r="J11" s="6"/>
      <c r="K11" s="6"/>
      <c r="L11" s="54" t="s">
        <v>71</v>
      </c>
      <c r="M11" s="55" t="s">
        <v>72</v>
      </c>
      <c r="N11" s="56" t="s">
        <v>45</v>
      </c>
      <c r="O11" s="54" t="s">
        <v>73</v>
      </c>
      <c r="P11" s="1"/>
      <c r="Q11" s="1"/>
      <c r="R11" s="1"/>
      <c r="S11" s="6"/>
      <c r="T11" s="6"/>
      <c r="U11" s="6"/>
      <c r="V11" s="1"/>
      <c r="W11" s="54" t="s">
        <v>71</v>
      </c>
      <c r="X11" s="55" t="s">
        <v>74</v>
      </c>
      <c r="Y11" s="56" t="s">
        <v>45</v>
      </c>
      <c r="Z11" s="54" t="s">
        <v>73</v>
      </c>
      <c r="AA11" s="1"/>
      <c r="AB11" s="1"/>
      <c r="AC11" s="1"/>
      <c r="AD11" s="6"/>
      <c r="AE11" s="6"/>
      <c r="AF11" s="65" t="s">
        <v>75</v>
      </c>
      <c r="AG11" s="66" t="s">
        <v>76</v>
      </c>
      <c r="AH11" s="62" t="n">
        <v>999999</v>
      </c>
      <c r="AI11" s="62" t="n">
        <v>4</v>
      </c>
      <c r="AJ11" s="54" t="s">
        <v>71</v>
      </c>
      <c r="AK11" s="55" t="s">
        <v>74</v>
      </c>
      <c r="AL11" s="56" t="s">
        <v>45</v>
      </c>
      <c r="AM11" s="54" t="s">
        <v>73</v>
      </c>
      <c r="AN11" s="6"/>
      <c r="AO11" s="6"/>
      <c r="AP11" s="6"/>
      <c r="AQ11" s="6"/>
      <c r="AR11" s="62" t="s">
        <v>77</v>
      </c>
      <c r="AS11" s="63"/>
      <c r="AT11" s="6"/>
      <c r="AU11" s="6"/>
      <c r="AV11" s="6"/>
      <c r="AW11" s="6"/>
      <c r="AX11" s="6"/>
      <c r="AY11" s="6"/>
      <c r="AZ11" s="64"/>
    </row>
    <row r="12" s="3" customFormat="true" ht="32.25" hidden="false" customHeight="true" outlineLevel="0" collapsed="false">
      <c r="A12" s="6"/>
      <c r="C12" s="35"/>
      <c r="D12" s="6"/>
      <c r="E12" s="6"/>
      <c r="F12" s="6"/>
      <c r="G12" s="6"/>
      <c r="H12" s="6"/>
      <c r="I12" s="6"/>
      <c r="J12" s="6"/>
      <c r="K12" s="6"/>
      <c r="L12" s="67" t="s">
        <v>78</v>
      </c>
      <c r="M12" s="68" t="s">
        <v>79</v>
      </c>
      <c r="N12" s="69" t="s">
        <v>45</v>
      </c>
      <c r="O12" s="70" t="s">
        <v>80</v>
      </c>
      <c r="P12" s="1"/>
      <c r="Q12" s="1"/>
      <c r="R12" s="1"/>
      <c r="S12" s="6"/>
      <c r="T12" s="71"/>
      <c r="U12" s="71"/>
      <c r="V12" s="1"/>
      <c r="W12" s="67" t="s">
        <v>78</v>
      </c>
      <c r="X12" s="68" t="s">
        <v>79</v>
      </c>
      <c r="Y12" s="69" t="s">
        <v>45</v>
      </c>
      <c r="Z12" s="70" t="s">
        <v>80</v>
      </c>
      <c r="AA12" s="1"/>
      <c r="AB12" s="1"/>
      <c r="AC12" s="1"/>
      <c r="AD12" s="6"/>
      <c r="AE12" s="6"/>
      <c r="AF12" s="65" t="s">
        <v>81</v>
      </c>
      <c r="AG12" s="61" t="s">
        <v>82</v>
      </c>
      <c r="AH12" s="72" t="n">
        <v>999999</v>
      </c>
      <c r="AI12" s="72" t="n">
        <v>2</v>
      </c>
      <c r="AJ12" s="67" t="s">
        <v>78</v>
      </c>
      <c r="AK12" s="55" t="s">
        <v>83</v>
      </c>
      <c r="AL12" s="56" t="s">
        <v>45</v>
      </c>
      <c r="AM12" s="70" t="s">
        <v>80</v>
      </c>
      <c r="AN12" s="6"/>
      <c r="AO12" s="6"/>
      <c r="AP12" s="6"/>
      <c r="AQ12" s="6"/>
      <c r="AR12" s="62" t="s">
        <v>84</v>
      </c>
      <c r="AS12" s="63"/>
      <c r="AT12" s="6"/>
      <c r="AU12" s="6"/>
      <c r="AV12" s="6"/>
      <c r="AW12" s="6"/>
      <c r="AX12" s="6"/>
      <c r="AY12" s="6"/>
      <c r="AZ12" s="64"/>
    </row>
    <row r="13" s="3" customFormat="true" ht="40.5" hidden="false" customHeight="true" outlineLevel="0" collapsed="false">
      <c r="A13" s="6"/>
      <c r="C13" s="35"/>
      <c r="D13" s="6"/>
      <c r="E13" s="6"/>
      <c r="F13" s="6"/>
      <c r="G13" s="6"/>
      <c r="H13" s="6"/>
      <c r="I13" s="65" t="s">
        <v>85</v>
      </c>
      <c r="J13" s="73" t="s">
        <v>86</v>
      </c>
      <c r="K13" s="65" t="s">
        <v>87</v>
      </c>
      <c r="L13" s="40" t="s">
        <v>43</v>
      </c>
      <c r="M13" s="55" t="s">
        <v>88</v>
      </c>
      <c r="N13" s="56" t="s">
        <v>45</v>
      </c>
      <c r="O13" s="43" t="s">
        <v>46</v>
      </c>
      <c r="P13" s="74" t="s">
        <v>89</v>
      </c>
      <c r="Q13" s="74" t="s">
        <v>45</v>
      </c>
      <c r="R13" s="75" t="s">
        <v>90</v>
      </c>
      <c r="S13" s="56" t="s">
        <v>45</v>
      </c>
      <c r="T13" s="76" t="s">
        <v>91</v>
      </c>
      <c r="U13" s="76" t="s">
        <v>92</v>
      </c>
      <c r="V13" s="77" t="s">
        <v>93</v>
      </c>
      <c r="W13" s="40" t="s">
        <v>43</v>
      </c>
      <c r="X13" s="55" t="s">
        <v>88</v>
      </c>
      <c r="Y13" s="56" t="s">
        <v>45</v>
      </c>
      <c r="Z13" s="43" t="s">
        <v>46</v>
      </c>
      <c r="AA13" s="74" t="s">
        <v>94</v>
      </c>
      <c r="AB13" s="74" t="s">
        <v>45</v>
      </c>
      <c r="AC13" s="75" t="s">
        <v>90</v>
      </c>
      <c r="AD13" s="56" t="s">
        <v>45</v>
      </c>
      <c r="AE13" s="65" t="s">
        <v>95</v>
      </c>
      <c r="AF13" s="65" t="s">
        <v>96</v>
      </c>
      <c r="AG13" s="54"/>
      <c r="AH13" s="62" t="n">
        <v>999999</v>
      </c>
      <c r="AI13" s="78" t="n">
        <v>999999</v>
      </c>
      <c r="AJ13" s="40" t="s">
        <v>43</v>
      </c>
      <c r="AK13" s="76" t="s">
        <v>52</v>
      </c>
      <c r="AL13" s="79" t="s">
        <v>45</v>
      </c>
      <c r="AM13" s="43" t="s">
        <v>46</v>
      </c>
      <c r="AN13" s="62" t="s">
        <v>97</v>
      </c>
      <c r="AO13" s="56" t="s">
        <v>45</v>
      </c>
      <c r="AP13" s="62" t="s">
        <v>98</v>
      </c>
      <c r="AQ13" s="80" t="s">
        <v>45</v>
      </c>
      <c r="AR13" s="62" t="s">
        <v>99</v>
      </c>
      <c r="AS13" s="63"/>
      <c r="AT13" s="6"/>
      <c r="AU13" s="6"/>
      <c r="AV13" s="6"/>
      <c r="AW13" s="6"/>
      <c r="AX13" s="6"/>
      <c r="AY13" s="7"/>
      <c r="AZ13" s="64"/>
    </row>
    <row r="14" s="3" customFormat="true" ht="37.5" hidden="false" customHeight="true" outlineLevel="0" collapsed="false">
      <c r="A14" s="6"/>
      <c r="C14" s="35"/>
      <c r="D14" s="6"/>
      <c r="E14" s="6"/>
      <c r="F14" s="6"/>
      <c r="G14" s="6"/>
      <c r="H14" s="6"/>
      <c r="I14" s="65"/>
      <c r="J14" s="73"/>
      <c r="K14" s="65"/>
      <c r="L14" s="54" t="s">
        <v>64</v>
      </c>
      <c r="M14" s="55" t="s">
        <v>100</v>
      </c>
      <c r="N14" s="56" t="s">
        <v>45</v>
      </c>
      <c r="O14" s="54" t="s">
        <v>101</v>
      </c>
      <c r="P14" s="1"/>
      <c r="Q14" s="57"/>
      <c r="R14" s="58"/>
      <c r="S14" s="59"/>
      <c r="T14" s="76"/>
      <c r="U14" s="76"/>
      <c r="V14" s="77"/>
      <c r="W14" s="54" t="s">
        <v>64</v>
      </c>
      <c r="X14" s="55" t="s">
        <v>100</v>
      </c>
      <c r="Y14" s="56" t="s">
        <v>45</v>
      </c>
      <c r="Z14" s="54" t="s">
        <v>101</v>
      </c>
      <c r="AA14" s="1"/>
      <c r="AB14" s="57"/>
      <c r="AC14" s="58"/>
      <c r="AD14" s="59"/>
      <c r="AE14" s="65"/>
      <c r="AF14" s="65" t="s">
        <v>102</v>
      </c>
      <c r="AG14" s="54"/>
      <c r="AH14" s="62" t="n">
        <v>999999</v>
      </c>
      <c r="AI14" s="62" t="n">
        <v>8</v>
      </c>
      <c r="AJ14" s="54" t="s">
        <v>64</v>
      </c>
      <c r="AK14" s="55" t="s">
        <v>65</v>
      </c>
      <c r="AL14" s="56" t="s">
        <v>45</v>
      </c>
      <c r="AM14" s="54" t="s">
        <v>101</v>
      </c>
      <c r="AN14" s="6"/>
      <c r="AO14" s="6"/>
      <c r="AP14" s="6"/>
      <c r="AQ14" s="6"/>
      <c r="AR14" s="62" t="s">
        <v>103</v>
      </c>
      <c r="AS14" s="63"/>
      <c r="AT14" s="6"/>
      <c r="AU14" s="6"/>
      <c r="AV14" s="6"/>
      <c r="AW14" s="6"/>
      <c r="AX14" s="6"/>
      <c r="AY14" s="7"/>
      <c r="AZ14" s="64"/>
    </row>
    <row r="15" s="3" customFormat="true" ht="31.5" hidden="false" customHeight="true" outlineLevel="0" collapsed="false">
      <c r="A15" s="6"/>
      <c r="C15" s="35"/>
      <c r="D15" s="6"/>
      <c r="E15" s="6"/>
      <c r="F15" s="6"/>
      <c r="G15" s="6"/>
      <c r="H15" s="6"/>
      <c r="I15" s="65"/>
      <c r="J15" s="73"/>
      <c r="K15" s="65"/>
      <c r="L15" s="54" t="s">
        <v>71</v>
      </c>
      <c r="M15" s="55" t="s">
        <v>104</v>
      </c>
      <c r="N15" s="56" t="s">
        <v>45</v>
      </c>
      <c r="O15" s="54" t="s">
        <v>101</v>
      </c>
      <c r="P15" s="1"/>
      <c r="Q15" s="1"/>
      <c r="R15" s="1"/>
      <c r="S15" s="6"/>
      <c r="T15" s="76"/>
      <c r="U15" s="76"/>
      <c r="V15" s="77"/>
      <c r="W15" s="54" t="s">
        <v>71</v>
      </c>
      <c r="X15" s="55" t="s">
        <v>104</v>
      </c>
      <c r="Y15" s="56" t="s">
        <v>45</v>
      </c>
      <c r="Z15" s="54" t="s">
        <v>101</v>
      </c>
      <c r="AA15" s="1"/>
      <c r="AB15" s="1"/>
      <c r="AC15" s="1"/>
      <c r="AD15" s="6"/>
      <c r="AE15" s="6"/>
      <c r="AF15" s="65" t="s">
        <v>105</v>
      </c>
      <c r="AG15" s="54"/>
      <c r="AH15" s="62" t="n">
        <v>999999</v>
      </c>
      <c r="AI15" s="62" t="n">
        <v>4</v>
      </c>
      <c r="AJ15" s="54" t="s">
        <v>71</v>
      </c>
      <c r="AK15" s="55" t="s">
        <v>74</v>
      </c>
      <c r="AL15" s="56" t="s">
        <v>45</v>
      </c>
      <c r="AM15" s="54" t="s">
        <v>101</v>
      </c>
      <c r="AN15" s="6"/>
      <c r="AO15" s="6"/>
      <c r="AP15" s="6"/>
      <c r="AQ15" s="6"/>
      <c r="AR15" s="62" t="s">
        <v>106</v>
      </c>
      <c r="AS15" s="65" t="s">
        <v>107</v>
      </c>
      <c r="AT15" s="6"/>
      <c r="AU15" s="6"/>
      <c r="AV15" s="6"/>
      <c r="AW15" s="6"/>
      <c r="AX15" s="6"/>
      <c r="AY15" s="7"/>
      <c r="AZ15" s="64"/>
    </row>
    <row r="16" s="3" customFormat="true" ht="39" hidden="false" customHeight="true" outlineLevel="0" collapsed="false">
      <c r="A16" s="6"/>
      <c r="C16" s="35"/>
      <c r="D16" s="6"/>
      <c r="E16" s="6"/>
      <c r="F16" s="6"/>
      <c r="G16" s="6"/>
      <c r="H16" s="6"/>
      <c r="I16" s="2"/>
      <c r="J16" s="6"/>
      <c r="K16" s="6"/>
      <c r="L16" s="67" t="s">
        <v>78</v>
      </c>
      <c r="M16" s="68" t="s">
        <v>79</v>
      </c>
      <c r="N16" s="69" t="s">
        <v>45</v>
      </c>
      <c r="O16" s="70" t="s">
        <v>66</v>
      </c>
      <c r="P16" s="1"/>
      <c r="Q16" s="1"/>
      <c r="R16" s="1"/>
      <c r="S16" s="6"/>
      <c r="T16" s="2"/>
      <c r="U16" s="6"/>
      <c r="V16" s="77"/>
      <c r="W16" s="67" t="s">
        <v>78</v>
      </c>
      <c r="X16" s="68" t="s">
        <v>79</v>
      </c>
      <c r="Y16" s="69" t="s">
        <v>45</v>
      </c>
      <c r="Z16" s="70" t="s">
        <v>66</v>
      </c>
      <c r="AA16" s="1"/>
      <c r="AB16" s="1"/>
      <c r="AC16" s="1"/>
      <c r="AD16" s="6"/>
      <c r="AE16" s="6"/>
      <c r="AF16" s="77" t="s">
        <v>108</v>
      </c>
      <c r="AG16" s="70"/>
      <c r="AH16" s="72" t="n">
        <v>999999</v>
      </c>
      <c r="AI16" s="72" t="n">
        <v>2</v>
      </c>
      <c r="AJ16" s="67" t="s">
        <v>78</v>
      </c>
      <c r="AK16" s="68" t="s">
        <v>79</v>
      </c>
      <c r="AL16" s="69" t="s">
        <v>45</v>
      </c>
      <c r="AM16" s="70" t="s">
        <v>66</v>
      </c>
      <c r="AN16" s="6"/>
      <c r="AO16" s="6"/>
      <c r="AP16" s="6"/>
      <c r="AQ16" s="6"/>
      <c r="AR16" s="6"/>
      <c r="AS16" s="6"/>
      <c r="AT16" s="6"/>
      <c r="AU16" s="6"/>
      <c r="AV16" s="6"/>
      <c r="AW16" s="6"/>
      <c r="AX16" s="6"/>
      <c r="AY16" s="7"/>
      <c r="AZ16" s="81"/>
    </row>
    <row r="17" s="3" customFormat="true" ht="42.75" hidden="false" customHeight="true" outlineLevel="0" collapsed="false">
      <c r="A17" s="6"/>
      <c r="C17" s="35" t="n">
        <v>2</v>
      </c>
      <c r="D17" s="82" t="s">
        <v>35</v>
      </c>
      <c r="E17" s="37" t="s">
        <v>36</v>
      </c>
      <c r="F17" s="37" t="s">
        <v>37</v>
      </c>
      <c r="G17" s="37" t="s">
        <v>38</v>
      </c>
      <c r="H17" s="46" t="s">
        <v>39</v>
      </c>
      <c r="I17" s="37" t="s">
        <v>109</v>
      </c>
      <c r="J17" s="83" t="s">
        <v>54</v>
      </c>
      <c r="K17" s="37" t="s">
        <v>55</v>
      </c>
      <c r="L17" s="40" t="s">
        <v>43</v>
      </c>
      <c r="M17" s="41" t="s">
        <v>89</v>
      </c>
      <c r="N17" s="42" t="s">
        <v>45</v>
      </c>
      <c r="O17" s="43" t="s">
        <v>73</v>
      </c>
      <c r="P17" s="44" t="s">
        <v>110</v>
      </c>
      <c r="Q17" s="44" t="s">
        <v>45</v>
      </c>
      <c r="R17" s="45" t="s">
        <v>111</v>
      </c>
      <c r="S17" s="42" t="s">
        <v>45</v>
      </c>
      <c r="T17" s="37" t="s">
        <v>49</v>
      </c>
      <c r="U17" s="46" t="s">
        <v>50</v>
      </c>
      <c r="V17" s="37" t="s">
        <v>51</v>
      </c>
      <c r="W17" s="40" t="s">
        <v>43</v>
      </c>
      <c r="X17" s="41" t="s">
        <v>56</v>
      </c>
      <c r="Y17" s="42" t="s">
        <v>45</v>
      </c>
      <c r="Z17" s="43" t="s">
        <v>73</v>
      </c>
      <c r="AA17" s="44" t="s">
        <v>57</v>
      </c>
      <c r="AB17" s="44" t="s">
        <v>45</v>
      </c>
      <c r="AC17" s="45" t="s">
        <v>112</v>
      </c>
      <c r="AD17" s="42" t="s">
        <v>45</v>
      </c>
      <c r="AE17" s="47" t="s">
        <v>113</v>
      </c>
      <c r="AF17" s="48" t="s">
        <v>54</v>
      </c>
      <c r="AG17" s="84"/>
      <c r="AH17" s="50" t="n">
        <v>999999</v>
      </c>
      <c r="AI17" s="50" t="n">
        <v>999999</v>
      </c>
      <c r="AJ17" s="40" t="s">
        <v>43</v>
      </c>
      <c r="AK17" s="41" t="s">
        <v>89</v>
      </c>
      <c r="AL17" s="42" t="s">
        <v>45</v>
      </c>
      <c r="AM17" s="43" t="s">
        <v>73</v>
      </c>
      <c r="AN17" s="36" t="s">
        <v>94</v>
      </c>
      <c r="AO17" s="42" t="s">
        <v>45</v>
      </c>
      <c r="AP17" s="36" t="s">
        <v>58</v>
      </c>
      <c r="AQ17" s="42" t="s">
        <v>45</v>
      </c>
      <c r="AR17" s="85" t="s">
        <v>59</v>
      </c>
      <c r="AS17" s="86"/>
      <c r="AT17" s="85" t="s">
        <v>114</v>
      </c>
      <c r="AU17" s="36" t="s">
        <v>61</v>
      </c>
      <c r="AV17" s="42" t="s">
        <v>45</v>
      </c>
      <c r="AW17" s="37" t="s">
        <v>115</v>
      </c>
      <c r="AX17" s="46" t="s">
        <v>63</v>
      </c>
      <c r="AY17" s="39"/>
      <c r="AZ17" s="53"/>
    </row>
    <row r="18" s="3" customFormat="true" ht="31.5" hidden="false" customHeight="true" outlineLevel="0" collapsed="false">
      <c r="A18" s="6"/>
      <c r="C18" s="35"/>
      <c r="D18" s="87"/>
      <c r="E18" s="6"/>
      <c r="F18" s="6"/>
      <c r="G18" s="6"/>
      <c r="H18" s="6"/>
      <c r="I18" s="37"/>
      <c r="J18" s="6"/>
      <c r="K18" s="37"/>
      <c r="L18" s="54" t="s">
        <v>64</v>
      </c>
      <c r="M18" s="55" t="s">
        <v>69</v>
      </c>
      <c r="N18" s="56" t="s">
        <v>45</v>
      </c>
      <c r="O18" s="54" t="s">
        <v>116</v>
      </c>
      <c r="P18" s="1"/>
      <c r="Q18" s="57"/>
      <c r="R18" s="58"/>
      <c r="S18" s="59"/>
      <c r="T18" s="6"/>
      <c r="U18" s="6"/>
      <c r="V18" s="37"/>
      <c r="W18" s="54" t="s">
        <v>64</v>
      </c>
      <c r="X18" s="55" t="s">
        <v>69</v>
      </c>
      <c r="Y18" s="56" t="s">
        <v>45</v>
      </c>
      <c r="Z18" s="54" t="s">
        <v>116</v>
      </c>
      <c r="AA18" s="1"/>
      <c r="AB18" s="57"/>
      <c r="AC18" s="58"/>
      <c r="AD18" s="59"/>
      <c r="AE18" s="6"/>
      <c r="AF18" s="62" t="s">
        <v>67</v>
      </c>
      <c r="AG18" s="60"/>
      <c r="AH18" s="62" t="n">
        <v>999999</v>
      </c>
      <c r="AI18" s="62" t="n">
        <v>8</v>
      </c>
      <c r="AJ18" s="54" t="s">
        <v>64</v>
      </c>
      <c r="AK18" s="55" t="s">
        <v>69</v>
      </c>
      <c r="AL18" s="56" t="s">
        <v>45</v>
      </c>
      <c r="AM18" s="54" t="s">
        <v>116</v>
      </c>
      <c r="AN18" s="6"/>
      <c r="AO18" s="6"/>
      <c r="AP18" s="6"/>
      <c r="AQ18" s="6"/>
      <c r="AR18" s="62" t="s">
        <v>70</v>
      </c>
      <c r="AS18" s="86"/>
      <c r="AT18" s="62" t="s">
        <v>117</v>
      </c>
      <c r="AU18" s="6"/>
      <c r="AV18" s="6"/>
      <c r="AW18" s="6"/>
      <c r="AX18" s="6"/>
      <c r="AY18" s="6"/>
      <c r="AZ18" s="88"/>
    </row>
    <row r="19" s="3" customFormat="true" ht="27.75" hidden="false" customHeight="true" outlineLevel="0" collapsed="false">
      <c r="A19" s="6"/>
      <c r="C19" s="35"/>
      <c r="D19" s="87"/>
      <c r="E19" s="6"/>
      <c r="F19" s="6"/>
      <c r="G19" s="6"/>
      <c r="H19" s="6"/>
      <c r="I19" s="6"/>
      <c r="J19" s="6"/>
      <c r="K19" s="37"/>
      <c r="L19" s="54" t="s">
        <v>71</v>
      </c>
      <c r="M19" s="55" t="s">
        <v>74</v>
      </c>
      <c r="N19" s="56" t="s">
        <v>45</v>
      </c>
      <c r="O19" s="54" t="s">
        <v>46</v>
      </c>
      <c r="P19" s="1"/>
      <c r="Q19" s="1"/>
      <c r="R19" s="1"/>
      <c r="S19" s="6"/>
      <c r="T19" s="6"/>
      <c r="U19" s="6"/>
      <c r="V19" s="37"/>
      <c r="W19" s="54" t="s">
        <v>71</v>
      </c>
      <c r="X19" s="55" t="s">
        <v>74</v>
      </c>
      <c r="Y19" s="56" t="s">
        <v>45</v>
      </c>
      <c r="Z19" s="54" t="s">
        <v>46</v>
      </c>
      <c r="AA19" s="1"/>
      <c r="AB19" s="1"/>
      <c r="AC19" s="1"/>
      <c r="AD19" s="6"/>
      <c r="AE19" s="6"/>
      <c r="AF19" s="65" t="s">
        <v>118</v>
      </c>
      <c r="AG19" s="54"/>
      <c r="AH19" s="62" t="n">
        <v>999999</v>
      </c>
      <c r="AI19" s="62" t="n">
        <v>4</v>
      </c>
      <c r="AJ19" s="54" t="s">
        <v>71</v>
      </c>
      <c r="AK19" s="55" t="s">
        <v>74</v>
      </c>
      <c r="AL19" s="56" t="s">
        <v>45</v>
      </c>
      <c r="AM19" s="54" t="s">
        <v>46</v>
      </c>
      <c r="AN19" s="6"/>
      <c r="AO19" s="6"/>
      <c r="AP19" s="6"/>
      <c r="AQ19" s="6"/>
      <c r="AR19" s="62" t="s">
        <v>77</v>
      </c>
      <c r="AS19" s="86"/>
      <c r="AT19" s="62" t="s">
        <v>60</v>
      </c>
      <c r="AU19" s="6"/>
      <c r="AV19" s="6"/>
      <c r="AW19" s="6"/>
      <c r="AX19" s="6"/>
      <c r="AY19" s="6"/>
      <c r="AZ19" s="88"/>
    </row>
    <row r="20" s="3" customFormat="true" ht="48" hidden="false" customHeight="true" outlineLevel="0" collapsed="false">
      <c r="A20" s="6"/>
      <c r="C20" s="35"/>
      <c r="D20" s="87"/>
      <c r="E20" s="6"/>
      <c r="F20" s="6"/>
      <c r="G20" s="6"/>
      <c r="H20" s="6"/>
      <c r="I20" s="6"/>
      <c r="J20" s="6"/>
      <c r="K20" s="37"/>
      <c r="L20" s="67" t="s">
        <v>78</v>
      </c>
      <c r="M20" s="68" t="s">
        <v>119</v>
      </c>
      <c r="N20" s="69" t="s">
        <v>45</v>
      </c>
      <c r="O20" s="70" t="s">
        <v>101</v>
      </c>
      <c r="P20" s="1"/>
      <c r="Q20" s="1"/>
      <c r="R20" s="1"/>
      <c r="S20" s="6"/>
      <c r="T20" s="71"/>
      <c r="U20" s="71"/>
      <c r="V20" s="37"/>
      <c r="W20" s="67" t="s">
        <v>78</v>
      </c>
      <c r="X20" s="89" t="s">
        <v>83</v>
      </c>
      <c r="Y20" s="90" t="s">
        <v>45</v>
      </c>
      <c r="Z20" s="70" t="s">
        <v>101</v>
      </c>
      <c r="AA20" s="1"/>
      <c r="AB20" s="1"/>
      <c r="AC20" s="1"/>
      <c r="AD20" s="6"/>
      <c r="AE20" s="6"/>
      <c r="AF20" s="65" t="s">
        <v>120</v>
      </c>
      <c r="AG20" s="54"/>
      <c r="AH20" s="62" t="n">
        <v>999999</v>
      </c>
      <c r="AI20" s="62" t="n">
        <v>2</v>
      </c>
      <c r="AJ20" s="67" t="s">
        <v>78</v>
      </c>
      <c r="AK20" s="89" t="s">
        <v>119</v>
      </c>
      <c r="AL20" s="90" t="s">
        <v>45</v>
      </c>
      <c r="AM20" s="70" t="s">
        <v>101</v>
      </c>
      <c r="AN20" s="6"/>
      <c r="AO20" s="6"/>
      <c r="AP20" s="6"/>
      <c r="AQ20" s="6"/>
      <c r="AR20" s="62" t="s">
        <v>84</v>
      </c>
      <c r="AS20" s="86"/>
      <c r="AT20" s="62" t="s">
        <v>121</v>
      </c>
      <c r="AU20" s="6"/>
      <c r="AV20" s="6"/>
      <c r="AW20" s="6"/>
      <c r="AX20" s="6"/>
      <c r="AY20" s="6"/>
      <c r="AZ20" s="88"/>
    </row>
    <row r="21" s="3" customFormat="true" ht="40.5" hidden="false" customHeight="true" outlineLevel="0" collapsed="false">
      <c r="A21" s="6"/>
      <c r="C21" s="35"/>
      <c r="D21" s="87"/>
      <c r="E21" s="6"/>
      <c r="F21" s="6"/>
      <c r="G21" s="6"/>
      <c r="H21" s="6"/>
      <c r="I21" s="75" t="s">
        <v>122</v>
      </c>
      <c r="J21" s="91" t="s">
        <v>67</v>
      </c>
      <c r="K21" s="54" t="s">
        <v>123</v>
      </c>
      <c r="L21" s="40" t="s">
        <v>43</v>
      </c>
      <c r="M21" s="55" t="s">
        <v>124</v>
      </c>
      <c r="N21" s="56" t="s">
        <v>45</v>
      </c>
      <c r="O21" s="43" t="s">
        <v>46</v>
      </c>
      <c r="P21" s="74" t="s">
        <v>125</v>
      </c>
      <c r="Q21" s="74" t="s">
        <v>45</v>
      </c>
      <c r="R21" s="75" t="s">
        <v>126</v>
      </c>
      <c r="S21" s="56" t="s">
        <v>45</v>
      </c>
      <c r="T21" s="76" t="s">
        <v>91</v>
      </c>
      <c r="U21" s="76" t="s">
        <v>92</v>
      </c>
      <c r="V21" s="92" t="s">
        <v>93</v>
      </c>
      <c r="W21" s="40" t="s">
        <v>43</v>
      </c>
      <c r="X21" s="41" t="s">
        <v>127</v>
      </c>
      <c r="Y21" s="42" t="s">
        <v>45</v>
      </c>
      <c r="Z21" s="43" t="s">
        <v>46</v>
      </c>
      <c r="AA21" s="44" t="s">
        <v>128</v>
      </c>
      <c r="AB21" s="44" t="s">
        <v>45</v>
      </c>
      <c r="AC21" s="45" t="s">
        <v>48</v>
      </c>
      <c r="AD21" s="51" t="s">
        <v>45</v>
      </c>
      <c r="AE21" s="65" t="s">
        <v>129</v>
      </c>
      <c r="AF21" s="65" t="s">
        <v>54</v>
      </c>
      <c r="AG21" s="93"/>
      <c r="AH21" s="50" t="n">
        <v>999999</v>
      </c>
      <c r="AI21" s="50" t="n">
        <v>999999</v>
      </c>
      <c r="AJ21" s="40" t="s">
        <v>43</v>
      </c>
      <c r="AK21" s="41" t="s">
        <v>124</v>
      </c>
      <c r="AL21" s="42" t="s">
        <v>45</v>
      </c>
      <c r="AM21" s="43" t="s">
        <v>46</v>
      </c>
      <c r="AN21" s="36" t="s">
        <v>128</v>
      </c>
      <c r="AO21" s="42" t="s">
        <v>45</v>
      </c>
      <c r="AP21" s="36" t="s">
        <v>119</v>
      </c>
      <c r="AQ21" s="42" t="s">
        <v>45</v>
      </c>
      <c r="AR21" s="62" t="s">
        <v>99</v>
      </c>
      <c r="AS21" s="86"/>
      <c r="AT21" s="6"/>
      <c r="AU21" s="6"/>
      <c r="AV21" s="6"/>
      <c r="AW21" s="6"/>
      <c r="AX21" s="6"/>
      <c r="AY21" s="6"/>
      <c r="AZ21" s="88"/>
    </row>
    <row r="22" s="3" customFormat="true" ht="37.5" hidden="false" customHeight="true" outlineLevel="0" collapsed="false">
      <c r="A22" s="6"/>
      <c r="C22" s="35"/>
      <c r="D22" s="87"/>
      <c r="E22" s="6"/>
      <c r="F22" s="6"/>
      <c r="G22" s="6"/>
      <c r="H22" s="6"/>
      <c r="I22" s="6"/>
      <c r="J22" s="6"/>
      <c r="K22" s="54"/>
      <c r="L22" s="54" t="s">
        <v>64</v>
      </c>
      <c r="M22" s="55" t="s">
        <v>97</v>
      </c>
      <c r="N22" s="56" t="s">
        <v>45</v>
      </c>
      <c r="O22" s="54" t="s">
        <v>101</v>
      </c>
      <c r="P22" s="1"/>
      <c r="Q22" s="57"/>
      <c r="R22" s="58"/>
      <c r="S22" s="59"/>
      <c r="T22" s="76"/>
      <c r="U22" s="76"/>
      <c r="V22" s="92"/>
      <c r="W22" s="54" t="s">
        <v>64</v>
      </c>
      <c r="X22" s="55" t="s">
        <v>130</v>
      </c>
      <c r="Y22" s="56" t="s">
        <v>45</v>
      </c>
      <c r="Z22" s="54" t="s">
        <v>101</v>
      </c>
      <c r="AA22" s="1"/>
      <c r="AB22" s="57"/>
      <c r="AC22" s="58"/>
      <c r="AD22" s="59"/>
      <c r="AE22" s="65"/>
      <c r="AF22" s="65" t="s">
        <v>67</v>
      </c>
      <c r="AG22" s="54"/>
      <c r="AH22" s="62" t="n">
        <v>999999</v>
      </c>
      <c r="AI22" s="62" t="n">
        <v>8</v>
      </c>
      <c r="AJ22" s="54" t="s">
        <v>64</v>
      </c>
      <c r="AK22" s="55" t="s">
        <v>97</v>
      </c>
      <c r="AL22" s="56" t="s">
        <v>45</v>
      </c>
      <c r="AM22" s="54" t="s">
        <v>101</v>
      </c>
      <c r="AN22" s="6"/>
      <c r="AO22" s="6"/>
      <c r="AP22" s="6"/>
      <c r="AQ22" s="6"/>
      <c r="AR22" s="62" t="s">
        <v>103</v>
      </c>
      <c r="AS22" s="86"/>
      <c r="AT22" s="6"/>
      <c r="AU22" s="6"/>
      <c r="AV22" s="6"/>
      <c r="AW22" s="6"/>
      <c r="AX22" s="6"/>
      <c r="AY22" s="6"/>
      <c r="AZ22" s="88"/>
    </row>
    <row r="23" s="3" customFormat="true" ht="31.5" hidden="false" customHeight="true" outlineLevel="0" collapsed="false">
      <c r="A23" s="6"/>
      <c r="C23" s="35"/>
      <c r="D23" s="87"/>
      <c r="E23" s="6"/>
      <c r="F23" s="6"/>
      <c r="G23" s="6"/>
      <c r="H23" s="6"/>
      <c r="I23" s="6"/>
      <c r="J23" s="6"/>
      <c r="K23" s="54"/>
      <c r="L23" s="54" t="s">
        <v>71</v>
      </c>
      <c r="M23" s="55" t="s">
        <v>131</v>
      </c>
      <c r="N23" s="56" t="s">
        <v>45</v>
      </c>
      <c r="O23" s="54" t="s">
        <v>101</v>
      </c>
      <c r="P23" s="1"/>
      <c r="Q23" s="1"/>
      <c r="R23" s="1"/>
      <c r="S23" s="6"/>
      <c r="T23" s="76"/>
      <c r="U23" s="76"/>
      <c r="V23" s="92"/>
      <c r="W23" s="54" t="s">
        <v>71</v>
      </c>
      <c r="X23" s="55" t="s">
        <v>74</v>
      </c>
      <c r="Y23" s="56" t="s">
        <v>45</v>
      </c>
      <c r="Z23" s="54" t="s">
        <v>101</v>
      </c>
      <c r="AA23" s="1"/>
      <c r="AB23" s="1"/>
      <c r="AC23" s="1"/>
      <c r="AD23" s="6"/>
      <c r="AE23" s="6"/>
      <c r="AF23" s="65" t="s">
        <v>105</v>
      </c>
      <c r="AG23" s="54"/>
      <c r="AH23" s="62" t="n">
        <v>999999</v>
      </c>
      <c r="AI23" s="62" t="n">
        <v>4</v>
      </c>
      <c r="AJ23" s="54" t="s">
        <v>71</v>
      </c>
      <c r="AK23" s="55" t="s">
        <v>131</v>
      </c>
      <c r="AL23" s="56" t="s">
        <v>45</v>
      </c>
      <c r="AM23" s="54" t="s">
        <v>101</v>
      </c>
      <c r="AN23" s="6"/>
      <c r="AO23" s="6"/>
      <c r="AP23" s="6"/>
      <c r="AQ23" s="6"/>
      <c r="AR23" s="62" t="s">
        <v>106</v>
      </c>
      <c r="AS23" s="62" t="s">
        <v>107</v>
      </c>
      <c r="AT23" s="6"/>
      <c r="AU23" s="6"/>
      <c r="AV23" s="6"/>
      <c r="AW23" s="6"/>
      <c r="AX23" s="6"/>
      <c r="AY23" s="6"/>
      <c r="AZ23" s="88"/>
    </row>
    <row r="24" s="3" customFormat="true" ht="39" hidden="false" customHeight="true" outlineLevel="0" collapsed="false">
      <c r="A24" s="6"/>
      <c r="C24" s="35"/>
      <c r="D24" s="94"/>
      <c r="E24" s="95"/>
      <c r="F24" s="95"/>
      <c r="G24" s="95"/>
      <c r="H24" s="95"/>
      <c r="I24" s="96"/>
      <c r="J24" s="95"/>
      <c r="K24" s="95"/>
      <c r="L24" s="67" t="s">
        <v>78</v>
      </c>
      <c r="M24" s="89" t="s">
        <v>98</v>
      </c>
      <c r="N24" s="90" t="s">
        <v>45</v>
      </c>
      <c r="O24" s="70" t="s">
        <v>66</v>
      </c>
      <c r="P24" s="97"/>
      <c r="Q24" s="97"/>
      <c r="R24" s="97"/>
      <c r="S24" s="95"/>
      <c r="T24" s="96"/>
      <c r="U24" s="95"/>
      <c r="V24" s="92"/>
      <c r="W24" s="67" t="s">
        <v>78</v>
      </c>
      <c r="X24" s="89" t="s">
        <v>119</v>
      </c>
      <c r="Y24" s="90" t="s">
        <v>45</v>
      </c>
      <c r="Z24" s="70" t="s">
        <v>66</v>
      </c>
      <c r="AA24" s="97"/>
      <c r="AB24" s="97"/>
      <c r="AC24" s="97"/>
      <c r="AD24" s="95"/>
      <c r="AE24" s="95"/>
      <c r="AF24" s="98" t="s">
        <v>108</v>
      </c>
      <c r="AG24" s="67"/>
      <c r="AH24" s="99" t="n">
        <v>999999</v>
      </c>
      <c r="AI24" s="99" t="n">
        <v>2</v>
      </c>
      <c r="AJ24" s="67" t="s">
        <v>78</v>
      </c>
      <c r="AK24" s="89" t="s">
        <v>98</v>
      </c>
      <c r="AL24" s="90" t="s">
        <v>45</v>
      </c>
      <c r="AM24" s="70" t="s">
        <v>66</v>
      </c>
      <c r="AN24" s="95"/>
      <c r="AO24" s="95"/>
      <c r="AP24" s="95"/>
      <c r="AQ24" s="95"/>
      <c r="AR24" s="95"/>
      <c r="AS24" s="95"/>
      <c r="AT24" s="95"/>
      <c r="AU24" s="95"/>
      <c r="AV24" s="95"/>
      <c r="AW24" s="95"/>
      <c r="AX24" s="95"/>
      <c r="AY24" s="95"/>
      <c r="AZ24" s="100"/>
    </row>
    <row r="25" s="3" customFormat="true" ht="42.75" hidden="false" customHeight="true" outlineLevel="0" collapsed="false">
      <c r="A25" s="6"/>
      <c r="B25" s="101"/>
      <c r="C25" s="35" t="n">
        <v>3</v>
      </c>
      <c r="D25" s="36" t="s">
        <v>35</v>
      </c>
      <c r="E25" s="37" t="s">
        <v>36</v>
      </c>
      <c r="F25" s="37" t="s">
        <v>37</v>
      </c>
      <c r="G25" s="37" t="s">
        <v>38</v>
      </c>
      <c r="H25" s="37" t="s">
        <v>132</v>
      </c>
      <c r="I25" s="37" t="s">
        <v>109</v>
      </c>
      <c r="J25" s="83" t="s">
        <v>54</v>
      </c>
      <c r="K25" s="40" t="s">
        <v>55</v>
      </c>
      <c r="L25" s="40" t="s">
        <v>43</v>
      </c>
      <c r="M25" s="41" t="s">
        <v>44</v>
      </c>
      <c r="N25" s="42" t="s">
        <v>45</v>
      </c>
      <c r="O25" s="43" t="s">
        <v>73</v>
      </c>
      <c r="P25" s="44" t="s">
        <v>110</v>
      </c>
      <c r="Q25" s="44" t="s">
        <v>45</v>
      </c>
      <c r="R25" s="45" t="s">
        <v>133</v>
      </c>
      <c r="S25" s="42" t="s">
        <v>45</v>
      </c>
      <c r="T25" s="37" t="s">
        <v>134</v>
      </c>
      <c r="U25" s="46" t="s">
        <v>135</v>
      </c>
      <c r="V25" s="37" t="s">
        <v>136</v>
      </c>
      <c r="W25" s="40" t="s">
        <v>43</v>
      </c>
      <c r="X25" s="41" t="s">
        <v>137</v>
      </c>
      <c r="Y25" s="42" t="s">
        <v>45</v>
      </c>
      <c r="Z25" s="43" t="s">
        <v>73</v>
      </c>
      <c r="AA25" s="44" t="s">
        <v>47</v>
      </c>
      <c r="AB25" s="44" t="s">
        <v>45</v>
      </c>
      <c r="AC25" s="45" t="s">
        <v>48</v>
      </c>
      <c r="AD25" s="42" t="s">
        <v>45</v>
      </c>
      <c r="AE25" s="47" t="s">
        <v>138</v>
      </c>
      <c r="AF25" s="48" t="s">
        <v>54</v>
      </c>
      <c r="AG25" s="84"/>
      <c r="AH25" s="50" t="n">
        <v>999999</v>
      </c>
      <c r="AI25" s="50" t="n">
        <v>999999</v>
      </c>
      <c r="AJ25" s="40" t="s">
        <v>43</v>
      </c>
      <c r="AK25" s="41" t="s">
        <v>44</v>
      </c>
      <c r="AL25" s="42" t="s">
        <v>45</v>
      </c>
      <c r="AM25" s="43" t="s">
        <v>73</v>
      </c>
      <c r="AN25" s="36" t="s">
        <v>139</v>
      </c>
      <c r="AO25" s="42" t="s">
        <v>45</v>
      </c>
      <c r="AP25" s="36" t="s">
        <v>140</v>
      </c>
      <c r="AQ25" s="42" t="s">
        <v>45</v>
      </c>
      <c r="AR25" s="85" t="s">
        <v>59</v>
      </c>
      <c r="AS25" s="86"/>
      <c r="AT25" s="85" t="s">
        <v>60</v>
      </c>
      <c r="AU25" s="36" t="s">
        <v>61</v>
      </c>
      <c r="AV25" s="42" t="s">
        <v>45</v>
      </c>
      <c r="AW25" s="37" t="s">
        <v>115</v>
      </c>
      <c r="AX25" s="46" t="s">
        <v>63</v>
      </c>
      <c r="AY25" s="40" t="s">
        <v>141</v>
      </c>
      <c r="AZ25" s="102"/>
    </row>
    <row r="26" s="3" customFormat="true" ht="31.5" hidden="false" customHeight="true" outlineLevel="0" collapsed="false">
      <c r="A26" s="6"/>
      <c r="B26" s="103"/>
      <c r="C26" s="35"/>
      <c r="D26" s="6"/>
      <c r="E26" s="6"/>
      <c r="F26" s="6"/>
      <c r="G26" s="6"/>
      <c r="H26" s="6"/>
      <c r="I26" s="104"/>
      <c r="J26" s="6"/>
      <c r="K26" s="40"/>
      <c r="L26" s="54" t="s">
        <v>64</v>
      </c>
      <c r="M26" s="55" t="s">
        <v>142</v>
      </c>
      <c r="N26" s="56" t="s">
        <v>45</v>
      </c>
      <c r="O26" s="54" t="s">
        <v>116</v>
      </c>
      <c r="P26" s="1"/>
      <c r="Q26" s="57"/>
      <c r="R26" s="58"/>
      <c r="S26" s="59"/>
      <c r="T26" s="6"/>
      <c r="U26" s="6"/>
      <c r="V26" s="37"/>
      <c r="W26" s="54" t="s">
        <v>64</v>
      </c>
      <c r="X26" s="55" t="s">
        <v>65</v>
      </c>
      <c r="Y26" s="56" t="s">
        <v>45</v>
      </c>
      <c r="Z26" s="54" t="s">
        <v>116</v>
      </c>
      <c r="AA26" s="1"/>
      <c r="AB26" s="57"/>
      <c r="AC26" s="58"/>
      <c r="AD26" s="59"/>
      <c r="AE26" s="6"/>
      <c r="AF26" s="62" t="s">
        <v>67</v>
      </c>
      <c r="AG26" s="60"/>
      <c r="AH26" s="62" t="n">
        <v>999999</v>
      </c>
      <c r="AI26" s="62" t="n">
        <v>8</v>
      </c>
      <c r="AJ26" s="54" t="s">
        <v>64</v>
      </c>
      <c r="AK26" s="55" t="s">
        <v>142</v>
      </c>
      <c r="AL26" s="56" t="s">
        <v>45</v>
      </c>
      <c r="AM26" s="54" t="s">
        <v>116</v>
      </c>
      <c r="AN26" s="6"/>
      <c r="AO26" s="6"/>
      <c r="AP26" s="6"/>
      <c r="AQ26" s="6"/>
      <c r="AR26" s="62" t="s">
        <v>70</v>
      </c>
      <c r="AS26" s="86"/>
      <c r="AT26" s="62" t="s">
        <v>121</v>
      </c>
      <c r="AU26" s="6"/>
      <c r="AV26" s="6"/>
      <c r="AW26" s="6"/>
      <c r="AX26" s="6"/>
      <c r="AY26" s="40"/>
      <c r="AZ26" s="88"/>
    </row>
    <row r="27" s="3" customFormat="true" ht="27.75" hidden="false" customHeight="true" outlineLevel="0" collapsed="false">
      <c r="A27" s="6"/>
      <c r="B27" s="103"/>
      <c r="C27" s="35"/>
      <c r="D27" s="6"/>
      <c r="E27" s="6"/>
      <c r="F27" s="6"/>
      <c r="G27" s="6"/>
      <c r="H27" s="6"/>
      <c r="I27" s="6"/>
      <c r="J27" s="6"/>
      <c r="K27" s="40"/>
      <c r="L27" s="54" t="s">
        <v>71</v>
      </c>
      <c r="M27" s="55" t="s">
        <v>74</v>
      </c>
      <c r="N27" s="56" t="s">
        <v>45</v>
      </c>
      <c r="O27" s="54" t="s">
        <v>46</v>
      </c>
      <c r="P27" s="1"/>
      <c r="Q27" s="1"/>
      <c r="R27" s="1"/>
      <c r="S27" s="6"/>
      <c r="T27" s="6"/>
      <c r="U27" s="6"/>
      <c r="V27" s="37"/>
      <c r="W27" s="54" t="s">
        <v>71</v>
      </c>
      <c r="X27" s="55" t="s">
        <v>74</v>
      </c>
      <c r="Y27" s="56" t="s">
        <v>45</v>
      </c>
      <c r="Z27" s="54" t="s">
        <v>46</v>
      </c>
      <c r="AA27" s="1"/>
      <c r="AB27" s="1"/>
      <c r="AC27" s="1"/>
      <c r="AD27" s="6"/>
      <c r="AE27" s="6"/>
      <c r="AF27" s="65" t="s">
        <v>118</v>
      </c>
      <c r="AG27" s="54"/>
      <c r="AH27" s="62" t="n">
        <v>999999</v>
      </c>
      <c r="AI27" s="62" t="n">
        <v>4</v>
      </c>
      <c r="AJ27" s="54" t="s">
        <v>71</v>
      </c>
      <c r="AK27" s="55" t="s">
        <v>74</v>
      </c>
      <c r="AL27" s="56" t="s">
        <v>45</v>
      </c>
      <c r="AM27" s="54" t="s">
        <v>46</v>
      </c>
      <c r="AN27" s="6"/>
      <c r="AO27" s="6"/>
      <c r="AP27" s="6"/>
      <c r="AQ27" s="6"/>
      <c r="AR27" s="62" t="s">
        <v>77</v>
      </c>
      <c r="AS27" s="86"/>
      <c r="AT27" s="6"/>
      <c r="AU27" s="6"/>
      <c r="AV27" s="6"/>
      <c r="AW27" s="6"/>
      <c r="AX27" s="6"/>
      <c r="AY27" s="40"/>
      <c r="AZ27" s="88"/>
    </row>
    <row r="28" s="3" customFormat="true" ht="58.5" hidden="false" customHeight="true" outlineLevel="0" collapsed="false">
      <c r="A28" s="6"/>
      <c r="B28" s="103"/>
      <c r="C28" s="35"/>
      <c r="D28" s="6"/>
      <c r="E28" s="6"/>
      <c r="F28" s="6"/>
      <c r="G28" s="6"/>
      <c r="H28" s="6"/>
      <c r="I28" s="6"/>
      <c r="J28" s="6"/>
      <c r="K28" s="40"/>
      <c r="L28" s="67" t="s">
        <v>78</v>
      </c>
      <c r="M28" s="55" t="s">
        <v>48</v>
      </c>
      <c r="N28" s="65" t="s">
        <v>45</v>
      </c>
      <c r="O28" s="67" t="s">
        <v>101</v>
      </c>
      <c r="P28" s="1"/>
      <c r="Q28" s="1"/>
      <c r="R28" s="1"/>
      <c r="S28" s="6"/>
      <c r="T28" s="71"/>
      <c r="U28" s="71"/>
      <c r="V28" s="37"/>
      <c r="W28" s="67" t="s">
        <v>78</v>
      </c>
      <c r="X28" s="55" t="s">
        <v>111</v>
      </c>
      <c r="Y28" s="65" t="s">
        <v>45</v>
      </c>
      <c r="Z28" s="67" t="s">
        <v>101</v>
      </c>
      <c r="AA28" s="1"/>
      <c r="AB28" s="1"/>
      <c r="AC28" s="1"/>
      <c r="AD28" s="6"/>
      <c r="AE28" s="6"/>
      <c r="AF28" s="65" t="s">
        <v>120</v>
      </c>
      <c r="AG28" s="54"/>
      <c r="AH28" s="62" t="n">
        <v>999999</v>
      </c>
      <c r="AI28" s="62" t="n">
        <v>2</v>
      </c>
      <c r="AJ28" s="67" t="s">
        <v>78</v>
      </c>
      <c r="AK28" s="55" t="s">
        <v>48</v>
      </c>
      <c r="AL28" s="90" t="s">
        <v>45</v>
      </c>
      <c r="AM28" s="67" t="s">
        <v>101</v>
      </c>
      <c r="AN28" s="6"/>
      <c r="AO28" s="6"/>
      <c r="AP28" s="6"/>
      <c r="AQ28" s="6"/>
      <c r="AR28" s="62" t="s">
        <v>84</v>
      </c>
      <c r="AS28" s="86"/>
      <c r="AT28" s="6"/>
      <c r="AU28" s="6"/>
      <c r="AV28" s="6"/>
      <c r="AW28" s="6"/>
      <c r="AX28" s="6"/>
      <c r="AY28" s="40"/>
      <c r="AZ28" s="88"/>
    </row>
    <row r="29" s="3" customFormat="true" ht="40.5" hidden="false" customHeight="true" outlineLevel="0" collapsed="false">
      <c r="A29" s="6"/>
      <c r="B29" s="103"/>
      <c r="C29" s="35"/>
      <c r="D29" s="6"/>
      <c r="E29" s="6"/>
      <c r="F29" s="6"/>
      <c r="G29" s="6"/>
      <c r="H29" s="6"/>
      <c r="I29" s="65" t="s">
        <v>143</v>
      </c>
      <c r="J29" s="75" t="s">
        <v>144</v>
      </c>
      <c r="K29" s="105" t="s">
        <v>145</v>
      </c>
      <c r="L29" s="40" t="s">
        <v>43</v>
      </c>
      <c r="M29" s="55" t="s">
        <v>146</v>
      </c>
      <c r="N29" s="65" t="s">
        <v>45</v>
      </c>
      <c r="O29" s="43" t="s">
        <v>46</v>
      </c>
      <c r="P29" s="75" t="s">
        <v>147</v>
      </c>
      <c r="Q29" s="75" t="s">
        <v>45</v>
      </c>
      <c r="R29" s="75" t="s">
        <v>133</v>
      </c>
      <c r="S29" s="65" t="s">
        <v>45</v>
      </c>
      <c r="T29" s="55" t="s">
        <v>91</v>
      </c>
      <c r="U29" s="55" t="s">
        <v>92</v>
      </c>
      <c r="V29" s="92" t="s">
        <v>93</v>
      </c>
      <c r="W29" s="40" t="s">
        <v>43</v>
      </c>
      <c r="X29" s="55" t="s">
        <v>124</v>
      </c>
      <c r="Y29" s="65" t="s">
        <v>45</v>
      </c>
      <c r="Z29" s="43" t="s">
        <v>46</v>
      </c>
      <c r="AA29" s="75" t="s">
        <v>125</v>
      </c>
      <c r="AB29" s="75" t="s">
        <v>45</v>
      </c>
      <c r="AC29" s="75" t="s">
        <v>48</v>
      </c>
      <c r="AD29" s="65" t="s">
        <v>45</v>
      </c>
      <c r="AE29" s="75" t="s">
        <v>148</v>
      </c>
      <c r="AF29" s="65" t="s">
        <v>96</v>
      </c>
      <c r="AG29" s="93"/>
      <c r="AH29" s="50" t="n">
        <v>999999</v>
      </c>
      <c r="AI29" s="50" t="n">
        <v>999999</v>
      </c>
      <c r="AJ29" s="40" t="s">
        <v>43</v>
      </c>
      <c r="AK29" s="41" t="s">
        <v>137</v>
      </c>
      <c r="AL29" s="42" t="s">
        <v>45</v>
      </c>
      <c r="AM29" s="43" t="s">
        <v>46</v>
      </c>
      <c r="AN29" s="36" t="s">
        <v>149</v>
      </c>
      <c r="AO29" s="42" t="s">
        <v>45</v>
      </c>
      <c r="AP29" s="36" t="s">
        <v>58</v>
      </c>
      <c r="AQ29" s="42" t="s">
        <v>45</v>
      </c>
      <c r="AR29" s="62" t="s">
        <v>99</v>
      </c>
      <c r="AS29" s="86"/>
      <c r="AT29" s="6"/>
      <c r="AU29" s="6"/>
      <c r="AV29" s="6"/>
      <c r="AW29" s="6"/>
      <c r="AX29" s="6"/>
      <c r="AY29" s="40"/>
      <c r="AZ29" s="88"/>
    </row>
    <row r="30" s="3" customFormat="true" ht="37.5" hidden="false" customHeight="true" outlineLevel="0" collapsed="false">
      <c r="A30" s="6"/>
      <c r="B30" s="103"/>
      <c r="C30" s="35"/>
      <c r="D30" s="6"/>
      <c r="E30" s="6"/>
      <c r="F30" s="6"/>
      <c r="G30" s="6"/>
      <c r="H30" s="6"/>
      <c r="I30" s="65"/>
      <c r="J30" s="6"/>
      <c r="K30" s="105"/>
      <c r="L30" s="54" t="s">
        <v>64</v>
      </c>
      <c r="M30" s="55" t="s">
        <v>150</v>
      </c>
      <c r="N30" s="65" t="s">
        <v>45</v>
      </c>
      <c r="O30" s="54" t="s">
        <v>101</v>
      </c>
      <c r="P30" s="1"/>
      <c r="Q30" s="57"/>
      <c r="R30" s="58"/>
      <c r="S30" s="1"/>
      <c r="T30" s="55"/>
      <c r="U30" s="55"/>
      <c r="V30" s="92"/>
      <c r="W30" s="54" t="s">
        <v>64</v>
      </c>
      <c r="X30" s="55" t="s">
        <v>65</v>
      </c>
      <c r="Y30" s="65" t="s">
        <v>45</v>
      </c>
      <c r="Z30" s="54" t="s">
        <v>101</v>
      </c>
      <c r="AA30" s="1"/>
      <c r="AB30" s="57"/>
      <c r="AC30" s="58"/>
      <c r="AD30" s="1"/>
      <c r="AE30" s="1"/>
      <c r="AF30" s="65" t="s">
        <v>102</v>
      </c>
      <c r="AG30" s="54"/>
      <c r="AH30" s="62" t="n">
        <v>999999</v>
      </c>
      <c r="AI30" s="62" t="n">
        <v>8</v>
      </c>
      <c r="AJ30" s="54" t="s">
        <v>64</v>
      </c>
      <c r="AK30" s="55" t="s">
        <v>65</v>
      </c>
      <c r="AL30" s="56" t="s">
        <v>45</v>
      </c>
      <c r="AM30" s="54" t="s">
        <v>101</v>
      </c>
      <c r="AN30" s="6"/>
      <c r="AO30" s="6"/>
      <c r="AP30" s="6"/>
      <c r="AQ30" s="6"/>
      <c r="AR30" s="62" t="s">
        <v>103</v>
      </c>
      <c r="AS30" s="86"/>
      <c r="AT30" s="6"/>
      <c r="AU30" s="6"/>
      <c r="AV30" s="6"/>
      <c r="AW30" s="6"/>
      <c r="AX30" s="6"/>
      <c r="AY30" s="106"/>
      <c r="AZ30" s="88"/>
    </row>
    <row r="31" s="3" customFormat="true" ht="31.5" hidden="false" customHeight="true" outlineLevel="0" collapsed="false">
      <c r="A31" s="6"/>
      <c r="B31" s="103"/>
      <c r="C31" s="35"/>
      <c r="D31" s="6"/>
      <c r="E31" s="6"/>
      <c r="F31" s="6"/>
      <c r="G31" s="6"/>
      <c r="H31" s="6"/>
      <c r="I31" s="6"/>
      <c r="J31" s="6"/>
      <c r="K31" s="105"/>
      <c r="L31" s="54" t="s">
        <v>71</v>
      </c>
      <c r="M31" s="55" t="s">
        <v>48</v>
      </c>
      <c r="N31" s="65" t="s">
        <v>45</v>
      </c>
      <c r="O31" s="54" t="s">
        <v>101</v>
      </c>
      <c r="P31" s="1"/>
      <c r="Q31" s="1"/>
      <c r="R31" s="1"/>
      <c r="S31" s="6"/>
      <c r="T31" s="55"/>
      <c r="U31" s="55"/>
      <c r="V31" s="92"/>
      <c r="W31" s="54" t="s">
        <v>71</v>
      </c>
      <c r="X31" s="55" t="s">
        <v>151</v>
      </c>
      <c r="Y31" s="65" t="s">
        <v>45</v>
      </c>
      <c r="Z31" s="54" t="s">
        <v>101</v>
      </c>
      <c r="AA31" s="1"/>
      <c r="AB31" s="1"/>
      <c r="AC31" s="1"/>
      <c r="AD31" s="6"/>
      <c r="AE31" s="6"/>
      <c r="AF31" s="65" t="s">
        <v>105</v>
      </c>
      <c r="AG31" s="54"/>
      <c r="AH31" s="62" t="n">
        <v>999999</v>
      </c>
      <c r="AI31" s="62" t="n">
        <v>4</v>
      </c>
      <c r="AJ31" s="54" t="s">
        <v>71</v>
      </c>
      <c r="AK31" s="55" t="s">
        <v>74</v>
      </c>
      <c r="AL31" s="56" t="s">
        <v>45</v>
      </c>
      <c r="AM31" s="54" t="s">
        <v>101</v>
      </c>
      <c r="AN31" s="6"/>
      <c r="AO31" s="6"/>
      <c r="AP31" s="6"/>
      <c r="AQ31" s="6"/>
      <c r="AR31" s="62" t="s">
        <v>106</v>
      </c>
      <c r="AS31" s="62" t="s">
        <v>107</v>
      </c>
      <c r="AT31" s="6"/>
      <c r="AU31" s="6"/>
      <c r="AV31" s="6"/>
      <c r="AW31" s="6"/>
      <c r="AX31" s="6"/>
      <c r="AY31" s="7"/>
      <c r="AZ31" s="88"/>
    </row>
    <row r="32" s="3" customFormat="true" ht="39" hidden="false" customHeight="true" outlineLevel="0" collapsed="false">
      <c r="A32" s="6"/>
      <c r="B32" s="107"/>
      <c r="C32" s="35"/>
      <c r="D32" s="95"/>
      <c r="E32" s="95"/>
      <c r="F32" s="95"/>
      <c r="G32" s="95"/>
      <c r="H32" s="95"/>
      <c r="I32" s="96"/>
      <c r="J32" s="95"/>
      <c r="K32" s="105"/>
      <c r="L32" s="67" t="s">
        <v>78</v>
      </c>
      <c r="M32" s="89" t="s">
        <v>152</v>
      </c>
      <c r="N32" s="90" t="s">
        <v>45</v>
      </c>
      <c r="O32" s="67" t="s">
        <v>66</v>
      </c>
      <c r="P32" s="97"/>
      <c r="Q32" s="97"/>
      <c r="R32" s="97"/>
      <c r="S32" s="95"/>
      <c r="T32" s="96"/>
      <c r="U32" s="95"/>
      <c r="V32" s="92"/>
      <c r="W32" s="67" t="s">
        <v>78</v>
      </c>
      <c r="X32" s="89" t="s">
        <v>150</v>
      </c>
      <c r="Y32" s="90" t="s">
        <v>45</v>
      </c>
      <c r="Z32" s="67" t="s">
        <v>66</v>
      </c>
      <c r="AA32" s="97"/>
      <c r="AB32" s="97"/>
      <c r="AC32" s="97"/>
      <c r="AD32" s="95"/>
      <c r="AE32" s="95"/>
      <c r="AF32" s="98" t="s">
        <v>108</v>
      </c>
      <c r="AG32" s="67"/>
      <c r="AH32" s="99" t="n">
        <v>999999</v>
      </c>
      <c r="AI32" s="99" t="n">
        <v>2</v>
      </c>
      <c r="AJ32" s="67" t="s">
        <v>78</v>
      </c>
      <c r="AK32" s="89" t="s">
        <v>111</v>
      </c>
      <c r="AL32" s="90" t="s">
        <v>45</v>
      </c>
      <c r="AM32" s="67" t="s">
        <v>66</v>
      </c>
      <c r="AN32" s="95"/>
      <c r="AO32" s="95"/>
      <c r="AP32" s="95"/>
      <c r="AQ32" s="95"/>
      <c r="AR32" s="95"/>
      <c r="AS32" s="95"/>
      <c r="AT32" s="95"/>
      <c r="AU32" s="95"/>
      <c r="AV32" s="95"/>
      <c r="AW32" s="95"/>
      <c r="AX32" s="95"/>
      <c r="AY32" s="108"/>
      <c r="AZ32" s="88"/>
    </row>
    <row r="33" s="3" customFormat="true" ht="42.75" hidden="false" customHeight="true" outlineLevel="0" collapsed="false">
      <c r="A33" s="6"/>
      <c r="C33" s="35" t="n">
        <v>4</v>
      </c>
      <c r="D33" s="36" t="s">
        <v>35</v>
      </c>
      <c r="E33" s="37" t="s">
        <v>36</v>
      </c>
      <c r="F33" s="37" t="s">
        <v>37</v>
      </c>
      <c r="G33" s="37" t="s">
        <v>38</v>
      </c>
      <c r="H33" s="37" t="s">
        <v>153</v>
      </c>
      <c r="I33" s="37" t="s">
        <v>154</v>
      </c>
      <c r="J33" s="46" t="s">
        <v>155</v>
      </c>
      <c r="K33" s="54" t="s">
        <v>156</v>
      </c>
      <c r="L33" s="40" t="s">
        <v>43</v>
      </c>
      <c r="M33" s="41" t="s">
        <v>157</v>
      </c>
      <c r="N33" s="42" t="s">
        <v>45</v>
      </c>
      <c r="O33" s="43" t="s">
        <v>73</v>
      </c>
      <c r="P33" s="44" t="s">
        <v>110</v>
      </c>
      <c r="Q33" s="44" t="s">
        <v>45</v>
      </c>
      <c r="R33" s="45" t="s">
        <v>158</v>
      </c>
      <c r="S33" s="42" t="s">
        <v>45</v>
      </c>
      <c r="T33" s="37" t="s">
        <v>134</v>
      </c>
      <c r="U33" s="46" t="s">
        <v>135</v>
      </c>
      <c r="V33" s="37" t="s">
        <v>136</v>
      </c>
      <c r="W33" s="40" t="s">
        <v>43</v>
      </c>
      <c r="X33" s="41" t="s">
        <v>159</v>
      </c>
      <c r="Y33" s="42" t="s">
        <v>45</v>
      </c>
      <c r="Z33" s="43" t="s">
        <v>73</v>
      </c>
      <c r="AA33" s="44" t="s">
        <v>160</v>
      </c>
      <c r="AB33" s="44" t="s">
        <v>45</v>
      </c>
      <c r="AC33" s="45" t="s">
        <v>161</v>
      </c>
      <c r="AD33" s="42" t="s">
        <v>45</v>
      </c>
      <c r="AE33" s="47" t="s">
        <v>162</v>
      </c>
      <c r="AF33" s="37" t="s">
        <v>54</v>
      </c>
      <c r="AG33" s="109"/>
      <c r="AH33" s="50" t="n">
        <v>999999</v>
      </c>
      <c r="AI33" s="50" t="n">
        <v>999999</v>
      </c>
      <c r="AJ33" s="40" t="s">
        <v>43</v>
      </c>
      <c r="AK33" s="41" t="s">
        <v>124</v>
      </c>
      <c r="AL33" s="42" t="s">
        <v>45</v>
      </c>
      <c r="AM33" s="43" t="s">
        <v>73</v>
      </c>
      <c r="AN33" s="36" t="s">
        <v>163</v>
      </c>
      <c r="AO33" s="42" t="s">
        <v>45</v>
      </c>
      <c r="AP33" s="36" t="s">
        <v>58</v>
      </c>
      <c r="AQ33" s="42" t="s">
        <v>45</v>
      </c>
      <c r="AR33" s="85" t="s">
        <v>59</v>
      </c>
      <c r="AS33" s="86"/>
      <c r="AT33" s="85" t="s">
        <v>60</v>
      </c>
      <c r="AU33" s="36" t="s">
        <v>61</v>
      </c>
      <c r="AV33" s="42" t="s">
        <v>45</v>
      </c>
      <c r="AW33" s="37" t="s">
        <v>115</v>
      </c>
      <c r="AX33" s="41" t="s">
        <v>63</v>
      </c>
      <c r="AY33" s="39"/>
      <c r="AZ33" s="53" t="s">
        <v>164</v>
      </c>
    </row>
    <row r="34" s="3" customFormat="true" ht="31.5" hidden="false" customHeight="true" outlineLevel="0" collapsed="false">
      <c r="A34" s="6"/>
      <c r="C34" s="35"/>
      <c r="D34" s="6"/>
      <c r="E34" s="6"/>
      <c r="F34" s="6"/>
      <c r="G34" s="6"/>
      <c r="H34" s="6"/>
      <c r="I34" s="6"/>
      <c r="J34" s="6"/>
      <c r="K34" s="54"/>
      <c r="L34" s="54" t="s">
        <v>64</v>
      </c>
      <c r="M34" s="55" t="s">
        <v>151</v>
      </c>
      <c r="N34" s="56" t="s">
        <v>45</v>
      </c>
      <c r="O34" s="54" t="s">
        <v>116</v>
      </c>
      <c r="P34" s="1"/>
      <c r="Q34" s="57"/>
      <c r="R34" s="58"/>
      <c r="S34" s="59"/>
      <c r="T34" s="6"/>
      <c r="U34" s="6"/>
      <c r="V34" s="37"/>
      <c r="W34" s="54" t="s">
        <v>64</v>
      </c>
      <c r="X34" s="55" t="s">
        <v>165</v>
      </c>
      <c r="Y34" s="56" t="s">
        <v>45</v>
      </c>
      <c r="Z34" s="54" t="s">
        <v>116</v>
      </c>
      <c r="AA34" s="1"/>
      <c r="AB34" s="57"/>
      <c r="AC34" s="58"/>
      <c r="AD34" s="59"/>
      <c r="AE34" s="6"/>
      <c r="AF34" s="62" t="s">
        <v>67</v>
      </c>
      <c r="AG34" s="60"/>
      <c r="AH34" s="62" t="n">
        <v>999999</v>
      </c>
      <c r="AI34" s="62" t="n">
        <v>8</v>
      </c>
      <c r="AJ34" s="54" t="s">
        <v>64</v>
      </c>
      <c r="AK34" s="55" t="s">
        <v>65</v>
      </c>
      <c r="AL34" s="56" t="s">
        <v>45</v>
      </c>
      <c r="AM34" s="54" t="s">
        <v>116</v>
      </c>
      <c r="AN34" s="6"/>
      <c r="AO34" s="6"/>
      <c r="AP34" s="6"/>
      <c r="AQ34" s="6"/>
      <c r="AR34" s="62" t="s">
        <v>70</v>
      </c>
      <c r="AS34" s="86"/>
      <c r="AT34" s="62" t="s">
        <v>114</v>
      </c>
      <c r="AU34" s="6"/>
      <c r="AV34" s="6"/>
      <c r="AW34" s="6"/>
      <c r="AX34" s="106"/>
      <c r="AY34" s="106"/>
      <c r="AZ34" s="88"/>
    </row>
    <row r="35" s="3" customFormat="true" ht="27.75" hidden="false" customHeight="true" outlineLevel="0" collapsed="false">
      <c r="A35" s="6"/>
      <c r="C35" s="35"/>
      <c r="D35" s="6"/>
      <c r="E35" s="6"/>
      <c r="F35" s="6"/>
      <c r="G35" s="6"/>
      <c r="H35" s="6"/>
      <c r="I35" s="6"/>
      <c r="J35" s="6"/>
      <c r="K35" s="54"/>
      <c r="L35" s="54" t="s">
        <v>71</v>
      </c>
      <c r="M35" s="55" t="s">
        <v>90</v>
      </c>
      <c r="N35" s="56" t="s">
        <v>45</v>
      </c>
      <c r="O35" s="54" t="s">
        <v>46</v>
      </c>
      <c r="P35" s="1"/>
      <c r="Q35" s="1"/>
      <c r="R35" s="1"/>
      <c r="S35" s="6"/>
      <c r="T35" s="6"/>
      <c r="U35" s="6"/>
      <c r="V35" s="37"/>
      <c r="W35" s="54" t="s">
        <v>71</v>
      </c>
      <c r="X35" s="55" t="s">
        <v>166</v>
      </c>
      <c r="Y35" s="56" t="s">
        <v>45</v>
      </c>
      <c r="Z35" s="54" t="s">
        <v>46</v>
      </c>
      <c r="AA35" s="1"/>
      <c r="AB35" s="1"/>
      <c r="AC35" s="1"/>
      <c r="AD35" s="6"/>
      <c r="AE35" s="6"/>
      <c r="AF35" s="65" t="s">
        <v>118</v>
      </c>
      <c r="AG35" s="54"/>
      <c r="AH35" s="62" t="n">
        <v>999999</v>
      </c>
      <c r="AI35" s="62" t="n">
        <v>4</v>
      </c>
      <c r="AJ35" s="54" t="s">
        <v>71</v>
      </c>
      <c r="AK35" s="55" t="s">
        <v>151</v>
      </c>
      <c r="AL35" s="56" t="s">
        <v>45</v>
      </c>
      <c r="AM35" s="54" t="s">
        <v>46</v>
      </c>
      <c r="AN35" s="6"/>
      <c r="AO35" s="6"/>
      <c r="AP35" s="6"/>
      <c r="AQ35" s="6"/>
      <c r="AR35" s="62" t="s">
        <v>77</v>
      </c>
      <c r="AS35" s="86"/>
      <c r="AT35" s="6"/>
      <c r="AU35" s="6"/>
      <c r="AV35" s="6"/>
      <c r="AW35" s="6"/>
      <c r="AX35" s="106"/>
      <c r="AY35" s="106"/>
      <c r="AZ35" s="88"/>
    </row>
    <row r="36" s="3" customFormat="true" ht="32.25" hidden="false" customHeight="true" outlineLevel="0" collapsed="false">
      <c r="A36" s="6"/>
      <c r="C36" s="35"/>
      <c r="D36" s="6"/>
      <c r="E36" s="6"/>
      <c r="F36" s="6"/>
      <c r="G36" s="6"/>
      <c r="H36" s="6"/>
      <c r="I36" s="71"/>
      <c r="J36" s="71"/>
      <c r="K36" s="54"/>
      <c r="L36" s="67" t="s">
        <v>78</v>
      </c>
      <c r="M36" s="68" t="s">
        <v>140</v>
      </c>
      <c r="N36" s="69" t="s">
        <v>45</v>
      </c>
      <c r="O36" s="67" t="s">
        <v>101</v>
      </c>
      <c r="P36" s="1"/>
      <c r="Q36" s="110"/>
      <c r="R36" s="110"/>
      <c r="S36" s="71"/>
      <c r="T36" s="71"/>
      <c r="U36" s="71"/>
      <c r="V36" s="37"/>
      <c r="W36" s="67" t="s">
        <v>78</v>
      </c>
      <c r="X36" s="55" t="s">
        <v>112</v>
      </c>
      <c r="Y36" s="56" t="s">
        <v>45</v>
      </c>
      <c r="Z36" s="67" t="s">
        <v>101</v>
      </c>
      <c r="AA36" s="110"/>
      <c r="AB36" s="110"/>
      <c r="AC36" s="110"/>
      <c r="AD36" s="71"/>
      <c r="AE36" s="6"/>
      <c r="AF36" s="65" t="s">
        <v>120</v>
      </c>
      <c r="AG36" s="54"/>
      <c r="AH36" s="62" t="n">
        <v>999999</v>
      </c>
      <c r="AI36" s="62" t="n">
        <v>2</v>
      </c>
      <c r="AJ36" s="67" t="s">
        <v>78</v>
      </c>
      <c r="AK36" s="55" t="s">
        <v>150</v>
      </c>
      <c r="AL36" s="56" t="s">
        <v>45</v>
      </c>
      <c r="AM36" s="67" t="s">
        <v>101</v>
      </c>
      <c r="AN36" s="71"/>
      <c r="AO36" s="71"/>
      <c r="AP36" s="71"/>
      <c r="AQ36" s="111"/>
      <c r="AR36" s="62" t="s">
        <v>84</v>
      </c>
      <c r="AS36" s="86"/>
      <c r="AT36" s="6"/>
      <c r="AU36" s="6"/>
      <c r="AV36" s="6"/>
      <c r="AW36" s="6"/>
      <c r="AX36" s="106"/>
      <c r="AY36" s="106"/>
      <c r="AZ36" s="88"/>
    </row>
    <row r="37" s="3" customFormat="true" ht="40.5" hidden="false" customHeight="true" outlineLevel="0" collapsed="false">
      <c r="A37" s="6"/>
      <c r="C37" s="35"/>
      <c r="D37" s="6"/>
      <c r="E37" s="6"/>
      <c r="F37" s="6"/>
      <c r="G37" s="6"/>
      <c r="H37" s="6"/>
      <c r="I37" s="76" t="s">
        <v>167</v>
      </c>
      <c r="J37" s="55" t="s">
        <v>168</v>
      </c>
      <c r="K37" s="112" t="s">
        <v>169</v>
      </c>
      <c r="L37" s="40" t="s">
        <v>43</v>
      </c>
      <c r="M37" s="55" t="s">
        <v>127</v>
      </c>
      <c r="N37" s="56" t="s">
        <v>45</v>
      </c>
      <c r="O37" s="43" t="s">
        <v>46</v>
      </c>
      <c r="P37" s="74" t="s">
        <v>170</v>
      </c>
      <c r="Q37" s="113" t="s">
        <v>45</v>
      </c>
      <c r="R37" s="114" t="s">
        <v>126</v>
      </c>
      <c r="S37" s="79" t="s">
        <v>45</v>
      </c>
      <c r="T37" s="76" t="s">
        <v>91</v>
      </c>
      <c r="U37" s="76" t="s">
        <v>92</v>
      </c>
      <c r="V37" s="92" t="s">
        <v>93</v>
      </c>
      <c r="W37" s="40" t="s">
        <v>43</v>
      </c>
      <c r="X37" s="76" t="s">
        <v>171</v>
      </c>
      <c r="Y37" s="79" t="s">
        <v>45</v>
      </c>
      <c r="Z37" s="43" t="s">
        <v>46</v>
      </c>
      <c r="AA37" s="113" t="s">
        <v>110</v>
      </c>
      <c r="AB37" s="113" t="s">
        <v>45</v>
      </c>
      <c r="AC37" s="114" t="s">
        <v>111</v>
      </c>
      <c r="AD37" s="115" t="s">
        <v>45</v>
      </c>
      <c r="AE37" s="65" t="s">
        <v>95</v>
      </c>
      <c r="AF37" s="65" t="s">
        <v>96</v>
      </c>
      <c r="AG37" s="93"/>
      <c r="AH37" s="116" t="n">
        <v>999999</v>
      </c>
      <c r="AI37" s="116" t="n">
        <v>999999</v>
      </c>
      <c r="AJ37" s="40" t="s">
        <v>43</v>
      </c>
      <c r="AK37" s="76" t="s">
        <v>159</v>
      </c>
      <c r="AL37" s="79" t="s">
        <v>45</v>
      </c>
      <c r="AM37" s="43" t="s">
        <v>46</v>
      </c>
      <c r="AN37" s="111" t="s">
        <v>97</v>
      </c>
      <c r="AO37" s="79" t="s">
        <v>45</v>
      </c>
      <c r="AP37" s="111" t="s">
        <v>98</v>
      </c>
      <c r="AQ37" s="79" t="s">
        <v>45</v>
      </c>
      <c r="AR37" s="62" t="s">
        <v>99</v>
      </c>
      <c r="AS37" s="86"/>
      <c r="AT37" s="6"/>
      <c r="AU37" s="6"/>
      <c r="AV37" s="6"/>
      <c r="AW37" s="6"/>
      <c r="AX37" s="106"/>
      <c r="AY37" s="106"/>
      <c r="AZ37" s="88"/>
    </row>
    <row r="38" s="3" customFormat="true" ht="37.5" hidden="false" customHeight="true" outlineLevel="0" collapsed="false">
      <c r="A38" s="6"/>
      <c r="C38" s="35"/>
      <c r="D38" s="6"/>
      <c r="E38" s="6"/>
      <c r="F38" s="6"/>
      <c r="G38" s="6"/>
      <c r="H38" s="6"/>
      <c r="I38" s="76"/>
      <c r="J38" s="55"/>
      <c r="K38" s="6"/>
      <c r="L38" s="54" t="s">
        <v>64</v>
      </c>
      <c r="M38" s="55" t="s">
        <v>172</v>
      </c>
      <c r="N38" s="56" t="s">
        <v>45</v>
      </c>
      <c r="O38" s="54" t="s">
        <v>101</v>
      </c>
      <c r="P38" s="1"/>
      <c r="Q38" s="57"/>
      <c r="R38" s="58"/>
      <c r="S38" s="59"/>
      <c r="T38" s="76"/>
      <c r="U38" s="76"/>
      <c r="V38" s="92"/>
      <c r="W38" s="54" t="s">
        <v>64</v>
      </c>
      <c r="X38" s="55" t="s">
        <v>65</v>
      </c>
      <c r="Y38" s="56" t="s">
        <v>45</v>
      </c>
      <c r="Z38" s="54" t="s">
        <v>101</v>
      </c>
      <c r="AA38" s="1"/>
      <c r="AB38" s="57"/>
      <c r="AC38" s="58"/>
      <c r="AD38" s="59"/>
      <c r="AE38" s="65"/>
      <c r="AF38" s="65" t="s">
        <v>102</v>
      </c>
      <c r="AG38" s="54"/>
      <c r="AH38" s="62" t="n">
        <v>999999</v>
      </c>
      <c r="AI38" s="62" t="n">
        <v>8</v>
      </c>
      <c r="AJ38" s="54" t="s">
        <v>64</v>
      </c>
      <c r="AK38" s="55" t="s">
        <v>165</v>
      </c>
      <c r="AL38" s="56" t="s">
        <v>45</v>
      </c>
      <c r="AM38" s="54" t="s">
        <v>101</v>
      </c>
      <c r="AN38" s="6"/>
      <c r="AO38" s="6"/>
      <c r="AP38" s="6"/>
      <c r="AQ38" s="6"/>
      <c r="AR38" s="62" t="s">
        <v>103</v>
      </c>
      <c r="AS38" s="86"/>
      <c r="AT38" s="6"/>
      <c r="AU38" s="6"/>
      <c r="AV38" s="6"/>
      <c r="AW38" s="6"/>
      <c r="AX38" s="6"/>
      <c r="AY38" s="7"/>
      <c r="AZ38" s="88"/>
    </row>
    <row r="39" s="3" customFormat="true" ht="31.5" hidden="false" customHeight="true" outlineLevel="0" collapsed="false">
      <c r="A39" s="6"/>
      <c r="C39" s="35"/>
      <c r="D39" s="6"/>
      <c r="E39" s="6"/>
      <c r="F39" s="6"/>
      <c r="G39" s="6"/>
      <c r="H39" s="6"/>
      <c r="I39" s="76"/>
      <c r="J39" s="55"/>
      <c r="K39" s="6"/>
      <c r="L39" s="54" t="s">
        <v>71</v>
      </c>
      <c r="M39" s="55" t="s">
        <v>74</v>
      </c>
      <c r="N39" s="56" t="s">
        <v>45</v>
      </c>
      <c r="O39" s="54" t="s">
        <v>101</v>
      </c>
      <c r="P39" s="1"/>
      <c r="Q39" s="1"/>
      <c r="R39" s="1"/>
      <c r="S39" s="6"/>
      <c r="T39" s="76"/>
      <c r="U39" s="76"/>
      <c r="V39" s="92"/>
      <c r="W39" s="54" t="s">
        <v>71</v>
      </c>
      <c r="X39" s="55" t="s">
        <v>74</v>
      </c>
      <c r="Y39" s="56" t="s">
        <v>45</v>
      </c>
      <c r="Z39" s="54" t="s">
        <v>101</v>
      </c>
      <c r="AA39" s="1"/>
      <c r="AB39" s="1"/>
      <c r="AC39" s="1"/>
      <c r="AD39" s="6"/>
      <c r="AE39" s="6"/>
      <c r="AF39" s="65" t="s">
        <v>105</v>
      </c>
      <c r="AG39" s="54"/>
      <c r="AH39" s="62" t="n">
        <v>999999</v>
      </c>
      <c r="AI39" s="62" t="n">
        <v>4</v>
      </c>
      <c r="AJ39" s="54" t="s">
        <v>71</v>
      </c>
      <c r="AK39" s="55" t="s">
        <v>166</v>
      </c>
      <c r="AL39" s="56" t="s">
        <v>45</v>
      </c>
      <c r="AM39" s="54" t="s">
        <v>101</v>
      </c>
      <c r="AN39" s="6"/>
      <c r="AO39" s="6"/>
      <c r="AP39" s="6"/>
      <c r="AQ39" s="6"/>
      <c r="AR39" s="62" t="s">
        <v>106</v>
      </c>
      <c r="AS39" s="62" t="s">
        <v>107</v>
      </c>
      <c r="AT39" s="6"/>
      <c r="AU39" s="6"/>
      <c r="AV39" s="6"/>
      <c r="AW39" s="6"/>
      <c r="AX39" s="6"/>
      <c r="AY39" s="7"/>
      <c r="AZ39" s="88"/>
    </row>
    <row r="40" s="3" customFormat="true" ht="39" hidden="false" customHeight="true" outlineLevel="0" collapsed="false">
      <c r="A40" s="6"/>
      <c r="C40" s="35"/>
      <c r="D40" s="95"/>
      <c r="E40" s="95"/>
      <c r="F40" s="95"/>
      <c r="G40" s="95"/>
      <c r="H40" s="95"/>
      <c r="I40" s="96"/>
      <c r="J40" s="95"/>
      <c r="K40" s="96"/>
      <c r="L40" s="67" t="s">
        <v>78</v>
      </c>
      <c r="M40" s="89" t="s">
        <v>140</v>
      </c>
      <c r="N40" s="90" t="s">
        <v>45</v>
      </c>
      <c r="O40" s="67" t="s">
        <v>66</v>
      </c>
      <c r="P40" s="97"/>
      <c r="Q40" s="97"/>
      <c r="R40" s="97"/>
      <c r="S40" s="95"/>
      <c r="T40" s="96"/>
      <c r="U40" s="95"/>
      <c r="V40" s="92"/>
      <c r="W40" s="67" t="s">
        <v>78</v>
      </c>
      <c r="X40" s="89" t="s">
        <v>119</v>
      </c>
      <c r="Y40" s="90" t="s">
        <v>45</v>
      </c>
      <c r="Z40" s="67" t="s">
        <v>66</v>
      </c>
      <c r="AA40" s="97"/>
      <c r="AB40" s="97"/>
      <c r="AC40" s="97"/>
      <c r="AD40" s="95"/>
      <c r="AE40" s="95"/>
      <c r="AF40" s="98" t="s">
        <v>108</v>
      </c>
      <c r="AG40" s="67"/>
      <c r="AH40" s="99" t="n">
        <v>999999</v>
      </c>
      <c r="AI40" s="99" t="n">
        <v>2</v>
      </c>
      <c r="AJ40" s="67" t="s">
        <v>78</v>
      </c>
      <c r="AK40" s="89" t="s">
        <v>173</v>
      </c>
      <c r="AL40" s="90" t="s">
        <v>45</v>
      </c>
      <c r="AM40" s="67" t="s">
        <v>66</v>
      </c>
      <c r="AN40" s="95"/>
      <c r="AO40" s="95"/>
      <c r="AP40" s="95"/>
      <c r="AQ40" s="95"/>
      <c r="AR40" s="95"/>
      <c r="AS40" s="95"/>
      <c r="AT40" s="95"/>
      <c r="AU40" s="95"/>
      <c r="AV40" s="95"/>
      <c r="AW40" s="95"/>
      <c r="AX40" s="95"/>
      <c r="AY40" s="108"/>
      <c r="AZ40" s="117"/>
    </row>
    <row r="41" customFormat="false" ht="15" hidden="false" customHeight="false" outlineLevel="0" collapsed="false">
      <c r="U41" s="118"/>
      <c r="V41" s="118"/>
      <c r="W41" s="118"/>
    </row>
  </sheetData>
  <mergeCells count="59">
    <mergeCell ref="D2:AZ2"/>
    <mergeCell ref="E3:AZ3"/>
    <mergeCell ref="H4:AZ4"/>
    <mergeCell ref="I5:AD5"/>
    <mergeCell ref="AE5:AQ5"/>
    <mergeCell ref="AU5:AX5"/>
    <mergeCell ref="AY5:AZ5"/>
    <mergeCell ref="I6:S6"/>
    <mergeCell ref="T6:AD6"/>
    <mergeCell ref="AF6:AI6"/>
    <mergeCell ref="AJ6:AL6"/>
    <mergeCell ref="AN6:AO6"/>
    <mergeCell ref="AP6:AQ6"/>
    <mergeCell ref="AU6:AV6"/>
    <mergeCell ref="L7:N7"/>
    <mergeCell ref="P7:Q7"/>
    <mergeCell ref="R7:S7"/>
    <mergeCell ref="W7:Y7"/>
    <mergeCell ref="AA7:AB7"/>
    <mergeCell ref="AC7:AD7"/>
    <mergeCell ref="AJ7:AL7"/>
    <mergeCell ref="C9:C16"/>
    <mergeCell ref="I13:I15"/>
    <mergeCell ref="J13:J15"/>
    <mergeCell ref="K13:K15"/>
    <mergeCell ref="T13:T15"/>
    <mergeCell ref="U13:U15"/>
    <mergeCell ref="V13:V16"/>
    <mergeCell ref="AE13:AE14"/>
    <mergeCell ref="C17:C24"/>
    <mergeCell ref="I17:I18"/>
    <mergeCell ref="K17:K20"/>
    <mergeCell ref="V17:V20"/>
    <mergeCell ref="AS17:AS22"/>
    <mergeCell ref="K21:K23"/>
    <mergeCell ref="T21:T23"/>
    <mergeCell ref="U21:U23"/>
    <mergeCell ref="V21:V24"/>
    <mergeCell ref="AE21:AE22"/>
    <mergeCell ref="C25:C32"/>
    <mergeCell ref="K25:K28"/>
    <mergeCell ref="V25:V28"/>
    <mergeCell ref="AS25:AS30"/>
    <mergeCell ref="AY25:AY29"/>
    <mergeCell ref="I29:I30"/>
    <mergeCell ref="K29:K32"/>
    <mergeCell ref="T29:T31"/>
    <mergeCell ref="U29:U31"/>
    <mergeCell ref="V29:V32"/>
    <mergeCell ref="C33:C40"/>
    <mergeCell ref="K33:K36"/>
    <mergeCell ref="V33:V36"/>
    <mergeCell ref="AS33:AS38"/>
    <mergeCell ref="I37:I39"/>
    <mergeCell ref="J37:J39"/>
    <mergeCell ref="T37:T39"/>
    <mergeCell ref="U37:U39"/>
    <mergeCell ref="V37:V40"/>
    <mergeCell ref="AE37:AE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5"/>
  <sheetViews>
    <sheetView showFormulas="false" showGridLines="true" showRowColHeaders="true" showZeros="true" rightToLeft="false" tabSelected="false" showOutlineSymbols="true" defaultGridColor="true" view="normal" topLeftCell="A57" colorId="64" zoomScale="80" zoomScaleNormal="80" zoomScalePageLayoutView="100" workbookViewId="0">
      <pane xSplit="2" ySplit="0" topLeftCell="C57" activePane="topRight" state="frozen"/>
      <selection pane="topLeft" activeCell="A57" activeCellId="0" sqref="A57"/>
      <selection pane="topRight" activeCell="J1" activeCellId="0" sqref="J1"/>
    </sheetView>
  </sheetViews>
  <sheetFormatPr defaultColWidth="9.14453125" defaultRowHeight="15" zeroHeight="false" outlineLevelRow="0" outlineLevelCol="0"/>
  <cols>
    <col collapsed="false" customWidth="true" hidden="false" outlineLevel="0" max="1" min="1" style="119" width="62.71"/>
    <col collapsed="false" customWidth="true" hidden="false" outlineLevel="0" max="2" min="2" style="119" width="14.14"/>
    <col collapsed="false" customWidth="true" hidden="false" outlineLevel="0" max="3" min="3" style="119" width="102"/>
    <col collapsed="false" customWidth="true" hidden="false" outlineLevel="0" max="4" min="4" style="119" width="14.43"/>
    <col collapsed="false" customWidth="true" hidden="false" outlineLevel="0" max="5" min="5" style="120" width="10.14"/>
    <col collapsed="false" customWidth="true" hidden="false" outlineLevel="0" max="6" min="6" style="119" width="21.43"/>
    <col collapsed="false" customWidth="true" hidden="false" outlineLevel="0" max="7" min="7" style="121" width="21.57"/>
    <col collapsed="false" customWidth="true" hidden="false" outlineLevel="0" max="8" min="8" style="119" width="32.71"/>
    <col collapsed="false" customWidth="true" hidden="false" outlineLevel="0" max="9" min="9" style="119" width="11.43"/>
    <col collapsed="false" customWidth="true" hidden="false" outlineLevel="0" max="10" min="10" style="122" width="15.14"/>
    <col collapsed="false" customWidth="true" hidden="false" outlineLevel="0" max="11" min="11" style="123" width="19.57"/>
    <col collapsed="false" customWidth="true" hidden="false" outlineLevel="0" max="12" min="12" style="119" width="102"/>
    <col collapsed="false" customWidth="false" hidden="false" outlineLevel="0" max="1024" min="13" style="124" width="9.14"/>
  </cols>
  <sheetData>
    <row r="1" customFormat="false" ht="15" hidden="false" customHeight="false" outlineLevel="0" collapsed="false">
      <c r="A1" s="125" t="s">
        <v>174</v>
      </c>
      <c r="B1" s="125" t="s">
        <v>175</v>
      </c>
      <c r="C1" s="125" t="s">
        <v>176</v>
      </c>
      <c r="D1" s="125" t="s">
        <v>177</v>
      </c>
      <c r="E1" s="126" t="s">
        <v>178</v>
      </c>
      <c r="F1" s="125" t="s">
        <v>179</v>
      </c>
      <c r="G1" s="127" t="s">
        <v>180</v>
      </c>
      <c r="H1" s="125" t="s">
        <v>181</v>
      </c>
      <c r="I1" s="125" t="s">
        <v>182</v>
      </c>
      <c r="J1" s="125" t="s">
        <v>183</v>
      </c>
      <c r="K1" s="128" t="s">
        <v>184</v>
      </c>
      <c r="L1" s="129"/>
    </row>
    <row r="2" customFormat="false" ht="19.5" hidden="false" customHeight="true" outlineLevel="0" collapsed="false">
      <c r="A2" s="130" t="str">
        <f aca="false">CONCATENATE("openBankingBrazil/&lt;brand&gt;/",B2)</f>
        <v>openBankingBrazil/&lt;brand&gt;/</v>
      </c>
      <c r="B2" s="131"/>
      <c r="C2" s="132" t="s">
        <v>185</v>
      </c>
      <c r="D2" s="131" t="s">
        <v>186</v>
      </c>
      <c r="E2" s="132"/>
      <c r="F2" s="131"/>
      <c r="G2" s="133"/>
      <c r="H2" s="134"/>
      <c r="I2" s="135"/>
      <c r="J2" s="135"/>
      <c r="K2" s="132"/>
      <c r="L2" s="136"/>
    </row>
    <row r="3" customFormat="false" ht="45" hidden="false" customHeight="false" outlineLevel="0" collapsed="false">
      <c r="A3" s="137" t="str">
        <f aca="false">CONCATENATE("openBankingBrazil/&lt;brand&gt;/",B3)</f>
        <v>openBankingBrazil/&lt;brand&gt;/name</v>
      </c>
      <c r="B3" s="138" t="s">
        <v>15</v>
      </c>
      <c r="C3" s="138" t="s">
        <v>187</v>
      </c>
      <c r="D3" s="137" t="s">
        <v>188</v>
      </c>
      <c r="E3" s="139" t="n">
        <v>80</v>
      </c>
      <c r="F3" s="137" t="s">
        <v>189</v>
      </c>
      <c r="G3" s="140" t="s">
        <v>190</v>
      </c>
      <c r="H3" s="141"/>
      <c r="I3" s="139" t="n">
        <v>1</v>
      </c>
      <c r="J3" s="139" t="n">
        <v>1</v>
      </c>
      <c r="K3" s="138" t="s">
        <v>191</v>
      </c>
      <c r="L3" s="142"/>
    </row>
    <row r="4" s="136" customFormat="true" ht="16.5" hidden="false" customHeight="true" outlineLevel="0" collapsed="false">
      <c r="A4" s="137" t="str">
        <f aca="false">CONCATENATE("openBankingBrazil/&lt;brand&gt;/companies/",B4)</f>
        <v>openBankingBrazil/&lt;brand&gt;/companies/</v>
      </c>
      <c r="B4" s="138"/>
      <c r="C4" s="138" t="s">
        <v>192</v>
      </c>
      <c r="D4" s="143" t="s">
        <v>193</v>
      </c>
      <c r="E4" s="139"/>
      <c r="F4" s="137"/>
      <c r="G4" s="140"/>
      <c r="H4" s="141"/>
      <c r="I4" s="139" t="n">
        <v>1</v>
      </c>
      <c r="J4" s="139" t="s">
        <v>194</v>
      </c>
      <c r="K4" s="144"/>
      <c r="L4" s="145"/>
    </row>
    <row r="5" customFormat="false" ht="30" hidden="false" customHeight="false" outlineLevel="0" collapsed="false">
      <c r="A5" s="141" t="str">
        <f aca="false">CONCATENATE("openBankingBrazil/&lt;brand&gt;/companies/",B5)</f>
        <v>openBankingBrazil/&lt;brand&gt;/companies/name</v>
      </c>
      <c r="B5" s="138" t="s">
        <v>15</v>
      </c>
      <c r="C5" s="138" t="s">
        <v>195</v>
      </c>
      <c r="D5" s="141" t="s">
        <v>188</v>
      </c>
      <c r="E5" s="139" t="n">
        <v>80</v>
      </c>
      <c r="F5" s="141" t="s">
        <v>189</v>
      </c>
      <c r="G5" s="140" t="s">
        <v>190</v>
      </c>
      <c r="H5" s="141"/>
      <c r="I5" s="139" t="n">
        <v>1</v>
      </c>
      <c r="J5" s="139" t="n">
        <v>1</v>
      </c>
      <c r="K5" s="144" t="s">
        <v>191</v>
      </c>
    </row>
    <row r="6" customFormat="false" ht="45" hidden="false" customHeight="false" outlineLevel="0" collapsed="false">
      <c r="A6" s="141" t="str">
        <f aca="false">CONCATENATE("openBankingBrazil/&lt;brand&gt;/companies/",B6)</f>
        <v>openBankingBrazil/&lt;brand&gt;/companies/cnpjNumber</v>
      </c>
      <c r="B6" s="144" t="s">
        <v>16</v>
      </c>
      <c r="C6" s="138" t="s">
        <v>196</v>
      </c>
      <c r="D6" s="141" t="s">
        <v>188</v>
      </c>
      <c r="E6" s="139" t="n">
        <v>14</v>
      </c>
      <c r="F6" s="141" t="s">
        <v>189</v>
      </c>
      <c r="G6" s="140" t="s">
        <v>197</v>
      </c>
      <c r="H6" s="146" t="s">
        <v>198</v>
      </c>
      <c r="I6" s="139" t="n">
        <v>1</v>
      </c>
      <c r="J6" s="139" t="n">
        <v>1</v>
      </c>
      <c r="K6" s="138" t="s">
        <v>191</v>
      </c>
    </row>
    <row r="7" customFormat="false" ht="75" hidden="false" customHeight="true" outlineLevel="0" collapsed="false">
      <c r="A7" s="147" t="str">
        <f aca="false">CONCATENATE("openBankingBrazil/&lt;brand&gt;/companies/",B7)</f>
        <v>openBankingBrazil/&lt;brand&gt;/companies/urlComplementaryList</v>
      </c>
      <c r="B7" s="144" t="s">
        <v>17</v>
      </c>
      <c r="C7" s="138" t="s">
        <v>199</v>
      </c>
      <c r="D7" s="147" t="s">
        <v>200</v>
      </c>
      <c r="E7" s="148" t="n">
        <v>1024</v>
      </c>
      <c r="F7" s="141" t="s">
        <v>201</v>
      </c>
      <c r="G7" s="140" t="s">
        <v>190</v>
      </c>
      <c r="H7" s="138"/>
      <c r="I7" s="139" t="n">
        <v>0</v>
      </c>
      <c r="J7" s="139" t="n">
        <v>1</v>
      </c>
      <c r="K7" s="138" t="s">
        <v>202</v>
      </c>
      <c r="L7" s="142"/>
    </row>
    <row r="8" customFormat="false" ht="22.5" hidden="false" customHeight="true" outlineLevel="0" collapsed="false">
      <c r="A8" s="147" t="str">
        <f aca="false">CONCATENATE("openBankingBrazil/&lt;brand&gt;/companies/personalAccounts/")</f>
        <v>openBankingBrazil/&lt;brand&gt;/companies/personalAccounts/</v>
      </c>
      <c r="B8" s="149"/>
      <c r="C8" s="138" t="s">
        <v>203</v>
      </c>
      <c r="D8" s="147" t="s">
        <v>193</v>
      </c>
      <c r="E8" s="148"/>
      <c r="F8" s="141"/>
      <c r="G8" s="140"/>
      <c r="H8" s="138"/>
      <c r="I8" s="139" t="n">
        <v>1</v>
      </c>
      <c r="J8" s="139" t="n">
        <v>3</v>
      </c>
      <c r="K8" s="138"/>
      <c r="L8" s="142"/>
    </row>
    <row r="9" customFormat="false" ht="155.25" hidden="false" customHeight="true" outlineLevel="0" collapsed="false">
      <c r="A9" s="141" t="str">
        <f aca="false">CONCATENATE("openBankingBrazil/&lt;brand&gt;/companies/personalAccounts/",B9)</f>
        <v>openBankingBrazil/&lt;brand&gt;/companies/personalAccounts/type</v>
      </c>
      <c r="B9" s="138" t="s">
        <v>18</v>
      </c>
      <c r="C9" s="144" t="s">
        <v>204</v>
      </c>
      <c r="D9" s="150" t="s">
        <v>188</v>
      </c>
      <c r="E9" s="151"/>
      <c r="F9" s="141" t="s">
        <v>189</v>
      </c>
      <c r="G9" s="140"/>
      <c r="H9" s="138" t="s">
        <v>205</v>
      </c>
      <c r="I9" s="139" t="n">
        <v>1</v>
      </c>
      <c r="J9" s="139" t="n">
        <v>1</v>
      </c>
      <c r="K9" s="138" t="s">
        <v>191</v>
      </c>
      <c r="L9" s="142"/>
    </row>
    <row r="10" customFormat="false" ht="25.5" hidden="false" customHeight="true" outlineLevel="0" collapsed="false">
      <c r="A10" s="141" t="str">
        <f aca="false">CONCATENATE("openBankingBrazil/&lt;brand&gt;/companies/personalAccounts/fees/",B10)</f>
        <v>openBankingBrazil/&lt;brand&gt;/companies/personalAccounts/fees/</v>
      </c>
      <c r="B10" s="138"/>
      <c r="C10" s="144" t="s">
        <v>206</v>
      </c>
      <c r="D10" s="150" t="s">
        <v>207</v>
      </c>
      <c r="E10" s="151"/>
      <c r="F10" s="141"/>
      <c r="G10" s="140"/>
      <c r="H10" s="138"/>
      <c r="I10" s="139"/>
      <c r="J10" s="139"/>
      <c r="K10" s="138"/>
      <c r="L10" s="142"/>
    </row>
    <row r="11" customFormat="false" ht="33.75" hidden="false" customHeight="true" outlineLevel="0" collapsed="false">
      <c r="A11" s="141" t="str">
        <f aca="false">CONCATENATE("openBankingBrazil/&lt;brand&gt;/companies/personalAccounts/fees/priorityServices/",B11)</f>
        <v>openBankingBrazil/&lt;brand&gt;/companies/personalAccounts/fees/priorityServices/</v>
      </c>
      <c r="B11" s="138"/>
      <c r="C11" s="144" t="s">
        <v>208</v>
      </c>
      <c r="D11" s="150" t="s">
        <v>193</v>
      </c>
      <c r="E11" s="151"/>
      <c r="F11" s="141"/>
      <c r="G11" s="140"/>
      <c r="H11" s="138"/>
      <c r="I11" s="139" t="n">
        <v>1</v>
      </c>
      <c r="J11" s="139" t="n">
        <v>40</v>
      </c>
      <c r="K11" s="138"/>
      <c r="L11" s="142"/>
    </row>
    <row r="12" customFormat="false" ht="405.75" hidden="false" customHeight="true" outlineLevel="0" collapsed="false">
      <c r="A12" s="137" t="str">
        <f aca="false">CONCATENATE("openBankingBrazil/&lt;brand&gt;/companies/personalAccounts/fees/priorityServices/",B12)</f>
        <v>openBankingBrazil/&lt;brand&gt;/companies/personalAccounts/fees/priorityServices/name</v>
      </c>
      <c r="B12" s="138" t="s">
        <v>15</v>
      </c>
      <c r="C12" s="144" t="s">
        <v>209</v>
      </c>
      <c r="D12" s="137" t="s">
        <v>188</v>
      </c>
      <c r="E12" s="151"/>
      <c r="F12" s="141" t="s">
        <v>189</v>
      </c>
      <c r="G12" s="140"/>
      <c r="H12" s="138" t="s">
        <v>210</v>
      </c>
      <c r="I12" s="139" t="n">
        <v>1</v>
      </c>
      <c r="J12" s="139" t="n">
        <v>1</v>
      </c>
      <c r="K12" s="138" t="s">
        <v>191</v>
      </c>
    </row>
    <row r="13" customFormat="false" ht="409.6" hidden="false" customHeight="true" outlineLevel="0" collapsed="false">
      <c r="A13" s="137" t="str">
        <f aca="false">CONCATENATE("openBankingBrazil/&lt;brand&gt;/companies/personalAccounts/fees/priorityServices/",B13)</f>
        <v>openBankingBrazil/&lt;brand&gt;/companies/personalAccounts/fees/priorityServices/code</v>
      </c>
      <c r="B13" s="144" t="s">
        <v>19</v>
      </c>
      <c r="C13" s="144" t="s">
        <v>211</v>
      </c>
      <c r="D13" s="137" t="s">
        <v>188</v>
      </c>
      <c r="E13" s="151"/>
      <c r="F13" s="141" t="s">
        <v>189</v>
      </c>
      <c r="G13" s="140"/>
      <c r="H13" s="138" t="s">
        <v>212</v>
      </c>
      <c r="I13" s="139" t="n">
        <v>1</v>
      </c>
      <c r="J13" s="139" t="n">
        <v>1</v>
      </c>
      <c r="K13" s="144" t="s">
        <v>191</v>
      </c>
    </row>
    <row r="14" customFormat="false" ht="60" hidden="false" customHeight="false" outlineLevel="0" collapsed="false">
      <c r="A14" s="137" t="str">
        <f aca="false">CONCATENATE("openBankingBrazil/&lt;brand&gt;/companies/personalAccounts/fees/priorityServices/",B14)</f>
        <v>openBankingBrazil/&lt;brand&gt;/companies/personalAccounts/fees/priorityServices/chargingTriggerInfo</v>
      </c>
      <c r="B14" s="141" t="s">
        <v>20</v>
      </c>
      <c r="C14" s="138" t="s">
        <v>213</v>
      </c>
      <c r="D14" s="137" t="s">
        <v>188</v>
      </c>
      <c r="E14" s="151" t="n">
        <v>2000</v>
      </c>
      <c r="F14" s="141" t="s">
        <v>189</v>
      </c>
      <c r="G14" s="140" t="s">
        <v>190</v>
      </c>
      <c r="H14" s="138"/>
      <c r="I14" s="139" t="n">
        <v>1</v>
      </c>
      <c r="J14" s="139" t="n">
        <v>1</v>
      </c>
      <c r="K14" s="144" t="s">
        <v>191</v>
      </c>
    </row>
    <row r="15" customFormat="false" ht="15" hidden="false" customHeight="false" outlineLevel="0" collapsed="false">
      <c r="A15" s="137" t="str">
        <f aca="false">CONCATENATE("openBankingBrazil/&lt;brand&gt;/companies/personalAccounts/fees/priorityServices/prices/",B15)</f>
        <v>openBankingBrazil/&lt;brand&gt;/companies/personalAccounts/fees/priorityServices/prices/</v>
      </c>
      <c r="B15" s="141"/>
      <c r="C15" s="138" t="s">
        <v>214</v>
      </c>
      <c r="D15" s="137" t="s">
        <v>193</v>
      </c>
      <c r="E15" s="151"/>
      <c r="F15" s="141"/>
      <c r="G15" s="140"/>
      <c r="H15" s="138"/>
      <c r="I15" s="139" t="n">
        <v>4</v>
      </c>
      <c r="J15" s="139" t="n">
        <v>4</v>
      </c>
      <c r="K15" s="144"/>
    </row>
    <row r="16" customFormat="false" ht="121.5" hidden="false" customHeight="true" outlineLevel="0" collapsed="false">
      <c r="A16" s="137" t="str">
        <f aca="false">CONCATENATE("openBankingBrazil/&lt;brand&gt;/companies/personalAccounts/fees/priorityServices/prices/",B16)</f>
        <v>openBankingBrazil/&lt;brand&gt;/companies/personalAccounts/fees/priorityServices/prices/interval</v>
      </c>
      <c r="B16" s="144" t="s">
        <v>21</v>
      </c>
      <c r="C16" s="138" t="s">
        <v>215</v>
      </c>
      <c r="D16" s="137" t="s">
        <v>188</v>
      </c>
      <c r="E16" s="139"/>
      <c r="F16" s="141" t="s">
        <v>189</v>
      </c>
      <c r="G16" s="140"/>
      <c r="H16" s="144" t="s">
        <v>216</v>
      </c>
      <c r="I16" s="139" t="n">
        <v>1</v>
      </c>
      <c r="J16" s="139" t="n">
        <v>1</v>
      </c>
      <c r="K16" s="138" t="s">
        <v>191</v>
      </c>
    </row>
    <row r="17" customFormat="false" ht="90.75" hidden="false" customHeight="true" outlineLevel="0" collapsed="false">
      <c r="A17" s="137" t="str">
        <f aca="false">CONCATENATE("openBankingBrazil/&lt;brand&gt;/companies/personalAccounts/fees/priorityServices/prices/",B17)</f>
        <v>openBankingBrazil/&lt;brand&gt;/companies/personalAccounts/fees/priorityServices/prices/value</v>
      </c>
      <c r="B17" s="138" t="s">
        <v>22</v>
      </c>
      <c r="C17" s="144" t="s">
        <v>217</v>
      </c>
      <c r="D17" s="137" t="s">
        <v>188</v>
      </c>
      <c r="E17" s="139" t="n">
        <v>12</v>
      </c>
      <c r="F17" s="141" t="s">
        <v>189</v>
      </c>
      <c r="G17" s="152" t="s">
        <v>218</v>
      </c>
      <c r="H17" s="141"/>
      <c r="I17" s="139" t="n">
        <v>1</v>
      </c>
      <c r="J17" s="139" t="n">
        <v>1</v>
      </c>
      <c r="K17" s="138" t="s">
        <v>191</v>
      </c>
    </row>
    <row r="18" s="119" customFormat="true" ht="49.5" hidden="false" customHeight="true" outlineLevel="0" collapsed="false">
      <c r="A18" s="137" t="str">
        <f aca="false">CONCATENATE("openBankingBrazil/&lt;brand&gt;/companies/personalAccounts/fees/priorityServices/prices/",B18)</f>
        <v>openBankingBrazil/&lt;brand&gt;/companies/personalAccounts/fees/priorityServices/prices/currency</v>
      </c>
      <c r="B18" s="144" t="s">
        <v>23</v>
      </c>
      <c r="C18" s="144" t="s">
        <v>219</v>
      </c>
      <c r="D18" s="137" t="s">
        <v>188</v>
      </c>
      <c r="E18" s="139" t="n">
        <v>3</v>
      </c>
      <c r="F18" s="141" t="s">
        <v>189</v>
      </c>
      <c r="G18" s="140"/>
      <c r="H18" s="144" t="s">
        <v>220</v>
      </c>
      <c r="I18" s="139" t="n">
        <v>1</v>
      </c>
      <c r="J18" s="139" t="n">
        <v>1</v>
      </c>
      <c r="K18" s="138" t="s">
        <v>191</v>
      </c>
    </row>
    <row r="19" s="119" customFormat="true" ht="34.5" hidden="false" customHeight="true" outlineLevel="0" collapsed="false">
      <c r="A19" s="137" t="str">
        <f aca="false">CONCATENATE("openBankingBrazil/&lt;brand&gt;/companies/personalAccounts/fees/priorityServices/prices/customers/rate/",B19)</f>
        <v>openBankingBrazil/&lt;brand&gt;/companies/personalAccounts/fees/priorityServices/prices/customers/rate/</v>
      </c>
      <c r="B19" s="144"/>
      <c r="C19" s="144" t="s">
        <v>221</v>
      </c>
      <c r="D19" s="137" t="s">
        <v>186</v>
      </c>
      <c r="E19" s="139"/>
      <c r="F19" s="141"/>
      <c r="G19" s="152"/>
      <c r="H19" s="144"/>
      <c r="I19" s="139"/>
      <c r="J19" s="139"/>
      <c r="K19" s="138"/>
    </row>
    <row r="20" s="119" customFormat="true" ht="108" hidden="false" customHeight="true" outlineLevel="0" collapsed="false">
      <c r="A20" s="137" t="str">
        <f aca="false">CONCATENATE("openBankingBrazil/&lt;brand&gt;/companies/personalAccounts/fees/priorityServices/prices/customers/",B20)</f>
        <v>openBankingBrazil/&lt;brand&gt;/companies/personalAccounts/fees/priorityServices/prices/customers/rate</v>
      </c>
      <c r="B20" s="141" t="s">
        <v>222</v>
      </c>
      <c r="C20" s="138" t="s">
        <v>223</v>
      </c>
      <c r="D20" s="137" t="s">
        <v>188</v>
      </c>
      <c r="E20" s="139" t="n">
        <v>6</v>
      </c>
      <c r="F20" s="153" t="s">
        <v>189</v>
      </c>
      <c r="G20" s="152" t="s">
        <v>224</v>
      </c>
      <c r="H20" s="154"/>
      <c r="I20" s="151" t="n">
        <v>1</v>
      </c>
      <c r="J20" s="151" t="n">
        <v>1</v>
      </c>
      <c r="K20" s="155" t="s">
        <v>225</v>
      </c>
    </row>
    <row r="21" s="119" customFormat="true" ht="33" hidden="false" customHeight="true" outlineLevel="0" collapsed="false">
      <c r="A21" s="137" t="str">
        <f aca="false">CONCATENATE("openBankingBrazil/&lt;brand&gt;/companies/personalAccounts/fees/priorityServices/minimum/",B21)</f>
        <v>openBankingBrazil/&lt;brand&gt;/companies/personalAccounts/fees/priorityServices/minimum/value</v>
      </c>
      <c r="B21" s="156" t="s">
        <v>22</v>
      </c>
      <c r="C21" s="157" t="s">
        <v>226</v>
      </c>
      <c r="D21" s="141" t="s">
        <v>188</v>
      </c>
      <c r="E21" s="139" t="n">
        <v>12</v>
      </c>
      <c r="F21" s="141" t="s">
        <v>189</v>
      </c>
      <c r="G21" s="152" t="s">
        <v>218</v>
      </c>
      <c r="H21" s="141"/>
      <c r="I21" s="139" t="n">
        <v>1</v>
      </c>
      <c r="J21" s="139" t="n">
        <v>1</v>
      </c>
      <c r="K21" s="138" t="s">
        <v>191</v>
      </c>
    </row>
    <row r="22" s="119" customFormat="true" ht="54" hidden="false" customHeight="true" outlineLevel="0" collapsed="false">
      <c r="A22" s="141" t="str">
        <f aca="false">CONCATENATE("openBankingBrazil/&lt;brand&gt;/companies/personalAccounts/fees/priorityServices/minimum/",B22)</f>
        <v>openBankingBrazil/&lt;brand&gt;/companies/personalAccounts/fees/priorityServices/minimum/currency</v>
      </c>
      <c r="B22" s="144" t="s">
        <v>23</v>
      </c>
      <c r="C22" s="144" t="s">
        <v>227</v>
      </c>
      <c r="D22" s="137" t="s">
        <v>188</v>
      </c>
      <c r="E22" s="139" t="n">
        <v>3</v>
      </c>
      <c r="F22" s="141" t="s">
        <v>189</v>
      </c>
      <c r="G22" s="140"/>
      <c r="H22" s="144" t="s">
        <v>220</v>
      </c>
      <c r="I22" s="139" t="n">
        <v>1</v>
      </c>
      <c r="J22" s="139" t="n">
        <v>1</v>
      </c>
      <c r="K22" s="138" t="s">
        <v>191</v>
      </c>
    </row>
    <row r="23" s="119" customFormat="true" ht="53.25" hidden="false" customHeight="true" outlineLevel="0" collapsed="false">
      <c r="A23" s="137" t="str">
        <f aca="false">CONCATENATE("openBankingBrazil/&lt;brand&gt;/companies/personalAccounts/fees/priorityServices/maximum/",B23)</f>
        <v>openBankingBrazil/&lt;brand&gt;/companies/personalAccounts/fees/priorityServices/maximum/value</v>
      </c>
      <c r="B23" s="146" t="s">
        <v>22</v>
      </c>
      <c r="C23" s="157" t="s">
        <v>228</v>
      </c>
      <c r="D23" s="141" t="s">
        <v>188</v>
      </c>
      <c r="E23" s="139" t="n">
        <v>12</v>
      </c>
      <c r="F23" s="141" t="s">
        <v>189</v>
      </c>
      <c r="G23" s="152" t="s">
        <v>218</v>
      </c>
      <c r="H23" s="141"/>
      <c r="I23" s="139" t="n">
        <v>1</v>
      </c>
      <c r="J23" s="139" t="n">
        <v>1</v>
      </c>
      <c r="K23" s="138" t="s">
        <v>191</v>
      </c>
    </row>
    <row r="24" s="119" customFormat="true" ht="49.5" hidden="false" customHeight="true" outlineLevel="0" collapsed="false">
      <c r="A24" s="137" t="str">
        <f aca="false">CONCATENATE("openBankingBrazil/&lt;brand&gt;/companies/personalAccounts/fees/priorityServices/maximum/",B24)</f>
        <v>openBankingBrazil/&lt;brand&gt;/companies/personalAccounts/fees/priorityServices/maximum/currency</v>
      </c>
      <c r="B24" s="144" t="s">
        <v>23</v>
      </c>
      <c r="C24" s="144" t="s">
        <v>227</v>
      </c>
      <c r="D24" s="137" t="s">
        <v>188</v>
      </c>
      <c r="E24" s="139" t="n">
        <v>3</v>
      </c>
      <c r="F24" s="141" t="s">
        <v>189</v>
      </c>
      <c r="G24" s="140"/>
      <c r="H24" s="144" t="s">
        <v>220</v>
      </c>
      <c r="I24" s="139" t="n">
        <v>1</v>
      </c>
      <c r="J24" s="139" t="n">
        <v>1</v>
      </c>
      <c r="K24" s="138" t="s">
        <v>191</v>
      </c>
    </row>
    <row r="25" s="119" customFormat="true" ht="36" hidden="false" customHeight="true" outlineLevel="0" collapsed="false">
      <c r="A25" s="137" t="str">
        <f aca="false">CONCATENATE("openBankingBrazil/&lt;brand&gt;/companies/personalAccounts/fees/otherServices/",B25)</f>
        <v>openBankingBrazil/&lt;brand&gt;/companies/personalAccounts/fees/otherServices/</v>
      </c>
      <c r="B25" s="141"/>
      <c r="C25" s="144" t="s">
        <v>229</v>
      </c>
      <c r="D25" s="137" t="s">
        <v>193</v>
      </c>
      <c r="E25" s="139"/>
      <c r="F25" s="153"/>
      <c r="G25" s="158"/>
      <c r="H25" s="154"/>
      <c r="I25" s="151" t="n">
        <v>1</v>
      </c>
      <c r="J25" s="151" t="s">
        <v>194</v>
      </c>
      <c r="K25" s="155"/>
    </row>
    <row r="26" s="119" customFormat="true" ht="47.25" hidden="false" customHeight="true" outlineLevel="0" collapsed="false">
      <c r="A26" s="137" t="str">
        <f aca="false">CONCATENATE("openBankingBrazil/&lt;brand&gt;/companies/personalAccounts/fees/otherServices/",B26)</f>
        <v>openBankingBrazil/&lt;brand&gt;/companies/personalAccounts/fees/otherServices/name</v>
      </c>
      <c r="B26" s="138" t="s">
        <v>15</v>
      </c>
      <c r="C26" s="144" t="s">
        <v>230</v>
      </c>
      <c r="D26" s="137" t="s">
        <v>188</v>
      </c>
      <c r="E26" s="151" t="n">
        <v>250</v>
      </c>
      <c r="F26" s="141" t="s">
        <v>189</v>
      </c>
      <c r="G26" s="140" t="s">
        <v>190</v>
      </c>
      <c r="H26" s="138"/>
      <c r="I26" s="139" t="n">
        <v>1</v>
      </c>
      <c r="J26" s="139" t="n">
        <v>1</v>
      </c>
      <c r="K26" s="138" t="s">
        <v>191</v>
      </c>
    </row>
    <row r="27" s="119" customFormat="true" ht="29.25" hidden="false" customHeight="true" outlineLevel="0" collapsed="false">
      <c r="A27" s="137" t="str">
        <f aca="false">CONCATENATE("openBankingBrazil/&lt;brand&gt;/companies/personalAccounts/fees/otherServices/",B27)</f>
        <v>openBankingBrazil/&lt;brand&gt;/companies/personalAccounts/fees/otherServices/code</v>
      </c>
      <c r="B27" s="144" t="s">
        <v>19</v>
      </c>
      <c r="C27" s="144" t="s">
        <v>231</v>
      </c>
      <c r="D27" s="137" t="s">
        <v>188</v>
      </c>
      <c r="E27" s="151" t="n">
        <v>100</v>
      </c>
      <c r="F27" s="141" t="s">
        <v>189</v>
      </c>
      <c r="G27" s="140"/>
      <c r="H27" s="138"/>
      <c r="I27" s="139" t="n">
        <v>1</v>
      </c>
      <c r="J27" s="139" t="n">
        <v>1</v>
      </c>
      <c r="K27" s="144" t="s">
        <v>191</v>
      </c>
    </row>
    <row r="28" s="119" customFormat="true" ht="30" hidden="false" customHeight="false" outlineLevel="0" collapsed="false">
      <c r="A28" s="137" t="str">
        <f aca="false">CONCATENATE("openBankingBrazil/&lt;brand&gt;/companies/personalAccounts/fees/otherServices/",B28)</f>
        <v>openBankingBrazil/&lt;brand&gt;/companies/personalAccounts/fees/otherServices/chargingTriggerInfo</v>
      </c>
      <c r="B28" s="141" t="s">
        <v>20</v>
      </c>
      <c r="C28" s="138" t="s">
        <v>232</v>
      </c>
      <c r="D28" s="137" t="s">
        <v>188</v>
      </c>
      <c r="E28" s="151" t="n">
        <v>2000</v>
      </c>
      <c r="F28" s="141" t="s">
        <v>189</v>
      </c>
      <c r="G28" s="140" t="s">
        <v>190</v>
      </c>
      <c r="H28" s="138"/>
      <c r="I28" s="139" t="n">
        <v>1</v>
      </c>
      <c r="J28" s="139" t="n">
        <v>1</v>
      </c>
      <c r="K28" s="144" t="s">
        <v>191</v>
      </c>
    </row>
    <row r="29" s="119" customFormat="true" ht="15" hidden="false" customHeight="false" outlineLevel="0" collapsed="false">
      <c r="A29" s="137" t="str">
        <f aca="false">CONCATENATE("openBankingBrazil/&lt;brand&gt;/companies/personalAccounts/fees/otherServices/prices/",B29)</f>
        <v>openBankingBrazil/&lt;brand&gt;/companies/personalAccounts/fees/otherServices/prices/</v>
      </c>
      <c r="B29" s="141"/>
      <c r="C29" s="138" t="s">
        <v>214</v>
      </c>
      <c r="D29" s="137" t="s">
        <v>193</v>
      </c>
      <c r="E29" s="151"/>
      <c r="F29" s="141"/>
      <c r="G29" s="140"/>
      <c r="H29" s="138"/>
      <c r="I29" s="139" t="n">
        <v>4</v>
      </c>
      <c r="J29" s="139" t="n">
        <v>4</v>
      </c>
      <c r="K29" s="144"/>
    </row>
    <row r="30" s="119" customFormat="true" ht="105.75" hidden="false" customHeight="true" outlineLevel="0" collapsed="false">
      <c r="A30" s="137" t="str">
        <f aca="false">CONCATENATE("openBankingBrazil/&lt;brand&gt;/companies/personalAccounts/fees/otherServices/prices/",B30)</f>
        <v>openBankingBrazil/&lt;brand&gt;/companies/personalAccounts/fees/otherServices/prices/interval</v>
      </c>
      <c r="B30" s="144" t="s">
        <v>21</v>
      </c>
      <c r="C30" s="138" t="s">
        <v>233</v>
      </c>
      <c r="D30" s="137" t="s">
        <v>188</v>
      </c>
      <c r="E30" s="139"/>
      <c r="F30" s="141" t="s">
        <v>189</v>
      </c>
      <c r="G30" s="140"/>
      <c r="H30" s="144" t="s">
        <v>216</v>
      </c>
      <c r="I30" s="139" t="n">
        <v>1</v>
      </c>
      <c r="J30" s="139" t="n">
        <v>1</v>
      </c>
      <c r="K30" s="138" t="s">
        <v>191</v>
      </c>
    </row>
    <row r="31" s="119" customFormat="true" ht="93" hidden="false" customHeight="true" outlineLevel="0" collapsed="false">
      <c r="A31" s="137" t="str">
        <f aca="false">CONCATENATE("openBankingBrazil/&lt;brand&gt;/companies/personalAccounts/fees/otherServices/prices/",B31)</f>
        <v>openBankingBrazil/&lt;brand&gt;/companies/personalAccounts/fees/otherServices/prices/value</v>
      </c>
      <c r="B31" s="138" t="s">
        <v>22</v>
      </c>
      <c r="C31" s="144" t="s">
        <v>217</v>
      </c>
      <c r="D31" s="137" t="s">
        <v>188</v>
      </c>
      <c r="E31" s="139" t="n">
        <v>12</v>
      </c>
      <c r="F31" s="141" t="s">
        <v>189</v>
      </c>
      <c r="G31" s="152" t="s">
        <v>218</v>
      </c>
      <c r="H31" s="141"/>
      <c r="I31" s="139" t="n">
        <v>1</v>
      </c>
      <c r="J31" s="139" t="n">
        <v>1</v>
      </c>
      <c r="K31" s="138" t="s">
        <v>191</v>
      </c>
    </row>
    <row r="32" s="119" customFormat="true" ht="34.5" hidden="false" customHeight="true" outlineLevel="0" collapsed="false">
      <c r="A32" s="137" t="str">
        <f aca="false">CONCATENATE("openBankingBrazil/&lt;brand&gt;/companies/personalAccounts/fees/otherServices/prices/",B32)</f>
        <v>openBankingBrazil/&lt;brand&gt;/companies/personalAccounts/fees/otherServices/prices/currency</v>
      </c>
      <c r="B32" s="144" t="s">
        <v>23</v>
      </c>
      <c r="C32" s="144" t="s">
        <v>219</v>
      </c>
      <c r="D32" s="137" t="s">
        <v>188</v>
      </c>
      <c r="E32" s="139" t="n">
        <v>3</v>
      </c>
      <c r="F32" s="141" t="s">
        <v>189</v>
      </c>
      <c r="G32" s="140"/>
      <c r="H32" s="144" t="s">
        <v>220</v>
      </c>
      <c r="I32" s="139" t="n">
        <v>1</v>
      </c>
      <c r="J32" s="139" t="n">
        <v>1</v>
      </c>
      <c r="K32" s="138" t="s">
        <v>191</v>
      </c>
    </row>
    <row r="33" s="119" customFormat="true" ht="34.5" hidden="false" customHeight="true" outlineLevel="0" collapsed="false">
      <c r="A33" s="137" t="str">
        <f aca="false">CONCATENATE("openBankingBrazil/&lt;brand&gt;/companies/personalAccounts/fees/otherServices/prices/customers/rate/",B33)</f>
        <v>openBankingBrazil/&lt;brand&gt;/companies/personalAccounts/fees/otherServices/prices/customers/rate/</v>
      </c>
      <c r="B33" s="144"/>
      <c r="C33" s="144" t="s">
        <v>221</v>
      </c>
      <c r="D33" s="137" t="s">
        <v>186</v>
      </c>
      <c r="E33" s="139"/>
      <c r="F33" s="141"/>
      <c r="G33" s="5"/>
      <c r="H33" s="144"/>
      <c r="I33" s="139"/>
      <c r="J33" s="139"/>
      <c r="K33" s="138"/>
    </row>
    <row r="34" s="119" customFormat="true" ht="90" hidden="false" customHeight="false" outlineLevel="0" collapsed="false">
      <c r="A34" s="137" t="str">
        <f aca="false">CONCATENATE("openBankingBrazil/&lt;brand&gt;/companies/personalAccounts/fees/otherServices/prices/customers/",B34)</f>
        <v>openBankingBrazil/&lt;brand&gt;/companies/personalAccounts/fees/otherServices/prices/customers/rate</v>
      </c>
      <c r="B34" s="141" t="s">
        <v>222</v>
      </c>
      <c r="C34" s="144" t="s">
        <v>223</v>
      </c>
      <c r="D34" s="137" t="s">
        <v>188</v>
      </c>
      <c r="E34" s="139" t="n">
        <v>6</v>
      </c>
      <c r="F34" s="153" t="s">
        <v>189</v>
      </c>
      <c r="G34" s="141" t="s">
        <v>224</v>
      </c>
      <c r="H34" s="144"/>
      <c r="I34" s="151" t="n">
        <v>1</v>
      </c>
      <c r="J34" s="151" t="n">
        <v>1</v>
      </c>
      <c r="K34" s="155" t="s">
        <v>225</v>
      </c>
    </row>
    <row r="35" s="119" customFormat="true" ht="33" hidden="false" customHeight="true" outlineLevel="0" collapsed="false">
      <c r="A35" s="137" t="str">
        <f aca="false">CONCATENATE("openBankingBrazil/&lt;brand&gt;/companies/personalAccounts/fees/otherServices/minimum/",B35)</f>
        <v>openBankingBrazil/&lt;brand&gt;/companies/personalAccounts/fees/otherServices/minimum/value</v>
      </c>
      <c r="B35" s="156" t="s">
        <v>22</v>
      </c>
      <c r="C35" s="157" t="s">
        <v>226</v>
      </c>
      <c r="D35" s="141" t="s">
        <v>188</v>
      </c>
      <c r="E35" s="139" t="n">
        <v>12</v>
      </c>
      <c r="F35" s="141" t="s">
        <v>189</v>
      </c>
      <c r="G35" s="152" t="s">
        <v>218</v>
      </c>
      <c r="H35" s="141"/>
      <c r="I35" s="139" t="n">
        <v>1</v>
      </c>
      <c r="J35" s="139" t="n">
        <v>1</v>
      </c>
      <c r="K35" s="138" t="s">
        <v>191</v>
      </c>
    </row>
    <row r="36" s="119" customFormat="true" ht="54" hidden="false" customHeight="true" outlineLevel="0" collapsed="false">
      <c r="A36" s="137" t="str">
        <f aca="false">CONCATENATE("openBankingBrazil/&lt;brand&gt;/companies/personalAccounts/fees/otherServices/minimum/",B36)</f>
        <v>openBankingBrazil/&lt;brand&gt;/companies/personalAccounts/fees/otherServices/minimum/currency</v>
      </c>
      <c r="B36" s="144" t="s">
        <v>23</v>
      </c>
      <c r="C36" s="144" t="s">
        <v>227</v>
      </c>
      <c r="D36" s="137" t="s">
        <v>188</v>
      </c>
      <c r="E36" s="139" t="n">
        <v>3</v>
      </c>
      <c r="F36" s="141" t="s">
        <v>189</v>
      </c>
      <c r="G36" s="140"/>
      <c r="H36" s="144" t="s">
        <v>220</v>
      </c>
      <c r="I36" s="139" t="n">
        <v>1</v>
      </c>
      <c r="J36" s="139" t="n">
        <v>1</v>
      </c>
      <c r="K36" s="138" t="s">
        <v>191</v>
      </c>
    </row>
    <row r="37" s="119" customFormat="true" ht="15.75" hidden="false" customHeight="false" outlineLevel="0" collapsed="false">
      <c r="A37" s="137" t="str">
        <f aca="false">CONCATENATE("openBankingBrazil/&lt;brand&gt;/companies/personalAccounts/fees/otherServices/maximum/",B37)</f>
        <v>openBankingBrazil/&lt;brand&gt;/companies/personalAccounts/fees/otherServices/maximum/value</v>
      </c>
      <c r="B37" s="146" t="s">
        <v>22</v>
      </c>
      <c r="C37" s="157" t="s">
        <v>228</v>
      </c>
      <c r="D37" s="141" t="s">
        <v>188</v>
      </c>
      <c r="E37" s="139" t="n">
        <v>12</v>
      </c>
      <c r="F37" s="141" t="s">
        <v>189</v>
      </c>
      <c r="G37" s="152" t="s">
        <v>218</v>
      </c>
      <c r="H37" s="141"/>
      <c r="I37" s="139" t="n">
        <v>1</v>
      </c>
      <c r="J37" s="139" t="n">
        <v>1</v>
      </c>
      <c r="K37" s="138" t="s">
        <v>191</v>
      </c>
    </row>
    <row r="38" s="119" customFormat="true" ht="15" hidden="false" customHeight="false" outlineLevel="0" collapsed="false">
      <c r="A38" s="137" t="str">
        <f aca="false">CONCATENATE("openBankingBrazil/&lt;brand&gt;/companies/personalAccounts/fees/otherServices/maximum/",B38)</f>
        <v>openBankingBrazil/&lt;brand&gt;/companies/personalAccounts/fees/otherServices/maximum/currency</v>
      </c>
      <c r="B38" s="144" t="s">
        <v>23</v>
      </c>
      <c r="C38" s="144" t="s">
        <v>227</v>
      </c>
      <c r="D38" s="137" t="s">
        <v>188</v>
      </c>
      <c r="E38" s="139" t="n">
        <v>3</v>
      </c>
      <c r="F38" s="141" t="s">
        <v>189</v>
      </c>
      <c r="G38" s="140"/>
      <c r="H38" s="144" t="s">
        <v>220</v>
      </c>
      <c r="I38" s="139" t="n">
        <v>1</v>
      </c>
      <c r="J38" s="139" t="n">
        <v>1</v>
      </c>
      <c r="K38" s="138" t="s">
        <v>191</v>
      </c>
    </row>
    <row r="39" s="119" customFormat="true" ht="19.5" hidden="false" customHeight="true" outlineLevel="0" collapsed="false">
      <c r="A39" s="137" t="str">
        <f aca="false">CONCATENATE("openBankingBrazil/&lt;brand&gt;/companies/personalAccounts/serviceBundles/",B39)</f>
        <v>openBankingBrazil/&lt;brand&gt;/companies/personalAccounts/serviceBundles/</v>
      </c>
      <c r="B39" s="141"/>
      <c r="C39" s="144" t="s">
        <v>234</v>
      </c>
      <c r="D39" s="137" t="s">
        <v>193</v>
      </c>
      <c r="E39" s="139"/>
      <c r="F39" s="153"/>
      <c r="G39" s="158"/>
      <c r="H39" s="154"/>
      <c r="I39" s="151" t="n">
        <v>1</v>
      </c>
      <c r="J39" s="151" t="s">
        <v>194</v>
      </c>
      <c r="K39" s="155"/>
    </row>
    <row r="40" s="119" customFormat="true" ht="33.75" hidden="false" customHeight="true" outlineLevel="0" collapsed="false">
      <c r="A40" s="137" t="str">
        <f aca="false">CONCATENATE("openBankingBrazil/&lt;brand&gt;/companies/personalAccounts/serviceBundles/",B40)</f>
        <v>openBankingBrazil/&lt;brand&gt;/companies/personalAccounts/serviceBundles/name</v>
      </c>
      <c r="B40" s="144" t="s">
        <v>15</v>
      </c>
      <c r="C40" s="144" t="s">
        <v>235</v>
      </c>
      <c r="D40" s="137" t="s">
        <v>188</v>
      </c>
      <c r="E40" s="151" t="n">
        <v>250</v>
      </c>
      <c r="F40" s="141" t="s">
        <v>189</v>
      </c>
      <c r="G40" s="140" t="s">
        <v>190</v>
      </c>
      <c r="H40" s="138"/>
      <c r="I40" s="139" t="n">
        <v>1</v>
      </c>
      <c r="J40" s="139" t="n">
        <v>1</v>
      </c>
      <c r="K40" s="138" t="s">
        <v>191</v>
      </c>
    </row>
    <row r="41" s="119" customFormat="true" ht="16.5" hidden="false" customHeight="true" outlineLevel="0" collapsed="false">
      <c r="A41" s="137" t="str">
        <f aca="false">CONCATENATE("openBankingBrazil/&lt;brand&gt;/companies/personalAccounts/serviceBundles/services/",B41)</f>
        <v>openBankingBrazil/&lt;brand&gt;/companies/personalAccounts/serviceBundles/services/</v>
      </c>
      <c r="B41" s="144"/>
      <c r="C41" s="144" t="s">
        <v>236</v>
      </c>
      <c r="D41" s="137" t="s">
        <v>193</v>
      </c>
      <c r="E41" s="151"/>
      <c r="F41" s="141"/>
      <c r="G41" s="140"/>
      <c r="H41" s="138"/>
      <c r="I41" s="139" t="n">
        <v>1</v>
      </c>
      <c r="J41" s="139" t="s">
        <v>194</v>
      </c>
      <c r="K41" s="138"/>
    </row>
    <row r="42" s="119" customFormat="true" ht="30" hidden="false" customHeight="false" outlineLevel="0" collapsed="false">
      <c r="A42" s="137" t="str">
        <f aca="false">CONCATENATE("openBankingBrazil/&lt;brand&gt;/companies/personalAccounts/serviceBundles/services/",B42)</f>
        <v>openBankingBrazil/&lt;brand&gt;/companies/personalAccounts/serviceBundles/services/code</v>
      </c>
      <c r="B42" s="138" t="s">
        <v>19</v>
      </c>
      <c r="C42" s="144" t="s">
        <v>237</v>
      </c>
      <c r="D42" s="137" t="s">
        <v>188</v>
      </c>
      <c r="E42" s="151" t="n">
        <v>100</v>
      </c>
      <c r="F42" s="141" t="s">
        <v>189</v>
      </c>
      <c r="G42" s="140" t="s">
        <v>190</v>
      </c>
      <c r="H42" s="138"/>
      <c r="I42" s="139" t="n">
        <v>1</v>
      </c>
      <c r="J42" s="139" t="n">
        <v>1</v>
      </c>
      <c r="K42" s="138" t="s">
        <v>191</v>
      </c>
    </row>
    <row r="43" s="119" customFormat="true" ht="49.5" hidden="false" customHeight="true" outlineLevel="0" collapsed="false">
      <c r="A43" s="137" t="str">
        <f aca="false">CONCATENATE("openBankingBrazil/&lt;brand&gt;/companies/personalAccounts/serviceBundles/services/",B43)</f>
        <v>openBankingBrazil/&lt;brand&gt;/companies/personalAccounts/serviceBundles/services/chargingTriggerInfo</v>
      </c>
      <c r="B43" s="141" t="s">
        <v>20</v>
      </c>
      <c r="C43" s="138" t="s">
        <v>238</v>
      </c>
      <c r="D43" s="137" t="s">
        <v>188</v>
      </c>
      <c r="E43" s="151" t="n">
        <v>2000</v>
      </c>
      <c r="F43" s="141" t="s">
        <v>189</v>
      </c>
      <c r="G43" s="140" t="s">
        <v>190</v>
      </c>
      <c r="H43" s="138"/>
      <c r="I43" s="139" t="n">
        <v>1</v>
      </c>
      <c r="J43" s="139" t="n">
        <v>1</v>
      </c>
      <c r="K43" s="144" t="s">
        <v>191</v>
      </c>
    </row>
    <row r="44" s="119" customFormat="true" ht="47.25" hidden="false" customHeight="true" outlineLevel="0" collapsed="false">
      <c r="A44" s="137" t="str">
        <f aca="false">CONCATENATE("openBankingBrazil/&lt;brand&gt;/companies/personalAccounts/serviceBundles/services/",B44)</f>
        <v>openBankingBrazil/&lt;brand&gt;/companies/personalAccounts/serviceBundles/services/eventLimitQuantity</v>
      </c>
      <c r="B44" s="138" t="s">
        <v>239</v>
      </c>
      <c r="C44" s="144" t="s">
        <v>240</v>
      </c>
      <c r="D44" s="137" t="s">
        <v>188</v>
      </c>
      <c r="E44" s="139" t="n">
        <v>6</v>
      </c>
      <c r="F44" s="141" t="s">
        <v>189</v>
      </c>
      <c r="G44" s="140" t="s">
        <v>241</v>
      </c>
      <c r="H44" s="159"/>
      <c r="I44" s="139" t="n">
        <v>1</v>
      </c>
      <c r="J44" s="139" t="n">
        <v>1</v>
      </c>
      <c r="K44" s="138" t="s">
        <v>242</v>
      </c>
    </row>
    <row r="45" s="119" customFormat="true" ht="45.75" hidden="false" customHeight="true" outlineLevel="0" collapsed="false">
      <c r="A45" s="137" t="str">
        <f aca="false">CONCATENATE("openBankingBrazil/&lt;brand&gt;/companies/personalAccounts/serviceBundles/services/",B45)</f>
        <v>openBankingBrazil/&lt;brand&gt;/companies/personalAccounts/serviceBundles/services/freeEventQuantity</v>
      </c>
      <c r="B45" s="144" t="s">
        <v>243</v>
      </c>
      <c r="C45" s="144" t="s">
        <v>244</v>
      </c>
      <c r="D45" s="137" t="s">
        <v>188</v>
      </c>
      <c r="E45" s="160" t="n">
        <v>6</v>
      </c>
      <c r="F45" s="141" t="s">
        <v>189</v>
      </c>
      <c r="G45" s="140" t="s">
        <v>241</v>
      </c>
      <c r="H45" s="159"/>
      <c r="I45" s="139" t="n">
        <v>1</v>
      </c>
      <c r="J45" s="139" t="n">
        <v>1</v>
      </c>
      <c r="K45" s="138" t="s">
        <v>242</v>
      </c>
    </row>
    <row r="46" s="119" customFormat="true" ht="22.5" hidden="false" customHeight="true" outlineLevel="0" collapsed="false">
      <c r="A46" s="137" t="str">
        <f aca="false">CONCATENATE("openBankingBrazil/&lt;brand&gt;/companies/personalAccounts/serviceBundles/prices/",B46)</f>
        <v>openBankingBrazil/&lt;brand&gt;/companies/personalAccounts/serviceBundles/prices/</v>
      </c>
      <c r="B46" s="144"/>
      <c r="C46" s="144" t="s">
        <v>214</v>
      </c>
      <c r="D46" s="137" t="s">
        <v>193</v>
      </c>
      <c r="E46" s="160"/>
      <c r="F46" s="141"/>
      <c r="G46" s="140"/>
      <c r="H46" s="159"/>
      <c r="I46" s="139" t="n">
        <v>4</v>
      </c>
      <c r="J46" s="139" t="n">
        <v>4</v>
      </c>
      <c r="K46" s="138"/>
    </row>
    <row r="47" s="119" customFormat="true" ht="60" hidden="false" customHeight="false" outlineLevel="0" collapsed="false">
      <c r="A47" s="137" t="str">
        <f aca="false">CONCATENATE("openBankingBrazil/&lt;brand&gt;/companies/personalAccounts/serviceBundles/prices/",B47)</f>
        <v>openBankingBrazil/&lt;brand&gt;/companies/personalAccounts/serviceBundles/prices/interval</v>
      </c>
      <c r="B47" s="137" t="s">
        <v>21</v>
      </c>
      <c r="C47" s="138" t="s">
        <v>215</v>
      </c>
      <c r="D47" s="137" t="s">
        <v>188</v>
      </c>
      <c r="E47" s="139"/>
      <c r="F47" s="141" t="s">
        <v>189</v>
      </c>
      <c r="G47" s="140"/>
      <c r="H47" s="144" t="s">
        <v>216</v>
      </c>
      <c r="I47" s="139" t="n">
        <v>1</v>
      </c>
      <c r="J47" s="139" t="n">
        <v>1</v>
      </c>
      <c r="K47" s="138" t="s">
        <v>191</v>
      </c>
    </row>
    <row r="48" s="119" customFormat="true" ht="61.5" hidden="false" customHeight="true" outlineLevel="0" collapsed="false">
      <c r="A48" s="137" t="str">
        <f aca="false">CONCATENATE("openBankingBrazil/&lt;brand&gt;/companies/personalAccounts/serviceBundles/prices/",B48)</f>
        <v>openBankingBrazil/&lt;brand&gt;/companies/personalAccounts/serviceBundles/prices/monthlyFee</v>
      </c>
      <c r="B48" s="138" t="s">
        <v>27</v>
      </c>
      <c r="C48" s="144" t="s">
        <v>217</v>
      </c>
      <c r="D48" s="137" t="s">
        <v>188</v>
      </c>
      <c r="E48" s="139" t="n">
        <v>12</v>
      </c>
      <c r="F48" s="141" t="s">
        <v>189</v>
      </c>
      <c r="G48" s="152" t="s">
        <v>218</v>
      </c>
      <c r="H48" s="141"/>
      <c r="I48" s="139" t="n">
        <v>1</v>
      </c>
      <c r="J48" s="139" t="n">
        <v>1</v>
      </c>
      <c r="K48" s="138" t="s">
        <v>191</v>
      </c>
    </row>
    <row r="49" s="119" customFormat="true" ht="35.25" hidden="false" customHeight="true" outlineLevel="0" collapsed="false">
      <c r="A49" s="137" t="str">
        <f aca="false">CONCATENATE("openBankingBrazil/&lt;brand&gt;/companies/personalAccounts/serviceBundles/prices/",B49)</f>
        <v>openBankingBrazil/&lt;brand&gt;/companies/personalAccounts/serviceBundles/prices/currency</v>
      </c>
      <c r="B49" s="138" t="s">
        <v>23</v>
      </c>
      <c r="C49" s="144" t="s">
        <v>219</v>
      </c>
      <c r="D49" s="137" t="s">
        <v>188</v>
      </c>
      <c r="E49" s="139" t="n">
        <v>3</v>
      </c>
      <c r="F49" s="141" t="s">
        <v>189</v>
      </c>
      <c r="G49" s="140"/>
      <c r="H49" s="144" t="s">
        <v>220</v>
      </c>
      <c r="I49" s="139" t="n">
        <v>1</v>
      </c>
      <c r="J49" s="139" t="n">
        <v>1</v>
      </c>
      <c r="K49" s="138" t="s">
        <v>191</v>
      </c>
    </row>
    <row r="50" s="119" customFormat="true" ht="34.5" hidden="false" customHeight="true" outlineLevel="0" collapsed="false">
      <c r="A50" s="137" t="str">
        <f aca="false">CONCATENATE("openBankingBrazil/&lt;brand&gt;/companies/personalAccounts/serviceBundles/prices/customers/rate/",B50)</f>
        <v>openBankingBrazil/&lt;brand&gt;/companies/personalAccounts/serviceBundles/prices/customers/rate/</v>
      </c>
      <c r="B50" s="144"/>
      <c r="C50" s="144" t="s">
        <v>221</v>
      </c>
      <c r="D50" s="137" t="s">
        <v>186</v>
      </c>
      <c r="E50" s="139"/>
      <c r="F50" s="141"/>
      <c r="G50" s="144"/>
      <c r="H50" s="144"/>
      <c r="I50" s="139"/>
      <c r="J50" s="139"/>
      <c r="K50" s="138"/>
    </row>
    <row r="51" s="119" customFormat="true" ht="75.75" hidden="false" customHeight="true" outlineLevel="0" collapsed="false">
      <c r="A51" s="137" t="str">
        <f aca="false">CONCATENATE("openBankingBrazil/&lt;brand&gt;/companies/personalAccounts/serviceBundles/prices/customers/",B51)</f>
        <v>openBankingBrazil/&lt;brand&gt;/companies/personalAccounts/serviceBundles/prices/customers/rate</v>
      </c>
      <c r="B51" s="141" t="s">
        <v>222</v>
      </c>
      <c r="C51" s="144" t="s">
        <v>223</v>
      </c>
      <c r="D51" s="137" t="s">
        <v>188</v>
      </c>
      <c r="E51" s="139" t="n">
        <v>6</v>
      </c>
      <c r="F51" s="153" t="s">
        <v>189</v>
      </c>
      <c r="G51" s="161" t="s">
        <v>224</v>
      </c>
      <c r="H51" s="154"/>
      <c r="I51" s="151" t="n">
        <v>1</v>
      </c>
      <c r="J51" s="151" t="n">
        <v>4</v>
      </c>
      <c r="K51" s="155" t="s">
        <v>225</v>
      </c>
    </row>
    <row r="52" s="119" customFormat="true" ht="30" hidden="false" customHeight="true" outlineLevel="0" collapsed="false">
      <c r="A52" s="137" t="str">
        <f aca="false">CONCATENATE("openBankingBrazil/&lt;brand&gt;/companies/personalAccounts/serviceBundles/minimum/",B52)</f>
        <v>openBankingBrazil/&lt;brand&gt;/companies/personalAccounts/serviceBundles/minimum/value</v>
      </c>
      <c r="B52" s="156" t="s">
        <v>22</v>
      </c>
      <c r="C52" s="157" t="s">
        <v>226</v>
      </c>
      <c r="D52" s="141" t="s">
        <v>188</v>
      </c>
      <c r="E52" s="139" t="n">
        <v>12</v>
      </c>
      <c r="F52" s="141" t="s">
        <v>189</v>
      </c>
      <c r="G52" s="152" t="s">
        <v>218</v>
      </c>
      <c r="H52" s="141"/>
      <c r="I52" s="139" t="n">
        <v>1</v>
      </c>
      <c r="J52" s="139" t="n">
        <v>1</v>
      </c>
      <c r="K52" s="138" t="s">
        <v>191</v>
      </c>
    </row>
    <row r="53" s="119" customFormat="true" ht="27" hidden="false" customHeight="true" outlineLevel="0" collapsed="false">
      <c r="A53" s="137" t="str">
        <f aca="false">CONCATENATE("openBankingBrazil/&lt;brand&gt;/companies/personalAccounts/serviceBundles/minimum/",B53)</f>
        <v>openBankingBrazil/&lt;brand&gt;/companies/personalAccounts/serviceBundles/minimum/currency</v>
      </c>
      <c r="B53" s="144" t="s">
        <v>23</v>
      </c>
      <c r="C53" s="144" t="s">
        <v>227</v>
      </c>
      <c r="D53" s="137" t="s">
        <v>188</v>
      </c>
      <c r="E53" s="139" t="n">
        <v>3</v>
      </c>
      <c r="F53" s="141" t="s">
        <v>189</v>
      </c>
      <c r="G53" s="140"/>
      <c r="H53" s="144" t="s">
        <v>220</v>
      </c>
      <c r="I53" s="139" t="n">
        <v>1</v>
      </c>
      <c r="J53" s="139" t="n">
        <v>1</v>
      </c>
      <c r="K53" s="138" t="s">
        <v>191</v>
      </c>
    </row>
    <row r="54" s="119" customFormat="true" ht="30" hidden="false" customHeight="true" outlineLevel="0" collapsed="false">
      <c r="A54" s="137" t="str">
        <f aca="false">CONCATENATE("openBankingBrazil/&lt;brand&gt;/companies/personalAccounts/serviceBundles/maximum/",B54)</f>
        <v>openBankingBrazil/&lt;brand&gt;/companies/personalAccounts/serviceBundles/maximum/value</v>
      </c>
      <c r="B54" s="146" t="s">
        <v>22</v>
      </c>
      <c r="C54" s="157" t="s">
        <v>228</v>
      </c>
      <c r="D54" s="141" t="s">
        <v>188</v>
      </c>
      <c r="E54" s="139" t="n">
        <v>12</v>
      </c>
      <c r="F54" s="141" t="s">
        <v>189</v>
      </c>
      <c r="G54" s="152" t="s">
        <v>218</v>
      </c>
      <c r="H54" s="141"/>
      <c r="I54" s="139" t="n">
        <v>1</v>
      </c>
      <c r="J54" s="139" t="n">
        <v>1</v>
      </c>
      <c r="K54" s="138" t="s">
        <v>191</v>
      </c>
    </row>
    <row r="55" s="119" customFormat="true" ht="61.5" hidden="false" customHeight="true" outlineLevel="0" collapsed="false">
      <c r="A55" s="137" t="str">
        <f aca="false">CONCATENATE("openBankingBrazil/&lt;brand&gt;/companies/personalAccounts/serviceBundles/maximum/",B55)</f>
        <v>openBankingBrazil/&lt;brand&gt;/companies/personalAccounts/serviceBundles/maximum/currency</v>
      </c>
      <c r="B55" s="144" t="s">
        <v>23</v>
      </c>
      <c r="C55" s="144" t="s">
        <v>227</v>
      </c>
      <c r="D55" s="137" t="s">
        <v>188</v>
      </c>
      <c r="E55" s="139" t="n">
        <v>3</v>
      </c>
      <c r="F55" s="141" t="s">
        <v>189</v>
      </c>
      <c r="G55" s="140"/>
      <c r="H55" s="144" t="s">
        <v>220</v>
      </c>
      <c r="I55" s="139" t="n">
        <v>1</v>
      </c>
      <c r="J55" s="139" t="n">
        <v>1</v>
      </c>
      <c r="K55" s="138" t="s">
        <v>191</v>
      </c>
    </row>
    <row r="56" s="119" customFormat="true" ht="108" hidden="false" customHeight="true" outlineLevel="0" collapsed="false">
      <c r="A56" s="137" t="str">
        <f aca="false">CONCATENATE("openBankingBrazil/&lt;brand&gt;/companies/personalAccounts/",B56)</f>
        <v>openBankingBrazil/&lt;brand&gt;/companies/personalAccounts/openingClosingChannels </v>
      </c>
      <c r="B56" s="138" t="s">
        <v>245</v>
      </c>
      <c r="C56" s="144" t="s">
        <v>246</v>
      </c>
      <c r="D56" s="150" t="s">
        <v>188</v>
      </c>
      <c r="E56" s="139"/>
      <c r="F56" s="141" t="s">
        <v>189</v>
      </c>
      <c r="G56" s="140"/>
      <c r="H56" s="144" t="s">
        <v>247</v>
      </c>
      <c r="I56" s="139" t="n">
        <v>1</v>
      </c>
      <c r="J56" s="139" t="n">
        <v>7</v>
      </c>
      <c r="K56" s="138" t="s">
        <v>191</v>
      </c>
    </row>
    <row r="57" s="119" customFormat="true" ht="61.5" hidden="false" customHeight="true" outlineLevel="0" collapsed="false">
      <c r="A57" s="137" t="str">
        <f aca="false">CONCATENATE("openBankingBrazil/&lt;brand&gt;/companies/personalAccounts/",B57)</f>
        <v>openBankingBrazil/&lt;brand&gt;/companies/personalAccounts/additionalInfo</v>
      </c>
      <c r="B57" s="138" t="s">
        <v>29</v>
      </c>
      <c r="C57" s="144" t="s">
        <v>248</v>
      </c>
      <c r="D57" s="150" t="s">
        <v>188</v>
      </c>
      <c r="E57" s="139" t="n">
        <v>100</v>
      </c>
      <c r="F57" s="141" t="s">
        <v>201</v>
      </c>
      <c r="G57" s="140" t="s">
        <v>190</v>
      </c>
      <c r="H57" s="138"/>
      <c r="I57" s="139" t="n">
        <v>0</v>
      </c>
      <c r="J57" s="139" t="n">
        <v>1</v>
      </c>
      <c r="K57" s="138" t="s">
        <v>249</v>
      </c>
    </row>
    <row r="58" s="119" customFormat="true" ht="66" hidden="false" customHeight="true" outlineLevel="0" collapsed="false">
      <c r="A58" s="137" t="str">
        <f aca="false">CONCATENATE("openBankingBrazil/&lt;brand&gt;/companies/personalAccounts/",B58)</f>
        <v>openBankingBrazil/&lt;brand&gt;/companies/personalAccounts/transactionMethods  </v>
      </c>
      <c r="B58" s="144" t="s">
        <v>250</v>
      </c>
      <c r="C58" s="162" t="s">
        <v>251</v>
      </c>
      <c r="D58" s="150" t="s">
        <v>188</v>
      </c>
      <c r="E58" s="160"/>
      <c r="F58" s="141" t="s">
        <v>189</v>
      </c>
      <c r="G58" s="140"/>
      <c r="H58" s="144" t="s">
        <v>252</v>
      </c>
      <c r="I58" s="139" t="n">
        <v>1</v>
      </c>
      <c r="J58" s="139" t="n">
        <v>4</v>
      </c>
      <c r="K58" s="138" t="s">
        <v>191</v>
      </c>
    </row>
    <row r="59" s="119" customFormat="true" ht="31.5" hidden="false" customHeight="true" outlineLevel="0" collapsed="false">
      <c r="A59" s="137" t="str">
        <f aca="false">CONCATENATE("openBankingBrazil/&lt;brand&gt;/companies/personalAccounts/termsConditions/",B59)</f>
        <v>openBankingBrazil/&lt;brand&gt;/companies/personalAccounts/termsConditions/</v>
      </c>
      <c r="B59" s="144"/>
      <c r="C59" s="144" t="s">
        <v>253</v>
      </c>
      <c r="D59" s="150" t="s">
        <v>186</v>
      </c>
      <c r="E59" s="160"/>
      <c r="F59" s="141"/>
      <c r="G59" s="140"/>
      <c r="H59" s="144"/>
      <c r="I59" s="139"/>
      <c r="J59" s="139"/>
      <c r="K59" s="138"/>
    </row>
    <row r="60" s="119" customFormat="true" ht="32.25" hidden="false" customHeight="true" outlineLevel="0" collapsed="false">
      <c r="A60" s="137" t="str">
        <f aca="false">CONCATENATE("openBankingBrazil/&lt;brand&gt;/companies/personalAccounts/termsConditions/minimumBalance/",B60)</f>
        <v>openBankingBrazil/&lt;brand&gt;/companies/personalAccounts/termsConditions/minimumBalance/value</v>
      </c>
      <c r="B60" s="138" t="s">
        <v>22</v>
      </c>
      <c r="C60" s="144" t="s">
        <v>254</v>
      </c>
      <c r="D60" s="137" t="s">
        <v>188</v>
      </c>
      <c r="E60" s="139" t="n">
        <v>12</v>
      </c>
      <c r="F60" s="141" t="s">
        <v>189</v>
      </c>
      <c r="G60" s="140" t="s">
        <v>255</v>
      </c>
      <c r="H60" s="144"/>
      <c r="I60" s="139" t="n">
        <v>1</v>
      </c>
      <c r="J60" s="139" t="n">
        <v>1</v>
      </c>
      <c r="K60" s="138" t="s">
        <v>191</v>
      </c>
    </row>
    <row r="61" s="119" customFormat="true" ht="15" hidden="false" customHeight="false" outlineLevel="0" collapsed="false">
      <c r="A61" s="137" t="str">
        <f aca="false">CONCATENATE("openBankingBrazil/&lt;brand&gt;/companies/personalAccounts/termsConditions/minimumBalance/",B61)</f>
        <v>openBankingBrazil/&lt;brand&gt;/companies/personalAccounts/termsConditions/minimumBalance/currency</v>
      </c>
      <c r="B61" s="138" t="s">
        <v>23</v>
      </c>
      <c r="C61" s="138" t="s">
        <v>256</v>
      </c>
      <c r="D61" s="137" t="s">
        <v>188</v>
      </c>
      <c r="E61" s="160"/>
      <c r="F61" s="141" t="s">
        <v>189</v>
      </c>
      <c r="G61" s="140"/>
      <c r="H61" s="144" t="s">
        <v>220</v>
      </c>
      <c r="I61" s="139" t="n">
        <v>1</v>
      </c>
      <c r="J61" s="139" t="n">
        <v>1</v>
      </c>
      <c r="K61" s="138" t="s">
        <v>191</v>
      </c>
    </row>
    <row r="62" s="119" customFormat="true" ht="53.25" hidden="false" customHeight="true" outlineLevel="0" collapsed="false">
      <c r="A62" s="137" t="str">
        <f aca="false">CONCATENATE("openBankingBrazil/&lt;brand&gt;/companies/personalAccounts/termsConditions/",B62)</f>
        <v>openBankingBrazil/&lt;brand&gt;/companies/personalAccounts/termsConditions/elegibilityCriteriaInfo</v>
      </c>
      <c r="B62" s="144" t="s">
        <v>31</v>
      </c>
      <c r="C62" s="144" t="s">
        <v>257</v>
      </c>
      <c r="D62" s="137" t="s">
        <v>188</v>
      </c>
      <c r="E62" s="160" t="n">
        <v>2000</v>
      </c>
      <c r="F62" s="141" t="s">
        <v>189</v>
      </c>
      <c r="G62" s="140" t="s">
        <v>190</v>
      </c>
      <c r="H62" s="144"/>
      <c r="I62" s="139" t="n">
        <v>1</v>
      </c>
      <c r="J62" s="139" t="n">
        <v>1</v>
      </c>
      <c r="K62" s="138" t="s">
        <v>191</v>
      </c>
    </row>
    <row r="63" s="119" customFormat="true" ht="64.5" hidden="false" customHeight="true" outlineLevel="0" collapsed="false">
      <c r="A63" s="137" t="str">
        <f aca="false">CONCATENATE("openBankingBrazil/&lt;brand&gt;/companies/personalAccounts/termsConditions/",B63)</f>
        <v>openBankingBrazil/&lt;brand&gt;/companies/personalAccounts/termsConditions/closingProcessInfo</v>
      </c>
      <c r="B63" s="138" t="s">
        <v>32</v>
      </c>
      <c r="C63" s="138" t="s">
        <v>258</v>
      </c>
      <c r="D63" s="137" t="s">
        <v>188</v>
      </c>
      <c r="E63" s="160" t="n">
        <v>2000</v>
      </c>
      <c r="F63" s="141" t="s">
        <v>189</v>
      </c>
      <c r="G63" s="140" t="s">
        <v>190</v>
      </c>
      <c r="H63" s="144"/>
      <c r="I63" s="139" t="n">
        <v>1</v>
      </c>
      <c r="J63" s="139" t="n">
        <v>1</v>
      </c>
      <c r="K63" s="138" t="s">
        <v>191</v>
      </c>
    </row>
    <row r="64" s="119" customFormat="true" ht="48" hidden="false" customHeight="true" outlineLevel="0" collapsed="false">
      <c r="A64" s="137" t="str">
        <f aca="false">CONCATENATE("openBankingBrazil/&lt;brand&gt;/companies/personalAccounts/incomeRate/",B64)</f>
        <v>openBankingBrazil/&lt;brand&gt;/companies/personalAccounts/incomeRate/savingAccount</v>
      </c>
      <c r="B64" s="138" t="s">
        <v>259</v>
      </c>
      <c r="C64" s="138" t="s">
        <v>260</v>
      </c>
      <c r="D64" s="137" t="s">
        <v>188</v>
      </c>
      <c r="E64" s="160" t="n">
        <v>2000</v>
      </c>
      <c r="F64" s="141" t="s">
        <v>201</v>
      </c>
      <c r="G64" s="140" t="s">
        <v>190</v>
      </c>
      <c r="H64" s="159"/>
      <c r="I64" s="139" t="n">
        <v>0</v>
      </c>
      <c r="J64" s="139" t="n">
        <v>1</v>
      </c>
      <c r="K64" s="138" t="s">
        <v>261</v>
      </c>
    </row>
    <row r="65" s="119" customFormat="true" ht="36.75" hidden="false" customHeight="true" outlineLevel="0" collapsed="false">
      <c r="A65" s="137" t="str">
        <f aca="false">CONCATENATE("openBankingBrazil/&lt;brand&gt;/companies/personalAccounts/incomeRate/",B65)</f>
        <v>openBankingBrazil/&lt;brand&gt;/companies/personalAccounts/incomeRate/prepaidPaymentAccount</v>
      </c>
      <c r="B65" s="141" t="s">
        <v>34</v>
      </c>
      <c r="C65" s="138" t="s">
        <v>262</v>
      </c>
      <c r="D65" s="137" t="s">
        <v>188</v>
      </c>
      <c r="E65" s="160" t="n">
        <v>2000</v>
      </c>
      <c r="F65" s="141" t="s">
        <v>201</v>
      </c>
      <c r="G65" s="140" t="s">
        <v>190</v>
      </c>
      <c r="H65" s="144"/>
      <c r="I65" s="139" t="n">
        <v>0</v>
      </c>
      <c r="J65" s="139" t="n">
        <v>1</v>
      </c>
      <c r="K65" s="138" t="s">
        <v>263</v>
      </c>
    </row>
  </sheetData>
  <autoFilter ref="A1:R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2" ySplit="0" topLeftCell="H1" activePane="topRight" state="frozen"/>
      <selection pane="topLeft" activeCell="A1" activeCellId="0" sqref="A1"/>
      <selection pane="topRight" activeCell="A1" activeCellId="0" sqref="A1"/>
    </sheetView>
  </sheetViews>
  <sheetFormatPr defaultColWidth="9.14453125" defaultRowHeight="15" zeroHeight="false" outlineLevelRow="0" outlineLevelCol="0"/>
  <cols>
    <col collapsed="false" customWidth="true" hidden="false" outlineLevel="0" max="1" min="1" style="119" width="75.71"/>
    <col collapsed="false" customWidth="true" hidden="false" outlineLevel="0" max="2" min="2" style="119" width="22.71"/>
    <col collapsed="false" customWidth="true" hidden="false" outlineLevel="0" max="3" min="3" style="119" width="102"/>
    <col collapsed="false" customWidth="true" hidden="false" outlineLevel="0" max="4" min="4" style="119" width="14"/>
    <col collapsed="false" customWidth="true" hidden="false" outlineLevel="0" max="5" min="5" style="120" width="12"/>
    <col collapsed="false" customWidth="true" hidden="false" outlineLevel="0" max="6" min="6" style="119" width="16.14"/>
    <col collapsed="false" customWidth="true" hidden="false" outlineLevel="0" max="7" min="7" style="121" width="12"/>
    <col collapsed="false" customWidth="true" hidden="false" outlineLevel="0" max="8" min="8" style="119" width="30.86"/>
    <col collapsed="false" customWidth="true" hidden="false" outlineLevel="0" max="9" min="9" style="119" width="26.29"/>
    <col collapsed="false" customWidth="true" hidden="false" outlineLevel="0" max="10" min="10" style="122" width="13.85"/>
    <col collapsed="false" customWidth="true" hidden="false" outlineLevel="0" max="11" min="11" style="123" width="27.85"/>
    <col collapsed="false" customWidth="true" hidden="false" outlineLevel="0" max="12" min="12" style="119" width="102"/>
    <col collapsed="false" customWidth="false" hidden="false" outlineLevel="0" max="1024" min="13" style="124" width="9.14"/>
  </cols>
  <sheetData>
    <row r="1" customFormat="false" ht="15" hidden="false" customHeight="false" outlineLevel="0" collapsed="false">
      <c r="A1" s="125" t="s">
        <v>174</v>
      </c>
      <c r="B1" s="125" t="s">
        <v>175</v>
      </c>
      <c r="C1" s="125" t="s">
        <v>176</v>
      </c>
      <c r="D1" s="125" t="s">
        <v>177</v>
      </c>
      <c r="E1" s="126" t="s">
        <v>178</v>
      </c>
      <c r="F1" s="125" t="s">
        <v>179</v>
      </c>
      <c r="G1" s="127" t="s">
        <v>180</v>
      </c>
      <c r="H1" s="125" t="s">
        <v>181</v>
      </c>
      <c r="I1" s="125" t="s">
        <v>182</v>
      </c>
      <c r="J1" s="125" t="s">
        <v>183</v>
      </c>
      <c r="K1" s="128" t="s">
        <v>184</v>
      </c>
      <c r="L1" s="129"/>
    </row>
    <row r="2" s="119" customFormat="true" ht="19.5" hidden="false" customHeight="true" outlineLevel="0" collapsed="false">
      <c r="A2" s="143" t="str">
        <f aca="false">CONCATENATE("openBankingBrazil/&lt;brand&gt;/",B2)</f>
        <v>openBankingBrazil/&lt;brand&gt;/</v>
      </c>
      <c r="B2" s="163"/>
      <c r="C2" s="138" t="s">
        <v>185</v>
      </c>
      <c r="D2" s="163" t="s">
        <v>186</v>
      </c>
      <c r="E2" s="138"/>
      <c r="F2" s="163"/>
      <c r="G2" s="137"/>
      <c r="H2" s="141"/>
      <c r="I2" s="139"/>
      <c r="J2" s="139"/>
      <c r="K2" s="138"/>
      <c r="L2" s="145"/>
    </row>
    <row r="3" customFormat="false" ht="45" hidden="false" customHeight="false" outlineLevel="0" collapsed="false">
      <c r="A3" s="137" t="str">
        <f aca="false">CONCATENATE("openBankingBrazil/&lt;brand&gt;/",B3)</f>
        <v>openBankingBrazil/&lt;brand&gt;/name</v>
      </c>
      <c r="B3" s="138" t="s">
        <v>15</v>
      </c>
      <c r="C3" s="138" t="s">
        <v>187</v>
      </c>
      <c r="D3" s="137" t="s">
        <v>188</v>
      </c>
      <c r="E3" s="139" t="n">
        <v>80</v>
      </c>
      <c r="F3" s="137" t="s">
        <v>189</v>
      </c>
      <c r="G3" s="140" t="s">
        <v>190</v>
      </c>
      <c r="H3" s="141"/>
      <c r="I3" s="139" t="n">
        <v>1</v>
      </c>
      <c r="J3" s="139" t="n">
        <v>1</v>
      </c>
      <c r="K3" s="138" t="s">
        <v>191</v>
      </c>
      <c r="L3" s="142"/>
    </row>
    <row r="4" s="136" customFormat="true" ht="16.5" hidden="false" customHeight="true" outlineLevel="0" collapsed="false">
      <c r="A4" s="137" t="str">
        <f aca="false">CONCATENATE("openBankingBrazil/&lt;brand&gt;/companies/",B4)</f>
        <v>openBankingBrazil/&lt;brand&gt;/companies/</v>
      </c>
      <c r="B4" s="138"/>
      <c r="C4" s="138" t="s">
        <v>192</v>
      </c>
      <c r="D4" s="143" t="s">
        <v>193</v>
      </c>
      <c r="E4" s="139"/>
      <c r="F4" s="137"/>
      <c r="G4" s="140"/>
      <c r="H4" s="141"/>
      <c r="I4" s="139" t="n">
        <v>1</v>
      </c>
      <c r="J4" s="139" t="s">
        <v>194</v>
      </c>
      <c r="K4" s="144"/>
      <c r="L4" s="145"/>
    </row>
    <row r="5" customFormat="false" ht="30" hidden="false" customHeight="false" outlineLevel="0" collapsed="false">
      <c r="A5" s="141" t="str">
        <f aca="false">CONCATENATE("openBankingBrazil/&lt;brand&gt;/companies/",B5)</f>
        <v>openBankingBrazil/&lt;brand&gt;/companies/name</v>
      </c>
      <c r="B5" s="138" t="s">
        <v>15</v>
      </c>
      <c r="C5" s="138" t="s">
        <v>195</v>
      </c>
      <c r="D5" s="141" t="s">
        <v>188</v>
      </c>
      <c r="E5" s="139" t="n">
        <v>80</v>
      </c>
      <c r="F5" s="141" t="s">
        <v>189</v>
      </c>
      <c r="G5" s="140" t="s">
        <v>190</v>
      </c>
      <c r="H5" s="141"/>
      <c r="I5" s="139" t="n">
        <v>1</v>
      </c>
      <c r="J5" s="139" t="n">
        <v>1</v>
      </c>
      <c r="K5" s="144" t="s">
        <v>191</v>
      </c>
    </row>
    <row r="6" customFormat="false" ht="45" hidden="false" customHeight="false" outlineLevel="0" collapsed="false">
      <c r="A6" s="141" t="str">
        <f aca="false">CONCATENATE("openBankingBrazil/&lt;brand&gt;/companies/",B6)</f>
        <v>openBankingBrazil/&lt;brand&gt;/companies/cnpjNumber</v>
      </c>
      <c r="B6" s="144" t="s">
        <v>16</v>
      </c>
      <c r="C6" s="138" t="s">
        <v>196</v>
      </c>
      <c r="D6" s="141" t="s">
        <v>188</v>
      </c>
      <c r="E6" s="139" t="n">
        <v>14</v>
      </c>
      <c r="F6" s="141" t="s">
        <v>189</v>
      </c>
      <c r="G6" s="140" t="s">
        <v>197</v>
      </c>
      <c r="H6" s="146" t="s">
        <v>198</v>
      </c>
      <c r="I6" s="139" t="n">
        <v>1</v>
      </c>
      <c r="J6" s="139" t="n">
        <v>1</v>
      </c>
      <c r="K6" s="138" t="s">
        <v>191</v>
      </c>
    </row>
    <row r="7" customFormat="false" ht="75" hidden="false" customHeight="true" outlineLevel="0" collapsed="false">
      <c r="A7" s="147" t="str">
        <f aca="false">CONCATENATE("openBankingBrazil/&lt;brand&gt;/companies/",B7)</f>
        <v>openBankingBrazil/&lt;brand&gt;/companies/urlComplementaryList</v>
      </c>
      <c r="B7" s="144" t="s">
        <v>17</v>
      </c>
      <c r="C7" s="138" t="s">
        <v>199</v>
      </c>
      <c r="D7" s="147" t="s">
        <v>200</v>
      </c>
      <c r="E7" s="148" t="n">
        <v>1024</v>
      </c>
      <c r="F7" s="141" t="s">
        <v>201</v>
      </c>
      <c r="G7" s="140" t="s">
        <v>190</v>
      </c>
      <c r="H7" s="138"/>
      <c r="I7" s="139" t="n">
        <v>0</v>
      </c>
      <c r="J7" s="139" t="n">
        <v>1</v>
      </c>
      <c r="K7" s="138" t="s">
        <v>202</v>
      </c>
      <c r="L7" s="142"/>
    </row>
    <row r="8" customFormat="false" ht="22.5" hidden="false" customHeight="true" outlineLevel="0" collapsed="false">
      <c r="A8" s="147" t="str">
        <f aca="false">CONCATENATE("openBankingBrazil/&lt;brand&gt;/companies/personalAccounts/")</f>
        <v>openBankingBrazil/&lt;brand&gt;/companies/personalAccounts/</v>
      </c>
      <c r="B8" s="149"/>
      <c r="C8" s="138" t="s">
        <v>203</v>
      </c>
      <c r="D8" s="147" t="s">
        <v>193</v>
      </c>
      <c r="E8" s="148"/>
      <c r="F8" s="141"/>
      <c r="G8" s="140"/>
      <c r="H8" s="138"/>
      <c r="I8" s="139" t="n">
        <v>1</v>
      </c>
      <c r="J8" s="139" t="n">
        <v>3</v>
      </c>
      <c r="K8" s="138"/>
      <c r="L8" s="142"/>
    </row>
    <row r="9" customFormat="false" ht="155.25" hidden="false" customHeight="true" outlineLevel="0" collapsed="false">
      <c r="A9" s="141" t="str">
        <f aca="false">CONCATENATE("openBankingBrazil/&lt;brand&gt;/companies/personalAccounts/",B9)</f>
        <v>openBankingBrazil/&lt;brand&gt;/companies/personalAccounts/type</v>
      </c>
      <c r="B9" s="138" t="s">
        <v>18</v>
      </c>
      <c r="C9" s="144" t="s">
        <v>204</v>
      </c>
      <c r="D9" s="150" t="s">
        <v>188</v>
      </c>
      <c r="E9" s="151"/>
      <c r="F9" s="141" t="s">
        <v>189</v>
      </c>
      <c r="G9" s="140"/>
      <c r="H9" s="138" t="s">
        <v>205</v>
      </c>
      <c r="I9" s="139" t="n">
        <v>1</v>
      </c>
      <c r="J9" s="139" t="n">
        <v>1</v>
      </c>
      <c r="K9" s="138" t="s">
        <v>191</v>
      </c>
      <c r="L9" s="142"/>
    </row>
    <row r="10" customFormat="false" ht="25.5" hidden="false" customHeight="true" outlineLevel="0" collapsed="false">
      <c r="A10" s="141" t="str">
        <f aca="false">CONCATENATE("openBankingBrazil/&lt;brand&gt;/companies/personalAccounts/fees/",B10)</f>
        <v>openBankingBrazil/&lt;brand&gt;/companies/personalAccounts/fees/</v>
      </c>
      <c r="B10" s="138"/>
      <c r="C10" s="144" t="s">
        <v>206</v>
      </c>
      <c r="D10" s="150" t="s">
        <v>207</v>
      </c>
      <c r="E10" s="151"/>
      <c r="F10" s="141"/>
      <c r="G10" s="140"/>
      <c r="H10" s="138"/>
      <c r="I10" s="139"/>
      <c r="J10" s="139"/>
      <c r="K10" s="138"/>
      <c r="L10" s="142"/>
    </row>
    <row r="11" customFormat="false" ht="33.75" hidden="false" customHeight="true" outlineLevel="0" collapsed="false">
      <c r="A11" s="141" t="str">
        <f aca="false">CONCATENATE("openBankingBrazil/&lt;brand&gt;/companies/personalAccounts/fees/priorityServices/",B11)</f>
        <v>openBankingBrazil/&lt;brand&gt;/companies/personalAccounts/fees/priorityServices/</v>
      </c>
      <c r="B11" s="138"/>
      <c r="C11" s="144" t="s">
        <v>208</v>
      </c>
      <c r="D11" s="150" t="s">
        <v>193</v>
      </c>
      <c r="E11" s="151"/>
      <c r="F11" s="141"/>
      <c r="G11" s="140"/>
      <c r="H11" s="138"/>
      <c r="I11" s="139" t="n">
        <v>1</v>
      </c>
      <c r="J11" s="139" t="n">
        <v>40</v>
      </c>
      <c r="K11" s="138"/>
      <c r="L11" s="142"/>
    </row>
    <row r="12" customFormat="false" ht="405.75" hidden="false" customHeight="true" outlineLevel="0" collapsed="false">
      <c r="A12" s="137" t="str">
        <f aca="false">CONCATENATE("openBankingBrazil/&lt;brand&gt;/companies/personalAccounts/fees/priorityServices/",B12)</f>
        <v>openBankingBrazil/&lt;brand&gt;/companies/personalAccounts/fees/priorityServices/name</v>
      </c>
      <c r="B12" s="138" t="s">
        <v>15</v>
      </c>
      <c r="C12" s="144" t="s">
        <v>209</v>
      </c>
      <c r="D12" s="137" t="s">
        <v>188</v>
      </c>
      <c r="E12" s="151"/>
      <c r="F12" s="141" t="s">
        <v>189</v>
      </c>
      <c r="G12" s="140"/>
      <c r="H12" s="138" t="s">
        <v>210</v>
      </c>
      <c r="I12" s="139" t="n">
        <v>1</v>
      </c>
      <c r="J12" s="139" t="n">
        <v>1</v>
      </c>
      <c r="K12" s="138" t="s">
        <v>191</v>
      </c>
    </row>
    <row r="13" customFormat="false" ht="409.6" hidden="false" customHeight="true" outlineLevel="0" collapsed="false">
      <c r="A13" s="137" t="str">
        <f aca="false">CONCATENATE("openBankingBrazil/&lt;brand&gt;/companies/personalAccounts/fees/priorityServices/",B13)</f>
        <v>openBankingBrazil/&lt;brand&gt;/companies/personalAccounts/fees/priorityServices/code</v>
      </c>
      <c r="B13" s="144" t="s">
        <v>19</v>
      </c>
      <c r="C13" s="144" t="s">
        <v>211</v>
      </c>
      <c r="D13" s="137" t="s">
        <v>188</v>
      </c>
      <c r="E13" s="151"/>
      <c r="F13" s="141" t="s">
        <v>189</v>
      </c>
      <c r="G13" s="140"/>
      <c r="H13" s="138" t="s">
        <v>212</v>
      </c>
      <c r="I13" s="139" t="n">
        <v>1</v>
      </c>
      <c r="J13" s="139" t="n">
        <v>1</v>
      </c>
      <c r="K13" s="144" t="s">
        <v>191</v>
      </c>
    </row>
    <row r="14" customFormat="false" ht="60" hidden="false" customHeight="false" outlineLevel="0" collapsed="false">
      <c r="A14" s="137" t="str">
        <f aca="false">CONCATENATE("openBankingBrazil/&lt;brand&gt;/companies/personalAccounts/fees/priorityServices/",B14)</f>
        <v>openBankingBrazil/&lt;brand&gt;/companies/personalAccounts/fees/priorityServices/chargingTriggerInfo</v>
      </c>
      <c r="B14" s="141" t="s">
        <v>20</v>
      </c>
      <c r="C14" s="138" t="s">
        <v>213</v>
      </c>
      <c r="D14" s="137" t="s">
        <v>188</v>
      </c>
      <c r="E14" s="151" t="n">
        <v>2000</v>
      </c>
      <c r="F14" s="141" t="s">
        <v>189</v>
      </c>
      <c r="G14" s="140" t="s">
        <v>190</v>
      </c>
      <c r="H14" s="138"/>
      <c r="I14" s="139" t="n">
        <v>1</v>
      </c>
      <c r="J14" s="139" t="n">
        <v>1</v>
      </c>
      <c r="K14" s="144" t="s">
        <v>191</v>
      </c>
    </row>
    <row r="15" customFormat="false" ht="15" hidden="false" customHeight="false" outlineLevel="0" collapsed="false">
      <c r="A15" s="137" t="str">
        <f aca="false">CONCATENATE("openBankingBrazil/&lt;brand&gt;/companies/personalAccounts/fees/priorityServices/prices/",B15)</f>
        <v>openBankingBrazil/&lt;brand&gt;/companies/personalAccounts/fees/priorityServices/prices/</v>
      </c>
      <c r="B15" s="141"/>
      <c r="C15" s="138" t="s">
        <v>214</v>
      </c>
      <c r="D15" s="137" t="s">
        <v>193</v>
      </c>
      <c r="E15" s="151"/>
      <c r="F15" s="141"/>
      <c r="G15" s="140"/>
      <c r="H15" s="138"/>
      <c r="I15" s="139" t="n">
        <v>4</v>
      </c>
      <c r="J15" s="139" t="n">
        <v>4</v>
      </c>
      <c r="K15" s="144"/>
    </row>
    <row r="16" customFormat="false" ht="121.5" hidden="false" customHeight="true" outlineLevel="0" collapsed="false">
      <c r="A16" s="137" t="str">
        <f aca="false">CONCATENATE("openBankingBrazil/&lt;brand&gt;/companies/personalAccounts/fees/priorityServices/prices/",B16)</f>
        <v>openBankingBrazil/&lt;brand&gt;/companies/personalAccounts/fees/priorityServices/prices/interval</v>
      </c>
      <c r="B16" s="144" t="s">
        <v>21</v>
      </c>
      <c r="C16" s="138" t="s">
        <v>215</v>
      </c>
      <c r="D16" s="137" t="s">
        <v>188</v>
      </c>
      <c r="E16" s="139"/>
      <c r="F16" s="141" t="s">
        <v>189</v>
      </c>
      <c r="G16" s="140"/>
      <c r="H16" s="144" t="s">
        <v>216</v>
      </c>
      <c r="I16" s="139" t="n">
        <v>1</v>
      </c>
      <c r="J16" s="139" t="n">
        <v>1</v>
      </c>
      <c r="K16" s="138" t="s">
        <v>191</v>
      </c>
    </row>
    <row r="17" customFormat="false" ht="90.75" hidden="false" customHeight="true" outlineLevel="0" collapsed="false">
      <c r="A17" s="137" t="str">
        <f aca="false">CONCATENATE("openBankingBrazil/&lt;brand&gt;/companies/personalAccounts/fees/priorityServices/prices/",B17)</f>
        <v>openBankingBrazil/&lt;brand&gt;/companies/personalAccounts/fees/priorityServices/prices/value</v>
      </c>
      <c r="B17" s="138" t="s">
        <v>22</v>
      </c>
      <c r="C17" s="144" t="s">
        <v>217</v>
      </c>
      <c r="D17" s="137" t="s">
        <v>188</v>
      </c>
      <c r="E17" s="139" t="n">
        <v>12</v>
      </c>
      <c r="F17" s="141" t="s">
        <v>189</v>
      </c>
      <c r="G17" s="152" t="s">
        <v>218</v>
      </c>
      <c r="H17" s="141"/>
      <c r="I17" s="139" t="n">
        <v>1</v>
      </c>
      <c r="J17" s="139" t="n">
        <v>1</v>
      </c>
      <c r="K17" s="138" t="s">
        <v>191</v>
      </c>
    </row>
    <row r="18" customFormat="false" ht="49.5" hidden="false" customHeight="true" outlineLevel="0" collapsed="false">
      <c r="A18" s="137" t="str">
        <f aca="false">CONCATENATE("openBankingBrazil/&lt;brand&gt;/companies/personalAccounts/fees/priorityServices/prices/",B18)</f>
        <v>openBankingBrazil/&lt;brand&gt;/companies/personalAccounts/fees/priorityServices/prices/currency</v>
      </c>
      <c r="B18" s="144" t="s">
        <v>23</v>
      </c>
      <c r="C18" s="144" t="s">
        <v>219</v>
      </c>
      <c r="D18" s="137" t="s">
        <v>188</v>
      </c>
      <c r="E18" s="139" t="n">
        <v>3</v>
      </c>
      <c r="F18" s="141" t="s">
        <v>189</v>
      </c>
      <c r="G18" s="140"/>
      <c r="H18" s="144" t="s">
        <v>220</v>
      </c>
      <c r="I18" s="139" t="n">
        <v>1</v>
      </c>
      <c r="J18" s="139" t="n">
        <v>1</v>
      </c>
      <c r="K18" s="138" t="s">
        <v>191</v>
      </c>
    </row>
    <row r="19" customFormat="false" ht="34.5" hidden="false" customHeight="true" outlineLevel="0" collapsed="false">
      <c r="A19" s="137" t="str">
        <f aca="false">CONCATENATE("openBankingBrazil/&lt;brand&gt;/companies/personalAccounts/fees/priorityServices/prices/customers/rate/",B19)</f>
        <v>openBankingBrazil/&lt;brand&gt;/companies/personalAccounts/fees/priorityServices/prices/customers/rate/</v>
      </c>
      <c r="B19" s="144"/>
      <c r="C19" s="144" t="s">
        <v>221</v>
      </c>
      <c r="D19" s="137" t="s">
        <v>186</v>
      </c>
      <c r="E19" s="139"/>
      <c r="F19" s="141"/>
      <c r="G19" s="152"/>
      <c r="H19" s="144"/>
      <c r="I19" s="139"/>
      <c r="J19" s="139"/>
      <c r="K19" s="138"/>
    </row>
    <row r="20" customFormat="false" ht="108" hidden="false" customHeight="true" outlineLevel="0" collapsed="false">
      <c r="A20" s="137" t="str">
        <f aca="false">CONCATENATE("openBankingBrazil/&lt;brand&gt;/companies/personalAccounts/fees/priorityServices/prices/customers/",B20)</f>
        <v>openBankingBrazil/&lt;brand&gt;/companies/personalAccounts/fees/priorityServices/prices/customers/rate</v>
      </c>
      <c r="B20" s="141" t="s">
        <v>222</v>
      </c>
      <c r="C20" s="138" t="s">
        <v>223</v>
      </c>
      <c r="D20" s="137" t="s">
        <v>188</v>
      </c>
      <c r="E20" s="139" t="n">
        <v>6</v>
      </c>
      <c r="F20" s="153" t="s">
        <v>189</v>
      </c>
      <c r="G20" s="152" t="s">
        <v>224</v>
      </c>
      <c r="H20" s="154"/>
      <c r="I20" s="151" t="n">
        <v>1</v>
      </c>
      <c r="J20" s="151" t="n">
        <v>1</v>
      </c>
      <c r="K20" s="155" t="s">
        <v>225</v>
      </c>
    </row>
    <row r="21" customFormat="false" ht="33" hidden="false" customHeight="true" outlineLevel="0" collapsed="false">
      <c r="A21" s="137" t="str">
        <f aca="false">CONCATENATE("openBankingBrazil/&lt;brand&gt;/companies/personalAccounts/fees/priorityServices/minimum/",B21)</f>
        <v>openBankingBrazil/&lt;brand&gt;/companies/personalAccounts/fees/priorityServices/minimum/value</v>
      </c>
      <c r="B21" s="156" t="s">
        <v>22</v>
      </c>
      <c r="C21" s="157" t="s">
        <v>226</v>
      </c>
      <c r="D21" s="141" t="s">
        <v>188</v>
      </c>
      <c r="E21" s="139" t="n">
        <v>12</v>
      </c>
      <c r="F21" s="141" t="s">
        <v>189</v>
      </c>
      <c r="G21" s="152" t="s">
        <v>218</v>
      </c>
      <c r="H21" s="141"/>
      <c r="I21" s="139" t="n">
        <v>1</v>
      </c>
      <c r="J21" s="139" t="n">
        <v>1</v>
      </c>
      <c r="K21" s="138" t="s">
        <v>191</v>
      </c>
    </row>
    <row r="22" customFormat="false" ht="54" hidden="false" customHeight="true" outlineLevel="0" collapsed="false">
      <c r="A22" s="141" t="str">
        <f aca="false">CONCATENATE("openBankingBrazil/&lt;brand&gt;/companies/personalAccounts/fees/priorityServices/minimum/",B22)</f>
        <v>openBankingBrazil/&lt;brand&gt;/companies/personalAccounts/fees/priorityServices/minimum/currency</v>
      </c>
      <c r="B22" s="144" t="s">
        <v>23</v>
      </c>
      <c r="C22" s="144" t="s">
        <v>227</v>
      </c>
      <c r="D22" s="137" t="s">
        <v>188</v>
      </c>
      <c r="E22" s="139" t="n">
        <v>3</v>
      </c>
      <c r="F22" s="141" t="s">
        <v>189</v>
      </c>
      <c r="G22" s="140"/>
      <c r="H22" s="144" t="s">
        <v>220</v>
      </c>
      <c r="I22" s="139" t="n">
        <v>1</v>
      </c>
      <c r="J22" s="139" t="n">
        <v>1</v>
      </c>
      <c r="K22" s="138" t="s">
        <v>191</v>
      </c>
    </row>
    <row r="23" customFormat="false" ht="53.25" hidden="false" customHeight="true" outlineLevel="0" collapsed="false">
      <c r="A23" s="137" t="str">
        <f aca="false">CONCATENATE("openBankingBrazil/&lt;brand&gt;/companies/personalAccounts/fees/priorityServices/maximum/",B23)</f>
        <v>openBankingBrazil/&lt;brand&gt;/companies/personalAccounts/fees/priorityServices/maximum/value</v>
      </c>
      <c r="B23" s="146" t="s">
        <v>22</v>
      </c>
      <c r="C23" s="157" t="s">
        <v>228</v>
      </c>
      <c r="D23" s="141" t="s">
        <v>188</v>
      </c>
      <c r="E23" s="139" t="n">
        <v>12</v>
      </c>
      <c r="F23" s="141" t="s">
        <v>189</v>
      </c>
      <c r="G23" s="152" t="s">
        <v>218</v>
      </c>
      <c r="H23" s="141"/>
      <c r="I23" s="139" t="n">
        <v>1</v>
      </c>
      <c r="J23" s="139" t="n">
        <v>1</v>
      </c>
      <c r="K23" s="138" t="s">
        <v>191</v>
      </c>
    </row>
    <row r="24" customFormat="false" ht="49.5" hidden="false" customHeight="true" outlineLevel="0" collapsed="false">
      <c r="A24" s="137" t="str">
        <f aca="false">CONCATENATE("openBankingBrazil/&lt;brand&gt;/companies/personalAccounts/fees/priorityServices/maximum/",B24)</f>
        <v>openBankingBrazil/&lt;brand&gt;/companies/personalAccounts/fees/priorityServices/maximum/currency</v>
      </c>
      <c r="B24" s="144" t="s">
        <v>23</v>
      </c>
      <c r="C24" s="144" t="s">
        <v>227</v>
      </c>
      <c r="D24" s="137" t="s">
        <v>188</v>
      </c>
      <c r="E24" s="139" t="n">
        <v>3</v>
      </c>
      <c r="F24" s="141" t="s">
        <v>189</v>
      </c>
      <c r="G24" s="140"/>
      <c r="H24" s="144" t="s">
        <v>220</v>
      </c>
      <c r="I24" s="139" t="n">
        <v>1</v>
      </c>
      <c r="J24" s="139" t="n">
        <v>1</v>
      </c>
      <c r="K24" s="138" t="s">
        <v>191</v>
      </c>
    </row>
    <row r="25" customFormat="false" ht="36" hidden="false" customHeight="true" outlineLevel="0" collapsed="false">
      <c r="A25" s="137" t="str">
        <f aca="false">CONCATENATE("openBankingBrazil/&lt;brand&gt;/companies/personalAccounts/fees/otherServices/",B25)</f>
        <v>openBankingBrazil/&lt;brand&gt;/companies/personalAccounts/fees/otherServices/</v>
      </c>
      <c r="B25" s="141"/>
      <c r="C25" s="144" t="s">
        <v>229</v>
      </c>
      <c r="D25" s="137" t="s">
        <v>193</v>
      </c>
      <c r="E25" s="139"/>
      <c r="F25" s="153"/>
      <c r="G25" s="158"/>
      <c r="H25" s="154"/>
      <c r="I25" s="151" t="n">
        <v>1</v>
      </c>
      <c r="J25" s="151" t="s">
        <v>194</v>
      </c>
      <c r="K25" s="155"/>
    </row>
    <row r="26" customFormat="false" ht="47.25" hidden="false" customHeight="true" outlineLevel="0" collapsed="false">
      <c r="A26" s="137" t="str">
        <f aca="false">CONCATENATE("openBankingBrazil/&lt;brand&gt;/companies/personalAccounts/fees/otherServices/",B26)</f>
        <v>openBankingBrazil/&lt;brand&gt;/companies/personalAccounts/fees/otherServices/name</v>
      </c>
      <c r="B26" s="138" t="s">
        <v>15</v>
      </c>
      <c r="C26" s="144" t="s">
        <v>230</v>
      </c>
      <c r="D26" s="137" t="s">
        <v>188</v>
      </c>
      <c r="E26" s="151" t="n">
        <v>250</v>
      </c>
      <c r="F26" s="141" t="s">
        <v>189</v>
      </c>
      <c r="G26" s="140" t="s">
        <v>190</v>
      </c>
      <c r="H26" s="138"/>
      <c r="I26" s="139" t="n">
        <v>1</v>
      </c>
      <c r="J26" s="139" t="n">
        <v>1</v>
      </c>
      <c r="K26" s="138" t="s">
        <v>191</v>
      </c>
    </row>
    <row r="27" customFormat="false" ht="29.25" hidden="false" customHeight="true" outlineLevel="0" collapsed="false">
      <c r="A27" s="137" t="str">
        <f aca="false">CONCATENATE("openBankingBrazil/&lt;brand&gt;/companies/personalAccounts/fees/otherServices/",B27)</f>
        <v>openBankingBrazil/&lt;brand&gt;/companies/personalAccounts/fees/otherServices/code</v>
      </c>
      <c r="B27" s="144" t="s">
        <v>19</v>
      </c>
      <c r="C27" s="144" t="s">
        <v>231</v>
      </c>
      <c r="D27" s="137" t="s">
        <v>188</v>
      </c>
      <c r="E27" s="151" t="n">
        <v>100</v>
      </c>
      <c r="F27" s="141" t="s">
        <v>189</v>
      </c>
      <c r="G27" s="140"/>
      <c r="H27" s="138"/>
      <c r="I27" s="139" t="n">
        <v>1</v>
      </c>
      <c r="J27" s="139" t="n">
        <v>1</v>
      </c>
      <c r="K27" s="144" t="s">
        <v>191</v>
      </c>
    </row>
    <row r="28" customFormat="false" ht="30" hidden="false" customHeight="false" outlineLevel="0" collapsed="false">
      <c r="A28" s="137" t="str">
        <f aca="false">CONCATENATE("openBankingBrazil/&lt;brand&gt;/companies/personalAccounts/fees/otherServices/",B28)</f>
        <v>openBankingBrazil/&lt;brand&gt;/companies/personalAccounts/fees/otherServices/chargingTriggerInfo</v>
      </c>
      <c r="B28" s="141" t="s">
        <v>20</v>
      </c>
      <c r="C28" s="138" t="s">
        <v>232</v>
      </c>
      <c r="D28" s="137" t="s">
        <v>188</v>
      </c>
      <c r="E28" s="151" t="n">
        <v>2000</v>
      </c>
      <c r="F28" s="141" t="s">
        <v>189</v>
      </c>
      <c r="G28" s="140" t="s">
        <v>190</v>
      </c>
      <c r="H28" s="138"/>
      <c r="I28" s="139" t="n">
        <v>1</v>
      </c>
      <c r="J28" s="139" t="n">
        <v>1</v>
      </c>
      <c r="K28" s="144" t="s">
        <v>191</v>
      </c>
    </row>
    <row r="29" customFormat="false" ht="15" hidden="false" customHeight="false" outlineLevel="0" collapsed="false">
      <c r="A29" s="137" t="str">
        <f aca="false">CONCATENATE("openBankingBrazil/&lt;brand&gt;/companies/personalAccounts/fees/otherServices/prices/",B29)</f>
        <v>openBankingBrazil/&lt;brand&gt;/companies/personalAccounts/fees/otherServices/prices/</v>
      </c>
      <c r="B29" s="141"/>
      <c r="C29" s="138" t="s">
        <v>214</v>
      </c>
      <c r="D29" s="137" t="s">
        <v>193</v>
      </c>
      <c r="E29" s="151"/>
      <c r="F29" s="141"/>
      <c r="G29" s="140"/>
      <c r="H29" s="138"/>
      <c r="I29" s="139" t="n">
        <v>4</v>
      </c>
      <c r="J29" s="139" t="n">
        <v>4</v>
      </c>
      <c r="K29" s="144"/>
    </row>
    <row r="30" customFormat="false" ht="105.75" hidden="false" customHeight="true" outlineLevel="0" collapsed="false">
      <c r="A30" s="137" t="str">
        <f aca="false">CONCATENATE("openBankingBrazil/&lt;brand&gt;/companies/personalAccounts/fees/otherServices/prices/",B30)</f>
        <v>openBankingBrazil/&lt;brand&gt;/companies/personalAccounts/fees/otherServices/prices/interval</v>
      </c>
      <c r="B30" s="144" t="s">
        <v>21</v>
      </c>
      <c r="C30" s="138" t="s">
        <v>233</v>
      </c>
      <c r="D30" s="137" t="s">
        <v>188</v>
      </c>
      <c r="E30" s="139"/>
      <c r="F30" s="141" t="s">
        <v>189</v>
      </c>
      <c r="G30" s="140"/>
      <c r="H30" s="144" t="s">
        <v>216</v>
      </c>
      <c r="I30" s="139" t="n">
        <v>1</v>
      </c>
      <c r="J30" s="139" t="n">
        <v>1</v>
      </c>
      <c r="K30" s="138" t="s">
        <v>191</v>
      </c>
    </row>
    <row r="31" customFormat="false" ht="93" hidden="false" customHeight="true" outlineLevel="0" collapsed="false">
      <c r="A31" s="137" t="str">
        <f aca="false">CONCATENATE("openBankingBrazil/&lt;brand&gt;/companies/personalAccounts/fees/otherServices/prices/",B31)</f>
        <v>openBankingBrazil/&lt;brand&gt;/companies/personalAccounts/fees/otherServices/prices/value</v>
      </c>
      <c r="B31" s="138" t="s">
        <v>22</v>
      </c>
      <c r="C31" s="144" t="s">
        <v>217</v>
      </c>
      <c r="D31" s="137" t="s">
        <v>188</v>
      </c>
      <c r="E31" s="139" t="n">
        <v>12</v>
      </c>
      <c r="F31" s="141" t="s">
        <v>189</v>
      </c>
      <c r="G31" s="152" t="s">
        <v>218</v>
      </c>
      <c r="H31" s="141"/>
      <c r="I31" s="139" t="n">
        <v>1</v>
      </c>
      <c r="J31" s="139" t="n">
        <v>1</v>
      </c>
      <c r="K31" s="138" t="s">
        <v>191</v>
      </c>
    </row>
    <row r="32" customFormat="false" ht="34.5" hidden="false" customHeight="true" outlineLevel="0" collapsed="false">
      <c r="A32" s="137" t="str">
        <f aca="false">CONCATENATE("openBankingBrazil/&lt;brand&gt;/companies/personalAccounts/fees/otherServices/prices/",B32)</f>
        <v>openBankingBrazil/&lt;brand&gt;/companies/personalAccounts/fees/otherServices/prices/currency</v>
      </c>
      <c r="B32" s="144" t="s">
        <v>23</v>
      </c>
      <c r="C32" s="144" t="s">
        <v>219</v>
      </c>
      <c r="D32" s="137" t="s">
        <v>188</v>
      </c>
      <c r="E32" s="139" t="n">
        <v>3</v>
      </c>
      <c r="F32" s="141" t="s">
        <v>189</v>
      </c>
      <c r="G32" s="140"/>
      <c r="H32" s="144" t="s">
        <v>220</v>
      </c>
      <c r="I32" s="139" t="n">
        <v>1</v>
      </c>
      <c r="J32" s="139" t="n">
        <v>1</v>
      </c>
      <c r="K32" s="138" t="s">
        <v>191</v>
      </c>
    </row>
    <row r="33" customFormat="false" ht="34.5" hidden="false" customHeight="true" outlineLevel="0" collapsed="false">
      <c r="A33" s="137" t="str">
        <f aca="false">CONCATENATE("openBankingBrazil/&lt;brand&gt;/companies/personalAccounts/fees/otherServices/prices/customers/rate/",B33)</f>
        <v>openBankingBrazil/&lt;brand&gt;/companies/personalAccounts/fees/otherServices/prices/customers/rate/</v>
      </c>
      <c r="B33" s="144"/>
      <c r="C33" s="144" t="s">
        <v>221</v>
      </c>
      <c r="D33" s="137" t="s">
        <v>186</v>
      </c>
      <c r="E33" s="139"/>
      <c r="F33" s="141"/>
      <c r="G33" s="5"/>
      <c r="H33" s="144"/>
      <c r="I33" s="139"/>
      <c r="J33" s="139"/>
      <c r="K33" s="138"/>
    </row>
    <row r="34" customFormat="false" ht="90" hidden="false" customHeight="false" outlineLevel="0" collapsed="false">
      <c r="A34" s="137" t="str">
        <f aca="false">CONCATENATE("openBankingBrazil/&lt;brand&gt;/companies/personalAccounts/fees/otherServices/prices/customers/",B34)</f>
        <v>openBankingBrazil/&lt;brand&gt;/companies/personalAccounts/fees/otherServices/prices/customers/rate</v>
      </c>
      <c r="B34" s="141" t="s">
        <v>222</v>
      </c>
      <c r="C34" s="144" t="s">
        <v>223</v>
      </c>
      <c r="D34" s="137" t="s">
        <v>188</v>
      </c>
      <c r="E34" s="139" t="n">
        <v>6</v>
      </c>
      <c r="F34" s="153" t="s">
        <v>189</v>
      </c>
      <c r="G34" s="141" t="s">
        <v>224</v>
      </c>
      <c r="H34" s="144"/>
      <c r="I34" s="151" t="n">
        <v>1</v>
      </c>
      <c r="J34" s="151" t="n">
        <v>1</v>
      </c>
      <c r="K34" s="155" t="s">
        <v>225</v>
      </c>
    </row>
    <row r="35" customFormat="false" ht="33" hidden="false" customHeight="true" outlineLevel="0" collapsed="false">
      <c r="A35" s="137" t="str">
        <f aca="false">CONCATENATE("openBankingBrazil/&lt;brand&gt;/companies/personalAccounts/fees/otherServices/minimum/",B35)</f>
        <v>openBankingBrazil/&lt;brand&gt;/companies/personalAccounts/fees/otherServices/minimum/value</v>
      </c>
      <c r="B35" s="156" t="s">
        <v>22</v>
      </c>
      <c r="C35" s="157" t="s">
        <v>226</v>
      </c>
      <c r="D35" s="141" t="s">
        <v>188</v>
      </c>
      <c r="E35" s="139" t="n">
        <v>12</v>
      </c>
      <c r="F35" s="141" t="s">
        <v>189</v>
      </c>
      <c r="G35" s="152" t="s">
        <v>218</v>
      </c>
      <c r="H35" s="141"/>
      <c r="I35" s="139" t="n">
        <v>1</v>
      </c>
      <c r="J35" s="139" t="n">
        <v>1</v>
      </c>
      <c r="K35" s="138" t="s">
        <v>191</v>
      </c>
    </row>
    <row r="36" customFormat="false" ht="54" hidden="false" customHeight="true" outlineLevel="0" collapsed="false">
      <c r="A36" s="137" t="str">
        <f aca="false">CONCATENATE("openBankingBrazil/&lt;brand&gt;/companies/personalAccounts/fees/otherServices/minimum/",B36)</f>
        <v>openBankingBrazil/&lt;brand&gt;/companies/personalAccounts/fees/otherServices/minimum/currency</v>
      </c>
      <c r="B36" s="144" t="s">
        <v>23</v>
      </c>
      <c r="C36" s="144" t="s">
        <v>227</v>
      </c>
      <c r="D36" s="137" t="s">
        <v>188</v>
      </c>
      <c r="E36" s="139" t="n">
        <v>3</v>
      </c>
      <c r="F36" s="141" t="s">
        <v>189</v>
      </c>
      <c r="G36" s="140"/>
      <c r="H36" s="144" t="s">
        <v>220</v>
      </c>
      <c r="I36" s="139" t="n">
        <v>1</v>
      </c>
      <c r="J36" s="139" t="n">
        <v>1</v>
      </c>
      <c r="K36" s="138" t="s">
        <v>191</v>
      </c>
    </row>
    <row r="37" customFormat="false" ht="15.75" hidden="false" customHeight="false" outlineLevel="0" collapsed="false">
      <c r="A37" s="137" t="str">
        <f aca="false">CONCATENATE("openBankingBrazil/&lt;brand&gt;/companies/personalAccounts/fees/otherServices/maximum/",B37)</f>
        <v>openBankingBrazil/&lt;brand&gt;/companies/personalAccounts/fees/otherServices/maximum/value</v>
      </c>
      <c r="B37" s="146" t="s">
        <v>22</v>
      </c>
      <c r="C37" s="157" t="s">
        <v>228</v>
      </c>
      <c r="D37" s="141" t="s">
        <v>188</v>
      </c>
      <c r="E37" s="139" t="n">
        <v>12</v>
      </c>
      <c r="F37" s="141" t="s">
        <v>189</v>
      </c>
      <c r="G37" s="152" t="s">
        <v>218</v>
      </c>
      <c r="H37" s="141"/>
      <c r="I37" s="139" t="n">
        <v>1</v>
      </c>
      <c r="J37" s="139" t="n">
        <v>1</v>
      </c>
      <c r="K37" s="138" t="s">
        <v>191</v>
      </c>
    </row>
    <row r="38" customFormat="false" ht="15" hidden="false" customHeight="false" outlineLevel="0" collapsed="false">
      <c r="A38" s="137" t="str">
        <f aca="false">CONCATENATE("openBankingBrazil/&lt;brand&gt;/companies/personalAccounts/fees/otherServices/maximum/",B38)</f>
        <v>openBankingBrazil/&lt;brand&gt;/companies/personalAccounts/fees/otherServices/maximum/currency</v>
      </c>
      <c r="B38" s="144" t="s">
        <v>23</v>
      </c>
      <c r="C38" s="144" t="s">
        <v>227</v>
      </c>
      <c r="D38" s="137" t="s">
        <v>188</v>
      </c>
      <c r="E38" s="139" t="n">
        <v>3</v>
      </c>
      <c r="F38" s="141" t="s">
        <v>189</v>
      </c>
      <c r="G38" s="140"/>
      <c r="H38" s="144" t="s">
        <v>220</v>
      </c>
      <c r="I38" s="139" t="n">
        <v>1</v>
      </c>
      <c r="J38" s="139" t="n">
        <v>1</v>
      </c>
      <c r="K38" s="138" t="s">
        <v>191</v>
      </c>
    </row>
    <row r="39" customFormat="false" ht="19.5" hidden="false" customHeight="true" outlineLevel="0" collapsed="false">
      <c r="A39" s="137" t="str">
        <f aca="false">CONCATENATE("openBankingBrazil/&lt;brand&gt;/companies/personalAccounts/serviceBundles/",B39)</f>
        <v>openBankingBrazil/&lt;brand&gt;/companies/personalAccounts/serviceBundles/</v>
      </c>
      <c r="B39" s="141"/>
      <c r="C39" s="144" t="s">
        <v>234</v>
      </c>
      <c r="D39" s="137" t="s">
        <v>193</v>
      </c>
      <c r="E39" s="139"/>
      <c r="F39" s="153"/>
      <c r="G39" s="158"/>
      <c r="H39" s="154"/>
      <c r="I39" s="151" t="n">
        <v>1</v>
      </c>
      <c r="J39" s="151" t="s">
        <v>194</v>
      </c>
      <c r="K39" s="155"/>
    </row>
    <row r="40" customFormat="false" ht="33.75" hidden="false" customHeight="true" outlineLevel="0" collapsed="false">
      <c r="A40" s="137" t="str">
        <f aca="false">CONCATENATE("openBankingBrazil/&lt;brand&gt;/companies/personalAccounts/serviceBundles/",B40)</f>
        <v>openBankingBrazil/&lt;brand&gt;/companies/personalAccounts/serviceBundles/name</v>
      </c>
      <c r="B40" s="144" t="s">
        <v>15</v>
      </c>
      <c r="C40" s="144" t="s">
        <v>235</v>
      </c>
      <c r="D40" s="137" t="s">
        <v>188</v>
      </c>
      <c r="E40" s="151" t="n">
        <v>250</v>
      </c>
      <c r="F40" s="141" t="s">
        <v>189</v>
      </c>
      <c r="G40" s="140" t="s">
        <v>190</v>
      </c>
      <c r="H40" s="138"/>
      <c r="I40" s="139" t="n">
        <v>1</v>
      </c>
      <c r="J40" s="139" t="n">
        <v>1</v>
      </c>
      <c r="K40" s="138" t="s">
        <v>191</v>
      </c>
    </row>
    <row r="41" customFormat="false" ht="16.5" hidden="false" customHeight="true" outlineLevel="0" collapsed="false">
      <c r="A41" s="137" t="str">
        <f aca="false">CONCATENATE("openBankingBrazil/&lt;brand&gt;/companies/personalAccounts/serviceBundles/services/",B41)</f>
        <v>openBankingBrazil/&lt;brand&gt;/companies/personalAccounts/serviceBundles/services/</v>
      </c>
      <c r="B41" s="144"/>
      <c r="C41" s="144" t="s">
        <v>236</v>
      </c>
      <c r="D41" s="137" t="s">
        <v>193</v>
      </c>
      <c r="E41" s="151"/>
      <c r="F41" s="141"/>
      <c r="G41" s="140"/>
      <c r="H41" s="138"/>
      <c r="I41" s="139" t="n">
        <v>1</v>
      </c>
      <c r="J41" s="139" t="s">
        <v>194</v>
      </c>
      <c r="K41" s="138"/>
    </row>
    <row r="42" customFormat="false" ht="30" hidden="false" customHeight="false" outlineLevel="0" collapsed="false">
      <c r="A42" s="137" t="str">
        <f aca="false">CONCATENATE("openBankingBrazil/&lt;brand&gt;/companies/personalAccounts/serviceBundles/services/",B42)</f>
        <v>openBankingBrazil/&lt;brand&gt;/companies/personalAccounts/serviceBundles/services/code</v>
      </c>
      <c r="B42" s="138" t="s">
        <v>19</v>
      </c>
      <c r="C42" s="144" t="s">
        <v>237</v>
      </c>
      <c r="D42" s="137" t="s">
        <v>188</v>
      </c>
      <c r="E42" s="151" t="n">
        <v>100</v>
      </c>
      <c r="F42" s="141" t="s">
        <v>189</v>
      </c>
      <c r="G42" s="140" t="s">
        <v>190</v>
      </c>
      <c r="H42" s="138"/>
      <c r="I42" s="139" t="n">
        <v>1</v>
      </c>
      <c r="J42" s="139" t="n">
        <v>1</v>
      </c>
      <c r="K42" s="138" t="s">
        <v>191</v>
      </c>
    </row>
    <row r="43" customFormat="false" ht="49.5" hidden="false" customHeight="true" outlineLevel="0" collapsed="false">
      <c r="A43" s="137" t="str">
        <f aca="false">CONCATENATE("openBankingBrazil/&lt;brand&gt;/companies/personalAccounts/serviceBundles/services/",B43)</f>
        <v>openBankingBrazil/&lt;brand&gt;/companies/personalAccounts/serviceBundles/services/chargingTriggerInfo</v>
      </c>
      <c r="B43" s="141" t="s">
        <v>20</v>
      </c>
      <c r="C43" s="138" t="s">
        <v>238</v>
      </c>
      <c r="D43" s="137" t="s">
        <v>188</v>
      </c>
      <c r="E43" s="151" t="n">
        <v>2000</v>
      </c>
      <c r="F43" s="141" t="s">
        <v>189</v>
      </c>
      <c r="G43" s="140" t="s">
        <v>190</v>
      </c>
      <c r="H43" s="138"/>
      <c r="I43" s="139" t="n">
        <v>1</v>
      </c>
      <c r="J43" s="139" t="n">
        <v>1</v>
      </c>
      <c r="K43" s="144" t="s">
        <v>191</v>
      </c>
    </row>
    <row r="44" customFormat="false" ht="47.25" hidden="false" customHeight="true" outlineLevel="0" collapsed="false">
      <c r="A44" s="137" t="str">
        <f aca="false">CONCATENATE("openBankingBrazil/&lt;brand&gt;/companies/personalAccounts/serviceBundles/services/",B44)</f>
        <v>openBankingBrazil/&lt;brand&gt;/companies/personalAccounts/serviceBundles/services/eventLimitQuantity</v>
      </c>
      <c r="B44" s="138" t="s">
        <v>239</v>
      </c>
      <c r="C44" s="144" t="s">
        <v>240</v>
      </c>
      <c r="D44" s="137" t="s">
        <v>188</v>
      </c>
      <c r="E44" s="139" t="n">
        <v>6</v>
      </c>
      <c r="F44" s="141" t="s">
        <v>189</v>
      </c>
      <c r="G44" s="140" t="s">
        <v>241</v>
      </c>
      <c r="H44" s="159"/>
      <c r="I44" s="139" t="n">
        <v>1</v>
      </c>
      <c r="J44" s="139" t="n">
        <v>1</v>
      </c>
      <c r="K44" s="138" t="s">
        <v>242</v>
      </c>
    </row>
    <row r="45" customFormat="false" ht="45.75" hidden="false" customHeight="true" outlineLevel="0" collapsed="false">
      <c r="A45" s="137" t="str">
        <f aca="false">CONCATENATE("openBankingBrazil/&lt;brand&gt;/companies/personalAccounts/serviceBundles/services/",B45)</f>
        <v>openBankingBrazil/&lt;brand&gt;/companies/personalAccounts/serviceBundles/services/freeEventQuantity</v>
      </c>
      <c r="B45" s="144" t="s">
        <v>243</v>
      </c>
      <c r="C45" s="144" t="s">
        <v>244</v>
      </c>
      <c r="D45" s="137" t="s">
        <v>188</v>
      </c>
      <c r="E45" s="160" t="n">
        <v>6</v>
      </c>
      <c r="F45" s="141" t="s">
        <v>189</v>
      </c>
      <c r="G45" s="140" t="s">
        <v>241</v>
      </c>
      <c r="H45" s="159"/>
      <c r="I45" s="139" t="n">
        <v>1</v>
      </c>
      <c r="J45" s="139" t="n">
        <v>1</v>
      </c>
      <c r="K45" s="138" t="s">
        <v>242</v>
      </c>
    </row>
    <row r="46" customFormat="false" ht="22.5" hidden="false" customHeight="true" outlineLevel="0" collapsed="false">
      <c r="A46" s="137" t="str">
        <f aca="false">CONCATENATE("openBankingBrazil/&lt;brand&gt;/companies/personalAccounts/serviceBundles/prices/",B46)</f>
        <v>openBankingBrazil/&lt;brand&gt;/companies/personalAccounts/serviceBundles/prices/</v>
      </c>
      <c r="B46" s="144"/>
      <c r="C46" s="144" t="s">
        <v>214</v>
      </c>
      <c r="D46" s="137" t="s">
        <v>193</v>
      </c>
      <c r="E46" s="160"/>
      <c r="F46" s="141"/>
      <c r="G46" s="140"/>
      <c r="H46" s="159"/>
      <c r="I46" s="139" t="n">
        <v>4</v>
      </c>
      <c r="J46" s="139" t="n">
        <v>4</v>
      </c>
      <c r="K46" s="138"/>
    </row>
    <row r="47" customFormat="false" ht="60" hidden="false" customHeight="false" outlineLevel="0" collapsed="false">
      <c r="A47" s="137" t="str">
        <f aca="false">CONCATENATE("openBankingBrazil/&lt;brand&gt;/companies/personalAccounts/serviceBundles/prices/",B47)</f>
        <v>openBankingBrazil/&lt;brand&gt;/companies/personalAccounts/serviceBundles/prices/interval</v>
      </c>
      <c r="B47" s="137" t="s">
        <v>21</v>
      </c>
      <c r="C47" s="138" t="s">
        <v>215</v>
      </c>
      <c r="D47" s="137" t="s">
        <v>188</v>
      </c>
      <c r="E47" s="139"/>
      <c r="F47" s="141" t="s">
        <v>189</v>
      </c>
      <c r="G47" s="140"/>
      <c r="H47" s="144" t="s">
        <v>216</v>
      </c>
      <c r="I47" s="139" t="n">
        <v>1</v>
      </c>
      <c r="J47" s="139" t="n">
        <v>1</v>
      </c>
      <c r="K47" s="138" t="s">
        <v>191</v>
      </c>
    </row>
    <row r="48" customFormat="false" ht="61.5" hidden="false" customHeight="true" outlineLevel="0" collapsed="false">
      <c r="A48" s="137" t="str">
        <f aca="false">CONCATENATE("openBankingBrazil/&lt;brand&gt;/companies/personalAccounts/serviceBundles/prices/",B48)</f>
        <v>openBankingBrazil/&lt;brand&gt;/companies/personalAccounts/serviceBundles/prices/monthlyFee</v>
      </c>
      <c r="B48" s="138" t="s">
        <v>27</v>
      </c>
      <c r="C48" s="144" t="s">
        <v>217</v>
      </c>
      <c r="D48" s="137" t="s">
        <v>188</v>
      </c>
      <c r="E48" s="139" t="n">
        <v>12</v>
      </c>
      <c r="F48" s="141" t="s">
        <v>189</v>
      </c>
      <c r="G48" s="152" t="s">
        <v>218</v>
      </c>
      <c r="H48" s="141"/>
      <c r="I48" s="139" t="n">
        <v>1</v>
      </c>
      <c r="J48" s="139" t="n">
        <v>1</v>
      </c>
      <c r="K48" s="138" t="s">
        <v>191</v>
      </c>
    </row>
    <row r="49" customFormat="false" ht="35.25" hidden="false" customHeight="true" outlineLevel="0" collapsed="false">
      <c r="A49" s="137" t="str">
        <f aca="false">CONCATENATE("openBankingBrazil/&lt;brand&gt;/companies/personalAccounts/serviceBundles/prices/",B49)</f>
        <v>openBankingBrazil/&lt;brand&gt;/companies/personalAccounts/serviceBundles/prices/currency</v>
      </c>
      <c r="B49" s="138" t="s">
        <v>23</v>
      </c>
      <c r="C49" s="144" t="s">
        <v>219</v>
      </c>
      <c r="D49" s="137" t="s">
        <v>188</v>
      </c>
      <c r="E49" s="139" t="n">
        <v>3</v>
      </c>
      <c r="F49" s="141" t="s">
        <v>189</v>
      </c>
      <c r="G49" s="140"/>
      <c r="H49" s="144" t="s">
        <v>220</v>
      </c>
      <c r="I49" s="139" t="n">
        <v>1</v>
      </c>
      <c r="J49" s="139" t="n">
        <v>1</v>
      </c>
      <c r="K49" s="138" t="s">
        <v>191</v>
      </c>
    </row>
    <row r="50" customFormat="false" ht="34.5" hidden="false" customHeight="true" outlineLevel="0" collapsed="false">
      <c r="A50" s="137" t="str">
        <f aca="false">CONCATENATE("openBankingBrazil/&lt;brand&gt;/companies/personalAccounts/serviceBundles/prices/customers/rate/",B50)</f>
        <v>openBankingBrazil/&lt;brand&gt;/companies/personalAccounts/serviceBundles/prices/customers/rate/</v>
      </c>
      <c r="B50" s="144"/>
      <c r="C50" s="144" t="s">
        <v>221</v>
      </c>
      <c r="D50" s="137" t="s">
        <v>186</v>
      </c>
      <c r="E50" s="139"/>
      <c r="F50" s="141"/>
      <c r="G50" s="144"/>
      <c r="H50" s="144"/>
      <c r="I50" s="139"/>
      <c r="J50" s="139"/>
      <c r="K50" s="138"/>
    </row>
    <row r="51" customFormat="false" ht="75.75" hidden="false" customHeight="true" outlineLevel="0" collapsed="false">
      <c r="A51" s="137" t="str">
        <f aca="false">CONCATENATE("openBankingBrazil/&lt;brand&gt;/companies/personalAccounts/serviceBundles/prices/customers/",B51)</f>
        <v>openBankingBrazil/&lt;brand&gt;/companies/personalAccounts/serviceBundles/prices/customers/rate</v>
      </c>
      <c r="B51" s="141" t="s">
        <v>222</v>
      </c>
      <c r="C51" s="144" t="s">
        <v>223</v>
      </c>
      <c r="D51" s="137" t="s">
        <v>188</v>
      </c>
      <c r="E51" s="139" t="n">
        <v>6</v>
      </c>
      <c r="F51" s="153" t="s">
        <v>189</v>
      </c>
      <c r="G51" s="161" t="s">
        <v>224</v>
      </c>
      <c r="H51" s="154"/>
      <c r="I51" s="151" t="n">
        <v>1</v>
      </c>
      <c r="J51" s="151" t="n">
        <v>4</v>
      </c>
      <c r="K51" s="155" t="s">
        <v>225</v>
      </c>
    </row>
    <row r="52" customFormat="false" ht="30" hidden="false" customHeight="true" outlineLevel="0" collapsed="false">
      <c r="A52" s="137" t="str">
        <f aca="false">CONCATENATE("openBankingBrazil/&lt;brand&gt;/companies/personalAccounts/serviceBundles/minimum/",B52)</f>
        <v>openBankingBrazil/&lt;brand&gt;/companies/personalAccounts/serviceBundles/minimum/value</v>
      </c>
      <c r="B52" s="156" t="s">
        <v>22</v>
      </c>
      <c r="C52" s="157" t="s">
        <v>226</v>
      </c>
      <c r="D52" s="141" t="s">
        <v>188</v>
      </c>
      <c r="E52" s="139" t="n">
        <v>12</v>
      </c>
      <c r="F52" s="141" t="s">
        <v>189</v>
      </c>
      <c r="G52" s="152" t="s">
        <v>218</v>
      </c>
      <c r="H52" s="141"/>
      <c r="I52" s="139" t="n">
        <v>1</v>
      </c>
      <c r="J52" s="139" t="n">
        <v>1</v>
      </c>
      <c r="K52" s="138" t="s">
        <v>191</v>
      </c>
    </row>
    <row r="53" customFormat="false" ht="27" hidden="false" customHeight="true" outlineLevel="0" collapsed="false">
      <c r="A53" s="137" t="str">
        <f aca="false">CONCATENATE("openBankingBrazil/&lt;brand&gt;/companies/personalAccounts/serviceBundles/minimum/",B53)</f>
        <v>openBankingBrazil/&lt;brand&gt;/companies/personalAccounts/serviceBundles/minimum/currency</v>
      </c>
      <c r="B53" s="144" t="s">
        <v>23</v>
      </c>
      <c r="C53" s="144" t="s">
        <v>227</v>
      </c>
      <c r="D53" s="137" t="s">
        <v>188</v>
      </c>
      <c r="E53" s="139" t="n">
        <v>3</v>
      </c>
      <c r="F53" s="141" t="s">
        <v>189</v>
      </c>
      <c r="G53" s="140"/>
      <c r="H53" s="144" t="s">
        <v>220</v>
      </c>
      <c r="I53" s="139" t="n">
        <v>1</v>
      </c>
      <c r="J53" s="139" t="n">
        <v>1</v>
      </c>
      <c r="K53" s="138" t="s">
        <v>191</v>
      </c>
    </row>
    <row r="54" customFormat="false" ht="30" hidden="false" customHeight="true" outlineLevel="0" collapsed="false">
      <c r="A54" s="137" t="str">
        <f aca="false">CONCATENATE("openBankingBrazil/&lt;brand&gt;/companies/personalAccounts/serviceBundles/maximum/",B54)</f>
        <v>openBankingBrazil/&lt;brand&gt;/companies/personalAccounts/serviceBundles/maximum/value</v>
      </c>
      <c r="B54" s="146" t="s">
        <v>22</v>
      </c>
      <c r="C54" s="157" t="s">
        <v>228</v>
      </c>
      <c r="D54" s="141" t="s">
        <v>188</v>
      </c>
      <c r="E54" s="139" t="n">
        <v>12</v>
      </c>
      <c r="F54" s="141" t="s">
        <v>189</v>
      </c>
      <c r="G54" s="152" t="s">
        <v>218</v>
      </c>
      <c r="H54" s="141"/>
      <c r="I54" s="139" t="n">
        <v>1</v>
      </c>
      <c r="J54" s="139" t="n">
        <v>1</v>
      </c>
      <c r="K54" s="138" t="s">
        <v>191</v>
      </c>
    </row>
    <row r="55" customFormat="false" ht="61.5" hidden="false" customHeight="true" outlineLevel="0" collapsed="false">
      <c r="A55" s="137" t="str">
        <f aca="false">CONCATENATE("openBankingBrazil/&lt;brand&gt;/companies/personalAccounts/serviceBundles/maximum/",B55)</f>
        <v>openBankingBrazil/&lt;brand&gt;/companies/personalAccounts/serviceBundles/maximum/currency</v>
      </c>
      <c r="B55" s="144" t="s">
        <v>23</v>
      </c>
      <c r="C55" s="144" t="s">
        <v>227</v>
      </c>
      <c r="D55" s="137" t="s">
        <v>188</v>
      </c>
      <c r="E55" s="139" t="n">
        <v>3</v>
      </c>
      <c r="F55" s="141" t="s">
        <v>189</v>
      </c>
      <c r="G55" s="140"/>
      <c r="H55" s="144" t="s">
        <v>220</v>
      </c>
      <c r="I55" s="139" t="n">
        <v>1</v>
      </c>
      <c r="J55" s="139" t="n">
        <v>1</v>
      </c>
      <c r="K55" s="138" t="s">
        <v>191</v>
      </c>
    </row>
    <row r="56" customFormat="false" ht="108" hidden="false" customHeight="true" outlineLevel="0" collapsed="false">
      <c r="A56" s="137" t="str">
        <f aca="false">CONCATENATE("openBankingBrazil/&lt;brand&gt;/companies/personalAccounts/",B56)</f>
        <v>openBankingBrazil/&lt;brand&gt;/companies/personalAccounts/openingClosingChannels </v>
      </c>
      <c r="B56" s="138" t="s">
        <v>245</v>
      </c>
      <c r="C56" s="144" t="s">
        <v>246</v>
      </c>
      <c r="D56" s="150" t="s">
        <v>188</v>
      </c>
      <c r="E56" s="139"/>
      <c r="F56" s="141" t="s">
        <v>189</v>
      </c>
      <c r="G56" s="140"/>
      <c r="H56" s="144" t="s">
        <v>247</v>
      </c>
      <c r="I56" s="139" t="n">
        <v>1</v>
      </c>
      <c r="J56" s="139" t="n">
        <v>7</v>
      </c>
      <c r="K56" s="138" t="s">
        <v>191</v>
      </c>
    </row>
    <row r="57" customFormat="false" ht="61.5" hidden="false" customHeight="true" outlineLevel="0" collapsed="false">
      <c r="A57" s="137" t="str">
        <f aca="false">CONCATENATE("openBankingBrazil/&lt;brand&gt;/companies/personalAccounts/",B57)</f>
        <v>openBankingBrazil/&lt;brand&gt;/companies/personalAccounts/additionalInfo</v>
      </c>
      <c r="B57" s="138" t="s">
        <v>29</v>
      </c>
      <c r="C57" s="144" t="s">
        <v>248</v>
      </c>
      <c r="D57" s="150" t="s">
        <v>188</v>
      </c>
      <c r="E57" s="139" t="n">
        <v>100</v>
      </c>
      <c r="F57" s="141" t="s">
        <v>201</v>
      </c>
      <c r="G57" s="140" t="s">
        <v>190</v>
      </c>
      <c r="H57" s="138"/>
      <c r="I57" s="139" t="n">
        <v>0</v>
      </c>
      <c r="J57" s="139" t="n">
        <v>1</v>
      </c>
      <c r="K57" s="138" t="s">
        <v>249</v>
      </c>
    </row>
    <row r="58" customFormat="false" ht="66" hidden="false" customHeight="true" outlineLevel="0" collapsed="false">
      <c r="A58" s="137" t="str">
        <f aca="false">CONCATENATE("openBankingBrazil/&lt;brand&gt;/companies/personalAccounts/",B58)</f>
        <v>openBankingBrazil/&lt;brand&gt;/companies/personalAccounts/transactionMethods  </v>
      </c>
      <c r="B58" s="144" t="s">
        <v>250</v>
      </c>
      <c r="C58" s="162" t="s">
        <v>251</v>
      </c>
      <c r="D58" s="150" t="s">
        <v>188</v>
      </c>
      <c r="E58" s="160"/>
      <c r="F58" s="141" t="s">
        <v>189</v>
      </c>
      <c r="G58" s="140"/>
      <c r="H58" s="144" t="s">
        <v>252</v>
      </c>
      <c r="I58" s="139" t="n">
        <v>1</v>
      </c>
      <c r="J58" s="139" t="n">
        <v>4</v>
      </c>
      <c r="K58" s="138" t="s">
        <v>191</v>
      </c>
    </row>
    <row r="59" customFormat="false" ht="31.5" hidden="false" customHeight="true" outlineLevel="0" collapsed="false">
      <c r="A59" s="137" t="str">
        <f aca="false">CONCATENATE("openBankingBrazil/&lt;brand&gt;/companies/personalAccounts/termsConditions/",B59)</f>
        <v>openBankingBrazil/&lt;brand&gt;/companies/personalAccounts/termsConditions/</v>
      </c>
      <c r="B59" s="144"/>
      <c r="C59" s="144" t="s">
        <v>253</v>
      </c>
      <c r="D59" s="150" t="s">
        <v>186</v>
      </c>
      <c r="E59" s="160"/>
      <c r="F59" s="141"/>
      <c r="G59" s="140"/>
      <c r="H59" s="144"/>
      <c r="I59" s="139"/>
      <c r="J59" s="139"/>
      <c r="K59" s="138"/>
    </row>
    <row r="60" customFormat="false" ht="32.25" hidden="false" customHeight="true" outlineLevel="0" collapsed="false">
      <c r="A60" s="137" t="str">
        <f aca="false">CONCATENATE("openBankingBrazil/&lt;brand&gt;/companies/personalAccounts/termsConditions/minimumBalance/",B60)</f>
        <v>openBankingBrazil/&lt;brand&gt;/companies/personalAccounts/termsConditions/minimumBalance/value</v>
      </c>
      <c r="B60" s="138" t="s">
        <v>22</v>
      </c>
      <c r="C60" s="144" t="s">
        <v>254</v>
      </c>
      <c r="D60" s="137" t="s">
        <v>188</v>
      </c>
      <c r="E60" s="139" t="n">
        <v>12</v>
      </c>
      <c r="F60" s="141" t="s">
        <v>189</v>
      </c>
      <c r="G60" s="140" t="s">
        <v>255</v>
      </c>
      <c r="H60" s="144"/>
      <c r="I60" s="139" t="n">
        <v>1</v>
      </c>
      <c r="J60" s="139" t="n">
        <v>1</v>
      </c>
      <c r="K60" s="138" t="s">
        <v>191</v>
      </c>
    </row>
    <row r="61" customFormat="false" ht="15" hidden="false" customHeight="false" outlineLevel="0" collapsed="false">
      <c r="A61" s="137" t="str">
        <f aca="false">CONCATENATE("openBankingBrazil/&lt;brand&gt;/companies/personalAccounts/termsConditions/minimumBalance/",B61)</f>
        <v>openBankingBrazil/&lt;brand&gt;/companies/personalAccounts/termsConditions/minimumBalance/currency</v>
      </c>
      <c r="B61" s="138" t="s">
        <v>23</v>
      </c>
      <c r="C61" s="138" t="s">
        <v>256</v>
      </c>
      <c r="D61" s="137" t="s">
        <v>188</v>
      </c>
      <c r="E61" s="160"/>
      <c r="F61" s="141" t="s">
        <v>189</v>
      </c>
      <c r="G61" s="140"/>
      <c r="H61" s="144" t="s">
        <v>220</v>
      </c>
      <c r="I61" s="139" t="n">
        <v>1</v>
      </c>
      <c r="J61" s="139" t="n">
        <v>1</v>
      </c>
      <c r="K61" s="138" t="s">
        <v>191</v>
      </c>
    </row>
    <row r="62" customFormat="false" ht="53.25" hidden="false" customHeight="true" outlineLevel="0" collapsed="false">
      <c r="A62" s="137" t="str">
        <f aca="false">CONCATENATE("openBankingBrazil/&lt;brand&gt;/companies/personalAccounts/termsConditions/",B62)</f>
        <v>openBankingBrazil/&lt;brand&gt;/companies/personalAccounts/termsConditions/elegibilityCriteriaInfo</v>
      </c>
      <c r="B62" s="144" t="s">
        <v>31</v>
      </c>
      <c r="C62" s="144" t="s">
        <v>257</v>
      </c>
      <c r="D62" s="137" t="s">
        <v>188</v>
      </c>
      <c r="E62" s="160" t="n">
        <v>2000</v>
      </c>
      <c r="F62" s="141" t="s">
        <v>189</v>
      </c>
      <c r="G62" s="140" t="s">
        <v>190</v>
      </c>
      <c r="H62" s="144"/>
      <c r="I62" s="139" t="n">
        <v>1</v>
      </c>
      <c r="J62" s="139" t="n">
        <v>1</v>
      </c>
      <c r="K62" s="138" t="s">
        <v>191</v>
      </c>
    </row>
    <row r="63" customFormat="false" ht="64.5" hidden="false" customHeight="true" outlineLevel="0" collapsed="false">
      <c r="A63" s="137" t="str">
        <f aca="false">CONCATENATE("openBankingBrazil/&lt;brand&gt;/companies/personalAccounts/termsConditions/",B63)</f>
        <v>openBankingBrazil/&lt;brand&gt;/companies/personalAccounts/termsConditions/closingProcessInfo</v>
      </c>
      <c r="B63" s="138" t="s">
        <v>32</v>
      </c>
      <c r="C63" s="138" t="s">
        <v>258</v>
      </c>
      <c r="D63" s="137" t="s">
        <v>188</v>
      </c>
      <c r="E63" s="160" t="n">
        <v>2000</v>
      </c>
      <c r="F63" s="141" t="s">
        <v>189</v>
      </c>
      <c r="G63" s="140" t="s">
        <v>190</v>
      </c>
      <c r="H63" s="144"/>
      <c r="I63" s="139" t="n">
        <v>1</v>
      </c>
      <c r="J63" s="139" t="n">
        <v>1</v>
      </c>
      <c r="K63" s="138" t="s">
        <v>191</v>
      </c>
    </row>
    <row r="64" customFormat="false" ht="48" hidden="false" customHeight="true" outlineLevel="0" collapsed="false">
      <c r="A64" s="137" t="str">
        <f aca="false">CONCATENATE("openBankingBrazil/&lt;brand&gt;/companies/personalAccounts/incomeRate/",B64)</f>
        <v>openBankingBrazil/&lt;brand&gt;/companies/personalAccounts/incomeRate/savingAccount</v>
      </c>
      <c r="B64" s="138" t="s">
        <v>259</v>
      </c>
      <c r="C64" s="138" t="s">
        <v>260</v>
      </c>
      <c r="D64" s="137" t="s">
        <v>188</v>
      </c>
      <c r="E64" s="160" t="n">
        <v>2000</v>
      </c>
      <c r="F64" s="141" t="s">
        <v>201</v>
      </c>
      <c r="G64" s="140" t="s">
        <v>190</v>
      </c>
      <c r="H64" s="159"/>
      <c r="I64" s="139" t="n">
        <v>0</v>
      </c>
      <c r="J64" s="139" t="n">
        <v>1</v>
      </c>
      <c r="K64" s="138" t="s">
        <v>261</v>
      </c>
    </row>
    <row r="65" customFormat="false" ht="36.75" hidden="false" customHeight="true" outlineLevel="0" collapsed="false">
      <c r="A65" s="137" t="str">
        <f aca="false">CONCATENATE("openBankingBrazil/&lt;brand&gt;/companies/personalAccounts/incomeRate/",B65)</f>
        <v>openBankingBrazil/&lt;brand&gt;/companies/personalAccounts/incomeRate/prepaidPaymentAccount</v>
      </c>
      <c r="B65" s="141" t="s">
        <v>34</v>
      </c>
      <c r="C65" s="138" t="s">
        <v>262</v>
      </c>
      <c r="D65" s="137" t="s">
        <v>188</v>
      </c>
      <c r="E65" s="160" t="n">
        <v>2000</v>
      </c>
      <c r="F65" s="141" t="s">
        <v>201</v>
      </c>
      <c r="G65" s="140" t="s">
        <v>190</v>
      </c>
      <c r="H65" s="144"/>
      <c r="I65" s="139" t="n">
        <v>0</v>
      </c>
      <c r="J65" s="139" t="n">
        <v>1</v>
      </c>
      <c r="K65" s="138" t="s">
        <v>263</v>
      </c>
    </row>
  </sheetData>
  <autoFilter ref="A1:R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41"/>
  <sheetViews>
    <sheetView showFormulas="false" showGridLines="true" showRowColHeaders="true" showZeros="true" rightToLeft="false" tabSelected="false" showOutlineSymbols="true" defaultGridColor="true" view="normal" topLeftCell="C25" colorId="64" zoomScale="66" zoomScaleNormal="66" zoomScalePageLayoutView="100" workbookViewId="0">
      <selection pane="topLeft" activeCell="K33" activeCellId="0" sqref="K33"/>
    </sheetView>
  </sheetViews>
  <sheetFormatPr defaultColWidth="8.5390625" defaultRowHeight="15" zeroHeight="false" outlineLevelRow="0" outlineLevelCol="0"/>
  <cols>
    <col collapsed="false" customWidth="true" hidden="false" outlineLevel="0" max="1" min="1" style="164" width="1.43"/>
    <col collapsed="false" customWidth="true" hidden="false" outlineLevel="0" max="2" min="2" style="165" width="0.71"/>
    <col collapsed="false" customWidth="true" hidden="false" outlineLevel="0" max="3" min="3" style="165" width="8.28"/>
    <col collapsed="false" customWidth="true" hidden="false" outlineLevel="0" max="4" min="4" style="166" width="14.85"/>
    <col collapsed="false" customWidth="true" hidden="false" outlineLevel="0" max="5" min="5" style="166" width="12.57"/>
    <col collapsed="false" customWidth="true" hidden="false" outlineLevel="0" max="6" min="6" style="166" width="19"/>
    <col collapsed="false" customWidth="true" hidden="false" outlineLevel="0" max="7" min="7" style="166" width="24"/>
    <col collapsed="false" customWidth="true" hidden="false" outlineLevel="0" max="8" min="8" style="166" width="16.57"/>
    <col collapsed="false" customWidth="true" hidden="false" outlineLevel="0" max="9" min="9" style="166" width="20.14"/>
    <col collapsed="false" customWidth="true" hidden="false" outlineLevel="0" max="10" min="10" style="166" width="21.43"/>
    <col collapsed="false" customWidth="true" hidden="false" outlineLevel="0" max="11" min="11" style="166" width="36.57"/>
    <col collapsed="false" customWidth="true" hidden="false" outlineLevel="0" max="12" min="12" style="166" width="13.71"/>
    <col collapsed="false" customWidth="true" hidden="false" outlineLevel="0" max="13" min="13" style="166" width="8.71"/>
    <col collapsed="false" customWidth="true" hidden="false" outlineLevel="0" max="14" min="14" style="166" width="11.28"/>
    <col collapsed="false" customWidth="true" hidden="false" outlineLevel="0" max="15" min="15" style="166" width="12.14"/>
    <col collapsed="false" customWidth="true" hidden="false" outlineLevel="0" max="16" min="16" style="167" width="9.43"/>
    <col collapsed="false" customWidth="false" hidden="false" outlineLevel="0" max="17" min="17" style="167" width="8.57"/>
    <col collapsed="false" customWidth="true" hidden="false" outlineLevel="0" max="18" min="18" style="167" width="7.71"/>
    <col collapsed="false" customWidth="false" hidden="false" outlineLevel="0" max="19" min="19" style="166" width="8.57"/>
    <col collapsed="false" customWidth="true" hidden="false" outlineLevel="0" max="20" min="20" style="166" width="30"/>
    <col collapsed="false" customWidth="true" hidden="false" outlineLevel="0" max="21" min="21" style="166" width="24.28"/>
    <col collapsed="false" customWidth="true" hidden="false" outlineLevel="0" max="22" min="22" style="168" width="31.29"/>
    <col collapsed="false" customWidth="true" hidden="false" outlineLevel="0" max="23" min="23" style="166" width="13"/>
    <col collapsed="false" customWidth="true" hidden="false" outlineLevel="0" max="24" min="24" style="166" width="10.85"/>
    <col collapsed="false" customWidth="true" hidden="false" outlineLevel="0" max="25" min="25" style="166" width="14.71"/>
    <col collapsed="false" customWidth="true" hidden="false" outlineLevel="0" max="26" min="26" style="166" width="12.85"/>
    <col collapsed="false" customWidth="true" hidden="false" outlineLevel="0" max="28" min="27" style="166" width="13.71"/>
    <col collapsed="false" customWidth="true" hidden="false" outlineLevel="0" max="29" min="29" style="166" width="8"/>
    <col collapsed="false" customWidth="false" hidden="false" outlineLevel="0" max="30" min="30" style="166" width="8.57"/>
    <col collapsed="false" customWidth="true" hidden="false" outlineLevel="0" max="31" min="31" style="166" width="7.43"/>
    <col collapsed="false" customWidth="false" hidden="false" outlineLevel="0" max="32" min="32" style="166" width="8.57"/>
    <col collapsed="false" customWidth="true" hidden="false" outlineLevel="0" max="33" min="33" style="166" width="39.14"/>
    <col collapsed="false" customWidth="true" hidden="false" outlineLevel="0" max="34" min="34" style="166" width="22.28"/>
    <col collapsed="false" customWidth="true" hidden="false" outlineLevel="0" max="35" min="35" style="166" width="38.57"/>
    <col collapsed="false" customWidth="true" hidden="false" outlineLevel="0" max="36" min="36" style="166" width="8.28"/>
    <col collapsed="false" customWidth="true" hidden="false" outlineLevel="0" max="37" min="37" style="166" width="11"/>
    <col collapsed="false" customWidth="true" hidden="false" outlineLevel="0" max="38" min="38" style="166" width="23"/>
    <col collapsed="false" customWidth="true" hidden="false" outlineLevel="0" max="39" min="39" style="166" width="21.43"/>
    <col collapsed="false" customWidth="true" hidden="false" outlineLevel="0" max="40" min="40" style="168" width="18.28"/>
    <col collapsed="false" customWidth="true" hidden="false" outlineLevel="0" max="41" min="41" style="168" width="25.72"/>
  </cols>
  <sheetData>
    <row r="1" customFormat="false" ht="6" hidden="false" customHeight="true" outlineLevel="0" collapsed="false">
      <c r="D1" s="169"/>
      <c r="E1" s="169"/>
      <c r="F1" s="169"/>
      <c r="G1" s="169"/>
      <c r="H1" s="169"/>
      <c r="I1" s="169"/>
      <c r="J1" s="169"/>
      <c r="K1" s="169"/>
      <c r="L1" s="169"/>
      <c r="M1" s="169"/>
      <c r="N1" s="169"/>
      <c r="O1" s="169"/>
      <c r="P1" s="164"/>
      <c r="Q1" s="164"/>
      <c r="R1" s="164"/>
      <c r="S1" s="169"/>
      <c r="T1" s="169"/>
      <c r="U1" s="169"/>
      <c r="V1" s="170"/>
      <c r="W1" s="169"/>
      <c r="X1" s="169"/>
      <c r="Y1" s="169"/>
      <c r="Z1" s="169"/>
      <c r="AA1" s="169"/>
      <c r="AB1" s="169"/>
      <c r="AC1" s="169"/>
      <c r="AD1" s="169"/>
      <c r="AE1" s="169"/>
      <c r="AF1" s="169"/>
      <c r="AG1" s="169"/>
      <c r="AH1" s="169"/>
      <c r="AI1" s="169"/>
      <c r="AJ1" s="169"/>
      <c r="AK1" s="169"/>
      <c r="AL1" s="169"/>
      <c r="AM1" s="169"/>
      <c r="AN1" s="170"/>
      <c r="AO1" s="170"/>
    </row>
    <row r="2" customFormat="false" ht="15" hidden="false" customHeight="false" outlineLevel="0" collapsed="false">
      <c r="D2" s="8" t="s">
        <v>0</v>
      </c>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customFormat="false" ht="15" hidden="false" customHeight="false" outlineLevel="0" collapsed="false">
      <c r="D3" s="171"/>
      <c r="E3" s="9" t="s">
        <v>1</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row>
    <row r="4" customFormat="false" ht="15" hidden="false" customHeight="false" outlineLevel="0" collapsed="false">
      <c r="D4" s="171"/>
      <c r="E4" s="172"/>
      <c r="F4" s="172"/>
      <c r="G4" s="172"/>
      <c r="H4" s="11" t="s">
        <v>264</v>
      </c>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customFormat="false" ht="15" hidden="false" customHeight="false" outlineLevel="0" collapsed="false">
      <c r="D5" s="171"/>
      <c r="E5" s="172"/>
      <c r="F5" s="172"/>
      <c r="G5" s="172"/>
      <c r="H5" s="173"/>
      <c r="I5" s="12" t="s">
        <v>3</v>
      </c>
      <c r="J5" s="12"/>
      <c r="K5" s="12"/>
      <c r="L5" s="12"/>
      <c r="M5" s="12"/>
      <c r="N5" s="12"/>
      <c r="O5" s="12"/>
      <c r="P5" s="12"/>
      <c r="Q5" s="12"/>
      <c r="R5" s="12"/>
      <c r="S5" s="12"/>
      <c r="T5" s="13" t="s">
        <v>4</v>
      </c>
      <c r="U5" s="13"/>
      <c r="V5" s="13"/>
      <c r="W5" s="13"/>
      <c r="X5" s="13"/>
      <c r="Y5" s="13"/>
      <c r="Z5" s="13"/>
      <c r="AA5" s="13"/>
      <c r="AB5" s="13"/>
      <c r="AC5" s="13"/>
      <c r="AD5" s="13"/>
      <c r="AE5" s="13"/>
      <c r="AF5" s="13"/>
      <c r="AG5" s="173"/>
      <c r="AH5" s="173"/>
      <c r="AI5" s="173"/>
      <c r="AJ5" s="14" t="s">
        <v>5</v>
      </c>
      <c r="AK5" s="14"/>
      <c r="AL5" s="14"/>
      <c r="AM5" s="14"/>
      <c r="AN5" s="15" t="s">
        <v>6</v>
      </c>
      <c r="AO5" s="15"/>
    </row>
    <row r="6" customFormat="false" ht="15" hidden="false" customHeight="true" outlineLevel="0" collapsed="false">
      <c r="D6" s="171"/>
      <c r="E6" s="172"/>
      <c r="F6" s="172"/>
      <c r="G6" s="172"/>
      <c r="H6" s="173"/>
      <c r="I6" s="23" t="s">
        <v>9</v>
      </c>
      <c r="J6" s="23"/>
      <c r="K6" s="23"/>
      <c r="L6" s="23"/>
      <c r="M6" s="23"/>
      <c r="N6" s="23"/>
      <c r="O6" s="23"/>
      <c r="P6" s="23"/>
      <c r="Q6" s="23"/>
      <c r="R6" s="23"/>
      <c r="S6" s="23"/>
      <c r="T6" s="174"/>
      <c r="U6" s="19" t="s">
        <v>9</v>
      </c>
      <c r="V6" s="19"/>
      <c r="W6" s="19"/>
      <c r="X6" s="19"/>
      <c r="Y6" s="20" t="s">
        <v>10</v>
      </c>
      <c r="Z6" s="20"/>
      <c r="AA6" s="20"/>
      <c r="AB6" s="175"/>
      <c r="AC6" s="21" t="s">
        <v>11</v>
      </c>
      <c r="AD6" s="21"/>
      <c r="AE6" s="22" t="s">
        <v>12</v>
      </c>
      <c r="AF6" s="22"/>
      <c r="AG6" s="173"/>
      <c r="AH6" s="173"/>
      <c r="AI6" s="173"/>
      <c r="AJ6" s="21" t="s">
        <v>13</v>
      </c>
      <c r="AK6" s="21"/>
      <c r="AL6" s="176"/>
      <c r="AM6" s="176"/>
      <c r="AN6" s="177"/>
      <c r="AO6" s="177"/>
    </row>
    <row r="7" customFormat="false" ht="15.75" hidden="false" customHeight="false" outlineLevel="0" collapsed="false">
      <c r="D7" s="171"/>
      <c r="E7" s="172"/>
      <c r="F7" s="172"/>
      <c r="G7" s="172"/>
      <c r="H7" s="173"/>
      <c r="I7" s="178"/>
      <c r="J7" s="178"/>
      <c r="K7" s="178"/>
      <c r="L7" s="20" t="s">
        <v>10</v>
      </c>
      <c r="M7" s="20"/>
      <c r="N7" s="20"/>
      <c r="O7" s="175"/>
      <c r="P7" s="21" t="s">
        <v>11</v>
      </c>
      <c r="Q7" s="21"/>
      <c r="R7" s="22" t="s">
        <v>12</v>
      </c>
      <c r="S7" s="22"/>
      <c r="T7" s="174"/>
      <c r="U7" s="179"/>
      <c r="V7" s="180"/>
      <c r="W7" s="179"/>
      <c r="X7" s="179"/>
      <c r="Y7" s="20"/>
      <c r="Z7" s="20"/>
      <c r="AA7" s="20"/>
      <c r="AB7" s="175"/>
      <c r="AC7" s="181"/>
      <c r="AD7" s="182"/>
      <c r="AE7" s="183"/>
      <c r="AF7" s="183"/>
      <c r="AG7" s="173"/>
      <c r="AH7" s="173"/>
      <c r="AI7" s="173"/>
      <c r="AJ7" s="181"/>
      <c r="AK7" s="182"/>
      <c r="AL7" s="176"/>
      <c r="AM7" s="176"/>
      <c r="AN7" s="177"/>
      <c r="AO7" s="177"/>
    </row>
    <row r="8" customFormat="false" ht="30.75" hidden="false" customHeight="false" outlineLevel="0" collapsed="false">
      <c r="B8" s="167"/>
      <c r="C8" s="26" t="s">
        <v>14</v>
      </c>
      <c r="D8" s="171" t="s">
        <v>15</v>
      </c>
      <c r="E8" s="184" t="s">
        <v>15</v>
      </c>
      <c r="F8" s="184" t="s">
        <v>16</v>
      </c>
      <c r="G8" s="185" t="s">
        <v>17</v>
      </c>
      <c r="H8" s="173" t="s">
        <v>18</v>
      </c>
      <c r="I8" s="186" t="s">
        <v>15</v>
      </c>
      <c r="J8" s="186" t="s">
        <v>19</v>
      </c>
      <c r="K8" s="178" t="s">
        <v>20</v>
      </c>
      <c r="L8" s="187" t="s">
        <v>21</v>
      </c>
      <c r="M8" s="187" t="s">
        <v>22</v>
      </c>
      <c r="N8" s="175" t="s">
        <v>23</v>
      </c>
      <c r="O8" s="187" t="s">
        <v>265</v>
      </c>
      <c r="P8" s="188" t="s">
        <v>22</v>
      </c>
      <c r="Q8" s="189" t="s">
        <v>23</v>
      </c>
      <c r="R8" s="190" t="s">
        <v>22</v>
      </c>
      <c r="S8" s="183" t="s">
        <v>23</v>
      </c>
      <c r="T8" s="174" t="s">
        <v>15</v>
      </c>
      <c r="U8" s="179" t="s">
        <v>19</v>
      </c>
      <c r="V8" s="33" t="s">
        <v>20</v>
      </c>
      <c r="W8" s="179" t="s">
        <v>25</v>
      </c>
      <c r="X8" s="179" t="s">
        <v>26</v>
      </c>
      <c r="Y8" s="187" t="s">
        <v>21</v>
      </c>
      <c r="Z8" s="187" t="s">
        <v>27</v>
      </c>
      <c r="AA8" s="175" t="s">
        <v>23</v>
      </c>
      <c r="AB8" s="187" t="s">
        <v>265</v>
      </c>
      <c r="AC8" s="181" t="s">
        <v>22</v>
      </c>
      <c r="AD8" s="182" t="s">
        <v>23</v>
      </c>
      <c r="AE8" s="183" t="s">
        <v>22</v>
      </c>
      <c r="AF8" s="183" t="s">
        <v>23</v>
      </c>
      <c r="AG8" s="34" t="s">
        <v>28</v>
      </c>
      <c r="AH8" s="34" t="s">
        <v>29</v>
      </c>
      <c r="AI8" s="34" t="s">
        <v>30</v>
      </c>
      <c r="AJ8" s="181" t="s">
        <v>22</v>
      </c>
      <c r="AK8" s="182" t="s">
        <v>23</v>
      </c>
      <c r="AL8" s="176" t="s">
        <v>31</v>
      </c>
      <c r="AM8" s="176" t="s">
        <v>32</v>
      </c>
      <c r="AN8" s="177" t="s">
        <v>33</v>
      </c>
      <c r="AO8" s="177" t="s">
        <v>34</v>
      </c>
    </row>
    <row r="9" customFormat="false" ht="195" hidden="false" customHeight="false" outlineLevel="0" collapsed="false">
      <c r="A9" s="169"/>
      <c r="B9" s="166"/>
      <c r="C9" s="35" t="n">
        <v>1</v>
      </c>
      <c r="D9" s="36" t="s">
        <v>35</v>
      </c>
      <c r="E9" s="37" t="s">
        <v>36</v>
      </c>
      <c r="F9" s="37" t="s">
        <v>37</v>
      </c>
      <c r="G9" s="37" t="s">
        <v>38</v>
      </c>
      <c r="H9" s="37" t="s">
        <v>39</v>
      </c>
      <c r="I9" s="37" t="s">
        <v>49</v>
      </c>
      <c r="J9" s="46" t="s">
        <v>50</v>
      </c>
      <c r="K9" s="45" t="s">
        <v>51</v>
      </c>
      <c r="L9" s="40" t="s">
        <v>266</v>
      </c>
      <c r="M9" s="41" t="s">
        <v>52</v>
      </c>
      <c r="N9" s="42" t="s">
        <v>45</v>
      </c>
      <c r="O9" s="43" t="s">
        <v>46</v>
      </c>
      <c r="P9" s="44" t="s">
        <v>47</v>
      </c>
      <c r="Q9" s="44" t="s">
        <v>45</v>
      </c>
      <c r="R9" s="45" t="s">
        <v>48</v>
      </c>
      <c r="S9" s="42" t="s">
        <v>45</v>
      </c>
      <c r="T9" s="47" t="s">
        <v>53</v>
      </c>
      <c r="U9" s="191" t="s">
        <v>54</v>
      </c>
      <c r="V9" s="49" t="s">
        <v>55</v>
      </c>
      <c r="W9" s="50" t="n">
        <v>1</v>
      </c>
      <c r="X9" s="50" t="n">
        <v>0</v>
      </c>
      <c r="Y9" s="40" t="s">
        <v>266</v>
      </c>
      <c r="Z9" s="41" t="s">
        <v>56</v>
      </c>
      <c r="AA9" s="42" t="s">
        <v>45</v>
      </c>
      <c r="AB9" s="43" t="s">
        <v>46</v>
      </c>
      <c r="AC9" s="36" t="s">
        <v>57</v>
      </c>
      <c r="AD9" s="42" t="s">
        <v>45</v>
      </c>
      <c r="AE9" s="36" t="s">
        <v>58</v>
      </c>
      <c r="AF9" s="51" t="s">
        <v>45</v>
      </c>
      <c r="AG9" s="52" t="s">
        <v>59</v>
      </c>
      <c r="AH9" s="169"/>
      <c r="AI9" s="52" t="s">
        <v>60</v>
      </c>
      <c r="AJ9" s="36" t="s">
        <v>61</v>
      </c>
      <c r="AK9" s="42" t="s">
        <v>45</v>
      </c>
      <c r="AL9" s="37" t="s">
        <v>62</v>
      </c>
      <c r="AM9" s="46" t="s">
        <v>63</v>
      </c>
      <c r="AN9" s="39"/>
      <c r="AO9" s="53"/>
    </row>
    <row r="10" customFormat="false" ht="105" hidden="false" customHeight="false" outlineLevel="0" collapsed="false">
      <c r="A10" s="169"/>
      <c r="B10" s="166"/>
      <c r="C10" s="35"/>
      <c r="D10" s="169"/>
      <c r="E10" s="169"/>
      <c r="F10" s="169"/>
      <c r="G10" s="169"/>
      <c r="H10" s="169"/>
      <c r="I10" s="169"/>
      <c r="J10" s="169"/>
      <c r="K10" s="164"/>
      <c r="L10" s="54" t="s">
        <v>267</v>
      </c>
      <c r="M10" s="55" t="s">
        <v>65</v>
      </c>
      <c r="N10" s="56" t="s">
        <v>45</v>
      </c>
      <c r="O10" s="54" t="s">
        <v>66</v>
      </c>
      <c r="P10" s="164"/>
      <c r="Q10" s="192"/>
      <c r="R10" s="58"/>
      <c r="S10" s="59"/>
      <c r="T10" s="169"/>
      <c r="U10" s="60" t="s">
        <v>67</v>
      </c>
      <c r="V10" s="61" t="s">
        <v>68</v>
      </c>
      <c r="W10" s="62" t="n">
        <v>999999</v>
      </c>
      <c r="X10" s="62" t="n">
        <v>8</v>
      </c>
      <c r="Y10" s="54" t="s">
        <v>267</v>
      </c>
      <c r="Z10" s="55" t="s">
        <v>69</v>
      </c>
      <c r="AA10" s="56" t="s">
        <v>45</v>
      </c>
      <c r="AB10" s="54" t="s">
        <v>66</v>
      </c>
      <c r="AC10" s="169"/>
      <c r="AD10" s="169"/>
      <c r="AE10" s="169"/>
      <c r="AF10" s="169"/>
      <c r="AG10" s="62" t="s">
        <v>70</v>
      </c>
      <c r="AH10" s="193"/>
      <c r="AI10" s="169"/>
      <c r="AJ10" s="169"/>
      <c r="AK10" s="169"/>
      <c r="AL10" s="169"/>
      <c r="AM10" s="169"/>
      <c r="AN10" s="169"/>
      <c r="AO10" s="64"/>
    </row>
    <row r="11" customFormat="false" ht="75" hidden="false" customHeight="false" outlineLevel="0" collapsed="false">
      <c r="A11" s="169"/>
      <c r="B11" s="166"/>
      <c r="C11" s="35"/>
      <c r="D11" s="169"/>
      <c r="E11" s="169"/>
      <c r="F11" s="169"/>
      <c r="G11" s="169"/>
      <c r="H11" s="169"/>
      <c r="I11" s="169"/>
      <c r="J11" s="169"/>
      <c r="K11" s="164"/>
      <c r="L11" s="54" t="s">
        <v>268</v>
      </c>
      <c r="M11" s="55" t="s">
        <v>74</v>
      </c>
      <c r="N11" s="56" t="s">
        <v>45</v>
      </c>
      <c r="O11" s="54" t="s">
        <v>73</v>
      </c>
      <c r="P11" s="164"/>
      <c r="Q11" s="164"/>
      <c r="R11" s="164"/>
      <c r="S11" s="169"/>
      <c r="T11" s="169"/>
      <c r="U11" s="65" t="s">
        <v>75</v>
      </c>
      <c r="V11" s="66" t="s">
        <v>76</v>
      </c>
      <c r="W11" s="62" t="n">
        <v>999999</v>
      </c>
      <c r="X11" s="62" t="n">
        <v>4</v>
      </c>
      <c r="Y11" s="54" t="s">
        <v>268</v>
      </c>
      <c r="Z11" s="55" t="s">
        <v>74</v>
      </c>
      <c r="AA11" s="56" t="s">
        <v>45</v>
      </c>
      <c r="AB11" s="54" t="s">
        <v>73</v>
      </c>
      <c r="AC11" s="169"/>
      <c r="AD11" s="169"/>
      <c r="AE11" s="169"/>
      <c r="AF11" s="169"/>
      <c r="AG11" s="62" t="s">
        <v>77</v>
      </c>
      <c r="AH11" s="193"/>
      <c r="AI11" s="169"/>
      <c r="AJ11" s="169"/>
      <c r="AK11" s="169"/>
      <c r="AL11" s="169"/>
      <c r="AM11" s="169"/>
      <c r="AN11" s="169"/>
      <c r="AO11" s="64"/>
    </row>
    <row r="12" customFormat="false" ht="30.75" hidden="false" customHeight="false" outlineLevel="0" collapsed="false">
      <c r="A12" s="169"/>
      <c r="B12" s="166"/>
      <c r="C12" s="35"/>
      <c r="D12" s="169"/>
      <c r="E12" s="169"/>
      <c r="F12" s="169"/>
      <c r="G12" s="169"/>
      <c r="H12" s="169"/>
      <c r="I12" s="71"/>
      <c r="J12" s="71"/>
      <c r="K12" s="164"/>
      <c r="L12" s="67" t="s">
        <v>269</v>
      </c>
      <c r="M12" s="68" t="s">
        <v>79</v>
      </c>
      <c r="N12" s="69" t="s">
        <v>45</v>
      </c>
      <c r="O12" s="70" t="s">
        <v>80</v>
      </c>
      <c r="P12" s="164"/>
      <c r="Q12" s="164"/>
      <c r="R12" s="164"/>
      <c r="S12" s="169"/>
      <c r="T12" s="169"/>
      <c r="U12" s="65" t="s">
        <v>81</v>
      </c>
      <c r="V12" s="61" t="s">
        <v>82</v>
      </c>
      <c r="W12" s="72" t="n">
        <v>999999</v>
      </c>
      <c r="X12" s="72" t="n">
        <v>2</v>
      </c>
      <c r="Y12" s="67" t="s">
        <v>269</v>
      </c>
      <c r="Z12" s="55" t="s">
        <v>83</v>
      </c>
      <c r="AA12" s="56" t="s">
        <v>45</v>
      </c>
      <c r="AB12" s="70" t="s">
        <v>80</v>
      </c>
      <c r="AC12" s="169"/>
      <c r="AD12" s="169"/>
      <c r="AE12" s="169"/>
      <c r="AF12" s="169"/>
      <c r="AG12" s="62" t="s">
        <v>84</v>
      </c>
      <c r="AH12" s="193"/>
      <c r="AI12" s="169"/>
      <c r="AJ12" s="169"/>
      <c r="AK12" s="169"/>
      <c r="AL12" s="169"/>
      <c r="AM12" s="169"/>
      <c r="AN12" s="169"/>
      <c r="AO12" s="64"/>
    </row>
    <row r="13" customFormat="false" ht="30" hidden="false" customHeight="true" outlineLevel="0" collapsed="false">
      <c r="A13" s="169"/>
      <c r="B13" s="166"/>
      <c r="C13" s="35"/>
      <c r="D13" s="169"/>
      <c r="E13" s="169"/>
      <c r="F13" s="169"/>
      <c r="G13" s="169"/>
      <c r="H13" s="169"/>
      <c r="I13" s="76" t="s">
        <v>91</v>
      </c>
      <c r="J13" s="76" t="s">
        <v>92</v>
      </c>
      <c r="K13" s="77" t="s">
        <v>93</v>
      </c>
      <c r="L13" s="40" t="s">
        <v>266</v>
      </c>
      <c r="M13" s="55" t="s">
        <v>88</v>
      </c>
      <c r="N13" s="56" t="s">
        <v>45</v>
      </c>
      <c r="O13" s="43" t="s">
        <v>46</v>
      </c>
      <c r="P13" s="74" t="s">
        <v>94</v>
      </c>
      <c r="Q13" s="74" t="s">
        <v>45</v>
      </c>
      <c r="R13" s="75" t="s">
        <v>90</v>
      </c>
      <c r="S13" s="56" t="s">
        <v>45</v>
      </c>
      <c r="T13" s="65" t="s">
        <v>95</v>
      </c>
      <c r="U13" s="65" t="s">
        <v>96</v>
      </c>
      <c r="V13" s="54"/>
      <c r="W13" s="62" t="n">
        <v>999999</v>
      </c>
      <c r="X13" s="78" t="n">
        <v>999999</v>
      </c>
      <c r="Y13" s="40" t="s">
        <v>266</v>
      </c>
      <c r="Z13" s="76" t="s">
        <v>52</v>
      </c>
      <c r="AA13" s="79" t="s">
        <v>45</v>
      </c>
      <c r="AB13" s="43" t="s">
        <v>46</v>
      </c>
      <c r="AC13" s="62" t="s">
        <v>97</v>
      </c>
      <c r="AD13" s="56" t="s">
        <v>45</v>
      </c>
      <c r="AE13" s="62" t="s">
        <v>98</v>
      </c>
      <c r="AF13" s="80" t="s">
        <v>45</v>
      </c>
      <c r="AG13" s="62" t="s">
        <v>99</v>
      </c>
      <c r="AH13" s="193"/>
      <c r="AI13" s="169"/>
      <c r="AJ13" s="169"/>
      <c r="AK13" s="169"/>
      <c r="AL13" s="169"/>
      <c r="AM13" s="169"/>
      <c r="AN13" s="170"/>
      <c r="AO13" s="64"/>
    </row>
    <row r="14" customFormat="false" ht="30" hidden="false" customHeight="false" outlineLevel="0" collapsed="false">
      <c r="A14" s="169"/>
      <c r="B14" s="166"/>
      <c r="C14" s="35"/>
      <c r="D14" s="169"/>
      <c r="E14" s="169"/>
      <c r="F14" s="169"/>
      <c r="G14" s="169"/>
      <c r="H14" s="169"/>
      <c r="I14" s="76"/>
      <c r="J14" s="76"/>
      <c r="K14" s="77"/>
      <c r="L14" s="54" t="s">
        <v>267</v>
      </c>
      <c r="M14" s="55" t="s">
        <v>100</v>
      </c>
      <c r="N14" s="56" t="s">
        <v>45</v>
      </c>
      <c r="O14" s="54" t="s">
        <v>101</v>
      </c>
      <c r="P14" s="164"/>
      <c r="Q14" s="192"/>
      <c r="R14" s="58"/>
      <c r="S14" s="59"/>
      <c r="T14" s="65"/>
      <c r="U14" s="65" t="s">
        <v>102</v>
      </c>
      <c r="V14" s="54"/>
      <c r="W14" s="62" t="n">
        <v>999999</v>
      </c>
      <c r="X14" s="62" t="n">
        <v>8</v>
      </c>
      <c r="Y14" s="54" t="s">
        <v>267</v>
      </c>
      <c r="Z14" s="55" t="s">
        <v>65</v>
      </c>
      <c r="AA14" s="56" t="s">
        <v>45</v>
      </c>
      <c r="AB14" s="54" t="s">
        <v>101</v>
      </c>
      <c r="AC14" s="169"/>
      <c r="AD14" s="169"/>
      <c r="AE14" s="169"/>
      <c r="AF14" s="169"/>
      <c r="AG14" s="62" t="s">
        <v>103</v>
      </c>
      <c r="AH14" s="193"/>
      <c r="AI14" s="169"/>
      <c r="AJ14" s="169"/>
      <c r="AK14" s="169"/>
      <c r="AL14" s="169"/>
      <c r="AM14" s="169"/>
      <c r="AN14" s="170"/>
      <c r="AO14" s="64"/>
    </row>
    <row r="15" customFormat="false" ht="30" hidden="false" customHeight="false" outlineLevel="0" collapsed="false">
      <c r="A15" s="169"/>
      <c r="B15" s="166"/>
      <c r="C15" s="35"/>
      <c r="D15" s="169"/>
      <c r="E15" s="169"/>
      <c r="F15" s="169"/>
      <c r="G15" s="169"/>
      <c r="H15" s="169"/>
      <c r="I15" s="76"/>
      <c r="J15" s="76"/>
      <c r="K15" s="77"/>
      <c r="L15" s="54" t="s">
        <v>268</v>
      </c>
      <c r="M15" s="55" t="s">
        <v>104</v>
      </c>
      <c r="N15" s="56" t="s">
        <v>45</v>
      </c>
      <c r="O15" s="54" t="s">
        <v>101</v>
      </c>
      <c r="P15" s="164"/>
      <c r="Q15" s="164"/>
      <c r="R15" s="164"/>
      <c r="S15" s="169"/>
      <c r="T15" s="169"/>
      <c r="U15" s="65" t="s">
        <v>105</v>
      </c>
      <c r="V15" s="54"/>
      <c r="W15" s="62" t="n">
        <v>999999</v>
      </c>
      <c r="X15" s="62" t="n">
        <v>4</v>
      </c>
      <c r="Y15" s="54" t="s">
        <v>268</v>
      </c>
      <c r="Z15" s="55" t="s">
        <v>74</v>
      </c>
      <c r="AA15" s="56" t="s">
        <v>45</v>
      </c>
      <c r="AB15" s="54" t="s">
        <v>101</v>
      </c>
      <c r="AC15" s="169"/>
      <c r="AD15" s="169"/>
      <c r="AE15" s="169"/>
      <c r="AF15" s="169"/>
      <c r="AG15" s="62" t="s">
        <v>106</v>
      </c>
      <c r="AH15" s="65" t="s">
        <v>107</v>
      </c>
      <c r="AI15" s="169"/>
      <c r="AJ15" s="169"/>
      <c r="AK15" s="169"/>
      <c r="AL15" s="169"/>
      <c r="AM15" s="169"/>
      <c r="AN15" s="170"/>
      <c r="AO15" s="64"/>
    </row>
    <row r="16" customFormat="false" ht="30.75" hidden="false" customHeight="false" outlineLevel="0" collapsed="false">
      <c r="A16" s="169"/>
      <c r="B16" s="166"/>
      <c r="C16" s="35"/>
      <c r="D16" s="169"/>
      <c r="E16" s="169"/>
      <c r="F16" s="169"/>
      <c r="G16" s="169"/>
      <c r="H16" s="169"/>
      <c r="I16" s="165"/>
      <c r="J16" s="169"/>
      <c r="K16" s="77"/>
      <c r="L16" s="67" t="s">
        <v>269</v>
      </c>
      <c r="M16" s="68" t="s">
        <v>79</v>
      </c>
      <c r="N16" s="69" t="s">
        <v>45</v>
      </c>
      <c r="O16" s="70" t="s">
        <v>66</v>
      </c>
      <c r="P16" s="164"/>
      <c r="Q16" s="164"/>
      <c r="R16" s="164"/>
      <c r="S16" s="169"/>
      <c r="T16" s="169"/>
      <c r="U16" s="77" t="s">
        <v>108</v>
      </c>
      <c r="V16" s="70"/>
      <c r="W16" s="72" t="n">
        <v>999999</v>
      </c>
      <c r="X16" s="72" t="n">
        <v>2</v>
      </c>
      <c r="Y16" s="67" t="s">
        <v>269</v>
      </c>
      <c r="Z16" s="68" t="s">
        <v>79</v>
      </c>
      <c r="AA16" s="69" t="s">
        <v>45</v>
      </c>
      <c r="AB16" s="70" t="s">
        <v>66</v>
      </c>
      <c r="AC16" s="169"/>
      <c r="AD16" s="169"/>
      <c r="AE16" s="169"/>
      <c r="AF16" s="169"/>
      <c r="AG16" s="169"/>
      <c r="AH16" s="169"/>
      <c r="AI16" s="169"/>
      <c r="AJ16" s="169"/>
      <c r="AK16" s="169"/>
      <c r="AL16" s="169"/>
      <c r="AM16" s="169"/>
      <c r="AN16" s="170"/>
      <c r="AO16" s="194"/>
    </row>
    <row r="17" customFormat="false" ht="45" hidden="false" customHeight="true" outlineLevel="0" collapsed="false">
      <c r="A17" s="169"/>
      <c r="B17" s="166"/>
      <c r="C17" s="35" t="n">
        <v>2</v>
      </c>
      <c r="D17" s="82" t="s">
        <v>35</v>
      </c>
      <c r="E17" s="37" t="s">
        <v>36</v>
      </c>
      <c r="F17" s="37" t="s">
        <v>37</v>
      </c>
      <c r="G17" s="37" t="s">
        <v>38</v>
      </c>
      <c r="H17" s="46" t="s">
        <v>39</v>
      </c>
      <c r="I17" s="37" t="s">
        <v>49</v>
      </c>
      <c r="J17" s="46" t="s">
        <v>50</v>
      </c>
      <c r="K17" s="37" t="s">
        <v>51</v>
      </c>
      <c r="L17" s="40" t="s">
        <v>266</v>
      </c>
      <c r="M17" s="41" t="s">
        <v>56</v>
      </c>
      <c r="N17" s="42" t="s">
        <v>45</v>
      </c>
      <c r="O17" s="43" t="s">
        <v>73</v>
      </c>
      <c r="P17" s="44" t="s">
        <v>57</v>
      </c>
      <c r="Q17" s="44" t="s">
        <v>45</v>
      </c>
      <c r="R17" s="45" t="s">
        <v>112</v>
      </c>
      <c r="S17" s="42" t="s">
        <v>45</v>
      </c>
      <c r="T17" s="47" t="s">
        <v>113</v>
      </c>
      <c r="U17" s="191" t="s">
        <v>54</v>
      </c>
      <c r="V17" s="195"/>
      <c r="W17" s="50" t="n">
        <v>999999</v>
      </c>
      <c r="X17" s="50" t="n">
        <v>999999</v>
      </c>
      <c r="Y17" s="40" t="s">
        <v>266</v>
      </c>
      <c r="Z17" s="41" t="s">
        <v>89</v>
      </c>
      <c r="AA17" s="42" t="s">
        <v>45</v>
      </c>
      <c r="AB17" s="43" t="s">
        <v>73</v>
      </c>
      <c r="AC17" s="36" t="s">
        <v>94</v>
      </c>
      <c r="AD17" s="42" t="s">
        <v>45</v>
      </c>
      <c r="AE17" s="36" t="s">
        <v>58</v>
      </c>
      <c r="AF17" s="42" t="s">
        <v>45</v>
      </c>
      <c r="AG17" s="85" t="s">
        <v>59</v>
      </c>
      <c r="AH17" s="86"/>
      <c r="AI17" s="85" t="s">
        <v>114</v>
      </c>
      <c r="AJ17" s="36" t="s">
        <v>61</v>
      </c>
      <c r="AK17" s="42" t="s">
        <v>45</v>
      </c>
      <c r="AL17" s="37" t="s">
        <v>115</v>
      </c>
      <c r="AM17" s="46" t="s">
        <v>63</v>
      </c>
      <c r="AN17" s="39"/>
      <c r="AO17" s="53"/>
    </row>
    <row r="18" customFormat="false" ht="30" hidden="false" customHeight="false" outlineLevel="0" collapsed="false">
      <c r="A18" s="169"/>
      <c r="B18" s="166"/>
      <c r="C18" s="35"/>
      <c r="D18" s="87"/>
      <c r="E18" s="169"/>
      <c r="F18" s="169"/>
      <c r="G18" s="169"/>
      <c r="H18" s="169"/>
      <c r="I18" s="169"/>
      <c r="J18" s="169"/>
      <c r="K18" s="37"/>
      <c r="L18" s="54" t="s">
        <v>267</v>
      </c>
      <c r="M18" s="55" t="s">
        <v>69</v>
      </c>
      <c r="N18" s="56" t="s">
        <v>45</v>
      </c>
      <c r="O18" s="54" t="s">
        <v>116</v>
      </c>
      <c r="P18" s="164"/>
      <c r="Q18" s="192"/>
      <c r="R18" s="58"/>
      <c r="S18" s="59"/>
      <c r="T18" s="169"/>
      <c r="U18" s="62" t="s">
        <v>67</v>
      </c>
      <c r="V18" s="60"/>
      <c r="W18" s="62" t="n">
        <v>999999</v>
      </c>
      <c r="X18" s="62" t="n">
        <v>8</v>
      </c>
      <c r="Y18" s="54" t="s">
        <v>267</v>
      </c>
      <c r="Z18" s="55" t="s">
        <v>69</v>
      </c>
      <c r="AA18" s="56" t="s">
        <v>45</v>
      </c>
      <c r="AB18" s="54" t="s">
        <v>116</v>
      </c>
      <c r="AC18" s="169"/>
      <c r="AD18" s="169"/>
      <c r="AE18" s="169"/>
      <c r="AF18" s="169"/>
      <c r="AG18" s="62" t="s">
        <v>70</v>
      </c>
      <c r="AH18" s="86"/>
      <c r="AI18" s="62" t="s">
        <v>117</v>
      </c>
      <c r="AJ18" s="169"/>
      <c r="AK18" s="169"/>
      <c r="AL18" s="169"/>
      <c r="AM18" s="169"/>
      <c r="AN18" s="169"/>
      <c r="AO18" s="88"/>
    </row>
    <row r="19" customFormat="false" ht="30" hidden="false" customHeight="false" outlineLevel="0" collapsed="false">
      <c r="A19" s="169"/>
      <c r="B19" s="166"/>
      <c r="C19" s="35"/>
      <c r="D19" s="87"/>
      <c r="E19" s="169"/>
      <c r="F19" s="169"/>
      <c r="G19" s="169"/>
      <c r="H19" s="169"/>
      <c r="I19" s="169"/>
      <c r="J19" s="169"/>
      <c r="K19" s="37"/>
      <c r="L19" s="54" t="s">
        <v>268</v>
      </c>
      <c r="M19" s="55" t="s">
        <v>74</v>
      </c>
      <c r="N19" s="56" t="s">
        <v>45</v>
      </c>
      <c r="O19" s="54" t="s">
        <v>46</v>
      </c>
      <c r="P19" s="164"/>
      <c r="Q19" s="164"/>
      <c r="R19" s="164"/>
      <c r="S19" s="169"/>
      <c r="T19" s="169"/>
      <c r="U19" s="65" t="s">
        <v>118</v>
      </c>
      <c r="V19" s="54"/>
      <c r="W19" s="62" t="n">
        <v>999999</v>
      </c>
      <c r="X19" s="62" t="n">
        <v>4</v>
      </c>
      <c r="Y19" s="54" t="s">
        <v>268</v>
      </c>
      <c r="Z19" s="55" t="s">
        <v>74</v>
      </c>
      <c r="AA19" s="56" t="s">
        <v>45</v>
      </c>
      <c r="AB19" s="54" t="s">
        <v>46</v>
      </c>
      <c r="AC19" s="169"/>
      <c r="AD19" s="169"/>
      <c r="AE19" s="169"/>
      <c r="AF19" s="169"/>
      <c r="AG19" s="62" t="s">
        <v>77</v>
      </c>
      <c r="AH19" s="86"/>
      <c r="AI19" s="62" t="s">
        <v>60</v>
      </c>
      <c r="AJ19" s="169"/>
      <c r="AK19" s="169"/>
      <c r="AL19" s="169"/>
      <c r="AM19" s="169"/>
      <c r="AN19" s="169"/>
      <c r="AO19" s="88"/>
    </row>
    <row r="20" customFormat="false" ht="30.75" hidden="false" customHeight="false" outlineLevel="0" collapsed="false">
      <c r="A20" s="169"/>
      <c r="B20" s="166"/>
      <c r="C20" s="35"/>
      <c r="D20" s="87"/>
      <c r="E20" s="169"/>
      <c r="F20" s="169"/>
      <c r="G20" s="169"/>
      <c r="H20" s="169"/>
      <c r="I20" s="71"/>
      <c r="J20" s="71"/>
      <c r="K20" s="37"/>
      <c r="L20" s="67" t="s">
        <v>269</v>
      </c>
      <c r="M20" s="89" t="s">
        <v>83</v>
      </c>
      <c r="N20" s="90" t="s">
        <v>45</v>
      </c>
      <c r="O20" s="70" t="s">
        <v>101</v>
      </c>
      <c r="P20" s="164"/>
      <c r="Q20" s="164"/>
      <c r="R20" s="164"/>
      <c r="S20" s="169"/>
      <c r="T20" s="169"/>
      <c r="U20" s="65" t="s">
        <v>120</v>
      </c>
      <c r="V20" s="54"/>
      <c r="W20" s="62" t="n">
        <v>999999</v>
      </c>
      <c r="X20" s="62" t="n">
        <v>2</v>
      </c>
      <c r="Y20" s="67" t="s">
        <v>269</v>
      </c>
      <c r="Z20" s="89" t="s">
        <v>119</v>
      </c>
      <c r="AA20" s="90" t="s">
        <v>45</v>
      </c>
      <c r="AB20" s="70" t="s">
        <v>101</v>
      </c>
      <c r="AC20" s="169"/>
      <c r="AD20" s="169"/>
      <c r="AE20" s="169"/>
      <c r="AF20" s="169"/>
      <c r="AG20" s="62" t="s">
        <v>84</v>
      </c>
      <c r="AH20" s="86"/>
      <c r="AI20" s="62" t="s">
        <v>121</v>
      </c>
      <c r="AJ20" s="169"/>
      <c r="AK20" s="169"/>
      <c r="AL20" s="169"/>
      <c r="AM20" s="169"/>
      <c r="AN20" s="169"/>
      <c r="AO20" s="88"/>
    </row>
    <row r="21" customFormat="false" ht="30" hidden="false" customHeight="true" outlineLevel="0" collapsed="false">
      <c r="A21" s="169"/>
      <c r="B21" s="166"/>
      <c r="C21" s="35"/>
      <c r="D21" s="87"/>
      <c r="E21" s="169"/>
      <c r="F21" s="169"/>
      <c r="G21" s="169"/>
      <c r="H21" s="169"/>
      <c r="I21" s="76" t="s">
        <v>91</v>
      </c>
      <c r="J21" s="76" t="s">
        <v>92</v>
      </c>
      <c r="K21" s="92" t="s">
        <v>93</v>
      </c>
      <c r="L21" s="40" t="s">
        <v>266</v>
      </c>
      <c r="M21" s="41" t="s">
        <v>127</v>
      </c>
      <c r="N21" s="42" t="s">
        <v>45</v>
      </c>
      <c r="O21" s="43" t="s">
        <v>46</v>
      </c>
      <c r="P21" s="44" t="s">
        <v>128</v>
      </c>
      <c r="Q21" s="44" t="s">
        <v>45</v>
      </c>
      <c r="R21" s="45" t="s">
        <v>48</v>
      </c>
      <c r="S21" s="51" t="s">
        <v>45</v>
      </c>
      <c r="T21" s="65" t="s">
        <v>129</v>
      </c>
      <c r="U21" s="65" t="s">
        <v>54</v>
      </c>
      <c r="V21" s="93"/>
      <c r="W21" s="50" t="n">
        <v>999999</v>
      </c>
      <c r="X21" s="50" t="n">
        <v>999999</v>
      </c>
      <c r="Y21" s="40" t="s">
        <v>266</v>
      </c>
      <c r="Z21" s="41" t="s">
        <v>124</v>
      </c>
      <c r="AA21" s="42" t="s">
        <v>45</v>
      </c>
      <c r="AB21" s="43" t="s">
        <v>46</v>
      </c>
      <c r="AC21" s="36" t="s">
        <v>128</v>
      </c>
      <c r="AD21" s="42" t="s">
        <v>45</v>
      </c>
      <c r="AE21" s="36" t="s">
        <v>119</v>
      </c>
      <c r="AF21" s="42" t="s">
        <v>45</v>
      </c>
      <c r="AG21" s="62" t="s">
        <v>99</v>
      </c>
      <c r="AH21" s="86"/>
      <c r="AI21" s="169"/>
      <c r="AJ21" s="169"/>
      <c r="AK21" s="169"/>
      <c r="AL21" s="169"/>
      <c r="AM21" s="169"/>
      <c r="AN21" s="169"/>
      <c r="AO21" s="88"/>
    </row>
    <row r="22" customFormat="false" ht="30" hidden="false" customHeight="false" outlineLevel="0" collapsed="false">
      <c r="A22" s="169"/>
      <c r="B22" s="166"/>
      <c r="C22" s="35"/>
      <c r="D22" s="87"/>
      <c r="E22" s="169"/>
      <c r="F22" s="169"/>
      <c r="G22" s="169"/>
      <c r="H22" s="169"/>
      <c r="I22" s="76"/>
      <c r="J22" s="76"/>
      <c r="K22" s="92"/>
      <c r="L22" s="54" t="s">
        <v>267</v>
      </c>
      <c r="M22" s="55" t="s">
        <v>130</v>
      </c>
      <c r="N22" s="56" t="s">
        <v>45</v>
      </c>
      <c r="O22" s="54" t="s">
        <v>101</v>
      </c>
      <c r="P22" s="164"/>
      <c r="Q22" s="192"/>
      <c r="R22" s="58"/>
      <c r="S22" s="59"/>
      <c r="T22" s="65"/>
      <c r="U22" s="65" t="s">
        <v>67</v>
      </c>
      <c r="V22" s="54"/>
      <c r="W22" s="62" t="n">
        <v>999999</v>
      </c>
      <c r="X22" s="62" t="n">
        <v>8</v>
      </c>
      <c r="Y22" s="54" t="s">
        <v>267</v>
      </c>
      <c r="Z22" s="55" t="s">
        <v>97</v>
      </c>
      <c r="AA22" s="56" t="s">
        <v>45</v>
      </c>
      <c r="AB22" s="54" t="s">
        <v>101</v>
      </c>
      <c r="AC22" s="169"/>
      <c r="AD22" s="169"/>
      <c r="AE22" s="169"/>
      <c r="AF22" s="169"/>
      <c r="AG22" s="62" t="s">
        <v>103</v>
      </c>
      <c r="AH22" s="86"/>
      <c r="AI22" s="169"/>
      <c r="AJ22" s="169"/>
      <c r="AK22" s="169"/>
      <c r="AL22" s="169"/>
      <c r="AM22" s="169"/>
      <c r="AN22" s="169"/>
      <c r="AO22" s="88"/>
    </row>
    <row r="23" customFormat="false" ht="30" hidden="false" customHeight="false" outlineLevel="0" collapsed="false">
      <c r="A23" s="169"/>
      <c r="B23" s="166"/>
      <c r="C23" s="35"/>
      <c r="D23" s="87"/>
      <c r="E23" s="169"/>
      <c r="F23" s="169"/>
      <c r="G23" s="169"/>
      <c r="H23" s="169"/>
      <c r="I23" s="76"/>
      <c r="J23" s="76"/>
      <c r="K23" s="92"/>
      <c r="L23" s="54" t="s">
        <v>268</v>
      </c>
      <c r="M23" s="55" t="s">
        <v>74</v>
      </c>
      <c r="N23" s="56" t="s">
        <v>45</v>
      </c>
      <c r="O23" s="54" t="s">
        <v>101</v>
      </c>
      <c r="P23" s="164"/>
      <c r="Q23" s="164"/>
      <c r="R23" s="164"/>
      <c r="S23" s="169"/>
      <c r="T23" s="169"/>
      <c r="U23" s="65" t="s">
        <v>105</v>
      </c>
      <c r="V23" s="54"/>
      <c r="W23" s="62" t="n">
        <v>999999</v>
      </c>
      <c r="X23" s="62" t="n">
        <v>4</v>
      </c>
      <c r="Y23" s="54" t="s">
        <v>268</v>
      </c>
      <c r="Z23" s="55" t="s">
        <v>131</v>
      </c>
      <c r="AA23" s="56" t="s">
        <v>45</v>
      </c>
      <c r="AB23" s="54" t="s">
        <v>101</v>
      </c>
      <c r="AC23" s="169"/>
      <c r="AD23" s="169"/>
      <c r="AE23" s="169"/>
      <c r="AF23" s="169"/>
      <c r="AG23" s="62" t="s">
        <v>106</v>
      </c>
      <c r="AH23" s="62" t="s">
        <v>107</v>
      </c>
      <c r="AI23" s="169"/>
      <c r="AJ23" s="169"/>
      <c r="AK23" s="169"/>
      <c r="AL23" s="169"/>
      <c r="AM23" s="169"/>
      <c r="AN23" s="169"/>
      <c r="AO23" s="88"/>
    </row>
    <row r="24" customFormat="false" ht="30.75" hidden="false" customHeight="false" outlineLevel="0" collapsed="false">
      <c r="A24" s="169"/>
      <c r="B24" s="166"/>
      <c r="C24" s="35"/>
      <c r="D24" s="94"/>
      <c r="E24" s="95"/>
      <c r="F24" s="95"/>
      <c r="G24" s="95"/>
      <c r="H24" s="95"/>
      <c r="I24" s="96"/>
      <c r="J24" s="95"/>
      <c r="K24" s="92"/>
      <c r="L24" s="67" t="s">
        <v>269</v>
      </c>
      <c r="M24" s="89" t="s">
        <v>119</v>
      </c>
      <c r="N24" s="90" t="s">
        <v>45</v>
      </c>
      <c r="O24" s="70" t="s">
        <v>66</v>
      </c>
      <c r="P24" s="97"/>
      <c r="Q24" s="97"/>
      <c r="R24" s="97"/>
      <c r="S24" s="95"/>
      <c r="T24" s="95"/>
      <c r="U24" s="98" t="s">
        <v>108</v>
      </c>
      <c r="V24" s="67"/>
      <c r="W24" s="99" t="n">
        <v>999999</v>
      </c>
      <c r="X24" s="99" t="n">
        <v>2</v>
      </c>
      <c r="Y24" s="67" t="s">
        <v>269</v>
      </c>
      <c r="Z24" s="89" t="s">
        <v>98</v>
      </c>
      <c r="AA24" s="90" t="s">
        <v>45</v>
      </c>
      <c r="AB24" s="70" t="s">
        <v>66</v>
      </c>
      <c r="AC24" s="95"/>
      <c r="AD24" s="95"/>
      <c r="AE24" s="95"/>
      <c r="AF24" s="95"/>
      <c r="AG24" s="95"/>
      <c r="AH24" s="95"/>
      <c r="AI24" s="95"/>
      <c r="AJ24" s="95"/>
      <c r="AK24" s="95"/>
      <c r="AL24" s="95"/>
      <c r="AM24" s="95"/>
      <c r="AN24" s="95"/>
      <c r="AO24" s="100"/>
    </row>
    <row r="25" customFormat="false" ht="45" hidden="false" customHeight="true" outlineLevel="0" collapsed="false">
      <c r="A25" s="169"/>
      <c r="B25" s="196"/>
      <c r="C25" s="35" t="n">
        <v>3</v>
      </c>
      <c r="D25" s="36" t="s">
        <v>35</v>
      </c>
      <c r="E25" s="37" t="s">
        <v>36</v>
      </c>
      <c r="F25" s="37" t="s">
        <v>37</v>
      </c>
      <c r="G25" s="37" t="s">
        <v>38</v>
      </c>
      <c r="H25" s="37" t="s">
        <v>132</v>
      </c>
      <c r="I25" s="37" t="s">
        <v>134</v>
      </c>
      <c r="J25" s="46" t="s">
        <v>135</v>
      </c>
      <c r="K25" s="37" t="s">
        <v>136</v>
      </c>
      <c r="L25" s="40" t="s">
        <v>266</v>
      </c>
      <c r="M25" s="41" t="s">
        <v>137</v>
      </c>
      <c r="N25" s="42" t="s">
        <v>45</v>
      </c>
      <c r="O25" s="43" t="s">
        <v>73</v>
      </c>
      <c r="P25" s="44" t="s">
        <v>47</v>
      </c>
      <c r="Q25" s="44" t="s">
        <v>45</v>
      </c>
      <c r="R25" s="45" t="s">
        <v>48</v>
      </c>
      <c r="S25" s="42" t="s">
        <v>45</v>
      </c>
      <c r="T25" s="47" t="s">
        <v>138</v>
      </c>
      <c r="U25" s="191" t="s">
        <v>54</v>
      </c>
      <c r="V25" s="195"/>
      <c r="W25" s="50" t="n">
        <v>999999</v>
      </c>
      <c r="X25" s="50" t="n">
        <v>999999</v>
      </c>
      <c r="Y25" s="40" t="s">
        <v>266</v>
      </c>
      <c r="Z25" s="41" t="s">
        <v>44</v>
      </c>
      <c r="AA25" s="42" t="s">
        <v>45</v>
      </c>
      <c r="AB25" s="43" t="s">
        <v>73</v>
      </c>
      <c r="AC25" s="36" t="s">
        <v>139</v>
      </c>
      <c r="AD25" s="42" t="s">
        <v>45</v>
      </c>
      <c r="AE25" s="36" t="s">
        <v>140</v>
      </c>
      <c r="AF25" s="42" t="s">
        <v>45</v>
      </c>
      <c r="AG25" s="85" t="s">
        <v>59</v>
      </c>
      <c r="AH25" s="86"/>
      <c r="AI25" s="85" t="s">
        <v>60</v>
      </c>
      <c r="AJ25" s="36" t="s">
        <v>61</v>
      </c>
      <c r="AK25" s="42" t="s">
        <v>45</v>
      </c>
      <c r="AL25" s="37" t="s">
        <v>115</v>
      </c>
      <c r="AM25" s="46" t="s">
        <v>63</v>
      </c>
      <c r="AN25" s="40" t="s">
        <v>141</v>
      </c>
      <c r="AO25" s="197"/>
    </row>
    <row r="26" customFormat="false" ht="30" hidden="false" customHeight="false" outlineLevel="0" collapsed="false">
      <c r="A26" s="169"/>
      <c r="B26" s="198"/>
      <c r="C26" s="35"/>
      <c r="D26" s="169"/>
      <c r="E26" s="169"/>
      <c r="F26" s="169"/>
      <c r="G26" s="169"/>
      <c r="H26" s="169"/>
      <c r="I26" s="169"/>
      <c r="J26" s="169"/>
      <c r="K26" s="37"/>
      <c r="L26" s="54" t="s">
        <v>267</v>
      </c>
      <c r="M26" s="55" t="s">
        <v>65</v>
      </c>
      <c r="N26" s="56" t="s">
        <v>45</v>
      </c>
      <c r="O26" s="54" t="s">
        <v>116</v>
      </c>
      <c r="P26" s="164"/>
      <c r="Q26" s="192"/>
      <c r="R26" s="58"/>
      <c r="S26" s="59"/>
      <c r="T26" s="169"/>
      <c r="U26" s="62" t="s">
        <v>67</v>
      </c>
      <c r="V26" s="60"/>
      <c r="W26" s="62" t="n">
        <v>999999</v>
      </c>
      <c r="X26" s="62" t="n">
        <v>8</v>
      </c>
      <c r="Y26" s="54" t="s">
        <v>267</v>
      </c>
      <c r="Z26" s="55" t="s">
        <v>142</v>
      </c>
      <c r="AA26" s="56" t="s">
        <v>45</v>
      </c>
      <c r="AB26" s="54" t="s">
        <v>116</v>
      </c>
      <c r="AC26" s="169"/>
      <c r="AD26" s="169"/>
      <c r="AE26" s="169"/>
      <c r="AF26" s="169"/>
      <c r="AG26" s="62" t="s">
        <v>70</v>
      </c>
      <c r="AH26" s="86"/>
      <c r="AI26" s="62" t="s">
        <v>121</v>
      </c>
      <c r="AJ26" s="169"/>
      <c r="AK26" s="169"/>
      <c r="AL26" s="169"/>
      <c r="AM26" s="169"/>
      <c r="AN26" s="40"/>
      <c r="AO26" s="88"/>
    </row>
    <row r="27" customFormat="false" ht="30" hidden="false" customHeight="false" outlineLevel="0" collapsed="false">
      <c r="A27" s="169"/>
      <c r="B27" s="198"/>
      <c r="C27" s="35"/>
      <c r="D27" s="169"/>
      <c r="E27" s="169"/>
      <c r="F27" s="169"/>
      <c r="G27" s="169"/>
      <c r="H27" s="169"/>
      <c r="I27" s="169"/>
      <c r="J27" s="169"/>
      <c r="K27" s="37"/>
      <c r="L27" s="54" t="s">
        <v>268</v>
      </c>
      <c r="M27" s="55" t="s">
        <v>74</v>
      </c>
      <c r="N27" s="56" t="s">
        <v>45</v>
      </c>
      <c r="O27" s="54" t="s">
        <v>46</v>
      </c>
      <c r="P27" s="164"/>
      <c r="Q27" s="164"/>
      <c r="R27" s="164"/>
      <c r="S27" s="169"/>
      <c r="T27" s="169"/>
      <c r="U27" s="65" t="s">
        <v>118</v>
      </c>
      <c r="V27" s="54"/>
      <c r="W27" s="62" t="n">
        <v>999999</v>
      </c>
      <c r="X27" s="62" t="n">
        <v>4</v>
      </c>
      <c r="Y27" s="54" t="s">
        <v>268</v>
      </c>
      <c r="Z27" s="55" t="s">
        <v>74</v>
      </c>
      <c r="AA27" s="56" t="s">
        <v>45</v>
      </c>
      <c r="AB27" s="54" t="s">
        <v>46</v>
      </c>
      <c r="AC27" s="169"/>
      <c r="AD27" s="169"/>
      <c r="AE27" s="169"/>
      <c r="AF27" s="169"/>
      <c r="AG27" s="62" t="s">
        <v>77</v>
      </c>
      <c r="AH27" s="86"/>
      <c r="AI27" s="169"/>
      <c r="AJ27" s="169"/>
      <c r="AK27" s="169"/>
      <c r="AL27" s="169"/>
      <c r="AM27" s="169"/>
      <c r="AN27" s="40"/>
      <c r="AO27" s="88"/>
    </row>
    <row r="28" customFormat="false" ht="30.75" hidden="false" customHeight="false" outlineLevel="0" collapsed="false">
      <c r="A28" s="169"/>
      <c r="B28" s="198"/>
      <c r="C28" s="35"/>
      <c r="D28" s="169"/>
      <c r="E28" s="169"/>
      <c r="F28" s="169"/>
      <c r="G28" s="169"/>
      <c r="H28" s="169"/>
      <c r="I28" s="71"/>
      <c r="J28" s="71"/>
      <c r="K28" s="37"/>
      <c r="L28" s="67" t="s">
        <v>269</v>
      </c>
      <c r="M28" s="55" t="s">
        <v>111</v>
      </c>
      <c r="N28" s="65" t="s">
        <v>45</v>
      </c>
      <c r="O28" s="67" t="s">
        <v>101</v>
      </c>
      <c r="P28" s="164"/>
      <c r="Q28" s="164"/>
      <c r="R28" s="164"/>
      <c r="S28" s="169"/>
      <c r="T28" s="169"/>
      <c r="U28" s="65" t="s">
        <v>120</v>
      </c>
      <c r="V28" s="54"/>
      <c r="W28" s="62" t="n">
        <v>999999</v>
      </c>
      <c r="X28" s="62" t="n">
        <v>2</v>
      </c>
      <c r="Y28" s="67" t="s">
        <v>269</v>
      </c>
      <c r="Z28" s="55" t="s">
        <v>48</v>
      </c>
      <c r="AA28" s="90" t="s">
        <v>45</v>
      </c>
      <c r="AB28" s="67" t="s">
        <v>101</v>
      </c>
      <c r="AC28" s="169"/>
      <c r="AD28" s="169"/>
      <c r="AE28" s="169"/>
      <c r="AF28" s="169"/>
      <c r="AG28" s="62" t="s">
        <v>84</v>
      </c>
      <c r="AH28" s="86"/>
      <c r="AI28" s="169"/>
      <c r="AJ28" s="169"/>
      <c r="AK28" s="169"/>
      <c r="AL28" s="169"/>
      <c r="AM28" s="169"/>
      <c r="AN28" s="40"/>
      <c r="AO28" s="88"/>
    </row>
    <row r="29" customFormat="false" ht="30" hidden="false" customHeight="true" outlineLevel="0" collapsed="false">
      <c r="A29" s="169"/>
      <c r="B29" s="198"/>
      <c r="C29" s="35"/>
      <c r="D29" s="169"/>
      <c r="E29" s="169"/>
      <c r="F29" s="169"/>
      <c r="G29" s="169"/>
      <c r="H29" s="169"/>
      <c r="I29" s="55" t="s">
        <v>91</v>
      </c>
      <c r="J29" s="55" t="s">
        <v>92</v>
      </c>
      <c r="K29" s="92" t="s">
        <v>93</v>
      </c>
      <c r="L29" s="40" t="s">
        <v>266</v>
      </c>
      <c r="M29" s="55" t="s">
        <v>124</v>
      </c>
      <c r="N29" s="65" t="s">
        <v>45</v>
      </c>
      <c r="O29" s="43" t="s">
        <v>46</v>
      </c>
      <c r="P29" s="75" t="s">
        <v>125</v>
      </c>
      <c r="Q29" s="75" t="s">
        <v>45</v>
      </c>
      <c r="R29" s="75" t="s">
        <v>48</v>
      </c>
      <c r="S29" s="65" t="s">
        <v>45</v>
      </c>
      <c r="T29" s="75" t="s">
        <v>148</v>
      </c>
      <c r="U29" s="65" t="s">
        <v>96</v>
      </c>
      <c r="V29" s="93"/>
      <c r="W29" s="50" t="n">
        <v>999999</v>
      </c>
      <c r="X29" s="50" t="n">
        <v>999999</v>
      </c>
      <c r="Y29" s="40" t="s">
        <v>266</v>
      </c>
      <c r="Z29" s="41" t="s">
        <v>137</v>
      </c>
      <c r="AA29" s="42" t="s">
        <v>45</v>
      </c>
      <c r="AB29" s="43" t="s">
        <v>46</v>
      </c>
      <c r="AC29" s="36" t="s">
        <v>149</v>
      </c>
      <c r="AD29" s="42" t="s">
        <v>45</v>
      </c>
      <c r="AE29" s="36" t="s">
        <v>58</v>
      </c>
      <c r="AF29" s="42" t="s">
        <v>45</v>
      </c>
      <c r="AG29" s="62" t="s">
        <v>99</v>
      </c>
      <c r="AH29" s="86"/>
      <c r="AI29" s="169"/>
      <c r="AJ29" s="169"/>
      <c r="AK29" s="169"/>
      <c r="AL29" s="169"/>
      <c r="AM29" s="169"/>
      <c r="AN29" s="40"/>
      <c r="AO29" s="88"/>
    </row>
    <row r="30" customFormat="false" ht="30" hidden="false" customHeight="false" outlineLevel="0" collapsed="false">
      <c r="A30" s="169"/>
      <c r="B30" s="198"/>
      <c r="C30" s="35"/>
      <c r="D30" s="169"/>
      <c r="E30" s="169"/>
      <c r="F30" s="169"/>
      <c r="G30" s="169"/>
      <c r="H30" s="169"/>
      <c r="I30" s="55"/>
      <c r="J30" s="55"/>
      <c r="K30" s="92"/>
      <c r="L30" s="54" t="s">
        <v>267</v>
      </c>
      <c r="M30" s="55" t="s">
        <v>65</v>
      </c>
      <c r="N30" s="65" t="s">
        <v>45</v>
      </c>
      <c r="O30" s="54" t="s">
        <v>101</v>
      </c>
      <c r="P30" s="164"/>
      <c r="Q30" s="192"/>
      <c r="R30" s="58"/>
      <c r="S30" s="164"/>
      <c r="T30" s="164"/>
      <c r="U30" s="65" t="s">
        <v>102</v>
      </c>
      <c r="V30" s="54"/>
      <c r="W30" s="62" t="n">
        <v>999999</v>
      </c>
      <c r="X30" s="62" t="n">
        <v>8</v>
      </c>
      <c r="Y30" s="54" t="s">
        <v>267</v>
      </c>
      <c r="Z30" s="55" t="s">
        <v>65</v>
      </c>
      <c r="AA30" s="56" t="s">
        <v>45</v>
      </c>
      <c r="AB30" s="54" t="s">
        <v>101</v>
      </c>
      <c r="AC30" s="169"/>
      <c r="AD30" s="169"/>
      <c r="AE30" s="169"/>
      <c r="AF30" s="169"/>
      <c r="AG30" s="62" t="s">
        <v>103</v>
      </c>
      <c r="AH30" s="86"/>
      <c r="AI30" s="169"/>
      <c r="AJ30" s="169"/>
      <c r="AK30" s="169"/>
      <c r="AL30" s="169"/>
      <c r="AM30" s="169"/>
      <c r="AN30" s="199"/>
      <c r="AO30" s="88"/>
    </row>
    <row r="31" customFormat="false" ht="30" hidden="false" customHeight="false" outlineLevel="0" collapsed="false">
      <c r="A31" s="169"/>
      <c r="B31" s="198"/>
      <c r="C31" s="35"/>
      <c r="D31" s="169"/>
      <c r="E31" s="169"/>
      <c r="F31" s="169"/>
      <c r="G31" s="169"/>
      <c r="H31" s="169"/>
      <c r="I31" s="55"/>
      <c r="J31" s="55"/>
      <c r="K31" s="92"/>
      <c r="L31" s="54" t="s">
        <v>268</v>
      </c>
      <c r="M31" s="55" t="s">
        <v>151</v>
      </c>
      <c r="N31" s="65" t="s">
        <v>45</v>
      </c>
      <c r="O31" s="54" t="s">
        <v>101</v>
      </c>
      <c r="P31" s="164"/>
      <c r="Q31" s="164"/>
      <c r="R31" s="164"/>
      <c r="S31" s="169"/>
      <c r="T31" s="169"/>
      <c r="U31" s="65" t="s">
        <v>105</v>
      </c>
      <c r="V31" s="54"/>
      <c r="W31" s="62" t="n">
        <v>999999</v>
      </c>
      <c r="X31" s="62" t="n">
        <v>4</v>
      </c>
      <c r="Y31" s="54" t="s">
        <v>268</v>
      </c>
      <c r="Z31" s="55" t="s">
        <v>74</v>
      </c>
      <c r="AA31" s="56" t="s">
        <v>45</v>
      </c>
      <c r="AB31" s="54" t="s">
        <v>101</v>
      </c>
      <c r="AC31" s="169"/>
      <c r="AD31" s="169"/>
      <c r="AE31" s="169"/>
      <c r="AF31" s="169"/>
      <c r="AG31" s="62" t="s">
        <v>106</v>
      </c>
      <c r="AH31" s="62" t="s">
        <v>107</v>
      </c>
      <c r="AI31" s="169"/>
      <c r="AJ31" s="169"/>
      <c r="AK31" s="169"/>
      <c r="AL31" s="169"/>
      <c r="AM31" s="169"/>
      <c r="AN31" s="170"/>
      <c r="AO31" s="88"/>
    </row>
    <row r="32" customFormat="false" ht="30.75" hidden="false" customHeight="false" outlineLevel="0" collapsed="false">
      <c r="A32" s="169"/>
      <c r="B32" s="200"/>
      <c r="C32" s="35"/>
      <c r="D32" s="95"/>
      <c r="E32" s="95"/>
      <c r="F32" s="95"/>
      <c r="G32" s="95"/>
      <c r="H32" s="95"/>
      <c r="I32" s="96"/>
      <c r="J32" s="95"/>
      <c r="K32" s="92"/>
      <c r="L32" s="67" t="s">
        <v>269</v>
      </c>
      <c r="M32" s="89" t="s">
        <v>150</v>
      </c>
      <c r="N32" s="90" t="s">
        <v>45</v>
      </c>
      <c r="O32" s="67" t="s">
        <v>66</v>
      </c>
      <c r="P32" s="97"/>
      <c r="Q32" s="97"/>
      <c r="R32" s="97"/>
      <c r="S32" s="95"/>
      <c r="T32" s="95"/>
      <c r="U32" s="98" t="s">
        <v>108</v>
      </c>
      <c r="V32" s="67"/>
      <c r="W32" s="99" t="n">
        <v>999999</v>
      </c>
      <c r="X32" s="99" t="n">
        <v>2</v>
      </c>
      <c r="Y32" s="67" t="s">
        <v>269</v>
      </c>
      <c r="Z32" s="89" t="s">
        <v>111</v>
      </c>
      <c r="AA32" s="90" t="s">
        <v>45</v>
      </c>
      <c r="AB32" s="67" t="s">
        <v>66</v>
      </c>
      <c r="AC32" s="95"/>
      <c r="AD32" s="95"/>
      <c r="AE32" s="95"/>
      <c r="AF32" s="95"/>
      <c r="AG32" s="95"/>
      <c r="AH32" s="95"/>
      <c r="AI32" s="95"/>
      <c r="AJ32" s="95"/>
      <c r="AK32" s="95"/>
      <c r="AL32" s="95"/>
      <c r="AM32" s="95"/>
      <c r="AN32" s="108"/>
      <c r="AO32" s="88"/>
    </row>
    <row r="33" customFormat="false" ht="45" hidden="false" customHeight="true" outlineLevel="0" collapsed="false">
      <c r="A33" s="169"/>
      <c r="B33" s="166"/>
      <c r="C33" s="35" t="n">
        <v>4</v>
      </c>
      <c r="D33" s="36" t="s">
        <v>35</v>
      </c>
      <c r="E33" s="37" t="s">
        <v>36</v>
      </c>
      <c r="F33" s="37" t="s">
        <v>37</v>
      </c>
      <c r="G33" s="37" t="s">
        <v>38</v>
      </c>
      <c r="H33" s="37" t="s">
        <v>153</v>
      </c>
      <c r="I33" s="37" t="s">
        <v>154</v>
      </c>
      <c r="J33" s="46" t="s">
        <v>155</v>
      </c>
      <c r="K33" s="54" t="s">
        <v>156</v>
      </c>
      <c r="L33" s="40" t="s">
        <v>266</v>
      </c>
      <c r="M33" s="41" t="s">
        <v>159</v>
      </c>
      <c r="N33" s="42" t="s">
        <v>45</v>
      </c>
      <c r="O33" s="43" t="s">
        <v>73</v>
      </c>
      <c r="P33" s="44" t="s">
        <v>160</v>
      </c>
      <c r="Q33" s="44" t="s">
        <v>45</v>
      </c>
      <c r="R33" s="45" t="s">
        <v>161</v>
      </c>
      <c r="S33" s="42" t="s">
        <v>45</v>
      </c>
      <c r="T33" s="47" t="s">
        <v>162</v>
      </c>
      <c r="U33" s="37" t="s">
        <v>54</v>
      </c>
      <c r="V33" s="109"/>
      <c r="W33" s="50" t="n">
        <v>999999</v>
      </c>
      <c r="X33" s="50" t="n">
        <v>999999</v>
      </c>
      <c r="Y33" s="40" t="s">
        <v>266</v>
      </c>
      <c r="Z33" s="41" t="s">
        <v>124</v>
      </c>
      <c r="AA33" s="42" t="s">
        <v>45</v>
      </c>
      <c r="AB33" s="43" t="s">
        <v>73</v>
      </c>
      <c r="AC33" s="36" t="s">
        <v>163</v>
      </c>
      <c r="AD33" s="42" t="s">
        <v>45</v>
      </c>
      <c r="AE33" s="36" t="s">
        <v>58</v>
      </c>
      <c r="AF33" s="42" t="s">
        <v>45</v>
      </c>
      <c r="AG33" s="85" t="s">
        <v>59</v>
      </c>
      <c r="AH33" s="86"/>
      <c r="AI33" s="85" t="s">
        <v>60</v>
      </c>
      <c r="AJ33" s="36" t="s">
        <v>61</v>
      </c>
      <c r="AK33" s="42" t="s">
        <v>45</v>
      </c>
      <c r="AL33" s="37" t="s">
        <v>115</v>
      </c>
      <c r="AM33" s="37" t="s">
        <v>63</v>
      </c>
      <c r="AN33" s="39"/>
      <c r="AO33" s="53" t="s">
        <v>164</v>
      </c>
    </row>
    <row r="34" customFormat="false" ht="30" hidden="false" customHeight="false" outlineLevel="0" collapsed="false">
      <c r="A34" s="169"/>
      <c r="B34" s="166"/>
      <c r="C34" s="35"/>
      <c r="D34" s="169"/>
      <c r="E34" s="169"/>
      <c r="F34" s="169"/>
      <c r="G34" s="169"/>
      <c r="H34" s="169"/>
      <c r="I34" s="169"/>
      <c r="J34" s="169"/>
      <c r="K34" s="54"/>
      <c r="L34" s="54" t="s">
        <v>267</v>
      </c>
      <c r="M34" s="55" t="s">
        <v>165</v>
      </c>
      <c r="N34" s="56" t="s">
        <v>45</v>
      </c>
      <c r="O34" s="54" t="s">
        <v>116</v>
      </c>
      <c r="P34" s="164"/>
      <c r="Q34" s="192"/>
      <c r="R34" s="58"/>
      <c r="S34" s="59"/>
      <c r="T34" s="169"/>
      <c r="U34" s="62" t="s">
        <v>67</v>
      </c>
      <c r="V34" s="60"/>
      <c r="W34" s="62" t="n">
        <v>999999</v>
      </c>
      <c r="X34" s="62" t="n">
        <v>8</v>
      </c>
      <c r="Y34" s="54" t="s">
        <v>267</v>
      </c>
      <c r="Z34" s="55" t="s">
        <v>65</v>
      </c>
      <c r="AA34" s="56" t="s">
        <v>45</v>
      </c>
      <c r="AB34" s="54" t="s">
        <v>116</v>
      </c>
      <c r="AC34" s="169"/>
      <c r="AD34" s="169"/>
      <c r="AE34" s="169"/>
      <c r="AF34" s="169"/>
      <c r="AG34" s="62" t="s">
        <v>70</v>
      </c>
      <c r="AH34" s="86"/>
      <c r="AI34" s="62" t="s">
        <v>114</v>
      </c>
      <c r="AJ34" s="169"/>
      <c r="AK34" s="169"/>
      <c r="AL34" s="169"/>
      <c r="AM34" s="199"/>
      <c r="AN34" s="199"/>
      <c r="AO34" s="88"/>
    </row>
    <row r="35" customFormat="false" ht="30" hidden="false" customHeight="false" outlineLevel="0" collapsed="false">
      <c r="A35" s="169"/>
      <c r="B35" s="166"/>
      <c r="C35" s="35"/>
      <c r="D35" s="169"/>
      <c r="E35" s="169"/>
      <c r="F35" s="169"/>
      <c r="G35" s="169"/>
      <c r="H35" s="169"/>
      <c r="I35" s="169"/>
      <c r="J35" s="169"/>
      <c r="K35" s="54"/>
      <c r="L35" s="54" t="s">
        <v>268</v>
      </c>
      <c r="M35" s="55" t="s">
        <v>166</v>
      </c>
      <c r="N35" s="56" t="s">
        <v>45</v>
      </c>
      <c r="O35" s="54" t="s">
        <v>46</v>
      </c>
      <c r="P35" s="164"/>
      <c r="Q35" s="164"/>
      <c r="R35" s="164"/>
      <c r="S35" s="169"/>
      <c r="T35" s="169"/>
      <c r="U35" s="65" t="s">
        <v>118</v>
      </c>
      <c r="V35" s="54"/>
      <c r="W35" s="62" t="n">
        <v>999999</v>
      </c>
      <c r="X35" s="62" t="n">
        <v>4</v>
      </c>
      <c r="Y35" s="54" t="s">
        <v>268</v>
      </c>
      <c r="Z35" s="55" t="s">
        <v>151</v>
      </c>
      <c r="AA35" s="56" t="s">
        <v>45</v>
      </c>
      <c r="AB35" s="54" t="s">
        <v>46</v>
      </c>
      <c r="AC35" s="169"/>
      <c r="AD35" s="169"/>
      <c r="AE35" s="169"/>
      <c r="AF35" s="169"/>
      <c r="AG35" s="62" t="s">
        <v>77</v>
      </c>
      <c r="AH35" s="86"/>
      <c r="AI35" s="169"/>
      <c r="AJ35" s="169"/>
      <c r="AK35" s="169"/>
      <c r="AL35" s="169"/>
      <c r="AM35" s="199"/>
      <c r="AN35" s="199"/>
      <c r="AO35" s="88"/>
    </row>
    <row r="36" customFormat="false" ht="30.75" hidden="false" customHeight="false" outlineLevel="0" collapsed="false">
      <c r="A36" s="169"/>
      <c r="B36" s="166"/>
      <c r="C36" s="35"/>
      <c r="D36" s="169"/>
      <c r="E36" s="169"/>
      <c r="F36" s="169"/>
      <c r="G36" s="169"/>
      <c r="H36" s="169"/>
      <c r="I36" s="71"/>
      <c r="J36" s="71"/>
      <c r="K36" s="54"/>
      <c r="L36" s="67" t="s">
        <v>269</v>
      </c>
      <c r="M36" s="55" t="s">
        <v>112</v>
      </c>
      <c r="N36" s="56" t="s">
        <v>45</v>
      </c>
      <c r="O36" s="67" t="s">
        <v>101</v>
      </c>
      <c r="P36" s="110"/>
      <c r="Q36" s="110"/>
      <c r="R36" s="110"/>
      <c r="S36" s="71"/>
      <c r="T36" s="169"/>
      <c r="U36" s="65" t="s">
        <v>120</v>
      </c>
      <c r="V36" s="54"/>
      <c r="W36" s="62" t="n">
        <v>999999</v>
      </c>
      <c r="X36" s="62" t="n">
        <v>2</v>
      </c>
      <c r="Y36" s="67" t="s">
        <v>269</v>
      </c>
      <c r="Z36" s="55" t="s">
        <v>150</v>
      </c>
      <c r="AA36" s="56" t="s">
        <v>45</v>
      </c>
      <c r="AB36" s="67" t="s">
        <v>101</v>
      </c>
      <c r="AC36" s="71"/>
      <c r="AD36" s="71"/>
      <c r="AE36" s="71"/>
      <c r="AF36" s="111"/>
      <c r="AG36" s="62" t="s">
        <v>84</v>
      </c>
      <c r="AH36" s="86"/>
      <c r="AI36" s="169"/>
      <c r="AJ36" s="169"/>
      <c r="AK36" s="169"/>
      <c r="AL36" s="169"/>
      <c r="AM36" s="199"/>
      <c r="AN36" s="199"/>
      <c r="AO36" s="88"/>
    </row>
    <row r="37" customFormat="false" ht="30" hidden="false" customHeight="true" outlineLevel="0" collapsed="false">
      <c r="A37" s="169"/>
      <c r="B37" s="166"/>
      <c r="C37" s="35"/>
      <c r="D37" s="169"/>
      <c r="E37" s="169"/>
      <c r="F37" s="169"/>
      <c r="G37" s="169"/>
      <c r="H37" s="169"/>
      <c r="I37" s="76" t="s">
        <v>91</v>
      </c>
      <c r="J37" s="76" t="s">
        <v>92</v>
      </c>
      <c r="K37" s="92" t="s">
        <v>93</v>
      </c>
      <c r="L37" s="40" t="s">
        <v>266</v>
      </c>
      <c r="M37" s="76" t="s">
        <v>171</v>
      </c>
      <c r="N37" s="79" t="s">
        <v>45</v>
      </c>
      <c r="O37" s="43" t="s">
        <v>46</v>
      </c>
      <c r="P37" s="113" t="s">
        <v>110</v>
      </c>
      <c r="Q37" s="113" t="s">
        <v>45</v>
      </c>
      <c r="R37" s="114" t="s">
        <v>111</v>
      </c>
      <c r="S37" s="115" t="s">
        <v>45</v>
      </c>
      <c r="T37" s="65" t="s">
        <v>95</v>
      </c>
      <c r="U37" s="65" t="s">
        <v>96</v>
      </c>
      <c r="V37" s="93"/>
      <c r="W37" s="116" t="n">
        <v>999999</v>
      </c>
      <c r="X37" s="116" t="n">
        <v>999999</v>
      </c>
      <c r="Y37" s="40" t="s">
        <v>266</v>
      </c>
      <c r="Z37" s="76" t="s">
        <v>159</v>
      </c>
      <c r="AA37" s="79" t="s">
        <v>45</v>
      </c>
      <c r="AB37" s="43" t="s">
        <v>46</v>
      </c>
      <c r="AC37" s="111" t="s">
        <v>97</v>
      </c>
      <c r="AD37" s="79" t="s">
        <v>45</v>
      </c>
      <c r="AE37" s="111" t="s">
        <v>98</v>
      </c>
      <c r="AF37" s="79" t="s">
        <v>45</v>
      </c>
      <c r="AG37" s="62" t="s">
        <v>99</v>
      </c>
      <c r="AH37" s="86"/>
      <c r="AI37" s="169"/>
      <c r="AJ37" s="169"/>
      <c r="AK37" s="169"/>
      <c r="AL37" s="169"/>
      <c r="AM37" s="199"/>
      <c r="AN37" s="199"/>
      <c r="AO37" s="88"/>
    </row>
    <row r="38" customFormat="false" ht="30" hidden="false" customHeight="false" outlineLevel="0" collapsed="false">
      <c r="A38" s="169"/>
      <c r="B38" s="166"/>
      <c r="C38" s="35"/>
      <c r="D38" s="169"/>
      <c r="E38" s="169"/>
      <c r="F38" s="169"/>
      <c r="G38" s="169"/>
      <c r="H38" s="169"/>
      <c r="I38" s="76"/>
      <c r="J38" s="76"/>
      <c r="K38" s="92"/>
      <c r="L38" s="54" t="s">
        <v>267</v>
      </c>
      <c r="M38" s="55" t="s">
        <v>65</v>
      </c>
      <c r="N38" s="56" t="s">
        <v>45</v>
      </c>
      <c r="O38" s="54" t="s">
        <v>101</v>
      </c>
      <c r="P38" s="164"/>
      <c r="Q38" s="192"/>
      <c r="R38" s="58"/>
      <c r="S38" s="59"/>
      <c r="T38" s="65"/>
      <c r="U38" s="65" t="s">
        <v>102</v>
      </c>
      <c r="V38" s="54"/>
      <c r="W38" s="62" t="n">
        <v>999999</v>
      </c>
      <c r="X38" s="62" t="n">
        <v>8</v>
      </c>
      <c r="Y38" s="54" t="s">
        <v>267</v>
      </c>
      <c r="Z38" s="55" t="s">
        <v>165</v>
      </c>
      <c r="AA38" s="56" t="s">
        <v>45</v>
      </c>
      <c r="AB38" s="54" t="s">
        <v>101</v>
      </c>
      <c r="AC38" s="169"/>
      <c r="AD38" s="169"/>
      <c r="AE38" s="169"/>
      <c r="AF38" s="169"/>
      <c r="AG38" s="62" t="s">
        <v>103</v>
      </c>
      <c r="AH38" s="86"/>
      <c r="AI38" s="169"/>
      <c r="AJ38" s="169"/>
      <c r="AK38" s="169"/>
      <c r="AL38" s="169"/>
      <c r="AM38" s="169"/>
      <c r="AN38" s="170"/>
      <c r="AO38" s="88"/>
    </row>
    <row r="39" customFormat="false" ht="30" hidden="false" customHeight="false" outlineLevel="0" collapsed="false">
      <c r="A39" s="169"/>
      <c r="B39" s="166"/>
      <c r="C39" s="35"/>
      <c r="D39" s="169"/>
      <c r="E39" s="169"/>
      <c r="F39" s="169"/>
      <c r="G39" s="169"/>
      <c r="H39" s="169"/>
      <c r="I39" s="76"/>
      <c r="J39" s="76"/>
      <c r="K39" s="92"/>
      <c r="L39" s="54" t="s">
        <v>268</v>
      </c>
      <c r="M39" s="55" t="s">
        <v>74</v>
      </c>
      <c r="N39" s="56" t="s">
        <v>45</v>
      </c>
      <c r="O39" s="54" t="s">
        <v>101</v>
      </c>
      <c r="P39" s="164"/>
      <c r="Q39" s="164"/>
      <c r="R39" s="164"/>
      <c r="S39" s="169"/>
      <c r="T39" s="169"/>
      <c r="U39" s="65" t="s">
        <v>105</v>
      </c>
      <c r="V39" s="54"/>
      <c r="W39" s="62" t="n">
        <v>999999</v>
      </c>
      <c r="X39" s="62" t="n">
        <v>4</v>
      </c>
      <c r="Y39" s="54" t="s">
        <v>268</v>
      </c>
      <c r="Z39" s="55" t="s">
        <v>166</v>
      </c>
      <c r="AA39" s="56" t="s">
        <v>45</v>
      </c>
      <c r="AB39" s="54" t="s">
        <v>101</v>
      </c>
      <c r="AC39" s="169"/>
      <c r="AD39" s="169"/>
      <c r="AE39" s="169"/>
      <c r="AF39" s="169"/>
      <c r="AG39" s="62" t="s">
        <v>106</v>
      </c>
      <c r="AH39" s="62" t="s">
        <v>107</v>
      </c>
      <c r="AI39" s="169"/>
      <c r="AJ39" s="169"/>
      <c r="AK39" s="169"/>
      <c r="AL39" s="169"/>
      <c r="AM39" s="169"/>
      <c r="AN39" s="170"/>
      <c r="AO39" s="88"/>
    </row>
    <row r="40" customFormat="false" ht="30.75" hidden="false" customHeight="false" outlineLevel="0" collapsed="false">
      <c r="A40" s="169"/>
      <c r="B40" s="166"/>
      <c r="C40" s="35"/>
      <c r="D40" s="95"/>
      <c r="E40" s="95"/>
      <c r="F40" s="95"/>
      <c r="G40" s="95"/>
      <c r="H40" s="95"/>
      <c r="I40" s="96"/>
      <c r="J40" s="95"/>
      <c r="K40" s="92"/>
      <c r="L40" s="67" t="s">
        <v>269</v>
      </c>
      <c r="M40" s="89" t="s">
        <v>119</v>
      </c>
      <c r="N40" s="90" t="s">
        <v>45</v>
      </c>
      <c r="O40" s="67" t="s">
        <v>66</v>
      </c>
      <c r="P40" s="97"/>
      <c r="Q40" s="97"/>
      <c r="R40" s="97"/>
      <c r="S40" s="95"/>
      <c r="T40" s="95"/>
      <c r="U40" s="98" t="s">
        <v>108</v>
      </c>
      <c r="V40" s="67"/>
      <c r="W40" s="99" t="n">
        <v>999999</v>
      </c>
      <c r="X40" s="99" t="n">
        <v>2</v>
      </c>
      <c r="Y40" s="67" t="s">
        <v>269</v>
      </c>
      <c r="Z40" s="89" t="s">
        <v>173</v>
      </c>
      <c r="AA40" s="90" t="s">
        <v>45</v>
      </c>
      <c r="AB40" s="67" t="s">
        <v>66</v>
      </c>
      <c r="AC40" s="95"/>
      <c r="AD40" s="95"/>
      <c r="AE40" s="95"/>
      <c r="AF40" s="95"/>
      <c r="AG40" s="95"/>
      <c r="AH40" s="95"/>
      <c r="AI40" s="95"/>
      <c r="AJ40" s="95"/>
      <c r="AK40" s="95"/>
      <c r="AL40" s="95"/>
      <c r="AM40" s="95"/>
      <c r="AN40" s="108"/>
      <c r="AO40" s="117"/>
    </row>
    <row r="41" customFormat="false" ht="15" hidden="false" customHeight="false" outlineLevel="0" collapsed="false">
      <c r="J41" s="201"/>
      <c r="K41" s="201"/>
      <c r="L41" s="201"/>
    </row>
  </sheetData>
  <mergeCells count="43">
    <mergeCell ref="D2:AO2"/>
    <mergeCell ref="E3:AO3"/>
    <mergeCell ref="H4:AO4"/>
    <mergeCell ref="I5:S5"/>
    <mergeCell ref="T5:AF5"/>
    <mergeCell ref="AJ5:AM5"/>
    <mergeCell ref="AN5:AO5"/>
    <mergeCell ref="I6:S6"/>
    <mergeCell ref="U6:X6"/>
    <mergeCell ref="Y6:AA6"/>
    <mergeCell ref="AC6:AD6"/>
    <mergeCell ref="AE6:AF6"/>
    <mergeCell ref="AJ6:AK6"/>
    <mergeCell ref="L7:N7"/>
    <mergeCell ref="P7:Q7"/>
    <mergeCell ref="R7:S7"/>
    <mergeCell ref="Y7:AA7"/>
    <mergeCell ref="C9:C16"/>
    <mergeCell ref="I13:I15"/>
    <mergeCell ref="J13:J15"/>
    <mergeCell ref="K13:K16"/>
    <mergeCell ref="T13:T14"/>
    <mergeCell ref="C17:C24"/>
    <mergeCell ref="K17:K20"/>
    <mergeCell ref="AH17:AH22"/>
    <mergeCell ref="I21:I23"/>
    <mergeCell ref="J21:J23"/>
    <mergeCell ref="K21:K24"/>
    <mergeCell ref="T21:T22"/>
    <mergeCell ref="C25:C32"/>
    <mergeCell ref="K25:K28"/>
    <mergeCell ref="AH25:AH30"/>
    <mergeCell ref="AN25:AN29"/>
    <mergeCell ref="I29:I31"/>
    <mergeCell ref="J29:J31"/>
    <mergeCell ref="K29:K32"/>
    <mergeCell ref="C33:C40"/>
    <mergeCell ref="K33:K36"/>
    <mergeCell ref="AH33:AH38"/>
    <mergeCell ref="I37:I39"/>
    <mergeCell ref="J37:J39"/>
    <mergeCell ref="K37:K40"/>
    <mergeCell ref="T37:T3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I2" activeCellId="0" sqref="I2"/>
    </sheetView>
  </sheetViews>
  <sheetFormatPr defaultColWidth="9.14453125" defaultRowHeight="15" zeroHeight="false" outlineLevelRow="0" outlineLevelCol="0"/>
  <cols>
    <col collapsed="false" customWidth="true" hidden="false" outlineLevel="0" max="1" min="1" style="124" width="101.71"/>
    <col collapsed="false" customWidth="true" hidden="false" outlineLevel="0" max="2" min="2" style="124" width="29.57"/>
    <col collapsed="false" customWidth="true" hidden="false" outlineLevel="0" max="3" min="3" style="124" width="49.71"/>
    <col collapsed="false" customWidth="true" hidden="false" outlineLevel="0" max="4" min="4" style="124" width="13.57"/>
    <col collapsed="false" customWidth="true" hidden="false" outlineLevel="0" max="5" min="5" style="202" width="13.71"/>
    <col collapsed="false" customWidth="true" hidden="false" outlineLevel="0" max="6" min="6" style="124" width="31.71"/>
    <col collapsed="false" customWidth="true" hidden="false" outlineLevel="0" max="7" min="7" style="124" width="23.72"/>
    <col collapsed="false" customWidth="true" hidden="false" outlineLevel="0" max="8" min="8" style="124" width="34.14"/>
    <col collapsed="false" customWidth="true" hidden="false" outlineLevel="0" max="9" min="9" style="124" width="19.28"/>
    <col collapsed="false" customWidth="true" hidden="false" outlineLevel="0" max="10" min="10" style="203" width="19.57"/>
    <col collapsed="false" customWidth="true" hidden="false" outlineLevel="0" max="11" min="11" style="199" width="45"/>
    <col collapsed="false" customWidth="false" hidden="false" outlineLevel="0" max="1024" min="12" style="124" width="9.14"/>
  </cols>
  <sheetData>
    <row r="1" customFormat="false" ht="15" hidden="false" customHeight="false" outlineLevel="0" collapsed="false">
      <c r="A1" s="204" t="s">
        <v>174</v>
      </c>
      <c r="B1" s="204" t="s">
        <v>175</v>
      </c>
      <c r="C1" s="204" t="s">
        <v>176</v>
      </c>
      <c r="D1" s="204" t="s">
        <v>177</v>
      </c>
      <c r="E1" s="205" t="s">
        <v>178</v>
      </c>
      <c r="F1" s="204" t="s">
        <v>179</v>
      </c>
      <c r="G1" s="204" t="s">
        <v>180</v>
      </c>
      <c r="H1" s="204" t="s">
        <v>181</v>
      </c>
      <c r="I1" s="204" t="s">
        <v>182</v>
      </c>
      <c r="J1" s="206" t="s">
        <v>183</v>
      </c>
      <c r="K1" s="207" t="s">
        <v>184</v>
      </c>
      <c r="L1" s="208"/>
    </row>
    <row r="2" customFormat="false" ht="35.25" hidden="false" customHeight="true" outlineLevel="0" collapsed="false">
      <c r="A2" s="130" t="str">
        <f aca="false">CONCATENATE("openBankingBrazil/&lt;brand&gt;/",B2)</f>
        <v>openBankingBrazil/&lt;brand&gt;/</v>
      </c>
      <c r="B2" s="131"/>
      <c r="C2" s="132" t="s">
        <v>185</v>
      </c>
      <c r="D2" s="131" t="s">
        <v>186</v>
      </c>
      <c r="E2" s="132"/>
      <c r="F2" s="131"/>
      <c r="G2" s="133"/>
      <c r="H2" s="134"/>
      <c r="I2" s="135"/>
      <c r="J2" s="135"/>
      <c r="K2" s="132"/>
      <c r="L2" s="136"/>
    </row>
    <row r="3" customFormat="false" ht="75" hidden="false" customHeight="false" outlineLevel="0" collapsed="false">
      <c r="A3" s="209" t="str">
        <f aca="false">CONCATENATE("openBankingBrazil/&lt;brand&gt;/",B3)</f>
        <v>openBankingBrazil/&lt;brand&gt;/name</v>
      </c>
      <c r="B3" s="162" t="s">
        <v>15</v>
      </c>
      <c r="C3" s="162" t="s">
        <v>187</v>
      </c>
      <c r="D3" s="209" t="s">
        <v>188</v>
      </c>
      <c r="E3" s="210" t="n">
        <v>80</v>
      </c>
      <c r="F3" s="209" t="s">
        <v>189</v>
      </c>
      <c r="G3" s="209" t="s">
        <v>190</v>
      </c>
      <c r="H3" s="211"/>
      <c r="I3" s="210" t="n">
        <v>1</v>
      </c>
      <c r="J3" s="210" t="n">
        <v>1</v>
      </c>
      <c r="K3" s="162" t="s">
        <v>191</v>
      </c>
      <c r="L3" s="212"/>
    </row>
    <row r="4" s="136" customFormat="true" ht="16.5" hidden="false" customHeight="true" outlineLevel="0" collapsed="false">
      <c r="A4" s="162" t="str">
        <f aca="false">CONCATENATE("openBankingBrazil/&lt;brand&gt;/companies/",B4)</f>
        <v>openBankingBrazil/&lt;brand&gt;/companies/</v>
      </c>
      <c r="B4" s="162"/>
      <c r="C4" s="213" t="s">
        <v>192</v>
      </c>
      <c r="D4" s="211" t="s">
        <v>193</v>
      </c>
      <c r="E4" s="210"/>
      <c r="F4" s="209"/>
      <c r="G4" s="209"/>
      <c r="H4" s="214"/>
      <c r="I4" s="210" t="n">
        <v>1</v>
      </c>
      <c r="J4" s="209" t="s">
        <v>194</v>
      </c>
      <c r="K4" s="209"/>
    </row>
    <row r="5" customFormat="false" ht="45" hidden="false" customHeight="false" outlineLevel="0" collapsed="false">
      <c r="A5" s="211" t="str">
        <f aca="false">CONCATENATE("openBankingBrazil/&lt;brand&gt;/companies/",B5)</f>
        <v>openBankingBrazil/&lt;brand&gt;/companies/name</v>
      </c>
      <c r="B5" s="162" t="s">
        <v>15</v>
      </c>
      <c r="C5" s="162" t="s">
        <v>270</v>
      </c>
      <c r="D5" s="211" t="s">
        <v>188</v>
      </c>
      <c r="E5" s="210" t="n">
        <v>80</v>
      </c>
      <c r="F5" s="211" t="s">
        <v>189</v>
      </c>
      <c r="G5" s="211" t="s">
        <v>190</v>
      </c>
      <c r="H5" s="211"/>
      <c r="I5" s="210" t="n">
        <v>1</v>
      </c>
      <c r="J5" s="210" t="n">
        <v>1</v>
      </c>
      <c r="K5" s="215" t="s">
        <v>191</v>
      </c>
    </row>
    <row r="6" customFormat="false" ht="60.75" hidden="false" customHeight="true" outlineLevel="0" collapsed="false">
      <c r="A6" s="211" t="str">
        <f aca="false">CONCATENATE("openBankingBrazil/&lt;brand&gt;/companies/",B6)</f>
        <v>openBankingBrazil/&lt;brand&gt;/companies/cnpjNumber</v>
      </c>
      <c r="B6" s="215" t="s">
        <v>16</v>
      </c>
      <c r="C6" s="162" t="s">
        <v>196</v>
      </c>
      <c r="D6" s="211" t="s">
        <v>188</v>
      </c>
      <c r="E6" s="210" t="n">
        <v>14</v>
      </c>
      <c r="F6" s="211" t="s">
        <v>189</v>
      </c>
      <c r="G6" s="211" t="s">
        <v>197</v>
      </c>
      <c r="H6" s="216" t="s">
        <v>198</v>
      </c>
      <c r="I6" s="210" t="n">
        <v>1</v>
      </c>
      <c r="J6" s="210" t="n">
        <v>1</v>
      </c>
      <c r="K6" s="162" t="s">
        <v>191</v>
      </c>
    </row>
    <row r="7" customFormat="false" ht="75" hidden="false" customHeight="true" outlineLevel="0" collapsed="false">
      <c r="A7" s="217" t="str">
        <f aca="false">CONCATENATE("openBankingBrazil/&lt;brand&gt;/companies/",B7)</f>
        <v>openBankingBrazil/&lt;brand&gt;/companies/urlComplementaryList</v>
      </c>
      <c r="B7" s="215" t="s">
        <v>17</v>
      </c>
      <c r="C7" s="162" t="s">
        <v>199</v>
      </c>
      <c r="D7" s="217" t="s">
        <v>188</v>
      </c>
      <c r="E7" s="218" t="n">
        <v>1024</v>
      </c>
      <c r="F7" s="211" t="s">
        <v>201</v>
      </c>
      <c r="G7" s="211" t="s">
        <v>190</v>
      </c>
      <c r="H7" s="162"/>
      <c r="I7" s="210" t="n">
        <v>0</v>
      </c>
      <c r="J7" s="210" t="n">
        <v>1</v>
      </c>
      <c r="K7" s="162" t="s">
        <v>202</v>
      </c>
      <c r="L7" s="212"/>
    </row>
    <row r="8" customFormat="false" ht="18" hidden="false" customHeight="true" outlineLevel="0" collapsed="false">
      <c r="A8" s="217" t="str">
        <f aca="false">CONCATENATE("openBankingBrazil/&lt;brand&gt;/companies/businessAccounts/type/")</f>
        <v>openBankingBrazil/&lt;brand&gt;/companies/businessAccounts/type/</v>
      </c>
      <c r="B8" s="170"/>
      <c r="C8" s="162" t="s">
        <v>271</v>
      </c>
      <c r="D8" s="217" t="s">
        <v>193</v>
      </c>
      <c r="E8" s="218"/>
      <c r="F8" s="211"/>
      <c r="G8" s="211"/>
      <c r="H8" s="162"/>
      <c r="I8" s="210" t="n">
        <v>1</v>
      </c>
      <c r="J8" s="210" t="n">
        <v>3</v>
      </c>
      <c r="K8" s="162"/>
      <c r="L8" s="212"/>
    </row>
    <row r="9" customFormat="false" ht="291.75" hidden="false" customHeight="true" outlineLevel="0" collapsed="false">
      <c r="A9" s="211" t="str">
        <f aca="false">CONCATENATE("openBankingBrazil/&lt;brand&gt;/companies/businessAccounts/",B9)</f>
        <v>openBankingBrazil/&lt;brand&gt;/companies/businessAccounts/type</v>
      </c>
      <c r="B9" s="162" t="s">
        <v>18</v>
      </c>
      <c r="C9" s="215" t="s">
        <v>272</v>
      </c>
      <c r="D9" s="219" t="s">
        <v>188</v>
      </c>
      <c r="E9" s="220"/>
      <c r="F9" s="211" t="s">
        <v>189</v>
      </c>
      <c r="G9" s="211"/>
      <c r="H9" s="162" t="s">
        <v>205</v>
      </c>
      <c r="I9" s="210" t="n">
        <v>1</v>
      </c>
      <c r="J9" s="210" t="n">
        <v>1</v>
      </c>
      <c r="K9" s="162" t="s">
        <v>191</v>
      </c>
      <c r="L9" s="212"/>
    </row>
    <row r="10" customFormat="false" ht="25.5" hidden="false" customHeight="true" outlineLevel="0" collapsed="false">
      <c r="A10" s="211" t="str">
        <f aca="false">CONCATENATE("openBankingBrazil/&lt;brand&gt;/companies/businessAccounts/fees/",B10)</f>
        <v>openBankingBrazil/&lt;brand&gt;/companies/businessAccounts/fees/</v>
      </c>
      <c r="B10" s="162"/>
      <c r="C10" s="215" t="s">
        <v>206</v>
      </c>
      <c r="D10" s="219" t="s">
        <v>207</v>
      </c>
      <c r="E10" s="220"/>
      <c r="F10" s="211"/>
      <c r="G10" s="221"/>
      <c r="H10" s="162"/>
      <c r="I10" s="210"/>
      <c r="J10" s="210"/>
      <c r="K10" s="162"/>
      <c r="L10" s="212"/>
    </row>
    <row r="11" customFormat="false" ht="19.5" hidden="false" customHeight="true" outlineLevel="0" collapsed="false">
      <c r="A11" s="211" t="str">
        <f aca="false">CONCATENATE("openBankingBrazil/&lt;brand&gt;/companies/businessAccounts/fees/services/",B11)</f>
        <v>openBankingBrazil/&lt;brand&gt;/companies/businessAccounts/fees/services/</v>
      </c>
      <c r="B11" s="162"/>
      <c r="C11" s="215" t="s">
        <v>273</v>
      </c>
      <c r="D11" s="219" t="s">
        <v>193</v>
      </c>
      <c r="E11" s="220"/>
      <c r="F11" s="211"/>
      <c r="G11" s="211"/>
      <c r="H11" s="162"/>
      <c r="I11" s="210" t="n">
        <v>1</v>
      </c>
      <c r="J11" s="210" t="s">
        <v>194</v>
      </c>
      <c r="K11" s="162"/>
      <c r="L11" s="212"/>
    </row>
    <row r="12" customFormat="false" ht="47.25" hidden="false" customHeight="true" outlineLevel="0" collapsed="false">
      <c r="A12" s="209" t="str">
        <f aca="false">CONCATENATE("openBankingBrazil/&lt;brand&gt;/companies/businessAccounts/fees/services/",B12)</f>
        <v>openBankingBrazil/&lt;brand&gt;/companies/businessAccounts/fees/services/name</v>
      </c>
      <c r="B12" s="162" t="s">
        <v>15</v>
      </c>
      <c r="C12" s="215" t="s">
        <v>274</v>
      </c>
      <c r="D12" s="209" t="s">
        <v>188</v>
      </c>
      <c r="E12" s="220" t="n">
        <v>250</v>
      </c>
      <c r="F12" s="211" t="s">
        <v>189</v>
      </c>
      <c r="G12" s="211" t="s">
        <v>190</v>
      </c>
      <c r="H12" s="162"/>
      <c r="I12" s="210" t="n">
        <v>1</v>
      </c>
      <c r="J12" s="210" t="n">
        <v>1</v>
      </c>
      <c r="K12" s="162" t="s">
        <v>191</v>
      </c>
    </row>
    <row r="13" customFormat="false" ht="29.25" hidden="false" customHeight="true" outlineLevel="0" collapsed="false">
      <c r="A13" s="209" t="str">
        <f aca="false">CONCATENATE("openBankingBrazil/&lt;brand&gt;/companies/businessAccounts/fees/services/",B13)</f>
        <v>openBankingBrazil/&lt;brand&gt;/companies/businessAccounts/fees/services/code</v>
      </c>
      <c r="B13" s="215" t="s">
        <v>19</v>
      </c>
      <c r="C13" s="215" t="s">
        <v>231</v>
      </c>
      <c r="D13" s="209" t="s">
        <v>188</v>
      </c>
      <c r="E13" s="220" t="n">
        <v>100</v>
      </c>
      <c r="F13" s="211" t="s">
        <v>189</v>
      </c>
      <c r="G13" s="209"/>
      <c r="H13" s="162"/>
      <c r="I13" s="210" t="n">
        <v>1</v>
      </c>
      <c r="J13" s="210" t="n">
        <v>1</v>
      </c>
      <c r="K13" s="215" t="s">
        <v>191</v>
      </c>
    </row>
    <row r="14" customFormat="false" ht="45" hidden="false" customHeight="false" outlineLevel="0" collapsed="false">
      <c r="A14" s="209" t="str">
        <f aca="false">CONCATENATE("openBankingBrazil/&lt;brand&gt;/companies/businessAccounts/fees/services/",B14)</f>
        <v>openBankingBrazil/&lt;brand&gt;/companies/businessAccounts/fees/services/chargingTriggerInfo</v>
      </c>
      <c r="B14" s="211" t="s">
        <v>20</v>
      </c>
      <c r="C14" s="162" t="s">
        <v>275</v>
      </c>
      <c r="D14" s="209" t="s">
        <v>188</v>
      </c>
      <c r="E14" s="220" t="n">
        <v>2000</v>
      </c>
      <c r="F14" s="211" t="s">
        <v>189</v>
      </c>
      <c r="G14" s="211" t="s">
        <v>190</v>
      </c>
      <c r="H14" s="162"/>
      <c r="I14" s="210" t="n">
        <v>1</v>
      </c>
      <c r="J14" s="210" t="n">
        <v>1</v>
      </c>
      <c r="K14" s="215" t="s">
        <v>191</v>
      </c>
    </row>
    <row r="15" customFormat="false" ht="15" hidden="false" customHeight="false" outlineLevel="0" collapsed="false">
      <c r="A15" s="209" t="str">
        <f aca="false">CONCATENATE("openBankingBrazil/&lt;brand&gt;/companies/businessAccounts/fees/services/prices/",B15)</f>
        <v>openBankingBrazil/&lt;brand&gt;/companies/businessAccounts/fees/services/prices/</v>
      </c>
      <c r="B15" s="211"/>
      <c r="C15" s="162" t="s">
        <v>214</v>
      </c>
      <c r="D15" s="209" t="s">
        <v>193</v>
      </c>
      <c r="E15" s="220"/>
      <c r="F15" s="211"/>
      <c r="G15" s="211"/>
      <c r="H15" s="162"/>
      <c r="I15" s="210" t="n">
        <v>4</v>
      </c>
      <c r="J15" s="210" t="n">
        <v>4</v>
      </c>
      <c r="K15" s="215"/>
    </row>
    <row r="16" customFormat="false" ht="137.25" hidden="false" customHeight="true" outlineLevel="0" collapsed="false">
      <c r="A16" s="209" t="str">
        <f aca="false">CONCATENATE("openBankingBrazil/&lt;brand&gt;/companies/businessAccounts/fees/services/prices/",B16)</f>
        <v>openBankingBrazil/&lt;brand&gt;/companies/businessAccounts/fees/services/prices/interval</v>
      </c>
      <c r="B16" s="215" t="s">
        <v>21</v>
      </c>
      <c r="C16" s="162" t="s">
        <v>276</v>
      </c>
      <c r="D16" s="209" t="s">
        <v>188</v>
      </c>
      <c r="E16" s="210"/>
      <c r="F16" s="211" t="s">
        <v>189</v>
      </c>
      <c r="G16" s="211"/>
      <c r="H16" s="215" t="s">
        <v>277</v>
      </c>
      <c r="I16" s="210" t="n">
        <v>1</v>
      </c>
      <c r="J16" s="210" t="n">
        <v>1</v>
      </c>
      <c r="K16" s="162" t="s">
        <v>191</v>
      </c>
    </row>
    <row r="17" customFormat="false" ht="129" hidden="false" customHeight="true" outlineLevel="0" collapsed="false">
      <c r="A17" s="209" t="str">
        <f aca="false">CONCATENATE("openBankingBrazil/&lt;brand&gt;/companies/businessAccounts/fees/services/prices/",B17)</f>
        <v>openBankingBrazil/&lt;brand&gt;/companies/businessAccounts/fees/services/prices/value</v>
      </c>
      <c r="B17" s="162" t="s">
        <v>22</v>
      </c>
      <c r="C17" s="215" t="s">
        <v>217</v>
      </c>
      <c r="D17" s="209" t="s">
        <v>188</v>
      </c>
      <c r="E17" s="210" t="n">
        <v>12</v>
      </c>
      <c r="F17" s="211" t="s">
        <v>189</v>
      </c>
      <c r="G17" s="211" t="s">
        <v>278</v>
      </c>
      <c r="H17" s="215"/>
      <c r="I17" s="210" t="n">
        <v>1</v>
      </c>
      <c r="J17" s="210" t="n">
        <v>1</v>
      </c>
      <c r="K17" s="162" t="s">
        <v>191</v>
      </c>
    </row>
    <row r="18" customFormat="false" ht="34.5" hidden="false" customHeight="true" outlineLevel="0" collapsed="false">
      <c r="A18" s="209" t="str">
        <f aca="false">CONCATENATE("openBankingBrazil/&lt;brand&gt;/companies/businessAccounts/fees/services/prices/",B18)</f>
        <v>openBankingBrazil/&lt;brand&gt;/companies/businessAccounts/fees/services/prices/currency</v>
      </c>
      <c r="B18" s="215" t="s">
        <v>23</v>
      </c>
      <c r="C18" s="215" t="s">
        <v>219</v>
      </c>
      <c r="D18" s="209" t="s">
        <v>188</v>
      </c>
      <c r="E18" s="210" t="n">
        <v>3</v>
      </c>
      <c r="F18" s="211" t="s">
        <v>189</v>
      </c>
      <c r="G18" s="211"/>
      <c r="H18" s="215" t="s">
        <v>220</v>
      </c>
      <c r="I18" s="210" t="n">
        <v>1</v>
      </c>
      <c r="J18" s="210" t="n">
        <v>1</v>
      </c>
      <c r="K18" s="162" t="s">
        <v>191</v>
      </c>
    </row>
    <row r="19" customFormat="false" ht="34.5" hidden="false" customHeight="true" outlineLevel="0" collapsed="false">
      <c r="A19" s="209" t="str">
        <f aca="false">CONCATENATE("openBankingBrazil/&lt;brand&gt;/companies/businessAccounts/fees/services/prices/customers/",B19)</f>
        <v>openBankingBrazil/&lt;brand&gt;/companies/businessAccounts/fees/services/prices/customers/</v>
      </c>
      <c r="B19" s="215"/>
      <c r="C19" s="215" t="s">
        <v>221</v>
      </c>
      <c r="D19" s="209" t="s">
        <v>186</v>
      </c>
      <c r="E19" s="210"/>
      <c r="F19" s="211"/>
      <c r="G19" s="7"/>
      <c r="H19" s="215"/>
      <c r="I19" s="210"/>
      <c r="J19" s="210"/>
      <c r="K19" s="162"/>
    </row>
    <row r="20" customFormat="false" ht="150" hidden="false" customHeight="false" outlineLevel="0" collapsed="false">
      <c r="A20" s="209" t="str">
        <f aca="false">CONCATENATE("openBankingBrazil/&lt;brand&gt;/companies/businessAccounts/fees/services/prices/customers/",B20)</f>
        <v>openBankingBrazil/&lt;brand&gt;/companies/businessAccounts/fees/services/prices/customers/rate</v>
      </c>
      <c r="B20" s="211" t="s">
        <v>222</v>
      </c>
      <c r="C20" s="215" t="s">
        <v>223</v>
      </c>
      <c r="D20" s="209" t="s">
        <v>188</v>
      </c>
      <c r="E20" s="210" t="n">
        <v>6</v>
      </c>
      <c r="F20" s="222" t="s">
        <v>189</v>
      </c>
      <c r="G20" s="223" t="s">
        <v>279</v>
      </c>
      <c r="H20" s="224"/>
      <c r="I20" s="210" t="n">
        <v>1</v>
      </c>
      <c r="J20" s="220" t="n">
        <v>1</v>
      </c>
      <c r="K20" s="225" t="s">
        <v>225</v>
      </c>
    </row>
    <row r="21" customFormat="false" ht="33" hidden="false" customHeight="true" outlineLevel="0" collapsed="false">
      <c r="A21" s="209" t="str">
        <f aca="false">CONCATENATE("openBankingBrazil/&lt;brand&gt;/companies/businessAccounts/fees/services/minimum/",B21)</f>
        <v>openBankingBrazil/&lt;brand&gt;/companies/businessAccounts/fees/services/minimum/value</v>
      </c>
      <c r="B21" s="226" t="s">
        <v>22</v>
      </c>
      <c r="C21" s="227" t="s">
        <v>226</v>
      </c>
      <c r="D21" s="211" t="s">
        <v>188</v>
      </c>
      <c r="E21" s="210" t="n">
        <v>12</v>
      </c>
      <c r="F21" s="211" t="s">
        <v>189</v>
      </c>
      <c r="G21" s="211" t="s">
        <v>278</v>
      </c>
      <c r="H21" s="211"/>
      <c r="I21" s="210" t="n">
        <v>1</v>
      </c>
      <c r="J21" s="210" t="n">
        <v>1</v>
      </c>
      <c r="K21" s="162" t="s">
        <v>191</v>
      </c>
    </row>
    <row r="22" customFormat="false" ht="54" hidden="false" customHeight="true" outlineLevel="0" collapsed="false">
      <c r="A22" s="209" t="str">
        <f aca="false">CONCATENATE("openBankingBrazil/&lt;brand&gt;/companies/businessAccounts/fees/services/minimum/",B22)</f>
        <v>openBankingBrazil/&lt;brand&gt;/companies/businessAccounts/fees/services/minimum/currency</v>
      </c>
      <c r="B22" s="215" t="s">
        <v>23</v>
      </c>
      <c r="C22" s="215" t="s">
        <v>227</v>
      </c>
      <c r="D22" s="209" t="s">
        <v>188</v>
      </c>
      <c r="E22" s="210" t="n">
        <v>3</v>
      </c>
      <c r="F22" s="211" t="s">
        <v>189</v>
      </c>
      <c r="G22" s="211"/>
      <c r="H22" s="215" t="s">
        <v>220</v>
      </c>
      <c r="I22" s="210" t="n">
        <v>1</v>
      </c>
      <c r="J22" s="210" t="n">
        <v>1</v>
      </c>
      <c r="K22" s="162" t="s">
        <v>191</v>
      </c>
    </row>
    <row r="23" customFormat="false" ht="53.25" hidden="false" customHeight="true" outlineLevel="0" collapsed="false">
      <c r="A23" s="209" t="str">
        <f aca="false">CONCATENATE("openBankingBrazil/&lt;brand&gt;/companies/businessAccounts/fees/services/maximum/",B23)</f>
        <v>openBankingBrazil/&lt;brand&gt;/companies/businessAccounts/fees/services/maximum/value</v>
      </c>
      <c r="B23" s="216" t="s">
        <v>22</v>
      </c>
      <c r="C23" s="227" t="s">
        <v>228</v>
      </c>
      <c r="D23" s="211" t="s">
        <v>188</v>
      </c>
      <c r="E23" s="210" t="n">
        <v>12</v>
      </c>
      <c r="F23" s="211" t="s">
        <v>189</v>
      </c>
      <c r="G23" s="211" t="s">
        <v>278</v>
      </c>
      <c r="H23" s="211"/>
      <c r="I23" s="210" t="n">
        <v>1</v>
      </c>
      <c r="J23" s="210" t="n">
        <v>1</v>
      </c>
      <c r="K23" s="162" t="s">
        <v>191</v>
      </c>
    </row>
    <row r="24" customFormat="false" ht="49.5" hidden="false" customHeight="true" outlineLevel="0" collapsed="false">
      <c r="A24" s="209" t="str">
        <f aca="false">CONCATENATE("openBankingBrazil/&lt;brand&gt;/companies/businessAccounts/fees/services/maximum/",B24)</f>
        <v>openBankingBrazil/&lt;brand&gt;/companies/businessAccounts/fees/services/maximum/currency</v>
      </c>
      <c r="B24" s="215" t="s">
        <v>23</v>
      </c>
      <c r="C24" s="215" t="s">
        <v>227</v>
      </c>
      <c r="D24" s="209" t="s">
        <v>188</v>
      </c>
      <c r="E24" s="210" t="n">
        <v>3</v>
      </c>
      <c r="F24" s="211" t="s">
        <v>189</v>
      </c>
      <c r="G24" s="211"/>
      <c r="H24" s="215" t="s">
        <v>220</v>
      </c>
      <c r="I24" s="210" t="n">
        <v>1</v>
      </c>
      <c r="J24" s="210" t="n">
        <v>1</v>
      </c>
      <c r="K24" s="162" t="s">
        <v>191</v>
      </c>
    </row>
    <row r="25" customFormat="false" ht="19.5" hidden="false" customHeight="true" outlineLevel="0" collapsed="false">
      <c r="A25" s="209" t="str">
        <f aca="false">CONCATENATE("openBankingBrazil/&lt;brand&gt;/companies/businessAccounts/serviceBundles/",B25)</f>
        <v>openBankingBrazil/&lt;brand&gt;/companies/businessAccounts/serviceBundles/</v>
      </c>
      <c r="B25" s="211"/>
      <c r="C25" s="215" t="s">
        <v>236</v>
      </c>
      <c r="D25" s="209" t="s">
        <v>193</v>
      </c>
      <c r="E25" s="210"/>
      <c r="F25" s="222"/>
      <c r="G25" s="228"/>
      <c r="H25" s="224"/>
      <c r="I25" s="210" t="n">
        <v>1</v>
      </c>
      <c r="J25" s="220" t="s">
        <v>194</v>
      </c>
      <c r="K25" s="225"/>
    </row>
    <row r="26" customFormat="false" ht="30" hidden="false" customHeight="false" outlineLevel="0" collapsed="false">
      <c r="A26" s="209" t="str">
        <f aca="false">CONCATENATE("openBankingBrazil/&lt;brand&gt;/companies/businessAccounts/serviceBundles/",B26)</f>
        <v>openBankingBrazil/&lt;brand&gt;/companies/businessAccounts/serviceBundles/name</v>
      </c>
      <c r="B26" s="215" t="s">
        <v>15</v>
      </c>
      <c r="C26" s="215" t="s">
        <v>280</v>
      </c>
      <c r="D26" s="209" t="s">
        <v>188</v>
      </c>
      <c r="E26" s="220" t="n">
        <v>250</v>
      </c>
      <c r="F26" s="211" t="s">
        <v>189</v>
      </c>
      <c r="G26" s="211" t="s">
        <v>190</v>
      </c>
      <c r="H26" s="162"/>
      <c r="I26" s="210" t="n">
        <v>1</v>
      </c>
      <c r="J26" s="210" t="n">
        <v>1</v>
      </c>
      <c r="K26" s="162" t="s">
        <v>191</v>
      </c>
    </row>
    <row r="27" customFormat="false" ht="32.25" hidden="false" customHeight="true" outlineLevel="0" collapsed="false">
      <c r="A27" s="209" t="str">
        <f aca="false">CONCATENATE("openBankingBrazil/&lt;brand&gt;/companies/businessAccounts/serviceBundles/services/",B27)</f>
        <v>openBankingBrazil/&lt;brand&gt;/companies/businessAccounts/serviceBundles/services/</v>
      </c>
      <c r="B27" s="215"/>
      <c r="C27" s="215" t="s">
        <v>281</v>
      </c>
      <c r="D27" s="209" t="s">
        <v>193</v>
      </c>
      <c r="E27" s="220"/>
      <c r="F27" s="211"/>
      <c r="G27" s="211"/>
      <c r="H27" s="162"/>
      <c r="I27" s="210" t="n">
        <v>1</v>
      </c>
      <c r="J27" s="210" t="s">
        <v>194</v>
      </c>
      <c r="K27" s="162"/>
    </row>
    <row r="28" customFormat="false" ht="30" hidden="false" customHeight="false" outlineLevel="0" collapsed="false">
      <c r="A28" s="209" t="str">
        <f aca="false">CONCATENATE("openBankingBrazil/&lt;brand&gt;/companies/businessAccounts/serviceBundles/services/",B28)</f>
        <v>openBankingBrazil/&lt;brand&gt;/companies/businessAccounts/serviceBundles/services/code</v>
      </c>
      <c r="B28" s="162" t="s">
        <v>19</v>
      </c>
      <c r="C28" s="215" t="s">
        <v>282</v>
      </c>
      <c r="D28" s="209" t="s">
        <v>188</v>
      </c>
      <c r="E28" s="220" t="n">
        <v>100</v>
      </c>
      <c r="F28" s="211" t="s">
        <v>189</v>
      </c>
      <c r="G28" s="211" t="s">
        <v>190</v>
      </c>
      <c r="H28" s="162"/>
      <c r="I28" s="210" t="n">
        <v>1</v>
      </c>
      <c r="J28" s="210" t="s">
        <v>194</v>
      </c>
      <c r="K28" s="162" t="s">
        <v>191</v>
      </c>
    </row>
    <row r="29" customFormat="false" ht="30.75" hidden="false" customHeight="true" outlineLevel="0" collapsed="false">
      <c r="A29" s="209" t="str">
        <f aca="false">CONCATENATE("openBankingBrazil/&lt;brand&gt;/companies/businessAccounts/serviceBundles/services/",B29)</f>
        <v>openBankingBrazil/&lt;brand&gt;/companies/businessAccounts/serviceBundles/services/chargingTriggerInfo</v>
      </c>
      <c r="B29" s="211" t="s">
        <v>20</v>
      </c>
      <c r="C29" s="162" t="s">
        <v>283</v>
      </c>
      <c r="D29" s="209" t="s">
        <v>188</v>
      </c>
      <c r="E29" s="220" t="n">
        <v>2000</v>
      </c>
      <c r="F29" s="211" t="s">
        <v>189</v>
      </c>
      <c r="G29" s="211" t="s">
        <v>190</v>
      </c>
      <c r="H29" s="162"/>
      <c r="I29" s="210" t="n">
        <v>1</v>
      </c>
      <c r="J29" s="210" t="s">
        <v>194</v>
      </c>
      <c r="K29" s="215" t="s">
        <v>191</v>
      </c>
    </row>
    <row r="30" customFormat="false" ht="47.25" hidden="false" customHeight="true" outlineLevel="0" collapsed="false">
      <c r="A30" s="209" t="str">
        <f aca="false">CONCATENATE("openBankingBrazil/&lt;brand&gt;/companies/businessAccounts/serviceBundles/services/",B30)</f>
        <v>openBankingBrazil/&lt;brand&gt;/companies/businessAccounts/serviceBundles/services/eventLimitQuantity</v>
      </c>
      <c r="B30" s="162" t="s">
        <v>239</v>
      </c>
      <c r="C30" s="215" t="s">
        <v>240</v>
      </c>
      <c r="D30" s="209" t="s">
        <v>188</v>
      </c>
      <c r="E30" s="210" t="n">
        <v>6</v>
      </c>
      <c r="F30" s="211" t="s">
        <v>189</v>
      </c>
      <c r="G30" s="211" t="s">
        <v>241</v>
      </c>
      <c r="H30" s="229"/>
      <c r="I30" s="210" t="n">
        <v>1</v>
      </c>
      <c r="J30" s="210" t="s">
        <v>194</v>
      </c>
      <c r="K30" s="162" t="s">
        <v>242</v>
      </c>
    </row>
    <row r="31" customFormat="false" ht="60" hidden="false" customHeight="false" outlineLevel="0" collapsed="false">
      <c r="A31" s="209" t="str">
        <f aca="false">CONCATENATE("openBankingBrazil/&lt;brand&gt;/companies/businessAccounts/serviceBundles/services/",B31)</f>
        <v>openBankingBrazil/&lt;brand&gt;/companies/businessAccounts/serviceBundles/services/freeEventQuantity</v>
      </c>
      <c r="B31" s="215" t="s">
        <v>243</v>
      </c>
      <c r="C31" s="215" t="s">
        <v>244</v>
      </c>
      <c r="D31" s="209" t="s">
        <v>188</v>
      </c>
      <c r="E31" s="230" t="n">
        <v>6</v>
      </c>
      <c r="F31" s="211" t="s">
        <v>189</v>
      </c>
      <c r="G31" s="211" t="s">
        <v>241</v>
      </c>
      <c r="H31" s="229"/>
      <c r="I31" s="210" t="n">
        <v>1</v>
      </c>
      <c r="J31" s="210" t="s">
        <v>194</v>
      </c>
      <c r="K31" s="162" t="s">
        <v>242</v>
      </c>
    </row>
    <row r="32" customFormat="false" ht="18" hidden="false" customHeight="true" outlineLevel="0" collapsed="false">
      <c r="A32" s="209" t="str">
        <f aca="false">CONCATENATE("openBankingBrazil/&lt;brand&gt;/companies/businessAccounts/serviceBundles/prices/",B32)</f>
        <v>openBankingBrazil/&lt;brand&gt;/companies/businessAccounts/serviceBundles/prices/</v>
      </c>
      <c r="B32" s="215"/>
      <c r="C32" s="215" t="s">
        <v>214</v>
      </c>
      <c r="D32" s="209" t="s">
        <v>193</v>
      </c>
      <c r="E32" s="230"/>
      <c r="F32" s="211"/>
      <c r="G32" s="211"/>
      <c r="H32" s="229"/>
      <c r="I32" s="210" t="n">
        <v>4</v>
      </c>
      <c r="J32" s="210" t="n">
        <v>4</v>
      </c>
      <c r="K32" s="162"/>
    </row>
    <row r="33" customFormat="false" ht="129.75" hidden="false" customHeight="true" outlineLevel="0" collapsed="false">
      <c r="A33" s="209" t="str">
        <f aca="false">CONCATENATE("openBankingBrazil/&lt;brand&gt;/companies/businessAccounts/serviceBundles/prices/",B33)</f>
        <v>openBankingBrazil/&lt;brand&gt;/companies/businessAccounts/serviceBundles/prices/interval</v>
      </c>
      <c r="B33" s="209" t="s">
        <v>21</v>
      </c>
      <c r="C33" s="162" t="s">
        <v>284</v>
      </c>
      <c r="D33" s="209" t="s">
        <v>188</v>
      </c>
      <c r="E33" s="210"/>
      <c r="F33" s="211" t="s">
        <v>189</v>
      </c>
      <c r="G33" s="211"/>
      <c r="H33" s="215" t="s">
        <v>277</v>
      </c>
      <c r="I33" s="210" t="n">
        <v>1</v>
      </c>
      <c r="J33" s="210" t="n">
        <v>1</v>
      </c>
      <c r="K33" s="162" t="s">
        <v>191</v>
      </c>
    </row>
    <row r="34" customFormat="false" ht="120" hidden="false" customHeight="false" outlineLevel="0" collapsed="false">
      <c r="A34" s="209" t="str">
        <f aca="false">CONCATENATE("openBankingBrazil/&lt;brand&gt;/companies/businessAccounts/serviceBundles/prices/",B34)</f>
        <v>openBankingBrazil/&lt;brand&gt;/companies/businessAccounts/serviceBundles/prices/monthlyFee</v>
      </c>
      <c r="B34" s="162" t="s">
        <v>27</v>
      </c>
      <c r="C34" s="215" t="s">
        <v>217</v>
      </c>
      <c r="D34" s="209" t="s">
        <v>188</v>
      </c>
      <c r="E34" s="210" t="n">
        <v>12</v>
      </c>
      <c r="F34" s="211" t="s">
        <v>189</v>
      </c>
      <c r="G34" s="211" t="s">
        <v>278</v>
      </c>
      <c r="H34" s="211"/>
      <c r="I34" s="210" t="n">
        <v>1</v>
      </c>
      <c r="J34" s="210" t="n">
        <v>1</v>
      </c>
      <c r="K34" s="162" t="s">
        <v>191</v>
      </c>
    </row>
    <row r="35" customFormat="false" ht="35.25" hidden="false" customHeight="true" outlineLevel="0" collapsed="false">
      <c r="A35" s="209" t="str">
        <f aca="false">CONCATENATE("openBankingBrazil/&lt;brand&gt;/companies/businessAccounts/serviceBundles/prices/",B35)</f>
        <v>openBankingBrazil/&lt;brand&gt;/companies/businessAccounts/serviceBundles/prices/currency</v>
      </c>
      <c r="B35" s="162" t="s">
        <v>23</v>
      </c>
      <c r="C35" s="215" t="s">
        <v>219</v>
      </c>
      <c r="D35" s="209" t="s">
        <v>188</v>
      </c>
      <c r="E35" s="210" t="n">
        <v>3</v>
      </c>
      <c r="F35" s="211" t="s">
        <v>189</v>
      </c>
      <c r="G35" s="211"/>
      <c r="H35" s="215" t="s">
        <v>220</v>
      </c>
      <c r="I35" s="210" t="n">
        <v>1</v>
      </c>
      <c r="J35" s="210" t="n">
        <v>1</v>
      </c>
      <c r="K35" s="162" t="s">
        <v>191</v>
      </c>
    </row>
    <row r="36" customFormat="false" ht="30" hidden="false" customHeight="true" outlineLevel="0" collapsed="false">
      <c r="A36" s="209" t="str">
        <f aca="false">CONCATENATE("openBankingBrazil/&lt;brand&gt;/companies/businessAccounts/serviceBundles/prices/customers/rate/",B36)</f>
        <v>openBankingBrazil/&lt;brand&gt;/companies/businessAccounts/serviceBundles/prices/customers/rate/</v>
      </c>
      <c r="B36" s="162"/>
      <c r="C36" s="215" t="s">
        <v>221</v>
      </c>
      <c r="D36" s="209" t="s">
        <v>186</v>
      </c>
      <c r="E36" s="210"/>
      <c r="F36" s="211"/>
      <c r="G36" s="7"/>
      <c r="H36" s="215"/>
      <c r="I36" s="210"/>
      <c r="J36" s="210"/>
      <c r="K36" s="162"/>
    </row>
    <row r="37" customFormat="false" ht="75" hidden="false" customHeight="true" outlineLevel="0" collapsed="false">
      <c r="A37" s="209" t="str">
        <f aca="false">CONCATENATE("openBankingBrazil/&lt;brand&gt;/companies/businessAccounts/serviceBundles/prices/customers/",B37)</f>
        <v>openBankingBrazil/&lt;brand&gt;/companies/businessAccounts/serviceBundles/prices/customers/rate</v>
      </c>
      <c r="B37" s="211" t="s">
        <v>222</v>
      </c>
      <c r="C37" s="215" t="s">
        <v>223</v>
      </c>
      <c r="D37" s="209" t="s">
        <v>188</v>
      </c>
      <c r="E37" s="210" t="n">
        <v>6</v>
      </c>
      <c r="F37" s="222" t="s">
        <v>189</v>
      </c>
      <c r="G37" s="223" t="s">
        <v>279</v>
      </c>
      <c r="H37" s="224"/>
      <c r="I37" s="210" t="n">
        <v>1</v>
      </c>
      <c r="J37" s="220" t="n">
        <v>1</v>
      </c>
      <c r="K37" s="225" t="s">
        <v>225</v>
      </c>
    </row>
    <row r="38" customFormat="false" ht="30" hidden="false" customHeight="true" outlineLevel="0" collapsed="false">
      <c r="A38" s="209" t="str">
        <f aca="false">CONCATENATE("openBankingBrazil/&lt;brand&gt;/companies/businessAccounts/serviceBundles/minimum/",B38)</f>
        <v>openBankingBrazil/&lt;brand&gt;/companies/businessAccounts/serviceBundles/minimum/value</v>
      </c>
      <c r="B38" s="226" t="s">
        <v>22</v>
      </c>
      <c r="C38" s="227" t="s">
        <v>226</v>
      </c>
      <c r="D38" s="211" t="s">
        <v>188</v>
      </c>
      <c r="E38" s="210" t="n">
        <v>12</v>
      </c>
      <c r="F38" s="211" t="s">
        <v>189</v>
      </c>
      <c r="G38" s="211" t="s">
        <v>278</v>
      </c>
      <c r="H38" s="211"/>
      <c r="I38" s="210" t="n">
        <v>1</v>
      </c>
      <c r="J38" s="210" t="n">
        <v>1</v>
      </c>
      <c r="K38" s="162" t="s">
        <v>191</v>
      </c>
    </row>
    <row r="39" customFormat="false" ht="27" hidden="false" customHeight="true" outlineLevel="0" collapsed="false">
      <c r="A39" s="209" t="str">
        <f aca="false">CONCATENATE("openBankingBrazil/&lt;brand&gt;/companies/businessAccounts/serviceBundles/minimum/",B39)</f>
        <v>openBankingBrazil/&lt;brand&gt;/companies/businessAccounts/serviceBundles/minimum/currency</v>
      </c>
      <c r="B39" s="215" t="s">
        <v>23</v>
      </c>
      <c r="C39" s="215" t="s">
        <v>227</v>
      </c>
      <c r="D39" s="209" t="s">
        <v>188</v>
      </c>
      <c r="E39" s="210" t="n">
        <v>3</v>
      </c>
      <c r="F39" s="211" t="s">
        <v>189</v>
      </c>
      <c r="G39" s="211"/>
      <c r="H39" s="215" t="s">
        <v>220</v>
      </c>
      <c r="I39" s="210" t="n">
        <v>1</v>
      </c>
      <c r="J39" s="210" t="n">
        <v>1</v>
      </c>
      <c r="K39" s="162" t="s">
        <v>191</v>
      </c>
    </row>
    <row r="40" customFormat="false" ht="30" hidden="false" customHeight="true" outlineLevel="0" collapsed="false">
      <c r="A40" s="209" t="str">
        <f aca="false">CONCATENATE("openBankingBrazil/&lt;brand&gt;/companies/businessAccounts/serviceBundles/maximum/",B40)</f>
        <v>openBankingBrazil/&lt;brand&gt;/companies/businessAccounts/serviceBundles/maximum/value</v>
      </c>
      <c r="B40" s="216" t="s">
        <v>22</v>
      </c>
      <c r="C40" s="227" t="s">
        <v>228</v>
      </c>
      <c r="D40" s="211" t="s">
        <v>188</v>
      </c>
      <c r="E40" s="210" t="n">
        <v>12</v>
      </c>
      <c r="F40" s="211" t="s">
        <v>189</v>
      </c>
      <c r="G40" s="211" t="s">
        <v>278</v>
      </c>
      <c r="H40" s="211"/>
      <c r="I40" s="210" t="n">
        <v>1</v>
      </c>
      <c r="J40" s="210" t="n">
        <v>1</v>
      </c>
      <c r="K40" s="162" t="s">
        <v>191</v>
      </c>
    </row>
    <row r="41" customFormat="false" ht="61.5" hidden="false" customHeight="true" outlineLevel="0" collapsed="false">
      <c r="A41" s="209" t="str">
        <f aca="false">CONCATENATE("openBankingBrazil/&lt;brand&gt;/companies/businessAccounts/serviceBundles/maximum/",B41)</f>
        <v>openBankingBrazil/&lt;brand&gt;/companies/businessAccounts/serviceBundles/maximum/currency</v>
      </c>
      <c r="B41" s="215" t="s">
        <v>23</v>
      </c>
      <c r="C41" s="215" t="s">
        <v>227</v>
      </c>
      <c r="D41" s="209" t="s">
        <v>188</v>
      </c>
      <c r="E41" s="210" t="n">
        <v>3</v>
      </c>
      <c r="F41" s="211" t="s">
        <v>189</v>
      </c>
      <c r="G41" s="211"/>
      <c r="H41" s="215" t="s">
        <v>220</v>
      </c>
      <c r="I41" s="210" t="n">
        <v>1</v>
      </c>
      <c r="J41" s="210" t="n">
        <v>1</v>
      </c>
      <c r="K41" s="162" t="s">
        <v>191</v>
      </c>
    </row>
    <row r="42" customFormat="false" ht="108" hidden="false" customHeight="true" outlineLevel="0" collapsed="false">
      <c r="A42" s="209" t="str">
        <f aca="false">CONCATENATE("openBankingBrazil/&lt;brand&gt;/companies/businessAccounts/",B42)</f>
        <v>openBankingBrazil/&lt;brand&gt;/companies/businessAccounts/openingClosingChannels </v>
      </c>
      <c r="B42" s="162" t="s">
        <v>245</v>
      </c>
      <c r="C42" s="215" t="s">
        <v>285</v>
      </c>
      <c r="D42" s="219" t="s">
        <v>188</v>
      </c>
      <c r="E42" s="210"/>
      <c r="F42" s="211" t="s">
        <v>189</v>
      </c>
      <c r="G42" s="211"/>
      <c r="H42" s="215" t="s">
        <v>247</v>
      </c>
      <c r="I42" s="210" t="n">
        <v>1</v>
      </c>
      <c r="J42" s="210" t="n">
        <v>7</v>
      </c>
      <c r="K42" s="162" t="s">
        <v>191</v>
      </c>
    </row>
    <row r="43" customFormat="false" ht="61.5" hidden="false" customHeight="true" outlineLevel="0" collapsed="false">
      <c r="A43" s="209" t="str">
        <f aca="false">CONCATENATE("openBankingBrazil/&lt;brand&gt;/companies/businessAccounts/",B43)</f>
        <v>openBankingBrazil/&lt;brand&gt;/companies/businessAccounts/additionalInfo</v>
      </c>
      <c r="B43" s="162" t="s">
        <v>29</v>
      </c>
      <c r="C43" s="215" t="s">
        <v>248</v>
      </c>
      <c r="D43" s="219" t="s">
        <v>188</v>
      </c>
      <c r="E43" s="210" t="n">
        <v>100</v>
      </c>
      <c r="F43" s="211" t="s">
        <v>201</v>
      </c>
      <c r="G43" s="211" t="s">
        <v>190</v>
      </c>
      <c r="H43" s="162"/>
      <c r="I43" s="210" t="n">
        <v>1</v>
      </c>
      <c r="J43" s="210" t="n">
        <v>1</v>
      </c>
      <c r="K43" s="162" t="s">
        <v>249</v>
      </c>
    </row>
    <row r="44" customFormat="false" ht="66" hidden="false" customHeight="true" outlineLevel="0" collapsed="false">
      <c r="A44" s="209" t="str">
        <f aca="false">CONCATENATE("openBankingBrazil/&lt;brand&gt;/companies/businessAccounts/",B44)</f>
        <v>openBankingBrazil/&lt;brand&gt;/companies/businessAccounts/transactionMethods  </v>
      </c>
      <c r="B44" s="215" t="s">
        <v>250</v>
      </c>
      <c r="C44" s="162" t="s">
        <v>251</v>
      </c>
      <c r="D44" s="219" t="s">
        <v>188</v>
      </c>
      <c r="E44" s="230"/>
      <c r="F44" s="211" t="s">
        <v>189</v>
      </c>
      <c r="G44" s="211"/>
      <c r="H44" s="215" t="s">
        <v>252</v>
      </c>
      <c r="I44" s="210" t="n">
        <v>1</v>
      </c>
      <c r="J44" s="210" t="n">
        <v>4</v>
      </c>
      <c r="K44" s="162" t="s">
        <v>191</v>
      </c>
    </row>
    <row r="45" customFormat="false" ht="31.5" hidden="false" customHeight="true" outlineLevel="0" collapsed="false">
      <c r="A45" s="209" t="str">
        <f aca="false">CONCATENATE("openBankingBrazil/&lt;brand&gt;/companies/businessAccounts/termsConditions/",B45)</f>
        <v>openBankingBrazil/&lt;brand&gt;/companies/businessAccounts/termsConditions/</v>
      </c>
      <c r="B45" s="215"/>
      <c r="C45" s="215" t="s">
        <v>253</v>
      </c>
      <c r="D45" s="219" t="s">
        <v>186</v>
      </c>
      <c r="E45" s="230"/>
      <c r="F45" s="211"/>
      <c r="G45" s="221"/>
      <c r="H45" s="215"/>
      <c r="I45" s="210"/>
      <c r="J45" s="210"/>
      <c r="K45" s="162"/>
    </row>
    <row r="46" customFormat="false" ht="32.25" hidden="false" customHeight="true" outlineLevel="0" collapsed="false">
      <c r="A46" s="209" t="str">
        <f aca="false">CONCATENATE("openBankingBrazil/&lt;brand&gt;/companies/businessAccounts/termsConditions/minimumBalance/",B46)</f>
        <v>openBankingBrazil/&lt;brand&gt;/companies/businessAccounts/termsConditions/minimumBalance/value</v>
      </c>
      <c r="B46" s="162" t="s">
        <v>22</v>
      </c>
      <c r="C46" s="215" t="s">
        <v>254</v>
      </c>
      <c r="D46" s="209" t="s">
        <v>188</v>
      </c>
      <c r="E46" s="210" t="n">
        <v>12</v>
      </c>
      <c r="F46" s="211" t="s">
        <v>189</v>
      </c>
      <c r="G46" s="211" t="s">
        <v>278</v>
      </c>
      <c r="H46" s="215"/>
      <c r="I46" s="210" t="n">
        <v>1</v>
      </c>
      <c r="J46" s="210" t="n">
        <v>1</v>
      </c>
      <c r="K46" s="162" t="s">
        <v>191</v>
      </c>
    </row>
    <row r="47" customFormat="false" ht="30" hidden="false" customHeight="false" outlineLevel="0" collapsed="false">
      <c r="A47" s="209" t="str">
        <f aca="false">CONCATENATE("openBankingBrazil/&lt;brand&gt;/companies/businessAccounts/termsConditions/minimumBalance/",B47)</f>
        <v>openBankingBrazil/&lt;brand&gt;/companies/businessAccounts/termsConditions/minimumBalance/currency</v>
      </c>
      <c r="B47" s="162" t="s">
        <v>23</v>
      </c>
      <c r="C47" s="162" t="s">
        <v>256</v>
      </c>
      <c r="D47" s="209" t="s">
        <v>188</v>
      </c>
      <c r="E47" s="230"/>
      <c r="F47" s="211" t="s">
        <v>189</v>
      </c>
      <c r="G47" s="211"/>
      <c r="H47" s="215" t="s">
        <v>220</v>
      </c>
      <c r="I47" s="210" t="n">
        <v>1</v>
      </c>
      <c r="J47" s="210" t="n">
        <v>1</v>
      </c>
      <c r="K47" s="162" t="s">
        <v>191</v>
      </c>
    </row>
    <row r="48" customFormat="false" ht="64.5" hidden="false" customHeight="true" outlineLevel="0" collapsed="false">
      <c r="A48" s="209" t="str">
        <f aca="false">CONCATENATE("openBankingBrazil/&lt;brand&gt;/companies/businessAccounts/termsConditions/",B48)</f>
        <v>openBankingBrazil/&lt;brand&gt;/companies/businessAccounts/termsConditions/elegibilityCriteriaInfo</v>
      </c>
      <c r="B48" s="215" t="s">
        <v>31</v>
      </c>
      <c r="C48" s="215" t="s">
        <v>257</v>
      </c>
      <c r="D48" s="209" t="s">
        <v>188</v>
      </c>
      <c r="E48" s="230" t="n">
        <v>2000</v>
      </c>
      <c r="F48" s="211" t="s">
        <v>189</v>
      </c>
      <c r="G48" s="209" t="s">
        <v>190</v>
      </c>
      <c r="H48" s="215"/>
      <c r="I48" s="210" t="n">
        <v>1</v>
      </c>
      <c r="J48" s="210" t="n">
        <v>1</v>
      </c>
      <c r="K48" s="162" t="s">
        <v>191</v>
      </c>
    </row>
    <row r="49" customFormat="false" ht="64.5" hidden="false" customHeight="true" outlineLevel="0" collapsed="false">
      <c r="A49" s="209" t="str">
        <f aca="false">CONCATENATE("openBankingBrazil/&lt;brand&gt;/companies/businessAccounts/termsConditions/",B49)</f>
        <v>openBankingBrazil/&lt;brand&gt;/companies/businessAccounts/termsConditions/closingProcessInfo</v>
      </c>
      <c r="B49" s="162" t="s">
        <v>32</v>
      </c>
      <c r="C49" s="162" t="s">
        <v>258</v>
      </c>
      <c r="D49" s="209" t="s">
        <v>188</v>
      </c>
      <c r="E49" s="230" t="n">
        <v>2000</v>
      </c>
      <c r="F49" s="211" t="s">
        <v>189</v>
      </c>
      <c r="G49" s="209" t="s">
        <v>190</v>
      </c>
      <c r="H49" s="215"/>
      <c r="I49" s="210" t="n">
        <v>1</v>
      </c>
      <c r="J49" s="210" t="n">
        <v>1</v>
      </c>
      <c r="K49" s="162" t="s">
        <v>191</v>
      </c>
    </row>
    <row r="50" customFormat="false" ht="48" hidden="false" customHeight="true" outlineLevel="0" collapsed="false">
      <c r="A50" s="209" t="str">
        <f aca="false">CONCATENATE("openBankingBrazil/&lt;brand&gt;/companies/businessAccounts/incomeRate/",B50)</f>
        <v>openBankingBrazil/&lt;brand&gt;/companies/businessAccounts/incomeRate/savingAccount</v>
      </c>
      <c r="B50" s="162" t="s">
        <v>259</v>
      </c>
      <c r="C50" s="162" t="s">
        <v>260</v>
      </c>
      <c r="D50" s="209" t="s">
        <v>188</v>
      </c>
      <c r="E50" s="230" t="n">
        <v>2000</v>
      </c>
      <c r="F50" s="211" t="s">
        <v>201</v>
      </c>
      <c r="G50" s="209" t="s">
        <v>190</v>
      </c>
      <c r="H50" s="229"/>
      <c r="I50" s="210" t="n">
        <v>0</v>
      </c>
      <c r="J50" s="210" t="n">
        <v>1</v>
      </c>
      <c r="K50" s="162" t="s">
        <v>261</v>
      </c>
    </row>
    <row r="51" customFormat="false" ht="45" hidden="false" customHeight="false" outlineLevel="0" collapsed="false">
      <c r="A51" s="209" t="str">
        <f aca="false">CONCATENATE("openBankingBrazil/&lt;brand&gt;/companies/businessAccounts/incomeRate/",B51)</f>
        <v>openBankingBrazil/&lt;brand&gt;/companies/businessAccounts/incomeRate/prepaidPaymentAccount</v>
      </c>
      <c r="B51" s="211" t="s">
        <v>34</v>
      </c>
      <c r="C51" s="138" t="s">
        <v>286</v>
      </c>
      <c r="D51" s="209" t="s">
        <v>188</v>
      </c>
      <c r="E51" s="230" t="n">
        <v>2000</v>
      </c>
      <c r="F51" s="211" t="s">
        <v>201</v>
      </c>
      <c r="G51" s="209" t="s">
        <v>190</v>
      </c>
      <c r="H51" s="215"/>
      <c r="I51" s="210" t="n">
        <v>0</v>
      </c>
      <c r="J51" s="210" t="n">
        <v>1</v>
      </c>
      <c r="K51" s="162" t="s">
        <v>263</v>
      </c>
    </row>
  </sheetData>
  <autoFilter ref="A1:R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K6" activeCellId="0" sqref="K6"/>
    </sheetView>
  </sheetViews>
  <sheetFormatPr defaultColWidth="9.14453125" defaultRowHeight="15" zeroHeight="false" outlineLevelRow="0" outlineLevelCol="0"/>
  <cols>
    <col collapsed="false" customWidth="true" hidden="false" outlineLevel="0" max="1" min="1" style="124" width="101.71"/>
    <col collapsed="false" customWidth="true" hidden="false" outlineLevel="0" max="2" min="2" style="124" width="29.57"/>
    <col collapsed="false" customWidth="true" hidden="false" outlineLevel="0" max="3" min="3" style="124" width="49.71"/>
    <col collapsed="false" customWidth="true" hidden="false" outlineLevel="0" max="4" min="4" style="124" width="13.57"/>
    <col collapsed="false" customWidth="true" hidden="false" outlineLevel="0" max="5" min="5" style="202" width="13.71"/>
    <col collapsed="false" customWidth="true" hidden="false" outlineLevel="0" max="6" min="6" style="124" width="31.71"/>
    <col collapsed="false" customWidth="true" hidden="false" outlineLevel="0" max="7" min="7" style="124" width="23.72"/>
    <col collapsed="false" customWidth="true" hidden="false" outlineLevel="0" max="8" min="8" style="124" width="34.14"/>
    <col collapsed="false" customWidth="true" hidden="false" outlineLevel="0" max="9" min="9" style="124" width="19.28"/>
    <col collapsed="false" customWidth="true" hidden="false" outlineLevel="0" max="10" min="10" style="203" width="19.57"/>
    <col collapsed="false" customWidth="true" hidden="false" outlineLevel="0" max="11" min="11" style="199" width="45"/>
    <col collapsed="false" customWidth="false" hidden="false" outlineLevel="0" max="1024" min="12" style="124" width="9.14"/>
  </cols>
  <sheetData>
    <row r="1" customFormat="false" ht="15" hidden="false" customHeight="false" outlineLevel="0" collapsed="false">
      <c r="A1" s="204" t="s">
        <v>174</v>
      </c>
      <c r="B1" s="204" t="s">
        <v>175</v>
      </c>
      <c r="C1" s="204" t="s">
        <v>176</v>
      </c>
      <c r="D1" s="204" t="s">
        <v>177</v>
      </c>
      <c r="E1" s="205" t="s">
        <v>178</v>
      </c>
      <c r="F1" s="204" t="s">
        <v>179</v>
      </c>
      <c r="G1" s="204" t="s">
        <v>180</v>
      </c>
      <c r="H1" s="204" t="s">
        <v>181</v>
      </c>
      <c r="I1" s="204" t="s">
        <v>182</v>
      </c>
      <c r="J1" s="206" t="s">
        <v>183</v>
      </c>
      <c r="K1" s="207" t="s">
        <v>184</v>
      </c>
      <c r="L1" s="208"/>
    </row>
    <row r="2" s="119" customFormat="true" ht="19.5" hidden="false" customHeight="true" outlineLevel="0" collapsed="false">
      <c r="A2" s="143" t="str">
        <f aca="false">CONCATENATE("openBankingBrazil/&lt;brand&gt;/",B2)</f>
        <v>openBankingBrazil/&lt;brand&gt;/</v>
      </c>
      <c r="B2" s="163"/>
      <c r="C2" s="138" t="s">
        <v>185</v>
      </c>
      <c r="D2" s="163" t="s">
        <v>186</v>
      </c>
      <c r="E2" s="138"/>
      <c r="F2" s="163"/>
      <c r="G2" s="137"/>
      <c r="H2" s="141"/>
      <c r="I2" s="139"/>
      <c r="J2" s="139"/>
      <c r="K2" s="138"/>
      <c r="L2" s="145"/>
    </row>
    <row r="3" customFormat="false" ht="75" hidden="false" customHeight="false" outlineLevel="0" collapsed="false">
      <c r="A3" s="209" t="str">
        <f aca="false">CONCATENATE("openBankingBrazil/&lt;brand&gt;/",B3)</f>
        <v>openBankingBrazil/&lt;brand&gt;/name</v>
      </c>
      <c r="B3" s="162" t="s">
        <v>15</v>
      </c>
      <c r="C3" s="162" t="s">
        <v>187</v>
      </c>
      <c r="D3" s="209" t="s">
        <v>188</v>
      </c>
      <c r="E3" s="210" t="n">
        <v>80</v>
      </c>
      <c r="F3" s="209" t="s">
        <v>189</v>
      </c>
      <c r="G3" s="209" t="s">
        <v>190</v>
      </c>
      <c r="H3" s="211"/>
      <c r="I3" s="210" t="n">
        <v>1</v>
      </c>
      <c r="J3" s="210" t="n">
        <v>1</v>
      </c>
      <c r="K3" s="162" t="s">
        <v>191</v>
      </c>
      <c r="L3" s="212"/>
    </row>
    <row r="4" s="136" customFormat="true" ht="16.5" hidden="false" customHeight="true" outlineLevel="0" collapsed="false">
      <c r="A4" s="162" t="str">
        <f aca="false">CONCATENATE("openBankingBrazil/&lt;brand&gt;/companies/",B4)</f>
        <v>openBankingBrazil/&lt;brand&gt;/companies/</v>
      </c>
      <c r="B4" s="162"/>
      <c r="C4" s="213" t="s">
        <v>192</v>
      </c>
      <c r="D4" s="211" t="s">
        <v>193</v>
      </c>
      <c r="E4" s="210"/>
      <c r="F4" s="209"/>
      <c r="G4" s="209"/>
      <c r="H4" s="214"/>
      <c r="I4" s="210" t="n">
        <v>1</v>
      </c>
      <c r="J4" s="209" t="s">
        <v>194</v>
      </c>
      <c r="K4" s="209"/>
    </row>
    <row r="5" customFormat="false" ht="45" hidden="false" customHeight="false" outlineLevel="0" collapsed="false">
      <c r="A5" s="211" t="str">
        <f aca="false">CONCATENATE("openBankingBrazil/&lt;brand&gt;/companies/",B5)</f>
        <v>openBankingBrazil/&lt;brand&gt;/companies/name</v>
      </c>
      <c r="B5" s="162" t="s">
        <v>15</v>
      </c>
      <c r="C5" s="162" t="s">
        <v>270</v>
      </c>
      <c r="D5" s="211" t="s">
        <v>188</v>
      </c>
      <c r="E5" s="210" t="n">
        <v>80</v>
      </c>
      <c r="F5" s="211" t="s">
        <v>189</v>
      </c>
      <c r="G5" s="211" t="s">
        <v>190</v>
      </c>
      <c r="H5" s="211"/>
      <c r="I5" s="210" t="n">
        <v>1</v>
      </c>
      <c r="J5" s="210" t="n">
        <v>1</v>
      </c>
      <c r="K5" s="215" t="s">
        <v>191</v>
      </c>
    </row>
    <row r="6" customFormat="false" ht="75" hidden="false" customHeight="false" outlineLevel="0" collapsed="false">
      <c r="A6" s="211" t="str">
        <f aca="false">CONCATENATE("openBankingBrazil/&lt;brand&gt;/companies/",B6)</f>
        <v>openBankingBrazil/&lt;brand&gt;/companies/cnpjNumber</v>
      </c>
      <c r="B6" s="215" t="s">
        <v>16</v>
      </c>
      <c r="C6" s="162" t="s">
        <v>196</v>
      </c>
      <c r="D6" s="211" t="s">
        <v>188</v>
      </c>
      <c r="E6" s="210" t="n">
        <v>14</v>
      </c>
      <c r="F6" s="211" t="s">
        <v>189</v>
      </c>
      <c r="G6" s="211" t="s">
        <v>197</v>
      </c>
      <c r="H6" s="216" t="s">
        <v>198</v>
      </c>
      <c r="I6" s="210" t="n">
        <v>1</v>
      </c>
      <c r="J6" s="210" t="n">
        <v>1</v>
      </c>
      <c r="K6" s="162" t="s">
        <v>191</v>
      </c>
    </row>
    <row r="7" customFormat="false" ht="75" hidden="false" customHeight="true" outlineLevel="0" collapsed="false">
      <c r="A7" s="217" t="str">
        <f aca="false">CONCATENATE("openBankingBrazil/&lt;brand&gt;/companies/",B7)</f>
        <v>openBankingBrazil/&lt;brand&gt;/companies/urlComplementaryList</v>
      </c>
      <c r="B7" s="215" t="s">
        <v>17</v>
      </c>
      <c r="C7" s="162" t="s">
        <v>199</v>
      </c>
      <c r="D7" s="217" t="s">
        <v>188</v>
      </c>
      <c r="E7" s="218" t="n">
        <v>1024</v>
      </c>
      <c r="F7" s="211" t="s">
        <v>201</v>
      </c>
      <c r="G7" s="211" t="s">
        <v>190</v>
      </c>
      <c r="H7" s="162"/>
      <c r="I7" s="210" t="n">
        <v>0</v>
      </c>
      <c r="J7" s="210" t="n">
        <v>1</v>
      </c>
      <c r="K7" s="162" t="s">
        <v>202</v>
      </c>
      <c r="L7" s="212"/>
    </row>
    <row r="8" customFormat="false" ht="18" hidden="false" customHeight="true" outlineLevel="0" collapsed="false">
      <c r="A8" s="217" t="str">
        <f aca="false">CONCATENATE("openBankingBrazil/&lt;brand&gt;/companies/businessAccounts/type/")</f>
        <v>openBankingBrazil/&lt;brand&gt;/companies/businessAccounts/type/</v>
      </c>
      <c r="B8" s="170"/>
      <c r="C8" s="162" t="s">
        <v>271</v>
      </c>
      <c r="D8" s="217" t="s">
        <v>193</v>
      </c>
      <c r="E8" s="218"/>
      <c r="F8" s="211"/>
      <c r="G8" s="211"/>
      <c r="H8" s="162"/>
      <c r="I8" s="210" t="n">
        <v>1</v>
      </c>
      <c r="J8" s="210" t="n">
        <v>3</v>
      </c>
      <c r="K8" s="162"/>
      <c r="L8" s="212"/>
    </row>
    <row r="9" customFormat="false" ht="291.75" hidden="false" customHeight="true" outlineLevel="0" collapsed="false">
      <c r="A9" s="211" t="str">
        <f aca="false">CONCATENATE("openBankingBrazil/&lt;brand&gt;/companies/businessAccounts/",B9)</f>
        <v>openBankingBrazil/&lt;brand&gt;/companies/businessAccounts/type</v>
      </c>
      <c r="B9" s="162" t="s">
        <v>18</v>
      </c>
      <c r="C9" s="215" t="s">
        <v>272</v>
      </c>
      <c r="D9" s="219" t="s">
        <v>188</v>
      </c>
      <c r="E9" s="220"/>
      <c r="F9" s="211" t="s">
        <v>189</v>
      </c>
      <c r="G9" s="211"/>
      <c r="H9" s="162" t="s">
        <v>205</v>
      </c>
      <c r="I9" s="210" t="n">
        <v>1</v>
      </c>
      <c r="J9" s="210" t="n">
        <v>1</v>
      </c>
      <c r="K9" s="162" t="s">
        <v>191</v>
      </c>
      <c r="L9" s="212"/>
    </row>
    <row r="10" customFormat="false" ht="25.5" hidden="false" customHeight="true" outlineLevel="0" collapsed="false">
      <c r="A10" s="211" t="str">
        <f aca="false">CONCATENATE("openBankingBrazil/&lt;brand&gt;/companies/businessAccounts/fees/",B10)</f>
        <v>openBankingBrazil/&lt;brand&gt;/companies/businessAccounts/fees/</v>
      </c>
      <c r="B10" s="162"/>
      <c r="C10" s="215" t="s">
        <v>206</v>
      </c>
      <c r="D10" s="219" t="s">
        <v>207</v>
      </c>
      <c r="E10" s="220"/>
      <c r="F10" s="211"/>
      <c r="G10" s="221"/>
      <c r="H10" s="162"/>
      <c r="I10" s="210"/>
      <c r="J10" s="210"/>
      <c r="K10" s="162"/>
      <c r="L10" s="212"/>
    </row>
    <row r="11" customFormat="false" ht="19.5" hidden="false" customHeight="true" outlineLevel="0" collapsed="false">
      <c r="A11" s="211" t="str">
        <f aca="false">CONCATENATE("openBankingBrazil/&lt;brand&gt;/companies/businessAccounts/fees/services/",B11)</f>
        <v>openBankingBrazil/&lt;brand&gt;/companies/businessAccounts/fees/services/</v>
      </c>
      <c r="B11" s="162"/>
      <c r="C11" s="215" t="s">
        <v>273</v>
      </c>
      <c r="D11" s="219" t="s">
        <v>193</v>
      </c>
      <c r="E11" s="220"/>
      <c r="F11" s="211"/>
      <c r="G11" s="211"/>
      <c r="H11" s="162"/>
      <c r="I11" s="210" t="n">
        <v>1</v>
      </c>
      <c r="J11" s="210" t="s">
        <v>194</v>
      </c>
      <c r="K11" s="162"/>
      <c r="L11" s="212"/>
    </row>
    <row r="12" customFormat="false" ht="47.25" hidden="false" customHeight="true" outlineLevel="0" collapsed="false">
      <c r="A12" s="209" t="str">
        <f aca="false">CONCATENATE("openBankingBrazil/&lt;brand&gt;/companies/businessAccounts/fees/services/",B12)</f>
        <v>openBankingBrazil/&lt;brand&gt;/companies/businessAccounts/fees/services/name</v>
      </c>
      <c r="B12" s="162" t="s">
        <v>15</v>
      </c>
      <c r="C12" s="215" t="s">
        <v>274</v>
      </c>
      <c r="D12" s="209" t="s">
        <v>188</v>
      </c>
      <c r="E12" s="220" t="n">
        <v>250</v>
      </c>
      <c r="F12" s="211" t="s">
        <v>189</v>
      </c>
      <c r="G12" s="211" t="s">
        <v>190</v>
      </c>
      <c r="H12" s="162"/>
      <c r="I12" s="210" t="n">
        <v>1</v>
      </c>
      <c r="J12" s="210" t="n">
        <v>1</v>
      </c>
      <c r="K12" s="162" t="s">
        <v>191</v>
      </c>
    </row>
    <row r="13" customFormat="false" ht="29.25" hidden="false" customHeight="true" outlineLevel="0" collapsed="false">
      <c r="A13" s="209" t="str">
        <f aca="false">CONCATENATE("openBankingBrazil/&lt;brand&gt;/companies/businessAccounts/fees/services/",B13)</f>
        <v>openBankingBrazil/&lt;brand&gt;/companies/businessAccounts/fees/services/code</v>
      </c>
      <c r="B13" s="215" t="s">
        <v>19</v>
      </c>
      <c r="C13" s="215" t="s">
        <v>231</v>
      </c>
      <c r="D13" s="209" t="s">
        <v>188</v>
      </c>
      <c r="E13" s="220" t="n">
        <v>100</v>
      </c>
      <c r="F13" s="211" t="s">
        <v>189</v>
      </c>
      <c r="G13" s="209"/>
      <c r="H13" s="162"/>
      <c r="I13" s="210" t="n">
        <v>1</v>
      </c>
      <c r="J13" s="210" t="n">
        <v>1</v>
      </c>
      <c r="K13" s="215" t="s">
        <v>191</v>
      </c>
    </row>
    <row r="14" customFormat="false" ht="45" hidden="false" customHeight="false" outlineLevel="0" collapsed="false">
      <c r="A14" s="209" t="str">
        <f aca="false">CONCATENATE("openBankingBrazil/&lt;brand&gt;/companies/businessAccounts/fees/services/",B14)</f>
        <v>openBankingBrazil/&lt;brand&gt;/companies/businessAccounts/fees/services/chargingTriggerInfo</v>
      </c>
      <c r="B14" s="211" t="s">
        <v>20</v>
      </c>
      <c r="C14" s="162" t="s">
        <v>275</v>
      </c>
      <c r="D14" s="209" t="s">
        <v>188</v>
      </c>
      <c r="E14" s="220" t="n">
        <v>2000</v>
      </c>
      <c r="F14" s="211" t="s">
        <v>189</v>
      </c>
      <c r="G14" s="211" t="s">
        <v>190</v>
      </c>
      <c r="H14" s="162"/>
      <c r="I14" s="210" t="n">
        <v>1</v>
      </c>
      <c r="J14" s="210" t="n">
        <v>1</v>
      </c>
      <c r="K14" s="215" t="s">
        <v>191</v>
      </c>
    </row>
    <row r="15" customFormat="false" ht="15" hidden="false" customHeight="false" outlineLevel="0" collapsed="false">
      <c r="A15" s="209" t="str">
        <f aca="false">CONCATENATE("openBankingBrazil/&lt;brand&gt;/companies/businessAccounts/fees/services/prices/",B15)</f>
        <v>openBankingBrazil/&lt;brand&gt;/companies/businessAccounts/fees/services/prices/</v>
      </c>
      <c r="B15" s="211"/>
      <c r="C15" s="162" t="s">
        <v>214</v>
      </c>
      <c r="D15" s="209" t="s">
        <v>193</v>
      </c>
      <c r="E15" s="220"/>
      <c r="F15" s="211"/>
      <c r="G15" s="211"/>
      <c r="H15" s="162"/>
      <c r="I15" s="210" t="n">
        <v>4</v>
      </c>
      <c r="J15" s="210" t="n">
        <v>4</v>
      </c>
      <c r="K15" s="215"/>
    </row>
    <row r="16" customFormat="false" ht="137.25" hidden="false" customHeight="true" outlineLevel="0" collapsed="false">
      <c r="A16" s="209" t="str">
        <f aca="false">CONCATENATE("openBankingBrazil/&lt;brand&gt;/companies/businessAccounts/fees/services/prices/",B16)</f>
        <v>openBankingBrazil/&lt;brand&gt;/companies/businessAccounts/fees/services/prices/interval</v>
      </c>
      <c r="B16" s="215" t="s">
        <v>21</v>
      </c>
      <c r="C16" s="162" t="s">
        <v>276</v>
      </c>
      <c r="D16" s="209" t="s">
        <v>188</v>
      </c>
      <c r="E16" s="210"/>
      <c r="F16" s="211" t="s">
        <v>189</v>
      </c>
      <c r="G16" s="211"/>
      <c r="H16" s="215" t="s">
        <v>277</v>
      </c>
      <c r="I16" s="210" t="n">
        <v>1</v>
      </c>
      <c r="J16" s="210" t="n">
        <v>1</v>
      </c>
      <c r="K16" s="162" t="s">
        <v>191</v>
      </c>
    </row>
    <row r="17" customFormat="false" ht="129" hidden="false" customHeight="true" outlineLevel="0" collapsed="false">
      <c r="A17" s="209" t="str">
        <f aca="false">CONCATENATE("openBankingBrazil/&lt;brand&gt;/companies/businessAccounts/fees/services/prices/",B17)</f>
        <v>openBankingBrazil/&lt;brand&gt;/companies/businessAccounts/fees/services/prices/value</v>
      </c>
      <c r="B17" s="162" t="s">
        <v>22</v>
      </c>
      <c r="C17" s="215" t="s">
        <v>217</v>
      </c>
      <c r="D17" s="209" t="s">
        <v>188</v>
      </c>
      <c r="E17" s="210" t="n">
        <v>12</v>
      </c>
      <c r="F17" s="211" t="s">
        <v>189</v>
      </c>
      <c r="G17" s="211" t="s">
        <v>278</v>
      </c>
      <c r="H17" s="215"/>
      <c r="I17" s="210" t="n">
        <v>1</v>
      </c>
      <c r="J17" s="210" t="n">
        <v>1</v>
      </c>
      <c r="K17" s="162" t="s">
        <v>191</v>
      </c>
    </row>
    <row r="18" customFormat="false" ht="34.5" hidden="false" customHeight="true" outlineLevel="0" collapsed="false">
      <c r="A18" s="209" t="str">
        <f aca="false">CONCATENATE("openBankingBrazil/&lt;brand&gt;/companies/businessAccounts/fees/services/prices/",B18)</f>
        <v>openBankingBrazil/&lt;brand&gt;/companies/businessAccounts/fees/services/prices/currency</v>
      </c>
      <c r="B18" s="215" t="s">
        <v>23</v>
      </c>
      <c r="C18" s="215" t="s">
        <v>219</v>
      </c>
      <c r="D18" s="209" t="s">
        <v>188</v>
      </c>
      <c r="E18" s="210" t="n">
        <v>3</v>
      </c>
      <c r="F18" s="211" t="s">
        <v>189</v>
      </c>
      <c r="G18" s="211"/>
      <c r="H18" s="215" t="s">
        <v>220</v>
      </c>
      <c r="I18" s="210" t="n">
        <v>1</v>
      </c>
      <c r="J18" s="210" t="n">
        <v>1</v>
      </c>
      <c r="K18" s="162" t="s">
        <v>191</v>
      </c>
    </row>
    <row r="19" customFormat="false" ht="34.5" hidden="false" customHeight="true" outlineLevel="0" collapsed="false">
      <c r="A19" s="209" t="str">
        <f aca="false">CONCATENATE("openBankingBrazil/&lt;brand&gt;/companies/businessAccounts/fees/services/prices/customers/",B19)</f>
        <v>openBankingBrazil/&lt;brand&gt;/companies/businessAccounts/fees/services/prices/customers/</v>
      </c>
      <c r="B19" s="215"/>
      <c r="C19" s="215" t="s">
        <v>221</v>
      </c>
      <c r="D19" s="209" t="s">
        <v>186</v>
      </c>
      <c r="E19" s="210"/>
      <c r="F19" s="211"/>
      <c r="G19" s="7"/>
      <c r="H19" s="215"/>
      <c r="I19" s="210"/>
      <c r="J19" s="210"/>
      <c r="K19" s="162"/>
    </row>
    <row r="20" customFormat="false" ht="150" hidden="false" customHeight="false" outlineLevel="0" collapsed="false">
      <c r="A20" s="209" t="str">
        <f aca="false">CONCATENATE("openBankingBrazil/&lt;brand&gt;/companies/businessAccounts/fees/services/prices/customers/",B20)</f>
        <v>openBankingBrazil/&lt;brand&gt;/companies/businessAccounts/fees/services/prices/customers/rate</v>
      </c>
      <c r="B20" s="211" t="s">
        <v>222</v>
      </c>
      <c r="C20" s="215" t="s">
        <v>223</v>
      </c>
      <c r="D20" s="209" t="s">
        <v>188</v>
      </c>
      <c r="E20" s="210" t="n">
        <v>6</v>
      </c>
      <c r="F20" s="222" t="s">
        <v>189</v>
      </c>
      <c r="G20" s="223" t="s">
        <v>279</v>
      </c>
      <c r="H20" s="224"/>
      <c r="I20" s="210" t="n">
        <v>1</v>
      </c>
      <c r="J20" s="220" t="n">
        <v>1</v>
      </c>
      <c r="K20" s="225" t="s">
        <v>225</v>
      </c>
    </row>
    <row r="21" customFormat="false" ht="33" hidden="false" customHeight="true" outlineLevel="0" collapsed="false">
      <c r="A21" s="209" t="str">
        <f aca="false">CONCATENATE("openBankingBrazil/&lt;brand&gt;/companies/businessAccounts/fees/services/minimum/",B21)</f>
        <v>openBankingBrazil/&lt;brand&gt;/companies/businessAccounts/fees/services/minimum/value</v>
      </c>
      <c r="B21" s="226" t="s">
        <v>22</v>
      </c>
      <c r="C21" s="227" t="s">
        <v>226</v>
      </c>
      <c r="D21" s="211" t="s">
        <v>188</v>
      </c>
      <c r="E21" s="210" t="n">
        <v>12</v>
      </c>
      <c r="F21" s="211" t="s">
        <v>189</v>
      </c>
      <c r="G21" s="211" t="s">
        <v>278</v>
      </c>
      <c r="H21" s="211"/>
      <c r="I21" s="210" t="n">
        <v>1</v>
      </c>
      <c r="J21" s="210" t="n">
        <v>1</v>
      </c>
      <c r="K21" s="162" t="s">
        <v>191</v>
      </c>
    </row>
    <row r="22" customFormat="false" ht="54" hidden="false" customHeight="true" outlineLevel="0" collapsed="false">
      <c r="A22" s="209" t="str">
        <f aca="false">CONCATENATE("openBankingBrazil/&lt;brand&gt;/companies/businessAccounts/fees/services/minimum/",B22)</f>
        <v>openBankingBrazil/&lt;brand&gt;/companies/businessAccounts/fees/services/minimum/currency</v>
      </c>
      <c r="B22" s="215" t="s">
        <v>23</v>
      </c>
      <c r="C22" s="215" t="s">
        <v>227</v>
      </c>
      <c r="D22" s="209" t="s">
        <v>188</v>
      </c>
      <c r="E22" s="210" t="n">
        <v>3</v>
      </c>
      <c r="F22" s="211" t="s">
        <v>189</v>
      </c>
      <c r="G22" s="211"/>
      <c r="H22" s="215" t="s">
        <v>220</v>
      </c>
      <c r="I22" s="210" t="n">
        <v>1</v>
      </c>
      <c r="J22" s="210" t="n">
        <v>1</v>
      </c>
      <c r="K22" s="162" t="s">
        <v>191</v>
      </c>
    </row>
    <row r="23" customFormat="false" ht="53.25" hidden="false" customHeight="true" outlineLevel="0" collapsed="false">
      <c r="A23" s="209" t="str">
        <f aca="false">CONCATENATE("openBankingBrazil/&lt;brand&gt;/companies/businessAccounts/fees/services/maximum/",B23)</f>
        <v>openBankingBrazil/&lt;brand&gt;/companies/businessAccounts/fees/services/maximum/value</v>
      </c>
      <c r="B23" s="216" t="s">
        <v>22</v>
      </c>
      <c r="C23" s="227" t="s">
        <v>228</v>
      </c>
      <c r="D23" s="211" t="s">
        <v>188</v>
      </c>
      <c r="E23" s="210" t="n">
        <v>12</v>
      </c>
      <c r="F23" s="211" t="s">
        <v>189</v>
      </c>
      <c r="G23" s="211" t="s">
        <v>278</v>
      </c>
      <c r="H23" s="211"/>
      <c r="I23" s="210" t="n">
        <v>1</v>
      </c>
      <c r="J23" s="210" t="n">
        <v>1</v>
      </c>
      <c r="K23" s="162" t="s">
        <v>191</v>
      </c>
    </row>
    <row r="24" customFormat="false" ht="49.5" hidden="false" customHeight="true" outlineLevel="0" collapsed="false">
      <c r="A24" s="209" t="str">
        <f aca="false">CONCATENATE("openBankingBrazil/&lt;brand&gt;/companies/businessAccounts/fees/services/maximum/",B24)</f>
        <v>openBankingBrazil/&lt;brand&gt;/companies/businessAccounts/fees/services/maximum/currency</v>
      </c>
      <c r="B24" s="215" t="s">
        <v>23</v>
      </c>
      <c r="C24" s="215" t="s">
        <v>227</v>
      </c>
      <c r="D24" s="209" t="s">
        <v>188</v>
      </c>
      <c r="E24" s="210" t="n">
        <v>3</v>
      </c>
      <c r="F24" s="211" t="s">
        <v>189</v>
      </c>
      <c r="G24" s="211"/>
      <c r="H24" s="215" t="s">
        <v>220</v>
      </c>
      <c r="I24" s="210" t="n">
        <v>1</v>
      </c>
      <c r="J24" s="210" t="n">
        <v>1</v>
      </c>
      <c r="K24" s="162" t="s">
        <v>191</v>
      </c>
    </row>
    <row r="25" customFormat="false" ht="19.5" hidden="false" customHeight="true" outlineLevel="0" collapsed="false">
      <c r="A25" s="209" t="str">
        <f aca="false">CONCATENATE("openBankingBrazil/&lt;brand&gt;/companies/businessAccounts/serviceBundles/",B25)</f>
        <v>openBankingBrazil/&lt;brand&gt;/companies/businessAccounts/serviceBundles/</v>
      </c>
      <c r="B25" s="211"/>
      <c r="C25" s="215" t="s">
        <v>236</v>
      </c>
      <c r="D25" s="209" t="s">
        <v>193</v>
      </c>
      <c r="E25" s="210"/>
      <c r="F25" s="222"/>
      <c r="G25" s="228"/>
      <c r="H25" s="224"/>
      <c r="I25" s="210" t="n">
        <v>1</v>
      </c>
      <c r="J25" s="220" t="s">
        <v>194</v>
      </c>
      <c r="K25" s="225"/>
    </row>
    <row r="26" customFormat="false" ht="30" hidden="false" customHeight="false" outlineLevel="0" collapsed="false">
      <c r="A26" s="209" t="str">
        <f aca="false">CONCATENATE("openBankingBrazil/&lt;brand&gt;/companies/businessAccounts/serviceBundles/",B26)</f>
        <v>openBankingBrazil/&lt;brand&gt;/companies/businessAccounts/serviceBundles/name</v>
      </c>
      <c r="B26" s="215" t="s">
        <v>15</v>
      </c>
      <c r="C26" s="215" t="s">
        <v>280</v>
      </c>
      <c r="D26" s="209" t="s">
        <v>188</v>
      </c>
      <c r="E26" s="220" t="n">
        <v>250</v>
      </c>
      <c r="F26" s="211" t="s">
        <v>189</v>
      </c>
      <c r="G26" s="211" t="s">
        <v>190</v>
      </c>
      <c r="H26" s="162"/>
      <c r="I26" s="210" t="n">
        <v>1</v>
      </c>
      <c r="J26" s="210" t="n">
        <v>1</v>
      </c>
      <c r="K26" s="162" t="s">
        <v>191</v>
      </c>
    </row>
    <row r="27" customFormat="false" ht="32.25" hidden="false" customHeight="true" outlineLevel="0" collapsed="false">
      <c r="A27" s="209" t="str">
        <f aca="false">CONCATENATE("openBankingBrazil/&lt;brand&gt;/companies/businessAccounts/serviceBundles/services/",B27)</f>
        <v>openBankingBrazil/&lt;brand&gt;/companies/businessAccounts/serviceBundles/services/</v>
      </c>
      <c r="B27" s="215"/>
      <c r="C27" s="215" t="s">
        <v>281</v>
      </c>
      <c r="D27" s="209" t="s">
        <v>193</v>
      </c>
      <c r="E27" s="220"/>
      <c r="F27" s="211"/>
      <c r="G27" s="211"/>
      <c r="H27" s="162"/>
      <c r="I27" s="210" t="n">
        <v>1</v>
      </c>
      <c r="J27" s="210" t="s">
        <v>194</v>
      </c>
      <c r="K27" s="162"/>
    </row>
    <row r="28" customFormat="false" ht="30" hidden="false" customHeight="false" outlineLevel="0" collapsed="false">
      <c r="A28" s="209" t="str">
        <f aca="false">CONCATENATE("openBankingBrazil/&lt;brand&gt;/companies/businessAccounts/serviceBundles/services/",B28)</f>
        <v>openBankingBrazil/&lt;brand&gt;/companies/businessAccounts/serviceBundles/services/code</v>
      </c>
      <c r="B28" s="162" t="s">
        <v>19</v>
      </c>
      <c r="C28" s="215" t="s">
        <v>282</v>
      </c>
      <c r="D28" s="209" t="s">
        <v>188</v>
      </c>
      <c r="E28" s="220" t="n">
        <v>100</v>
      </c>
      <c r="F28" s="211" t="s">
        <v>189</v>
      </c>
      <c r="G28" s="211" t="s">
        <v>190</v>
      </c>
      <c r="H28" s="162"/>
      <c r="I28" s="210" t="n">
        <v>1</v>
      </c>
      <c r="J28" s="210" t="s">
        <v>194</v>
      </c>
      <c r="K28" s="162" t="s">
        <v>191</v>
      </c>
    </row>
    <row r="29" customFormat="false" ht="30.75" hidden="false" customHeight="true" outlineLevel="0" collapsed="false">
      <c r="A29" s="209" t="str">
        <f aca="false">CONCATENATE("openBankingBrazil/&lt;brand&gt;/companies/businessAccounts/serviceBundles/services/",B29)</f>
        <v>openBankingBrazil/&lt;brand&gt;/companies/businessAccounts/serviceBundles/services/chargingTriggerInfo</v>
      </c>
      <c r="B29" s="211" t="s">
        <v>20</v>
      </c>
      <c r="C29" s="162" t="s">
        <v>283</v>
      </c>
      <c r="D29" s="209" t="s">
        <v>188</v>
      </c>
      <c r="E29" s="220" t="n">
        <v>2000</v>
      </c>
      <c r="F29" s="211" t="s">
        <v>189</v>
      </c>
      <c r="G29" s="211" t="s">
        <v>190</v>
      </c>
      <c r="H29" s="162"/>
      <c r="I29" s="210" t="n">
        <v>1</v>
      </c>
      <c r="J29" s="210" t="s">
        <v>194</v>
      </c>
      <c r="K29" s="215" t="s">
        <v>191</v>
      </c>
    </row>
    <row r="30" customFormat="false" ht="47.25" hidden="false" customHeight="true" outlineLevel="0" collapsed="false">
      <c r="A30" s="209" t="str">
        <f aca="false">CONCATENATE("openBankingBrazil/&lt;brand&gt;/companies/businessAccounts/serviceBundles/services/",B30)</f>
        <v>openBankingBrazil/&lt;brand&gt;/companies/businessAccounts/serviceBundles/services/eventLimitQuantity</v>
      </c>
      <c r="B30" s="162" t="s">
        <v>239</v>
      </c>
      <c r="C30" s="215" t="s">
        <v>240</v>
      </c>
      <c r="D30" s="209" t="s">
        <v>188</v>
      </c>
      <c r="E30" s="210" t="n">
        <v>6</v>
      </c>
      <c r="F30" s="211" t="s">
        <v>189</v>
      </c>
      <c r="G30" s="211" t="s">
        <v>241</v>
      </c>
      <c r="H30" s="229"/>
      <c r="I30" s="210" t="n">
        <v>1</v>
      </c>
      <c r="J30" s="210" t="s">
        <v>194</v>
      </c>
      <c r="K30" s="162" t="s">
        <v>242</v>
      </c>
    </row>
    <row r="31" customFormat="false" ht="60" hidden="false" customHeight="false" outlineLevel="0" collapsed="false">
      <c r="A31" s="209" t="str">
        <f aca="false">CONCATENATE("openBankingBrazil/&lt;brand&gt;/companies/businessAccounts/serviceBundles/services/",B31)</f>
        <v>openBankingBrazil/&lt;brand&gt;/companies/businessAccounts/serviceBundles/services/freeEventQuantity</v>
      </c>
      <c r="B31" s="215" t="s">
        <v>243</v>
      </c>
      <c r="C31" s="215" t="s">
        <v>244</v>
      </c>
      <c r="D31" s="209" t="s">
        <v>188</v>
      </c>
      <c r="E31" s="230" t="n">
        <v>6</v>
      </c>
      <c r="F31" s="211" t="s">
        <v>189</v>
      </c>
      <c r="G31" s="211" t="s">
        <v>241</v>
      </c>
      <c r="H31" s="229"/>
      <c r="I31" s="210" t="n">
        <v>1</v>
      </c>
      <c r="J31" s="210" t="s">
        <v>194</v>
      </c>
      <c r="K31" s="162" t="s">
        <v>242</v>
      </c>
    </row>
    <row r="32" customFormat="false" ht="18" hidden="false" customHeight="true" outlineLevel="0" collapsed="false">
      <c r="A32" s="209" t="str">
        <f aca="false">CONCATENATE("openBankingBrazil/&lt;brand&gt;/companies/businessAccounts/serviceBundles/prices/",B32)</f>
        <v>openBankingBrazil/&lt;brand&gt;/companies/businessAccounts/serviceBundles/prices/</v>
      </c>
      <c r="B32" s="215"/>
      <c r="C32" s="215" t="s">
        <v>214</v>
      </c>
      <c r="D32" s="209" t="s">
        <v>193</v>
      </c>
      <c r="E32" s="230"/>
      <c r="F32" s="211"/>
      <c r="G32" s="211"/>
      <c r="H32" s="229"/>
      <c r="I32" s="210" t="n">
        <v>4</v>
      </c>
      <c r="J32" s="210" t="n">
        <v>4</v>
      </c>
      <c r="K32" s="162"/>
    </row>
    <row r="33" customFormat="false" ht="129.75" hidden="false" customHeight="true" outlineLevel="0" collapsed="false">
      <c r="A33" s="209" t="str">
        <f aca="false">CONCATENATE("openBankingBrazil/&lt;brand&gt;/companies/businessAccounts/serviceBundles/prices/",B33)</f>
        <v>openBankingBrazil/&lt;brand&gt;/companies/businessAccounts/serviceBundles/prices/interval</v>
      </c>
      <c r="B33" s="209" t="s">
        <v>21</v>
      </c>
      <c r="C33" s="162" t="s">
        <v>284</v>
      </c>
      <c r="D33" s="209" t="s">
        <v>188</v>
      </c>
      <c r="E33" s="210"/>
      <c r="F33" s="211" t="s">
        <v>189</v>
      </c>
      <c r="G33" s="211"/>
      <c r="H33" s="215" t="s">
        <v>277</v>
      </c>
      <c r="I33" s="210" t="n">
        <v>1</v>
      </c>
      <c r="J33" s="210" t="n">
        <v>1</v>
      </c>
      <c r="K33" s="162" t="s">
        <v>191</v>
      </c>
    </row>
    <row r="34" customFormat="false" ht="120" hidden="false" customHeight="false" outlineLevel="0" collapsed="false">
      <c r="A34" s="209" t="str">
        <f aca="false">CONCATENATE("openBankingBrazil/&lt;brand&gt;/companies/businessAccounts/serviceBundles/prices/",B34)</f>
        <v>openBankingBrazil/&lt;brand&gt;/companies/businessAccounts/serviceBundles/prices/monthlyFee</v>
      </c>
      <c r="B34" s="162" t="s">
        <v>27</v>
      </c>
      <c r="C34" s="215" t="s">
        <v>217</v>
      </c>
      <c r="D34" s="209" t="s">
        <v>188</v>
      </c>
      <c r="E34" s="210" t="n">
        <v>12</v>
      </c>
      <c r="F34" s="211" t="s">
        <v>189</v>
      </c>
      <c r="G34" s="211" t="s">
        <v>278</v>
      </c>
      <c r="H34" s="211"/>
      <c r="I34" s="210" t="n">
        <v>1</v>
      </c>
      <c r="J34" s="210" t="n">
        <v>1</v>
      </c>
      <c r="K34" s="162" t="s">
        <v>191</v>
      </c>
    </row>
    <row r="35" customFormat="false" ht="35.25" hidden="false" customHeight="true" outlineLevel="0" collapsed="false">
      <c r="A35" s="209" t="str">
        <f aca="false">CONCATENATE("openBankingBrazil/&lt;brand&gt;/companies/businessAccounts/serviceBundles/prices/",B35)</f>
        <v>openBankingBrazil/&lt;brand&gt;/companies/businessAccounts/serviceBundles/prices/currency</v>
      </c>
      <c r="B35" s="162" t="s">
        <v>23</v>
      </c>
      <c r="C35" s="215" t="s">
        <v>219</v>
      </c>
      <c r="D35" s="209" t="s">
        <v>188</v>
      </c>
      <c r="E35" s="210" t="n">
        <v>3</v>
      </c>
      <c r="F35" s="211" t="s">
        <v>189</v>
      </c>
      <c r="G35" s="211"/>
      <c r="H35" s="215" t="s">
        <v>220</v>
      </c>
      <c r="I35" s="210" t="n">
        <v>1</v>
      </c>
      <c r="J35" s="210" t="n">
        <v>1</v>
      </c>
      <c r="K35" s="162" t="s">
        <v>191</v>
      </c>
    </row>
    <row r="36" customFormat="false" ht="30" hidden="false" customHeight="true" outlineLevel="0" collapsed="false">
      <c r="A36" s="209" t="str">
        <f aca="false">CONCATENATE("openBankingBrazil/&lt;brand&gt;/companies/businessAccounts/serviceBundles/prices/customers/rate/",B36)</f>
        <v>openBankingBrazil/&lt;brand&gt;/companies/businessAccounts/serviceBundles/prices/customers/rate/</v>
      </c>
      <c r="B36" s="162"/>
      <c r="C36" s="215" t="s">
        <v>221</v>
      </c>
      <c r="D36" s="209" t="s">
        <v>186</v>
      </c>
      <c r="E36" s="210"/>
      <c r="F36" s="211"/>
      <c r="G36" s="7"/>
      <c r="H36" s="215"/>
      <c r="I36" s="210"/>
      <c r="J36" s="210"/>
      <c r="K36" s="162"/>
    </row>
    <row r="37" customFormat="false" ht="75" hidden="false" customHeight="true" outlineLevel="0" collapsed="false">
      <c r="A37" s="209" t="str">
        <f aca="false">CONCATENATE("openBankingBrazil/&lt;brand&gt;/companies/businessAccounts/serviceBundles/prices/customers/",B37)</f>
        <v>openBankingBrazil/&lt;brand&gt;/companies/businessAccounts/serviceBundles/prices/customers/rate</v>
      </c>
      <c r="B37" s="211" t="s">
        <v>222</v>
      </c>
      <c r="C37" s="215" t="s">
        <v>223</v>
      </c>
      <c r="D37" s="209" t="s">
        <v>188</v>
      </c>
      <c r="E37" s="210" t="n">
        <v>6</v>
      </c>
      <c r="F37" s="222" t="s">
        <v>189</v>
      </c>
      <c r="G37" s="223" t="s">
        <v>279</v>
      </c>
      <c r="H37" s="224"/>
      <c r="I37" s="210" t="n">
        <v>1</v>
      </c>
      <c r="J37" s="220" t="n">
        <v>1</v>
      </c>
      <c r="K37" s="225" t="s">
        <v>225</v>
      </c>
    </row>
    <row r="38" customFormat="false" ht="30" hidden="false" customHeight="true" outlineLevel="0" collapsed="false">
      <c r="A38" s="209" t="str">
        <f aca="false">CONCATENATE("openBankingBrazil/&lt;brand&gt;/companies/businessAccounts/serviceBundles/minimum/",B38)</f>
        <v>openBankingBrazil/&lt;brand&gt;/companies/businessAccounts/serviceBundles/minimum/value</v>
      </c>
      <c r="B38" s="226" t="s">
        <v>22</v>
      </c>
      <c r="C38" s="227" t="s">
        <v>226</v>
      </c>
      <c r="D38" s="211" t="s">
        <v>188</v>
      </c>
      <c r="E38" s="210" t="n">
        <v>12</v>
      </c>
      <c r="F38" s="211" t="s">
        <v>189</v>
      </c>
      <c r="G38" s="211" t="s">
        <v>278</v>
      </c>
      <c r="H38" s="211"/>
      <c r="I38" s="210" t="n">
        <v>1</v>
      </c>
      <c r="J38" s="210" t="n">
        <v>1</v>
      </c>
      <c r="K38" s="162" t="s">
        <v>191</v>
      </c>
    </row>
    <row r="39" customFormat="false" ht="27" hidden="false" customHeight="true" outlineLevel="0" collapsed="false">
      <c r="A39" s="209" t="str">
        <f aca="false">CONCATENATE("openBankingBrazil/&lt;brand&gt;/companies/businessAccounts/serviceBundles/minimum/",B39)</f>
        <v>openBankingBrazil/&lt;brand&gt;/companies/businessAccounts/serviceBundles/minimum/currency</v>
      </c>
      <c r="B39" s="215" t="s">
        <v>23</v>
      </c>
      <c r="C39" s="215" t="s">
        <v>227</v>
      </c>
      <c r="D39" s="209" t="s">
        <v>188</v>
      </c>
      <c r="E39" s="210" t="n">
        <v>3</v>
      </c>
      <c r="F39" s="211" t="s">
        <v>189</v>
      </c>
      <c r="G39" s="211"/>
      <c r="H39" s="215" t="s">
        <v>220</v>
      </c>
      <c r="I39" s="210" t="n">
        <v>1</v>
      </c>
      <c r="J39" s="210" t="n">
        <v>1</v>
      </c>
      <c r="K39" s="162" t="s">
        <v>191</v>
      </c>
    </row>
    <row r="40" customFormat="false" ht="30" hidden="false" customHeight="true" outlineLevel="0" collapsed="false">
      <c r="A40" s="209" t="str">
        <f aca="false">CONCATENATE("openBankingBrazil/&lt;brand&gt;/companies/businessAccounts/serviceBundles/maximum/",B40)</f>
        <v>openBankingBrazil/&lt;brand&gt;/companies/businessAccounts/serviceBundles/maximum/value</v>
      </c>
      <c r="B40" s="216" t="s">
        <v>22</v>
      </c>
      <c r="C40" s="227" t="s">
        <v>228</v>
      </c>
      <c r="D40" s="211" t="s">
        <v>188</v>
      </c>
      <c r="E40" s="210" t="n">
        <v>12</v>
      </c>
      <c r="F40" s="211" t="s">
        <v>189</v>
      </c>
      <c r="G40" s="211" t="s">
        <v>278</v>
      </c>
      <c r="H40" s="211"/>
      <c r="I40" s="210" t="n">
        <v>1</v>
      </c>
      <c r="J40" s="210" t="n">
        <v>1</v>
      </c>
      <c r="K40" s="162" t="s">
        <v>191</v>
      </c>
    </row>
    <row r="41" customFormat="false" ht="61.5" hidden="false" customHeight="true" outlineLevel="0" collapsed="false">
      <c r="A41" s="209" t="str">
        <f aca="false">CONCATENATE("openBankingBrazil/&lt;brand&gt;/companies/businessAccounts/serviceBundles/maximum/",B41)</f>
        <v>openBankingBrazil/&lt;brand&gt;/companies/businessAccounts/serviceBundles/maximum/currency</v>
      </c>
      <c r="B41" s="215" t="s">
        <v>23</v>
      </c>
      <c r="C41" s="215" t="s">
        <v>227</v>
      </c>
      <c r="D41" s="209" t="s">
        <v>188</v>
      </c>
      <c r="E41" s="210" t="n">
        <v>3</v>
      </c>
      <c r="F41" s="211" t="s">
        <v>189</v>
      </c>
      <c r="G41" s="211"/>
      <c r="H41" s="215" t="s">
        <v>220</v>
      </c>
      <c r="I41" s="210" t="n">
        <v>1</v>
      </c>
      <c r="J41" s="210" t="n">
        <v>1</v>
      </c>
      <c r="K41" s="162" t="s">
        <v>191</v>
      </c>
    </row>
    <row r="42" customFormat="false" ht="108" hidden="false" customHeight="true" outlineLevel="0" collapsed="false">
      <c r="A42" s="209" t="str">
        <f aca="false">CONCATENATE("openBankingBrazil/&lt;brand&gt;/companies/businessAccounts/",B42)</f>
        <v>openBankingBrazil/&lt;brand&gt;/companies/businessAccounts/openingClosingChannels </v>
      </c>
      <c r="B42" s="162" t="s">
        <v>245</v>
      </c>
      <c r="C42" s="215" t="s">
        <v>285</v>
      </c>
      <c r="D42" s="219" t="s">
        <v>188</v>
      </c>
      <c r="E42" s="210"/>
      <c r="F42" s="211" t="s">
        <v>189</v>
      </c>
      <c r="G42" s="211"/>
      <c r="H42" s="215" t="s">
        <v>247</v>
      </c>
      <c r="I42" s="210" t="n">
        <v>1</v>
      </c>
      <c r="J42" s="210" t="n">
        <v>7</v>
      </c>
      <c r="K42" s="162" t="s">
        <v>191</v>
      </c>
    </row>
    <row r="43" customFormat="false" ht="61.5" hidden="false" customHeight="true" outlineLevel="0" collapsed="false">
      <c r="A43" s="209" t="str">
        <f aca="false">CONCATENATE("openBankingBrazil/&lt;brand&gt;/companies/businessAccounts/",B43)</f>
        <v>openBankingBrazil/&lt;brand&gt;/companies/businessAccounts/additionalInfo</v>
      </c>
      <c r="B43" s="162" t="s">
        <v>29</v>
      </c>
      <c r="C43" s="215" t="s">
        <v>248</v>
      </c>
      <c r="D43" s="219" t="s">
        <v>188</v>
      </c>
      <c r="E43" s="210" t="n">
        <v>100</v>
      </c>
      <c r="F43" s="211" t="s">
        <v>201</v>
      </c>
      <c r="G43" s="211" t="s">
        <v>190</v>
      </c>
      <c r="H43" s="162"/>
      <c r="I43" s="210" t="n">
        <v>1</v>
      </c>
      <c r="J43" s="210" t="n">
        <v>1</v>
      </c>
      <c r="K43" s="162" t="s">
        <v>249</v>
      </c>
    </row>
    <row r="44" customFormat="false" ht="66" hidden="false" customHeight="true" outlineLevel="0" collapsed="false">
      <c r="A44" s="209" t="str">
        <f aca="false">CONCATENATE("openBankingBrazil/&lt;brand&gt;/companies/businessAccounts/",B44)</f>
        <v>openBankingBrazil/&lt;brand&gt;/companies/businessAccounts/transactionMethods  </v>
      </c>
      <c r="B44" s="215" t="s">
        <v>250</v>
      </c>
      <c r="C44" s="162" t="s">
        <v>251</v>
      </c>
      <c r="D44" s="219" t="s">
        <v>188</v>
      </c>
      <c r="E44" s="230"/>
      <c r="F44" s="211" t="s">
        <v>189</v>
      </c>
      <c r="G44" s="211"/>
      <c r="H44" s="215" t="s">
        <v>252</v>
      </c>
      <c r="I44" s="210" t="n">
        <v>1</v>
      </c>
      <c r="J44" s="210" t="n">
        <v>4</v>
      </c>
      <c r="K44" s="162" t="s">
        <v>191</v>
      </c>
    </row>
    <row r="45" customFormat="false" ht="31.5" hidden="false" customHeight="true" outlineLevel="0" collapsed="false">
      <c r="A45" s="209" t="str">
        <f aca="false">CONCATENATE("openBankingBrazil/&lt;brand&gt;/companies/businessAccounts/termsConditions/",B45)</f>
        <v>openBankingBrazil/&lt;brand&gt;/companies/businessAccounts/termsConditions/</v>
      </c>
      <c r="B45" s="215"/>
      <c r="C45" s="215" t="s">
        <v>253</v>
      </c>
      <c r="D45" s="219" t="s">
        <v>186</v>
      </c>
      <c r="E45" s="230"/>
      <c r="F45" s="211"/>
      <c r="G45" s="221"/>
      <c r="H45" s="215"/>
      <c r="I45" s="210"/>
      <c r="J45" s="210"/>
      <c r="K45" s="162"/>
    </row>
    <row r="46" customFormat="false" ht="32.25" hidden="false" customHeight="true" outlineLevel="0" collapsed="false">
      <c r="A46" s="209" t="str">
        <f aca="false">CONCATENATE("openBankingBrazil/&lt;brand&gt;/companies/businessAccounts/termsConditions/minimumBalance/",B46)</f>
        <v>openBankingBrazil/&lt;brand&gt;/companies/businessAccounts/termsConditions/minimumBalance/value</v>
      </c>
      <c r="B46" s="162" t="s">
        <v>22</v>
      </c>
      <c r="C46" s="215" t="s">
        <v>254</v>
      </c>
      <c r="D46" s="209" t="s">
        <v>188</v>
      </c>
      <c r="E46" s="210" t="n">
        <v>12</v>
      </c>
      <c r="F46" s="211" t="s">
        <v>189</v>
      </c>
      <c r="G46" s="211" t="s">
        <v>278</v>
      </c>
      <c r="H46" s="215"/>
      <c r="I46" s="210" t="n">
        <v>1</v>
      </c>
      <c r="J46" s="210" t="n">
        <v>1</v>
      </c>
      <c r="K46" s="162" t="s">
        <v>191</v>
      </c>
    </row>
    <row r="47" customFormat="false" ht="30" hidden="false" customHeight="false" outlineLevel="0" collapsed="false">
      <c r="A47" s="209" t="str">
        <f aca="false">CONCATENATE("openBankingBrazil/&lt;brand&gt;/companies/businessAccounts/termsConditions/minimumBalance/",B47)</f>
        <v>openBankingBrazil/&lt;brand&gt;/companies/businessAccounts/termsConditions/minimumBalance/currency</v>
      </c>
      <c r="B47" s="162" t="s">
        <v>23</v>
      </c>
      <c r="C47" s="162" t="s">
        <v>256</v>
      </c>
      <c r="D47" s="209" t="s">
        <v>188</v>
      </c>
      <c r="E47" s="230"/>
      <c r="F47" s="211" t="s">
        <v>189</v>
      </c>
      <c r="G47" s="211"/>
      <c r="H47" s="215" t="s">
        <v>220</v>
      </c>
      <c r="I47" s="210" t="n">
        <v>1</v>
      </c>
      <c r="J47" s="210" t="n">
        <v>1</v>
      </c>
      <c r="K47" s="162" t="s">
        <v>191</v>
      </c>
    </row>
    <row r="48" customFormat="false" ht="64.5" hidden="false" customHeight="true" outlineLevel="0" collapsed="false">
      <c r="A48" s="209" t="str">
        <f aca="false">CONCATENATE("openBankingBrazil/&lt;brand&gt;/companies/businessAccounts/termsConditions/",B48)</f>
        <v>openBankingBrazil/&lt;brand&gt;/companies/businessAccounts/termsConditions/elegibilityCriteriaInfo</v>
      </c>
      <c r="B48" s="215" t="s">
        <v>31</v>
      </c>
      <c r="C48" s="215" t="s">
        <v>257</v>
      </c>
      <c r="D48" s="209" t="s">
        <v>188</v>
      </c>
      <c r="E48" s="230" t="n">
        <v>2000</v>
      </c>
      <c r="F48" s="211" t="s">
        <v>189</v>
      </c>
      <c r="G48" s="209" t="s">
        <v>190</v>
      </c>
      <c r="H48" s="215"/>
      <c r="I48" s="210" t="n">
        <v>1</v>
      </c>
      <c r="J48" s="210" t="n">
        <v>1</v>
      </c>
      <c r="K48" s="162" t="s">
        <v>191</v>
      </c>
    </row>
    <row r="49" customFormat="false" ht="64.5" hidden="false" customHeight="true" outlineLevel="0" collapsed="false">
      <c r="A49" s="209" t="str">
        <f aca="false">CONCATENATE("openBankingBrazil/&lt;brand&gt;/companies/businessAccounts/termsConditions/",B49)</f>
        <v>openBankingBrazil/&lt;brand&gt;/companies/businessAccounts/termsConditions/closingProcessInfo</v>
      </c>
      <c r="B49" s="162" t="s">
        <v>32</v>
      </c>
      <c r="C49" s="162" t="s">
        <v>258</v>
      </c>
      <c r="D49" s="209" t="s">
        <v>188</v>
      </c>
      <c r="E49" s="230" t="n">
        <v>2000</v>
      </c>
      <c r="F49" s="211" t="s">
        <v>189</v>
      </c>
      <c r="G49" s="209" t="s">
        <v>190</v>
      </c>
      <c r="H49" s="215"/>
      <c r="I49" s="210" t="n">
        <v>1</v>
      </c>
      <c r="J49" s="210" t="n">
        <v>1</v>
      </c>
      <c r="K49" s="162" t="s">
        <v>191</v>
      </c>
    </row>
    <row r="50" customFormat="false" ht="48" hidden="false" customHeight="true" outlineLevel="0" collapsed="false">
      <c r="A50" s="209" t="str">
        <f aca="false">CONCATENATE("openBankingBrazil/&lt;brand&gt;/companies/businessAccounts/incomeRate/",B50)</f>
        <v>openBankingBrazil/&lt;brand&gt;/companies/businessAccounts/incomeRate/savingAccount</v>
      </c>
      <c r="B50" s="162" t="s">
        <v>259</v>
      </c>
      <c r="C50" s="162" t="s">
        <v>260</v>
      </c>
      <c r="D50" s="209" t="s">
        <v>188</v>
      </c>
      <c r="E50" s="230" t="n">
        <v>2000</v>
      </c>
      <c r="F50" s="211" t="s">
        <v>201</v>
      </c>
      <c r="G50" s="209" t="s">
        <v>190</v>
      </c>
      <c r="H50" s="229"/>
      <c r="I50" s="210" t="n">
        <v>0</v>
      </c>
      <c r="J50" s="210" t="n">
        <v>1</v>
      </c>
      <c r="K50" s="162" t="s">
        <v>261</v>
      </c>
    </row>
    <row r="51" customFormat="false" ht="45" hidden="false" customHeight="false" outlineLevel="0" collapsed="false">
      <c r="A51" s="209" t="str">
        <f aca="false">CONCATENATE("openBankingBrazil/&lt;brand&gt;/companies/businessAccounts/incomeRate/",B51)</f>
        <v>openBankingBrazil/&lt;brand&gt;/companies/businessAccounts/incomeRate/prepaidPaymentAccount</v>
      </c>
      <c r="B51" s="211" t="s">
        <v>34</v>
      </c>
      <c r="C51" s="138" t="s">
        <v>286</v>
      </c>
      <c r="D51" s="209" t="s">
        <v>188</v>
      </c>
      <c r="E51" s="230" t="n">
        <v>2000</v>
      </c>
      <c r="F51" s="211" t="s">
        <v>201</v>
      </c>
      <c r="G51" s="209" t="s">
        <v>190</v>
      </c>
      <c r="H51" s="215"/>
      <c r="I51" s="210" t="n">
        <v>0</v>
      </c>
      <c r="J51" s="210" t="n">
        <v>1</v>
      </c>
      <c r="K51" s="162" t="s">
        <v>263</v>
      </c>
    </row>
  </sheetData>
  <autoFilter ref="A1:R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FBA6C744513F4D8B8DC2D1C2863AB2" ma:contentTypeVersion="6" ma:contentTypeDescription="Create a new document." ma:contentTypeScope="" ma:versionID="2a6088f881a734901c3ecdb58a7386a6">
  <xsd:schema xmlns:xsd="http://www.w3.org/2001/XMLSchema" xmlns:xs="http://www.w3.org/2001/XMLSchema" xmlns:p="http://schemas.microsoft.com/office/2006/metadata/properties" xmlns:ns2="52209596-8073-486d-b0a0-8f5f07cc2ec4" targetNamespace="http://schemas.microsoft.com/office/2006/metadata/properties" ma:root="true" ma:fieldsID="92addc30d019e3e6104331439729e31a" ns2:_="">
    <xsd:import namespace="52209596-8073-486d-b0a0-8f5f07cc2e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09596-8073-486d-b0a0-8f5f07c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8BE1A7-C384-41F7-B48A-53FD1453678E}">
  <ds:schemaRefs>
    <ds:schemaRef ds:uri="http://schemas.microsoft.com/sharepoint/v3/contenttype/forms"/>
  </ds:schemaRefs>
</ds:datastoreItem>
</file>

<file path=customXml/itemProps2.xml><?xml version="1.0" encoding="utf-8"?>
<ds:datastoreItem xmlns:ds="http://schemas.openxmlformats.org/officeDocument/2006/customXml" ds:itemID="{CEE39FED-E482-43B9-A134-EA9F2848A74D}"/>
</file>

<file path=customXml/itemProps3.xml><?xml version="1.0" encoding="utf-8"?>
<ds:datastoreItem xmlns:ds="http://schemas.openxmlformats.org/officeDocument/2006/customXml" ds:itemID="{C6505EFA-8E25-46CC-8A04-E27628F67DE7}">
  <ds:schemaRefs>
    <ds:schemaRef ds:uri="http://www.w3.org/XML/1998/namespace"/>
    <ds:schemaRef ds:uri="4d00477c-2b99-45e6-bc1d-34982d2cea45"/>
    <ds:schemaRef ds:uri="http://purl.org/dc/term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2915eeb2-190d-4826-aa44-030db2577ff1"/>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81</TotalTime>
  <Application>LibreOffice/6.4.6.2$Linux_X86_64 LibreOffice_project/40$Build-2</Application>
  <Company>GFT Technologies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2020-06-16T13:22:22Z</dcterms:created>
  <dc:creator>de Araujo Rodrigues, Thales</dc:creator>
  <dc:description/>
  <dc:language>en-US</dc:language>
  <cp:lastModifiedBy/>
  <dcterms:modified xsi:type="dcterms:W3CDTF">2021-01-28T12:53:13Z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GFT Technologies</vt:lpwstr>
  </property>
  <property fmtid="{D5CDD505-2E9C-101B-9397-08002B2CF9AE}" pid="4" name="Contact-email">
    <vt:lpwstr>apiteam@swagger.io</vt:lpwstr>
  </property>
  <property fmtid="{D5CDD505-2E9C-101B-9397-08002B2CF9AE}" pid="5" name="Contact-name">
    <vt:lpwstr>GFT</vt:lpwstr>
  </property>
  <property fmtid="{D5CDD505-2E9C-101B-9397-08002B2CF9AE}" pid="6" name="ContentTypeId">
    <vt:lpwstr>0x01010059FBA6C744513F4D8B8DC2D1C2863AB2</vt:lpwstr>
  </property>
  <property fmtid="{D5CDD505-2E9C-101B-9397-08002B2CF9AE}" pid="7" name="DocSecurity">
    <vt:i4>0</vt:i4>
  </property>
  <property fmtid="{D5CDD505-2E9C-101B-9397-08002B2CF9AE}" pid="8" name="HyperlinksChanged">
    <vt:bool>0</vt:bool>
  </property>
  <property fmtid="{D5CDD505-2E9C-101B-9397-08002B2CF9AE}" pid="9" name="Info-description">
    <vt:lpwstr>As API's descritas neste documento são referentes as API's da fase OpenData do Open Banking Brasil.</vt:lpwstr>
  </property>
  <property fmtid="{D5CDD505-2E9C-101B-9397-08002B2CF9AE}" pid="10" name="Info-title">
    <vt:lpwstr>API's OpenData do Open Banking Brasil</vt:lpwstr>
  </property>
  <property fmtid="{D5CDD505-2E9C-101B-9397-08002B2CF9AE}" pid="11" name="Info-version">
    <vt:lpwstr>1.1.0-rc</vt:lpwstr>
  </property>
  <property fmtid="{D5CDD505-2E9C-101B-9397-08002B2CF9AE}" pid="12" name="LinksUpToDate">
    <vt:bool>0</vt:bool>
  </property>
  <property fmtid="{D5CDD505-2E9C-101B-9397-08002B2CF9AE}" pid="13" name="MSIP_Label_40881dc9-f7f2-41de-a334-ceff3dc15b31_ActionId">
    <vt:lpwstr>592b91a9-5819-4209-b72c-00007343c616</vt:lpwstr>
  </property>
  <property fmtid="{D5CDD505-2E9C-101B-9397-08002B2CF9AE}" pid="14" name="MSIP_Label_40881dc9-f7f2-41de-a334-ceff3dc15b31_Enabled">
    <vt:lpwstr>true</vt:lpwstr>
  </property>
  <property fmtid="{D5CDD505-2E9C-101B-9397-08002B2CF9AE}" pid="15" name="MSIP_Label_40881dc9-f7f2-41de-a334-ceff3dc15b31_Method">
    <vt:lpwstr>Standard</vt:lpwstr>
  </property>
  <property fmtid="{D5CDD505-2E9C-101B-9397-08002B2CF9AE}" pid="16" name="MSIP_Label_40881dc9-f7f2-41de-a334-ceff3dc15b31_Name">
    <vt:lpwstr>40881dc9-f7f2-41de-a334-ceff3dc15b31</vt:lpwstr>
  </property>
  <property fmtid="{D5CDD505-2E9C-101B-9397-08002B2CF9AE}" pid="17" name="MSIP_Label_40881dc9-f7f2-41de-a334-ceff3dc15b31_SetDate">
    <vt:lpwstr>2020-09-04T15:32:03Z</vt:lpwstr>
  </property>
  <property fmtid="{D5CDD505-2E9C-101B-9397-08002B2CF9AE}" pid="18" name="MSIP_Label_40881dc9-f7f2-41de-a334-ceff3dc15b31_SiteId">
    <vt:lpwstr>ea0c2907-38d2-4181-8750-b0b190b60443</vt:lpwstr>
  </property>
  <property fmtid="{D5CDD505-2E9C-101B-9397-08002B2CF9AE}" pid="19" name="PathSheets">
    <vt:lpwstr>2,5</vt:lpwstr>
  </property>
  <property fmtid="{D5CDD505-2E9C-101B-9397-08002B2CF9AE}" pid="20" name="ScaleCrop">
    <vt:bool>0</vt:bool>
  </property>
  <property fmtid="{D5CDD505-2E9C-101B-9397-08002B2CF9AE}" pid="21" name="Server-url">
    <vt:lpwstr>http://api.banco.com.br/open-banking/products-services/v1</vt:lpwstr>
  </property>
  <property fmtid="{D5CDD505-2E9C-101B-9397-08002B2CF9AE}" pid="22" name="ShareDoc">
    <vt:bool>0</vt:bool>
  </property>
  <property fmtid="{D5CDD505-2E9C-101B-9397-08002B2CF9AE}" pid="23" name="Tags">
    <vt:lpwstr>Accounts,Loans,Credit Cards,Financings,Invoice Financings,Unarranged Account Overdraft</vt:lpwstr>
  </property>
</Properties>
</file>