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130"/>
  </bookViews>
  <sheets>
    <sheet name="Plan1" sheetId="1" r:id="rId1"/>
    <sheet name="Plan2" sheetId="7" r:id="rId2"/>
    <sheet name="Plan3" sheetId="8" r:id="rId3"/>
  </sheets>
  <definedNames>
    <definedName name="_xlnm._FilterDatabase" localSheetId="0" hidden="1">Plan1!$E$3:$E$202</definedName>
    <definedName name="_xlchart.v1.0" hidden="1">Plan1!$E$3:$E$202</definedName>
    <definedName name="_xlchart.v1.1" hidden="1">Plan1!$E$3:$E$202</definedName>
    <definedName name="_xlchart.v1.2" hidden="1">Plan1!$E$3:$E$202</definedName>
    <definedName name="_xlchart.v1.3" hidden="1">Plan1!$E$3:$E$202</definedName>
    <definedName name="_xlnm.Extract" localSheetId="0">Plan1!$F$3:$F$202</definedName>
  </definedNames>
  <calcPr calcId="152511"/>
</workbook>
</file>

<file path=xl/calcChain.xml><?xml version="1.0" encoding="utf-8"?>
<calcChain xmlns="http://schemas.openxmlformats.org/spreadsheetml/2006/main">
  <c r="Q6" i="7" l="1"/>
  <c r="Q7" i="7"/>
  <c r="P6" i="7"/>
  <c r="P7" i="7"/>
  <c r="P5" i="7"/>
  <c r="Q5" i="7" s="1"/>
  <c r="P9" i="7" s="1"/>
  <c r="Q9" i="7" s="1"/>
  <c r="R9" i="7" s="1"/>
  <c r="G17" i="7" l="1"/>
  <c r="H17" i="7" s="1"/>
  <c r="I17" i="7" s="1"/>
  <c r="G13" i="7"/>
  <c r="H13" i="7" s="1"/>
  <c r="I13" i="7" s="1"/>
  <c r="G14" i="7"/>
  <c r="H14" i="7" s="1"/>
  <c r="I14" i="7" s="1"/>
  <c r="G15" i="7"/>
  <c r="H15" i="7" s="1"/>
  <c r="I15" i="7" s="1"/>
  <c r="G16" i="7"/>
  <c r="H16" i="7" s="1"/>
  <c r="I16" i="7" s="1"/>
  <c r="G12" i="7"/>
  <c r="H12" i="7" s="1"/>
  <c r="I12" i="7" s="1"/>
  <c r="I20" i="7" l="1"/>
  <c r="L2" i="7"/>
  <c r="I5" i="7" l="1"/>
  <c r="I3" i="7"/>
  <c r="I4" i="7"/>
  <c r="I2" i="7"/>
  <c r="H3" i="7"/>
  <c r="H4" i="7"/>
  <c r="H2" i="7"/>
  <c r="G3" i="7" l="1"/>
  <c r="G4" i="7"/>
  <c r="G2" i="7"/>
  <c r="E4" i="7"/>
  <c r="B4" i="7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4" i="1"/>
  <c r="J5" i="1"/>
  <c r="J3" i="1"/>
  <c r="G154" i="1" l="1"/>
  <c r="M154" i="1" s="1"/>
  <c r="L154" i="1"/>
  <c r="N154" i="1"/>
  <c r="O154" i="1"/>
  <c r="G155" i="1"/>
  <c r="N155" i="1" s="1"/>
  <c r="O155" i="1"/>
  <c r="G156" i="1"/>
  <c r="M156" i="1" s="1"/>
  <c r="L156" i="1"/>
  <c r="O156" i="1"/>
  <c r="G157" i="1"/>
  <c r="L157" i="1" s="1"/>
  <c r="G158" i="1"/>
  <c r="M158" i="1" s="1"/>
  <c r="L158" i="1"/>
  <c r="G159" i="1"/>
  <c r="N159" i="1" s="1"/>
  <c r="O159" i="1"/>
  <c r="G160" i="1"/>
  <c r="L160" i="1"/>
  <c r="M160" i="1"/>
  <c r="N160" i="1"/>
  <c r="O160" i="1"/>
  <c r="G161" i="1"/>
  <c r="L161" i="1" s="1"/>
  <c r="M161" i="1"/>
  <c r="O161" i="1"/>
  <c r="G162" i="1"/>
  <c r="M162" i="1" s="1"/>
  <c r="L162" i="1"/>
  <c r="N162" i="1"/>
  <c r="O162" i="1"/>
  <c r="G163" i="1"/>
  <c r="N163" i="1" s="1"/>
  <c r="O163" i="1"/>
  <c r="G164" i="1"/>
  <c r="M164" i="1" s="1"/>
  <c r="L164" i="1"/>
  <c r="O164" i="1"/>
  <c r="G165" i="1"/>
  <c r="L165" i="1" s="1"/>
  <c r="G166" i="1"/>
  <c r="M166" i="1" s="1"/>
  <c r="L166" i="1"/>
  <c r="G167" i="1"/>
  <c r="N167" i="1" s="1"/>
  <c r="O167" i="1"/>
  <c r="G168" i="1"/>
  <c r="L168" i="1"/>
  <c r="M168" i="1"/>
  <c r="N168" i="1"/>
  <c r="O168" i="1"/>
  <c r="G169" i="1"/>
  <c r="L169" i="1" s="1"/>
  <c r="M169" i="1"/>
  <c r="O169" i="1"/>
  <c r="G170" i="1"/>
  <c r="M170" i="1" s="1"/>
  <c r="L170" i="1"/>
  <c r="N170" i="1"/>
  <c r="O170" i="1"/>
  <c r="G171" i="1"/>
  <c r="N171" i="1" s="1"/>
  <c r="O171" i="1"/>
  <c r="G172" i="1"/>
  <c r="M172" i="1" s="1"/>
  <c r="L172" i="1"/>
  <c r="G173" i="1"/>
  <c r="L173" i="1" s="1"/>
  <c r="G174" i="1"/>
  <c r="M174" i="1" s="1"/>
  <c r="L174" i="1"/>
  <c r="G175" i="1"/>
  <c r="N175" i="1" s="1"/>
  <c r="O175" i="1"/>
  <c r="G176" i="1"/>
  <c r="L176" i="1"/>
  <c r="M176" i="1"/>
  <c r="N176" i="1"/>
  <c r="O176" i="1"/>
  <c r="G177" i="1"/>
  <c r="L177" i="1" s="1"/>
  <c r="M177" i="1"/>
  <c r="O177" i="1"/>
  <c r="G178" i="1"/>
  <c r="M178" i="1" s="1"/>
  <c r="L178" i="1"/>
  <c r="N178" i="1"/>
  <c r="O178" i="1"/>
  <c r="G179" i="1"/>
  <c r="N179" i="1" s="1"/>
  <c r="O179" i="1"/>
  <c r="G180" i="1"/>
  <c r="M180" i="1" s="1"/>
  <c r="L180" i="1"/>
  <c r="G181" i="1"/>
  <c r="L181" i="1" s="1"/>
  <c r="M181" i="1"/>
  <c r="G182" i="1"/>
  <c r="N182" i="1" s="1"/>
  <c r="L182" i="1"/>
  <c r="M182" i="1"/>
  <c r="G183" i="1"/>
  <c r="N183" i="1" s="1"/>
  <c r="O183" i="1"/>
  <c r="G184" i="1"/>
  <c r="M184" i="1" s="1"/>
  <c r="L184" i="1"/>
  <c r="N184" i="1"/>
  <c r="O184" i="1"/>
  <c r="G185" i="1"/>
  <c r="L185" i="1" s="1"/>
  <c r="M185" i="1"/>
  <c r="O185" i="1"/>
  <c r="G186" i="1"/>
  <c r="L186" i="1" s="1"/>
  <c r="O186" i="1"/>
  <c r="G187" i="1"/>
  <c r="N187" i="1" s="1"/>
  <c r="O187" i="1"/>
  <c r="G188" i="1"/>
  <c r="M188" i="1" s="1"/>
  <c r="L188" i="1"/>
  <c r="G189" i="1"/>
  <c r="L189" i="1" s="1"/>
  <c r="M189" i="1"/>
  <c r="G190" i="1"/>
  <c r="N190" i="1" s="1"/>
  <c r="L190" i="1"/>
  <c r="M190" i="1"/>
  <c r="O190" i="1"/>
  <c r="G191" i="1"/>
  <c r="N191" i="1" s="1"/>
  <c r="O191" i="1"/>
  <c r="G192" i="1"/>
  <c r="M192" i="1" s="1"/>
  <c r="L192" i="1"/>
  <c r="N192" i="1"/>
  <c r="O192" i="1"/>
  <c r="G193" i="1"/>
  <c r="L193" i="1" s="1"/>
  <c r="M193" i="1"/>
  <c r="O193" i="1"/>
  <c r="G194" i="1"/>
  <c r="L194" i="1" s="1"/>
  <c r="G195" i="1"/>
  <c r="N195" i="1" s="1"/>
  <c r="O195" i="1"/>
  <c r="G196" i="1"/>
  <c r="M196" i="1" s="1"/>
  <c r="L196" i="1"/>
  <c r="G197" i="1"/>
  <c r="L197" i="1" s="1"/>
  <c r="M197" i="1"/>
  <c r="G198" i="1"/>
  <c r="N198" i="1" s="1"/>
  <c r="L198" i="1"/>
  <c r="M198" i="1"/>
  <c r="O198" i="1"/>
  <c r="G199" i="1"/>
  <c r="N199" i="1" s="1"/>
  <c r="O199" i="1"/>
  <c r="G200" i="1"/>
  <c r="M200" i="1" s="1"/>
  <c r="L200" i="1"/>
  <c r="N200" i="1"/>
  <c r="O200" i="1"/>
  <c r="G201" i="1"/>
  <c r="L201" i="1" s="1"/>
  <c r="M201" i="1"/>
  <c r="O201" i="1"/>
  <c r="G202" i="1"/>
  <c r="L202" i="1" s="1"/>
  <c r="W231" i="1"/>
  <c r="O202" i="1" l="1"/>
  <c r="O172" i="1"/>
  <c r="M202" i="1"/>
  <c r="O196" i="1"/>
  <c r="O194" i="1"/>
  <c r="N202" i="1"/>
  <c r="N194" i="1"/>
  <c r="N186" i="1"/>
  <c r="M194" i="1"/>
  <c r="O188" i="1"/>
  <c r="M186" i="1"/>
  <c r="O182" i="1"/>
  <c r="O180" i="1"/>
  <c r="O174" i="1"/>
  <c r="O173" i="1"/>
  <c r="N172" i="1"/>
  <c r="O166" i="1"/>
  <c r="O165" i="1"/>
  <c r="N164" i="1"/>
  <c r="O158" i="1"/>
  <c r="O157" i="1"/>
  <c r="N156" i="1"/>
  <c r="O197" i="1"/>
  <c r="N196" i="1"/>
  <c r="O189" i="1"/>
  <c r="N188" i="1"/>
  <c r="O181" i="1"/>
  <c r="N180" i="1"/>
  <c r="N174" i="1"/>
  <c r="M173" i="1"/>
  <c r="N166" i="1"/>
  <c r="M165" i="1"/>
  <c r="N158" i="1"/>
  <c r="M157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N201" i="1"/>
  <c r="L199" i="1"/>
  <c r="N197" i="1"/>
  <c r="L195" i="1"/>
  <c r="N193" i="1"/>
  <c r="L191" i="1"/>
  <c r="N189" i="1"/>
  <c r="L187" i="1"/>
  <c r="N185" i="1"/>
  <c r="L183" i="1"/>
  <c r="N181" i="1"/>
  <c r="L179" i="1"/>
  <c r="N177" i="1"/>
  <c r="L175" i="1"/>
  <c r="N173" i="1"/>
  <c r="L171" i="1"/>
  <c r="N169" i="1"/>
  <c r="L167" i="1"/>
  <c r="N165" i="1"/>
  <c r="L163" i="1"/>
  <c r="N161" i="1"/>
  <c r="L159" i="1"/>
  <c r="N157" i="1"/>
  <c r="L155" i="1"/>
  <c r="T202" i="1" l="1"/>
  <c r="P202" i="1"/>
  <c r="S202" i="1"/>
  <c r="R202" i="1"/>
  <c r="Q202" i="1"/>
  <c r="S201" i="1" l="1"/>
  <c r="R201" i="1"/>
  <c r="Q201" i="1"/>
  <c r="P201" i="1"/>
  <c r="T201" i="1"/>
  <c r="S193" i="1"/>
  <c r="R193" i="1"/>
  <c r="Q193" i="1"/>
  <c r="P193" i="1"/>
  <c r="T193" i="1"/>
  <c r="S185" i="1"/>
  <c r="R185" i="1"/>
  <c r="Q185" i="1"/>
  <c r="P185" i="1"/>
  <c r="T185" i="1"/>
  <c r="S177" i="1"/>
  <c r="R177" i="1"/>
  <c r="Q177" i="1"/>
  <c r="P177" i="1"/>
  <c r="T177" i="1"/>
  <c r="S173" i="1"/>
  <c r="R173" i="1"/>
  <c r="T173" i="1"/>
  <c r="Q173" i="1"/>
  <c r="P173" i="1"/>
  <c r="S165" i="1"/>
  <c r="R165" i="1"/>
  <c r="Q165" i="1"/>
  <c r="T165" i="1"/>
  <c r="P165" i="1"/>
  <c r="S161" i="1"/>
  <c r="R161" i="1"/>
  <c r="Q161" i="1"/>
  <c r="P161" i="1"/>
  <c r="T161" i="1"/>
  <c r="R200" i="1"/>
  <c r="Q200" i="1"/>
  <c r="P200" i="1"/>
  <c r="T200" i="1"/>
  <c r="S200" i="1"/>
  <c r="R188" i="1"/>
  <c r="Q188" i="1"/>
  <c r="T188" i="1"/>
  <c r="S188" i="1"/>
  <c r="P188" i="1"/>
  <c r="R180" i="1"/>
  <c r="Q180" i="1"/>
  <c r="T180" i="1"/>
  <c r="P180" i="1"/>
  <c r="S180" i="1"/>
  <c r="R172" i="1"/>
  <c r="Q172" i="1"/>
  <c r="T172" i="1"/>
  <c r="S172" i="1"/>
  <c r="P172" i="1"/>
  <c r="R164" i="1"/>
  <c r="Q164" i="1"/>
  <c r="T164" i="1"/>
  <c r="P164" i="1"/>
  <c r="S164" i="1"/>
  <c r="R156" i="1"/>
  <c r="Q156" i="1"/>
  <c r="T156" i="1"/>
  <c r="S156" i="1"/>
  <c r="P156" i="1"/>
  <c r="Q199" i="1"/>
  <c r="T199" i="1"/>
  <c r="P199" i="1"/>
  <c r="S199" i="1"/>
  <c r="R199" i="1"/>
  <c r="Q195" i="1"/>
  <c r="T195" i="1"/>
  <c r="P195" i="1"/>
  <c r="S195" i="1"/>
  <c r="R195" i="1"/>
  <c r="Q191" i="1"/>
  <c r="T191" i="1"/>
  <c r="P191" i="1"/>
  <c r="S191" i="1"/>
  <c r="R191" i="1"/>
  <c r="Q187" i="1"/>
  <c r="T187" i="1"/>
  <c r="P187" i="1"/>
  <c r="S187" i="1"/>
  <c r="R187" i="1"/>
  <c r="Q183" i="1"/>
  <c r="T183" i="1"/>
  <c r="P183" i="1"/>
  <c r="S183" i="1"/>
  <c r="R183" i="1"/>
  <c r="Q179" i="1"/>
  <c r="T179" i="1"/>
  <c r="P179" i="1"/>
  <c r="S179" i="1"/>
  <c r="R179" i="1"/>
  <c r="Q175" i="1"/>
  <c r="T175" i="1"/>
  <c r="P175" i="1"/>
  <c r="S175" i="1"/>
  <c r="R175" i="1"/>
  <c r="Q171" i="1"/>
  <c r="T171" i="1"/>
  <c r="P171" i="1"/>
  <c r="S171" i="1"/>
  <c r="R171" i="1"/>
  <c r="Q167" i="1"/>
  <c r="T167" i="1"/>
  <c r="P167" i="1"/>
  <c r="S167" i="1"/>
  <c r="R167" i="1"/>
  <c r="Q163" i="1"/>
  <c r="T163" i="1"/>
  <c r="P163" i="1"/>
  <c r="S163" i="1"/>
  <c r="R163" i="1"/>
  <c r="Q159" i="1"/>
  <c r="T159" i="1"/>
  <c r="P159" i="1"/>
  <c r="S159" i="1"/>
  <c r="R159" i="1"/>
  <c r="Q155" i="1"/>
  <c r="T155" i="1"/>
  <c r="P155" i="1"/>
  <c r="S155" i="1"/>
  <c r="R155" i="1"/>
  <c r="S197" i="1"/>
  <c r="R197" i="1"/>
  <c r="Q197" i="1"/>
  <c r="T197" i="1"/>
  <c r="P197" i="1"/>
  <c r="S189" i="1"/>
  <c r="R189" i="1"/>
  <c r="T189" i="1"/>
  <c r="Q189" i="1"/>
  <c r="P189" i="1"/>
  <c r="S181" i="1"/>
  <c r="R181" i="1"/>
  <c r="Q181" i="1"/>
  <c r="T181" i="1"/>
  <c r="P181" i="1"/>
  <c r="S169" i="1"/>
  <c r="R169" i="1"/>
  <c r="Q169" i="1"/>
  <c r="P169" i="1"/>
  <c r="T169" i="1"/>
  <c r="S157" i="1"/>
  <c r="R157" i="1"/>
  <c r="T157" i="1"/>
  <c r="Q157" i="1"/>
  <c r="P157" i="1"/>
  <c r="R196" i="1"/>
  <c r="Q196" i="1"/>
  <c r="T196" i="1"/>
  <c r="P196" i="1"/>
  <c r="S196" i="1"/>
  <c r="R192" i="1"/>
  <c r="Q192" i="1"/>
  <c r="P192" i="1"/>
  <c r="T192" i="1"/>
  <c r="S192" i="1"/>
  <c r="R184" i="1"/>
  <c r="Q184" i="1"/>
  <c r="P184" i="1"/>
  <c r="T184" i="1"/>
  <c r="S184" i="1"/>
  <c r="R176" i="1"/>
  <c r="Q176" i="1"/>
  <c r="P176" i="1"/>
  <c r="T176" i="1"/>
  <c r="S176" i="1"/>
  <c r="R168" i="1"/>
  <c r="Q168" i="1"/>
  <c r="P168" i="1"/>
  <c r="T168" i="1"/>
  <c r="S168" i="1"/>
  <c r="R160" i="1"/>
  <c r="Q160" i="1"/>
  <c r="P160" i="1"/>
  <c r="T160" i="1"/>
  <c r="S160" i="1"/>
  <c r="T198" i="1"/>
  <c r="P198" i="1"/>
  <c r="S198" i="1"/>
  <c r="R198" i="1"/>
  <c r="Q198" i="1"/>
  <c r="T194" i="1"/>
  <c r="P194" i="1"/>
  <c r="S194" i="1"/>
  <c r="R194" i="1"/>
  <c r="Q194" i="1"/>
  <c r="T190" i="1"/>
  <c r="P190" i="1"/>
  <c r="S190" i="1"/>
  <c r="R190" i="1"/>
  <c r="Q190" i="1"/>
  <c r="T186" i="1"/>
  <c r="P186" i="1"/>
  <c r="S186" i="1"/>
  <c r="R186" i="1"/>
  <c r="Q186" i="1"/>
  <c r="T182" i="1"/>
  <c r="P182" i="1"/>
  <c r="S182" i="1"/>
  <c r="R182" i="1"/>
  <c r="Q182" i="1"/>
  <c r="T178" i="1"/>
  <c r="P178" i="1"/>
  <c r="S178" i="1"/>
  <c r="R178" i="1"/>
  <c r="Q178" i="1"/>
  <c r="T174" i="1"/>
  <c r="P174" i="1"/>
  <c r="S174" i="1"/>
  <c r="R174" i="1"/>
  <c r="Q174" i="1"/>
  <c r="T170" i="1"/>
  <c r="P170" i="1"/>
  <c r="S170" i="1"/>
  <c r="R170" i="1"/>
  <c r="Q170" i="1"/>
  <c r="T166" i="1"/>
  <c r="P166" i="1"/>
  <c r="S166" i="1"/>
  <c r="R166" i="1"/>
  <c r="Q166" i="1"/>
  <c r="T162" i="1"/>
  <c r="P162" i="1"/>
  <c r="S162" i="1"/>
  <c r="R162" i="1"/>
  <c r="Q162" i="1"/>
  <c r="T158" i="1"/>
  <c r="P158" i="1"/>
  <c r="S158" i="1"/>
  <c r="R158" i="1"/>
  <c r="Q158" i="1"/>
  <c r="T154" i="1"/>
  <c r="P154" i="1"/>
  <c r="S154" i="1"/>
  <c r="R154" i="1"/>
  <c r="Q154" i="1"/>
  <c r="S229" i="1"/>
  <c r="S231" i="1"/>
  <c r="S237" i="1"/>
  <c r="S239" i="1"/>
  <c r="S230" i="1"/>
  <c r="W229" i="1" s="1"/>
  <c r="S233" i="1"/>
  <c r="S236" i="1"/>
  <c r="W230" i="1"/>
  <c r="S238" i="1" l="1"/>
  <c r="W232" i="1"/>
  <c r="W238" i="1" s="1"/>
  <c r="W236" i="1" l="1"/>
  <c r="W235" i="1"/>
  <c r="W239" i="1"/>
  <c r="G5" i="1" l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48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3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52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P115" i="1" l="1"/>
  <c r="T115" i="1"/>
  <c r="M115" i="1"/>
  <c r="Q115" i="1"/>
  <c r="N115" i="1"/>
  <c r="R115" i="1"/>
  <c r="O115" i="1"/>
  <c r="S115" i="1"/>
  <c r="L115" i="1"/>
  <c r="P83" i="1"/>
  <c r="T83" i="1"/>
  <c r="M83" i="1"/>
  <c r="Q83" i="1"/>
  <c r="N83" i="1"/>
  <c r="R83" i="1"/>
  <c r="O83" i="1"/>
  <c r="S83" i="1"/>
  <c r="L83" i="1"/>
  <c r="M35" i="1"/>
  <c r="Q35" i="1"/>
  <c r="N35" i="1"/>
  <c r="R35" i="1"/>
  <c r="O35" i="1"/>
  <c r="S35" i="1"/>
  <c r="P35" i="1"/>
  <c r="T35" i="1"/>
  <c r="L35" i="1"/>
  <c r="P132" i="1"/>
  <c r="T132" i="1"/>
  <c r="M132" i="1"/>
  <c r="Q132" i="1"/>
  <c r="N132" i="1"/>
  <c r="R132" i="1"/>
  <c r="S132" i="1"/>
  <c r="O132" i="1"/>
  <c r="L132" i="1"/>
  <c r="P84" i="1"/>
  <c r="T84" i="1"/>
  <c r="M84" i="1"/>
  <c r="Q84" i="1"/>
  <c r="N84" i="1"/>
  <c r="R84" i="1"/>
  <c r="S84" i="1"/>
  <c r="O84" i="1"/>
  <c r="L84" i="1"/>
  <c r="M52" i="1"/>
  <c r="Q52" i="1"/>
  <c r="N52" i="1"/>
  <c r="R52" i="1"/>
  <c r="O52" i="1"/>
  <c r="S52" i="1"/>
  <c r="P52" i="1"/>
  <c r="T52" i="1"/>
  <c r="L52" i="1"/>
  <c r="M20" i="1"/>
  <c r="Q20" i="1"/>
  <c r="N20" i="1"/>
  <c r="R20" i="1"/>
  <c r="O20" i="1"/>
  <c r="S20" i="1"/>
  <c r="P20" i="1"/>
  <c r="T20" i="1"/>
  <c r="L20" i="1"/>
  <c r="P142" i="1"/>
  <c r="T142" i="1"/>
  <c r="M142" i="1"/>
  <c r="Q142" i="1"/>
  <c r="N142" i="1"/>
  <c r="R142" i="1"/>
  <c r="S142" i="1"/>
  <c r="O142" i="1"/>
  <c r="L142" i="1"/>
  <c r="P110" i="1"/>
  <c r="T110" i="1"/>
  <c r="M110" i="1"/>
  <c r="Q110" i="1"/>
  <c r="N110" i="1"/>
  <c r="R110" i="1"/>
  <c r="S110" i="1"/>
  <c r="L110" i="1"/>
  <c r="O110" i="1"/>
  <c r="P78" i="1"/>
  <c r="T78" i="1"/>
  <c r="M78" i="1"/>
  <c r="Q78" i="1"/>
  <c r="N78" i="1"/>
  <c r="R78" i="1"/>
  <c r="S78" i="1"/>
  <c r="L78" i="1"/>
  <c r="O78" i="1"/>
  <c r="M46" i="1"/>
  <c r="N46" i="1"/>
  <c r="Q46" i="1"/>
  <c r="R46" i="1"/>
  <c r="O46" i="1"/>
  <c r="S46" i="1"/>
  <c r="P46" i="1"/>
  <c r="T46" i="1"/>
  <c r="L46" i="1"/>
  <c r="M153" i="1"/>
  <c r="Q153" i="1"/>
  <c r="N153" i="1"/>
  <c r="R153" i="1"/>
  <c r="O153" i="1"/>
  <c r="S153" i="1"/>
  <c r="P153" i="1"/>
  <c r="T153" i="1"/>
  <c r="L153" i="1"/>
  <c r="P121" i="1"/>
  <c r="T121" i="1"/>
  <c r="M121" i="1"/>
  <c r="Q121" i="1"/>
  <c r="N121" i="1"/>
  <c r="R121" i="1"/>
  <c r="L121" i="1"/>
  <c r="O121" i="1"/>
  <c r="S121" i="1"/>
  <c r="P89" i="1"/>
  <c r="T89" i="1"/>
  <c r="M89" i="1"/>
  <c r="Q89" i="1"/>
  <c r="N89" i="1"/>
  <c r="R89" i="1"/>
  <c r="L89" i="1"/>
  <c r="O89" i="1"/>
  <c r="S89" i="1"/>
  <c r="M73" i="1"/>
  <c r="Q73" i="1"/>
  <c r="N73" i="1"/>
  <c r="R73" i="1"/>
  <c r="O73" i="1"/>
  <c r="S73" i="1"/>
  <c r="P73" i="1"/>
  <c r="T73" i="1"/>
  <c r="L73" i="1"/>
  <c r="M57" i="1"/>
  <c r="Q57" i="1"/>
  <c r="N57" i="1"/>
  <c r="R57" i="1"/>
  <c r="O57" i="1"/>
  <c r="S57" i="1"/>
  <c r="P57" i="1"/>
  <c r="T57" i="1"/>
  <c r="L57" i="1"/>
  <c r="M25" i="1"/>
  <c r="Q25" i="1"/>
  <c r="N25" i="1"/>
  <c r="R25" i="1"/>
  <c r="O25" i="1"/>
  <c r="S25" i="1"/>
  <c r="P25" i="1"/>
  <c r="T25" i="1"/>
  <c r="L25" i="1"/>
  <c r="P139" i="1"/>
  <c r="T139" i="1"/>
  <c r="M139" i="1"/>
  <c r="Q139" i="1"/>
  <c r="N139" i="1"/>
  <c r="R139" i="1"/>
  <c r="O139" i="1"/>
  <c r="S139" i="1"/>
  <c r="L139" i="1"/>
  <c r="P123" i="1"/>
  <c r="T123" i="1"/>
  <c r="M123" i="1"/>
  <c r="Q123" i="1"/>
  <c r="N123" i="1"/>
  <c r="R123" i="1"/>
  <c r="O123" i="1"/>
  <c r="S123" i="1"/>
  <c r="L123" i="1"/>
  <c r="P107" i="1"/>
  <c r="T107" i="1"/>
  <c r="M107" i="1"/>
  <c r="Q107" i="1"/>
  <c r="N107" i="1"/>
  <c r="R107" i="1"/>
  <c r="O107" i="1"/>
  <c r="S107" i="1"/>
  <c r="L107" i="1"/>
  <c r="P91" i="1"/>
  <c r="T91" i="1"/>
  <c r="M91" i="1"/>
  <c r="Q91" i="1"/>
  <c r="N91" i="1"/>
  <c r="R91" i="1"/>
  <c r="O91" i="1"/>
  <c r="S91" i="1"/>
  <c r="L91" i="1"/>
  <c r="M75" i="1"/>
  <c r="N75" i="1"/>
  <c r="R75" i="1"/>
  <c r="O75" i="1"/>
  <c r="S75" i="1"/>
  <c r="P75" i="1"/>
  <c r="Q75" i="1"/>
  <c r="T75" i="1"/>
  <c r="L75" i="1"/>
  <c r="M59" i="1"/>
  <c r="Q59" i="1"/>
  <c r="N59" i="1"/>
  <c r="R59" i="1"/>
  <c r="O59" i="1"/>
  <c r="S59" i="1"/>
  <c r="P59" i="1"/>
  <c r="T59" i="1"/>
  <c r="L59" i="1"/>
  <c r="M43" i="1"/>
  <c r="Q43" i="1"/>
  <c r="N43" i="1"/>
  <c r="R43" i="1"/>
  <c r="S43" i="1"/>
  <c r="T43" i="1"/>
  <c r="O43" i="1"/>
  <c r="P43" i="1"/>
  <c r="L43" i="1"/>
  <c r="M27" i="1"/>
  <c r="Q27" i="1"/>
  <c r="N27" i="1"/>
  <c r="R27" i="1"/>
  <c r="O27" i="1"/>
  <c r="S27" i="1"/>
  <c r="P27" i="1"/>
  <c r="T27" i="1"/>
  <c r="L27" i="1"/>
  <c r="M11" i="1"/>
  <c r="Q11" i="1"/>
  <c r="N11" i="1"/>
  <c r="R11" i="1"/>
  <c r="O11" i="1"/>
  <c r="S11" i="1"/>
  <c r="P11" i="1"/>
  <c r="T11" i="1"/>
  <c r="L11" i="1"/>
  <c r="P140" i="1"/>
  <c r="T140" i="1"/>
  <c r="M140" i="1"/>
  <c r="Q140" i="1"/>
  <c r="N140" i="1"/>
  <c r="R140" i="1"/>
  <c r="S140" i="1"/>
  <c r="O140" i="1"/>
  <c r="L140" i="1"/>
  <c r="P124" i="1"/>
  <c r="T124" i="1"/>
  <c r="M124" i="1"/>
  <c r="Q124" i="1"/>
  <c r="N124" i="1"/>
  <c r="R124" i="1"/>
  <c r="S124" i="1"/>
  <c r="O124" i="1"/>
  <c r="L124" i="1"/>
  <c r="P108" i="1"/>
  <c r="T108" i="1"/>
  <c r="M108" i="1"/>
  <c r="Q108" i="1"/>
  <c r="N108" i="1"/>
  <c r="R108" i="1"/>
  <c r="S108" i="1"/>
  <c r="O108" i="1"/>
  <c r="L108" i="1"/>
  <c r="P92" i="1"/>
  <c r="T92" i="1"/>
  <c r="M92" i="1"/>
  <c r="Q92" i="1"/>
  <c r="N92" i="1"/>
  <c r="R92" i="1"/>
  <c r="S92" i="1"/>
  <c r="O92" i="1"/>
  <c r="L92" i="1"/>
  <c r="N76" i="1"/>
  <c r="R76" i="1"/>
  <c r="O76" i="1"/>
  <c r="S76" i="1"/>
  <c r="P76" i="1"/>
  <c r="Q76" i="1"/>
  <c r="T76" i="1"/>
  <c r="M76" i="1"/>
  <c r="L76" i="1"/>
  <c r="M60" i="1"/>
  <c r="Q60" i="1"/>
  <c r="N60" i="1"/>
  <c r="R60" i="1"/>
  <c r="O60" i="1"/>
  <c r="S60" i="1"/>
  <c r="P60" i="1"/>
  <c r="T60" i="1"/>
  <c r="L60" i="1"/>
  <c r="M44" i="1"/>
  <c r="Q44" i="1"/>
  <c r="N44" i="1"/>
  <c r="R44" i="1"/>
  <c r="S44" i="1"/>
  <c r="T44" i="1"/>
  <c r="O44" i="1"/>
  <c r="P44" i="1"/>
  <c r="L44" i="1"/>
  <c r="M28" i="1"/>
  <c r="Q28" i="1"/>
  <c r="N28" i="1"/>
  <c r="R28" i="1"/>
  <c r="O28" i="1"/>
  <c r="S28" i="1"/>
  <c r="P28" i="1"/>
  <c r="T28" i="1"/>
  <c r="L28" i="1"/>
  <c r="M12" i="1"/>
  <c r="Q12" i="1"/>
  <c r="N12" i="1"/>
  <c r="R12" i="1"/>
  <c r="O12" i="1"/>
  <c r="S12" i="1"/>
  <c r="P12" i="1"/>
  <c r="T12" i="1"/>
  <c r="L12" i="1"/>
  <c r="P150" i="1"/>
  <c r="T150" i="1"/>
  <c r="M150" i="1"/>
  <c r="Q150" i="1"/>
  <c r="S150" i="1"/>
  <c r="N150" i="1"/>
  <c r="O150" i="1"/>
  <c r="R150" i="1"/>
  <c r="L150" i="1"/>
  <c r="P134" i="1"/>
  <c r="T134" i="1"/>
  <c r="M134" i="1"/>
  <c r="Q134" i="1"/>
  <c r="N134" i="1"/>
  <c r="R134" i="1"/>
  <c r="S134" i="1"/>
  <c r="O134" i="1"/>
  <c r="L134" i="1"/>
  <c r="P118" i="1"/>
  <c r="T118" i="1"/>
  <c r="M118" i="1"/>
  <c r="Q118" i="1"/>
  <c r="N118" i="1"/>
  <c r="R118" i="1"/>
  <c r="S118" i="1"/>
  <c r="L118" i="1"/>
  <c r="O118" i="1"/>
  <c r="P102" i="1"/>
  <c r="T102" i="1"/>
  <c r="M102" i="1"/>
  <c r="Q102" i="1"/>
  <c r="N102" i="1"/>
  <c r="R102" i="1"/>
  <c r="S102" i="1"/>
  <c r="L102" i="1"/>
  <c r="O102" i="1"/>
  <c r="P86" i="1"/>
  <c r="T86" i="1"/>
  <c r="M86" i="1"/>
  <c r="Q86" i="1"/>
  <c r="N86" i="1"/>
  <c r="R86" i="1"/>
  <c r="S86" i="1"/>
  <c r="L86" i="1"/>
  <c r="O86" i="1"/>
  <c r="M70" i="1"/>
  <c r="Q70" i="1"/>
  <c r="N70" i="1"/>
  <c r="R70" i="1"/>
  <c r="O70" i="1"/>
  <c r="S70" i="1"/>
  <c r="P70" i="1"/>
  <c r="T70" i="1"/>
  <c r="L70" i="1"/>
  <c r="M54" i="1"/>
  <c r="Q54" i="1"/>
  <c r="N54" i="1"/>
  <c r="R54" i="1"/>
  <c r="O54" i="1"/>
  <c r="S54" i="1"/>
  <c r="P54" i="1"/>
  <c r="T54" i="1"/>
  <c r="L54" i="1"/>
  <c r="M38" i="1"/>
  <c r="Q38" i="1"/>
  <c r="N38" i="1"/>
  <c r="R38" i="1"/>
  <c r="O38" i="1"/>
  <c r="S38" i="1"/>
  <c r="P38" i="1"/>
  <c r="T38" i="1"/>
  <c r="L38" i="1"/>
  <c r="M22" i="1"/>
  <c r="Q22" i="1"/>
  <c r="N22" i="1"/>
  <c r="R22" i="1"/>
  <c r="O22" i="1"/>
  <c r="S22" i="1"/>
  <c r="P22" i="1"/>
  <c r="T22" i="1"/>
  <c r="L22" i="1"/>
  <c r="M6" i="1"/>
  <c r="Q6" i="1"/>
  <c r="N6" i="1"/>
  <c r="R6" i="1"/>
  <c r="O6" i="1"/>
  <c r="S6" i="1"/>
  <c r="P6" i="1"/>
  <c r="T6" i="1"/>
  <c r="L6" i="1"/>
  <c r="P145" i="1"/>
  <c r="T145" i="1"/>
  <c r="M145" i="1"/>
  <c r="Q145" i="1"/>
  <c r="N145" i="1"/>
  <c r="R145" i="1"/>
  <c r="O145" i="1"/>
  <c r="S145" i="1"/>
  <c r="L145" i="1"/>
  <c r="P129" i="1"/>
  <c r="T129" i="1"/>
  <c r="M129" i="1"/>
  <c r="Q129" i="1"/>
  <c r="N129" i="1"/>
  <c r="R129" i="1"/>
  <c r="L129" i="1"/>
  <c r="O129" i="1"/>
  <c r="S129" i="1"/>
  <c r="P113" i="1"/>
  <c r="T113" i="1"/>
  <c r="M113" i="1"/>
  <c r="Q113" i="1"/>
  <c r="N113" i="1"/>
  <c r="R113" i="1"/>
  <c r="L113" i="1"/>
  <c r="O113" i="1"/>
  <c r="S113" i="1"/>
  <c r="P97" i="1"/>
  <c r="T97" i="1"/>
  <c r="M97" i="1"/>
  <c r="Q97" i="1"/>
  <c r="N97" i="1"/>
  <c r="R97" i="1"/>
  <c r="L97" i="1"/>
  <c r="O97" i="1"/>
  <c r="S97" i="1"/>
  <c r="P81" i="1"/>
  <c r="T81" i="1"/>
  <c r="M81" i="1"/>
  <c r="Q81" i="1"/>
  <c r="N81" i="1"/>
  <c r="R81" i="1"/>
  <c r="L81" i="1"/>
  <c r="O81" i="1"/>
  <c r="S81" i="1"/>
  <c r="M65" i="1"/>
  <c r="Q65" i="1"/>
  <c r="N65" i="1"/>
  <c r="R65" i="1"/>
  <c r="O65" i="1"/>
  <c r="S65" i="1"/>
  <c r="P65" i="1"/>
  <c r="T65" i="1"/>
  <c r="L65" i="1"/>
  <c r="M49" i="1"/>
  <c r="Q49" i="1"/>
  <c r="N49" i="1"/>
  <c r="R49" i="1"/>
  <c r="O49" i="1"/>
  <c r="S49" i="1"/>
  <c r="P49" i="1"/>
  <c r="T49" i="1"/>
  <c r="L49" i="1"/>
  <c r="M33" i="1"/>
  <c r="Q33" i="1"/>
  <c r="N33" i="1"/>
  <c r="R33" i="1"/>
  <c r="O33" i="1"/>
  <c r="S33" i="1"/>
  <c r="P33" i="1"/>
  <c r="T33" i="1"/>
  <c r="L33" i="1"/>
  <c r="M17" i="1"/>
  <c r="Q17" i="1"/>
  <c r="N17" i="1"/>
  <c r="R17" i="1"/>
  <c r="O17" i="1"/>
  <c r="S17" i="1"/>
  <c r="P17" i="1"/>
  <c r="T17" i="1"/>
  <c r="L17" i="1"/>
  <c r="P131" i="1"/>
  <c r="T131" i="1"/>
  <c r="M131" i="1"/>
  <c r="Q131" i="1"/>
  <c r="N131" i="1"/>
  <c r="R131" i="1"/>
  <c r="O131" i="1"/>
  <c r="S131" i="1"/>
  <c r="L131" i="1"/>
  <c r="M67" i="1"/>
  <c r="Q67" i="1"/>
  <c r="N67" i="1"/>
  <c r="R67" i="1"/>
  <c r="O67" i="1"/>
  <c r="S67" i="1"/>
  <c r="P67" i="1"/>
  <c r="T67" i="1"/>
  <c r="L67" i="1"/>
  <c r="M19" i="1"/>
  <c r="Q19" i="1"/>
  <c r="N19" i="1"/>
  <c r="R19" i="1"/>
  <c r="O19" i="1"/>
  <c r="S19" i="1"/>
  <c r="P19" i="1"/>
  <c r="T19" i="1"/>
  <c r="L19" i="1"/>
  <c r="P116" i="1"/>
  <c r="T116" i="1"/>
  <c r="M116" i="1"/>
  <c r="Q116" i="1"/>
  <c r="N116" i="1"/>
  <c r="R116" i="1"/>
  <c r="S116" i="1"/>
  <c r="O116" i="1"/>
  <c r="L116" i="1"/>
  <c r="M151" i="1"/>
  <c r="Q151" i="1"/>
  <c r="N151" i="1"/>
  <c r="R151" i="1"/>
  <c r="O151" i="1"/>
  <c r="S151" i="1"/>
  <c r="P151" i="1"/>
  <c r="T151" i="1"/>
  <c r="L151" i="1"/>
  <c r="P135" i="1"/>
  <c r="T135" i="1"/>
  <c r="M135" i="1"/>
  <c r="Q135" i="1"/>
  <c r="N135" i="1"/>
  <c r="R135" i="1"/>
  <c r="O135" i="1"/>
  <c r="S135" i="1"/>
  <c r="L135" i="1"/>
  <c r="P119" i="1"/>
  <c r="T119" i="1"/>
  <c r="M119" i="1"/>
  <c r="Q119" i="1"/>
  <c r="N119" i="1"/>
  <c r="R119" i="1"/>
  <c r="O119" i="1"/>
  <c r="S119" i="1"/>
  <c r="L119" i="1"/>
  <c r="P103" i="1"/>
  <c r="T103" i="1"/>
  <c r="M103" i="1"/>
  <c r="Q103" i="1"/>
  <c r="N103" i="1"/>
  <c r="R103" i="1"/>
  <c r="O103" i="1"/>
  <c r="S103" i="1"/>
  <c r="L103" i="1"/>
  <c r="P87" i="1"/>
  <c r="T87" i="1"/>
  <c r="M87" i="1"/>
  <c r="Q87" i="1"/>
  <c r="N87" i="1"/>
  <c r="R87" i="1"/>
  <c r="O87" i="1"/>
  <c r="S87" i="1"/>
  <c r="L87" i="1"/>
  <c r="M71" i="1"/>
  <c r="Q71" i="1"/>
  <c r="N71" i="1"/>
  <c r="R71" i="1"/>
  <c r="O71" i="1"/>
  <c r="S71" i="1"/>
  <c r="P71" i="1"/>
  <c r="T71" i="1"/>
  <c r="L71" i="1"/>
  <c r="M55" i="1"/>
  <c r="Q55" i="1"/>
  <c r="N55" i="1"/>
  <c r="R55" i="1"/>
  <c r="O55" i="1"/>
  <c r="S55" i="1"/>
  <c r="P55" i="1"/>
  <c r="T55" i="1"/>
  <c r="L55" i="1"/>
  <c r="M39" i="1"/>
  <c r="Q39" i="1"/>
  <c r="N39" i="1"/>
  <c r="R39" i="1"/>
  <c r="O39" i="1"/>
  <c r="S39" i="1"/>
  <c r="P39" i="1"/>
  <c r="T39" i="1"/>
  <c r="L39" i="1"/>
  <c r="M23" i="1"/>
  <c r="Q23" i="1"/>
  <c r="N23" i="1"/>
  <c r="R23" i="1"/>
  <c r="O23" i="1"/>
  <c r="S23" i="1"/>
  <c r="P23" i="1"/>
  <c r="T23" i="1"/>
  <c r="L23" i="1"/>
  <c r="M7" i="1"/>
  <c r="Q7" i="1"/>
  <c r="N7" i="1"/>
  <c r="R7" i="1"/>
  <c r="O7" i="1"/>
  <c r="S7" i="1"/>
  <c r="P7" i="1"/>
  <c r="T7" i="1"/>
  <c r="L7" i="1"/>
  <c r="P136" i="1"/>
  <c r="T136" i="1"/>
  <c r="M136" i="1"/>
  <c r="Q136" i="1"/>
  <c r="N136" i="1"/>
  <c r="R136" i="1"/>
  <c r="S136" i="1"/>
  <c r="O136" i="1"/>
  <c r="L136" i="1"/>
  <c r="P120" i="1"/>
  <c r="T120" i="1"/>
  <c r="M120" i="1"/>
  <c r="Q120" i="1"/>
  <c r="N120" i="1"/>
  <c r="R120" i="1"/>
  <c r="S120" i="1"/>
  <c r="O120" i="1"/>
  <c r="L120" i="1"/>
  <c r="P104" i="1"/>
  <c r="T104" i="1"/>
  <c r="M104" i="1"/>
  <c r="Q104" i="1"/>
  <c r="N104" i="1"/>
  <c r="R104" i="1"/>
  <c r="S104" i="1"/>
  <c r="O104" i="1"/>
  <c r="L104" i="1"/>
  <c r="P88" i="1"/>
  <c r="T88" i="1"/>
  <c r="M88" i="1"/>
  <c r="Q88" i="1"/>
  <c r="N88" i="1"/>
  <c r="R88" i="1"/>
  <c r="S88" i="1"/>
  <c r="O88" i="1"/>
  <c r="L88" i="1"/>
  <c r="M72" i="1"/>
  <c r="Q72" i="1"/>
  <c r="N72" i="1"/>
  <c r="R72" i="1"/>
  <c r="O72" i="1"/>
  <c r="S72" i="1"/>
  <c r="P72" i="1"/>
  <c r="T72" i="1"/>
  <c r="L72" i="1"/>
  <c r="M56" i="1"/>
  <c r="Q56" i="1"/>
  <c r="N56" i="1"/>
  <c r="R56" i="1"/>
  <c r="O56" i="1"/>
  <c r="S56" i="1"/>
  <c r="P56" i="1"/>
  <c r="T56" i="1"/>
  <c r="L56" i="1"/>
  <c r="M40" i="1"/>
  <c r="Q40" i="1"/>
  <c r="N40" i="1"/>
  <c r="R40" i="1"/>
  <c r="O40" i="1"/>
  <c r="S40" i="1"/>
  <c r="P40" i="1"/>
  <c r="T40" i="1"/>
  <c r="L40" i="1"/>
  <c r="M24" i="1"/>
  <c r="Q24" i="1"/>
  <c r="N24" i="1"/>
  <c r="R24" i="1"/>
  <c r="O24" i="1"/>
  <c r="S24" i="1"/>
  <c r="P24" i="1"/>
  <c r="T24" i="1"/>
  <c r="L24" i="1"/>
  <c r="M8" i="1"/>
  <c r="Q8" i="1"/>
  <c r="N8" i="1"/>
  <c r="R8" i="1"/>
  <c r="O8" i="1"/>
  <c r="S8" i="1"/>
  <c r="P8" i="1"/>
  <c r="T8" i="1"/>
  <c r="L8" i="1"/>
  <c r="P146" i="1"/>
  <c r="T146" i="1"/>
  <c r="M146" i="1"/>
  <c r="Q146" i="1"/>
  <c r="N146" i="1"/>
  <c r="R146" i="1"/>
  <c r="S146" i="1"/>
  <c r="O146" i="1"/>
  <c r="L146" i="1"/>
  <c r="P130" i="1"/>
  <c r="T130" i="1"/>
  <c r="M130" i="1"/>
  <c r="Q130" i="1"/>
  <c r="N130" i="1"/>
  <c r="R130" i="1"/>
  <c r="S130" i="1"/>
  <c r="L130" i="1"/>
  <c r="O130" i="1"/>
  <c r="P114" i="1"/>
  <c r="T114" i="1"/>
  <c r="M114" i="1"/>
  <c r="Q114" i="1"/>
  <c r="N114" i="1"/>
  <c r="R114" i="1"/>
  <c r="S114" i="1"/>
  <c r="L114" i="1"/>
  <c r="O114" i="1"/>
  <c r="P98" i="1"/>
  <c r="T98" i="1"/>
  <c r="M98" i="1"/>
  <c r="Q98" i="1"/>
  <c r="N98" i="1"/>
  <c r="R98" i="1"/>
  <c r="S98" i="1"/>
  <c r="L98" i="1"/>
  <c r="O98" i="1"/>
  <c r="P82" i="1"/>
  <c r="T82" i="1"/>
  <c r="M82" i="1"/>
  <c r="Q82" i="1"/>
  <c r="N82" i="1"/>
  <c r="R82" i="1"/>
  <c r="S82" i="1"/>
  <c r="L82" i="1"/>
  <c r="O82" i="1"/>
  <c r="M66" i="1"/>
  <c r="Q66" i="1"/>
  <c r="N66" i="1"/>
  <c r="R66" i="1"/>
  <c r="O66" i="1"/>
  <c r="S66" i="1"/>
  <c r="P66" i="1"/>
  <c r="L66" i="1"/>
  <c r="T66" i="1"/>
  <c r="M50" i="1"/>
  <c r="Q50" i="1"/>
  <c r="N50" i="1"/>
  <c r="R50" i="1"/>
  <c r="O50" i="1"/>
  <c r="S50" i="1"/>
  <c r="P50" i="1"/>
  <c r="L50" i="1"/>
  <c r="T50" i="1"/>
  <c r="M34" i="1"/>
  <c r="Q34" i="1"/>
  <c r="N34" i="1"/>
  <c r="R34" i="1"/>
  <c r="O34" i="1"/>
  <c r="S34" i="1"/>
  <c r="P34" i="1"/>
  <c r="T34" i="1"/>
  <c r="L34" i="1"/>
  <c r="M18" i="1"/>
  <c r="Q18" i="1"/>
  <c r="N18" i="1"/>
  <c r="R18" i="1"/>
  <c r="O18" i="1"/>
  <c r="S18" i="1"/>
  <c r="P18" i="1"/>
  <c r="T18" i="1"/>
  <c r="L18" i="1"/>
  <c r="P148" i="1"/>
  <c r="T148" i="1"/>
  <c r="M148" i="1"/>
  <c r="Q148" i="1"/>
  <c r="N148" i="1"/>
  <c r="R148" i="1"/>
  <c r="S148" i="1"/>
  <c r="O148" i="1"/>
  <c r="L148" i="1"/>
  <c r="P141" i="1"/>
  <c r="T141" i="1"/>
  <c r="M141" i="1"/>
  <c r="Q141" i="1"/>
  <c r="N141" i="1"/>
  <c r="R141" i="1"/>
  <c r="O141" i="1"/>
  <c r="S141" i="1"/>
  <c r="L141" i="1"/>
  <c r="P125" i="1"/>
  <c r="T125" i="1"/>
  <c r="M125" i="1"/>
  <c r="Q125" i="1"/>
  <c r="N125" i="1"/>
  <c r="R125" i="1"/>
  <c r="L125" i="1"/>
  <c r="O125" i="1"/>
  <c r="S125" i="1"/>
  <c r="P109" i="1"/>
  <c r="T109" i="1"/>
  <c r="M109" i="1"/>
  <c r="Q109" i="1"/>
  <c r="N109" i="1"/>
  <c r="R109" i="1"/>
  <c r="L109" i="1"/>
  <c r="O109" i="1"/>
  <c r="S109" i="1"/>
  <c r="P93" i="1"/>
  <c r="T93" i="1"/>
  <c r="M93" i="1"/>
  <c r="Q93" i="1"/>
  <c r="N93" i="1"/>
  <c r="R93" i="1"/>
  <c r="L93" i="1"/>
  <c r="O93" i="1"/>
  <c r="S93" i="1"/>
  <c r="N77" i="1"/>
  <c r="O77" i="1"/>
  <c r="P77" i="1"/>
  <c r="T77" i="1"/>
  <c r="Q77" i="1"/>
  <c r="R77" i="1"/>
  <c r="L77" i="1"/>
  <c r="M77" i="1"/>
  <c r="S77" i="1"/>
  <c r="M61" i="1"/>
  <c r="Q61" i="1"/>
  <c r="N61" i="1"/>
  <c r="R61" i="1"/>
  <c r="O61" i="1"/>
  <c r="S61" i="1"/>
  <c r="P61" i="1"/>
  <c r="T61" i="1"/>
  <c r="L61" i="1"/>
  <c r="M45" i="1"/>
  <c r="Q45" i="1"/>
  <c r="N45" i="1"/>
  <c r="R45" i="1"/>
  <c r="S45" i="1"/>
  <c r="T45" i="1"/>
  <c r="O45" i="1"/>
  <c r="P45" i="1"/>
  <c r="L45" i="1"/>
  <c r="M29" i="1"/>
  <c r="Q29" i="1"/>
  <c r="N29" i="1"/>
  <c r="R29" i="1"/>
  <c r="O29" i="1"/>
  <c r="S29" i="1"/>
  <c r="P29" i="1"/>
  <c r="T29" i="1"/>
  <c r="L29" i="1"/>
  <c r="M13" i="1"/>
  <c r="Q13" i="1"/>
  <c r="N13" i="1"/>
  <c r="R13" i="1"/>
  <c r="O13" i="1"/>
  <c r="S13" i="1"/>
  <c r="P13" i="1"/>
  <c r="T13" i="1"/>
  <c r="L13" i="1"/>
  <c r="M9" i="1"/>
  <c r="Q9" i="1"/>
  <c r="N9" i="1"/>
  <c r="R9" i="1"/>
  <c r="O9" i="1"/>
  <c r="S9" i="1"/>
  <c r="P9" i="1"/>
  <c r="T9" i="1"/>
  <c r="L9" i="1"/>
  <c r="P147" i="1"/>
  <c r="T147" i="1"/>
  <c r="M147" i="1"/>
  <c r="Q147" i="1"/>
  <c r="N147" i="1"/>
  <c r="R147" i="1"/>
  <c r="O147" i="1"/>
  <c r="S147" i="1"/>
  <c r="L147" i="1"/>
  <c r="P99" i="1"/>
  <c r="T99" i="1"/>
  <c r="M99" i="1"/>
  <c r="Q99" i="1"/>
  <c r="N99" i="1"/>
  <c r="R99" i="1"/>
  <c r="O99" i="1"/>
  <c r="S99" i="1"/>
  <c r="L99" i="1"/>
  <c r="M51" i="1"/>
  <c r="Q51" i="1"/>
  <c r="N51" i="1"/>
  <c r="R51" i="1"/>
  <c r="O51" i="1"/>
  <c r="S51" i="1"/>
  <c r="P51" i="1"/>
  <c r="T51" i="1"/>
  <c r="L51" i="1"/>
  <c r="M152" i="1"/>
  <c r="Q152" i="1"/>
  <c r="N152" i="1"/>
  <c r="R152" i="1"/>
  <c r="O152" i="1"/>
  <c r="S152" i="1"/>
  <c r="P152" i="1"/>
  <c r="T152" i="1"/>
  <c r="L152" i="1"/>
  <c r="P100" i="1"/>
  <c r="T100" i="1"/>
  <c r="M100" i="1"/>
  <c r="Q100" i="1"/>
  <c r="N100" i="1"/>
  <c r="R100" i="1"/>
  <c r="S100" i="1"/>
  <c r="O100" i="1"/>
  <c r="L100" i="1"/>
  <c r="M68" i="1"/>
  <c r="Q68" i="1"/>
  <c r="N68" i="1"/>
  <c r="R68" i="1"/>
  <c r="O68" i="1"/>
  <c r="S68" i="1"/>
  <c r="P68" i="1"/>
  <c r="T68" i="1"/>
  <c r="L68" i="1"/>
  <c r="M36" i="1"/>
  <c r="Q36" i="1"/>
  <c r="N36" i="1"/>
  <c r="R36" i="1"/>
  <c r="O36" i="1"/>
  <c r="S36" i="1"/>
  <c r="P36" i="1"/>
  <c r="T36" i="1"/>
  <c r="L36" i="1"/>
  <c r="M4" i="1"/>
  <c r="Q4" i="1"/>
  <c r="N4" i="1"/>
  <c r="R4" i="1"/>
  <c r="O4" i="1"/>
  <c r="S4" i="1"/>
  <c r="P4" i="1"/>
  <c r="T4" i="1"/>
  <c r="L4" i="1"/>
  <c r="P126" i="1"/>
  <c r="T126" i="1"/>
  <c r="M126" i="1"/>
  <c r="Q126" i="1"/>
  <c r="N126" i="1"/>
  <c r="R126" i="1"/>
  <c r="S126" i="1"/>
  <c r="L126" i="1"/>
  <c r="O126" i="1"/>
  <c r="P94" i="1"/>
  <c r="T94" i="1"/>
  <c r="M94" i="1"/>
  <c r="Q94" i="1"/>
  <c r="N94" i="1"/>
  <c r="R94" i="1"/>
  <c r="S94" i="1"/>
  <c r="L94" i="1"/>
  <c r="O94" i="1"/>
  <c r="M62" i="1"/>
  <c r="Q62" i="1"/>
  <c r="N62" i="1"/>
  <c r="R62" i="1"/>
  <c r="O62" i="1"/>
  <c r="S62" i="1"/>
  <c r="P62" i="1"/>
  <c r="T62" i="1"/>
  <c r="L62" i="1"/>
  <c r="M30" i="1"/>
  <c r="Q30" i="1"/>
  <c r="N30" i="1"/>
  <c r="R30" i="1"/>
  <c r="O30" i="1"/>
  <c r="S30" i="1"/>
  <c r="P30" i="1"/>
  <c r="T30" i="1"/>
  <c r="L30" i="1"/>
  <c r="M14" i="1"/>
  <c r="Q14" i="1"/>
  <c r="N14" i="1"/>
  <c r="R14" i="1"/>
  <c r="O14" i="1"/>
  <c r="S14" i="1"/>
  <c r="P14" i="1"/>
  <c r="T14" i="1"/>
  <c r="L14" i="1"/>
  <c r="P137" i="1"/>
  <c r="T137" i="1"/>
  <c r="M137" i="1"/>
  <c r="Q137" i="1"/>
  <c r="N137" i="1"/>
  <c r="R137" i="1"/>
  <c r="L137" i="1"/>
  <c r="O137" i="1"/>
  <c r="S137" i="1"/>
  <c r="P105" i="1"/>
  <c r="T105" i="1"/>
  <c r="M105" i="1"/>
  <c r="Q105" i="1"/>
  <c r="N105" i="1"/>
  <c r="R105" i="1"/>
  <c r="L105" i="1"/>
  <c r="O105" i="1"/>
  <c r="S105" i="1"/>
  <c r="M41" i="1"/>
  <c r="Q41" i="1"/>
  <c r="N41" i="1"/>
  <c r="R41" i="1"/>
  <c r="O41" i="1"/>
  <c r="S41" i="1"/>
  <c r="P41" i="1"/>
  <c r="T41" i="1"/>
  <c r="L41" i="1"/>
  <c r="P143" i="1"/>
  <c r="T143" i="1"/>
  <c r="M143" i="1"/>
  <c r="Q143" i="1"/>
  <c r="N143" i="1"/>
  <c r="R143" i="1"/>
  <c r="O143" i="1"/>
  <c r="S143" i="1"/>
  <c r="L143" i="1"/>
  <c r="P127" i="1"/>
  <c r="T127" i="1"/>
  <c r="M127" i="1"/>
  <c r="Q127" i="1"/>
  <c r="N127" i="1"/>
  <c r="R127" i="1"/>
  <c r="O127" i="1"/>
  <c r="S127" i="1"/>
  <c r="L127" i="1"/>
  <c r="P111" i="1"/>
  <c r="T111" i="1"/>
  <c r="M111" i="1"/>
  <c r="Q111" i="1"/>
  <c r="N111" i="1"/>
  <c r="R111" i="1"/>
  <c r="O111" i="1"/>
  <c r="S111" i="1"/>
  <c r="L111" i="1"/>
  <c r="P95" i="1"/>
  <c r="T95" i="1"/>
  <c r="M95" i="1"/>
  <c r="Q95" i="1"/>
  <c r="N95" i="1"/>
  <c r="R95" i="1"/>
  <c r="O95" i="1"/>
  <c r="S95" i="1"/>
  <c r="L95" i="1"/>
  <c r="P79" i="1"/>
  <c r="T79" i="1"/>
  <c r="M79" i="1"/>
  <c r="Q79" i="1"/>
  <c r="N79" i="1"/>
  <c r="R79" i="1"/>
  <c r="O79" i="1"/>
  <c r="S79" i="1"/>
  <c r="L79" i="1"/>
  <c r="M63" i="1"/>
  <c r="Q63" i="1"/>
  <c r="N63" i="1"/>
  <c r="R63" i="1"/>
  <c r="O63" i="1"/>
  <c r="S63" i="1"/>
  <c r="P63" i="1"/>
  <c r="T63" i="1"/>
  <c r="L63" i="1"/>
  <c r="M47" i="1"/>
  <c r="Q47" i="1"/>
  <c r="N47" i="1"/>
  <c r="R47" i="1"/>
  <c r="O47" i="1"/>
  <c r="S47" i="1"/>
  <c r="P47" i="1"/>
  <c r="T47" i="1"/>
  <c r="L47" i="1"/>
  <c r="M31" i="1"/>
  <c r="Q31" i="1"/>
  <c r="N31" i="1"/>
  <c r="R31" i="1"/>
  <c r="O31" i="1"/>
  <c r="S31" i="1"/>
  <c r="P31" i="1"/>
  <c r="T31" i="1"/>
  <c r="L31" i="1"/>
  <c r="M15" i="1"/>
  <c r="Q15" i="1"/>
  <c r="N15" i="1"/>
  <c r="R15" i="1"/>
  <c r="O15" i="1"/>
  <c r="S15" i="1"/>
  <c r="P15" i="1"/>
  <c r="T15" i="1"/>
  <c r="L15" i="1"/>
  <c r="P144" i="1"/>
  <c r="T144" i="1"/>
  <c r="M144" i="1"/>
  <c r="Q144" i="1"/>
  <c r="N144" i="1"/>
  <c r="R144" i="1"/>
  <c r="S144" i="1"/>
  <c r="O144" i="1"/>
  <c r="L144" i="1"/>
  <c r="P128" i="1"/>
  <c r="T128" i="1"/>
  <c r="M128" i="1"/>
  <c r="Q128" i="1"/>
  <c r="N128" i="1"/>
  <c r="R128" i="1"/>
  <c r="S128" i="1"/>
  <c r="O128" i="1"/>
  <c r="L128" i="1"/>
  <c r="P112" i="1"/>
  <c r="T112" i="1"/>
  <c r="M112" i="1"/>
  <c r="Q112" i="1"/>
  <c r="N112" i="1"/>
  <c r="R112" i="1"/>
  <c r="S112" i="1"/>
  <c r="O112" i="1"/>
  <c r="L112" i="1"/>
  <c r="P96" i="1"/>
  <c r="T96" i="1"/>
  <c r="M96" i="1"/>
  <c r="Q96" i="1"/>
  <c r="N96" i="1"/>
  <c r="R96" i="1"/>
  <c r="S96" i="1"/>
  <c r="O96" i="1"/>
  <c r="L96" i="1"/>
  <c r="P80" i="1"/>
  <c r="T80" i="1"/>
  <c r="M80" i="1"/>
  <c r="Q80" i="1"/>
  <c r="N80" i="1"/>
  <c r="R80" i="1"/>
  <c r="S80" i="1"/>
  <c r="O80" i="1"/>
  <c r="L80" i="1"/>
  <c r="M64" i="1"/>
  <c r="Q64" i="1"/>
  <c r="N64" i="1"/>
  <c r="R64" i="1"/>
  <c r="O64" i="1"/>
  <c r="S64" i="1"/>
  <c r="P64" i="1"/>
  <c r="T64" i="1"/>
  <c r="L64" i="1"/>
  <c r="M48" i="1"/>
  <c r="Q48" i="1"/>
  <c r="N48" i="1"/>
  <c r="R48" i="1"/>
  <c r="O48" i="1"/>
  <c r="S48" i="1"/>
  <c r="P48" i="1"/>
  <c r="T48" i="1"/>
  <c r="L48" i="1"/>
  <c r="M32" i="1"/>
  <c r="Q32" i="1"/>
  <c r="N32" i="1"/>
  <c r="R32" i="1"/>
  <c r="O32" i="1"/>
  <c r="S32" i="1"/>
  <c r="P32" i="1"/>
  <c r="T32" i="1"/>
  <c r="L32" i="1"/>
  <c r="M16" i="1"/>
  <c r="Q16" i="1"/>
  <c r="N16" i="1"/>
  <c r="R16" i="1"/>
  <c r="O16" i="1"/>
  <c r="S16" i="1"/>
  <c r="P16" i="1"/>
  <c r="T16" i="1"/>
  <c r="L16" i="1"/>
  <c r="T3" i="1"/>
  <c r="P3" i="1"/>
  <c r="S3" i="1"/>
  <c r="O3" i="1"/>
  <c r="R3" i="1"/>
  <c r="N3" i="1"/>
  <c r="Q3" i="1"/>
  <c r="M3" i="1"/>
  <c r="L3" i="1"/>
  <c r="G203" i="1"/>
  <c r="L213" i="1" s="1"/>
  <c r="M213" i="1" s="1"/>
  <c r="N213" i="1" s="1"/>
  <c r="P138" i="1"/>
  <c r="T138" i="1"/>
  <c r="M138" i="1"/>
  <c r="Q138" i="1"/>
  <c r="N138" i="1"/>
  <c r="R138" i="1"/>
  <c r="S138" i="1"/>
  <c r="O138" i="1"/>
  <c r="L138" i="1"/>
  <c r="P122" i="1"/>
  <c r="T122" i="1"/>
  <c r="M122" i="1"/>
  <c r="Q122" i="1"/>
  <c r="N122" i="1"/>
  <c r="R122" i="1"/>
  <c r="S122" i="1"/>
  <c r="L122" i="1"/>
  <c r="O122" i="1"/>
  <c r="P106" i="1"/>
  <c r="T106" i="1"/>
  <c r="M106" i="1"/>
  <c r="Q106" i="1"/>
  <c r="N106" i="1"/>
  <c r="R106" i="1"/>
  <c r="S106" i="1"/>
  <c r="L106" i="1"/>
  <c r="O106" i="1"/>
  <c r="P90" i="1"/>
  <c r="T90" i="1"/>
  <c r="M90" i="1"/>
  <c r="Q90" i="1"/>
  <c r="N90" i="1"/>
  <c r="R90" i="1"/>
  <c r="S90" i="1"/>
  <c r="L90" i="1"/>
  <c r="O90" i="1"/>
  <c r="M74" i="1"/>
  <c r="Q74" i="1"/>
  <c r="N74" i="1"/>
  <c r="R74" i="1"/>
  <c r="O74" i="1"/>
  <c r="S74" i="1"/>
  <c r="P74" i="1"/>
  <c r="L74" i="1"/>
  <c r="T74" i="1"/>
  <c r="M58" i="1"/>
  <c r="Q58" i="1"/>
  <c r="N58" i="1"/>
  <c r="R58" i="1"/>
  <c r="O58" i="1"/>
  <c r="S58" i="1"/>
  <c r="P58" i="1"/>
  <c r="L58" i="1"/>
  <c r="T58" i="1"/>
  <c r="M42" i="1"/>
  <c r="Q42" i="1"/>
  <c r="N42" i="1"/>
  <c r="R42" i="1"/>
  <c r="O42" i="1"/>
  <c r="S42" i="1"/>
  <c r="P42" i="1"/>
  <c r="T42" i="1"/>
  <c r="L42" i="1"/>
  <c r="M26" i="1"/>
  <c r="Q26" i="1"/>
  <c r="N26" i="1"/>
  <c r="R26" i="1"/>
  <c r="O26" i="1"/>
  <c r="S26" i="1"/>
  <c r="P26" i="1"/>
  <c r="T26" i="1"/>
  <c r="L26" i="1"/>
  <c r="M10" i="1"/>
  <c r="Q10" i="1"/>
  <c r="N10" i="1"/>
  <c r="R10" i="1"/>
  <c r="O10" i="1"/>
  <c r="S10" i="1"/>
  <c r="P10" i="1"/>
  <c r="T10" i="1"/>
  <c r="L10" i="1"/>
  <c r="P149" i="1"/>
  <c r="T149" i="1"/>
  <c r="M149" i="1"/>
  <c r="Q149" i="1"/>
  <c r="S149" i="1"/>
  <c r="N149" i="1"/>
  <c r="O149" i="1"/>
  <c r="R149" i="1"/>
  <c r="L149" i="1"/>
  <c r="P133" i="1"/>
  <c r="T133" i="1"/>
  <c r="M133" i="1"/>
  <c r="Q133" i="1"/>
  <c r="N133" i="1"/>
  <c r="R133" i="1"/>
  <c r="L133" i="1"/>
  <c r="O133" i="1"/>
  <c r="S133" i="1"/>
  <c r="P117" i="1"/>
  <c r="T117" i="1"/>
  <c r="M117" i="1"/>
  <c r="Q117" i="1"/>
  <c r="N117" i="1"/>
  <c r="R117" i="1"/>
  <c r="L117" i="1"/>
  <c r="O117" i="1"/>
  <c r="S117" i="1"/>
  <c r="P101" i="1"/>
  <c r="T101" i="1"/>
  <c r="M101" i="1"/>
  <c r="Q101" i="1"/>
  <c r="N101" i="1"/>
  <c r="R101" i="1"/>
  <c r="L101" i="1"/>
  <c r="O101" i="1"/>
  <c r="S101" i="1"/>
  <c r="P85" i="1"/>
  <c r="T85" i="1"/>
  <c r="M85" i="1"/>
  <c r="Q85" i="1"/>
  <c r="N85" i="1"/>
  <c r="R85" i="1"/>
  <c r="L85" i="1"/>
  <c r="O85" i="1"/>
  <c r="S85" i="1"/>
  <c r="M69" i="1"/>
  <c r="Q69" i="1"/>
  <c r="N69" i="1"/>
  <c r="R69" i="1"/>
  <c r="O69" i="1"/>
  <c r="S69" i="1"/>
  <c r="P69" i="1"/>
  <c r="T69" i="1"/>
  <c r="L69" i="1"/>
  <c r="M53" i="1"/>
  <c r="Q53" i="1"/>
  <c r="N53" i="1"/>
  <c r="R53" i="1"/>
  <c r="O53" i="1"/>
  <c r="S53" i="1"/>
  <c r="P53" i="1"/>
  <c r="T53" i="1"/>
  <c r="L53" i="1"/>
  <c r="M37" i="1"/>
  <c r="Q37" i="1"/>
  <c r="N37" i="1"/>
  <c r="R37" i="1"/>
  <c r="O37" i="1"/>
  <c r="S37" i="1"/>
  <c r="P37" i="1"/>
  <c r="T37" i="1"/>
  <c r="L37" i="1"/>
  <c r="M21" i="1"/>
  <c r="Q21" i="1"/>
  <c r="N21" i="1"/>
  <c r="R21" i="1"/>
  <c r="O21" i="1"/>
  <c r="S21" i="1"/>
  <c r="P21" i="1"/>
  <c r="T21" i="1"/>
  <c r="L21" i="1"/>
  <c r="M5" i="1"/>
  <c r="Q5" i="1"/>
  <c r="N5" i="1"/>
  <c r="R5" i="1"/>
  <c r="O5" i="1"/>
  <c r="S5" i="1"/>
  <c r="P5" i="1"/>
  <c r="T5" i="1"/>
  <c r="L5" i="1"/>
  <c r="AA233" i="1"/>
  <c r="AA237" i="1"/>
  <c r="AA229" i="1"/>
  <c r="AA236" i="1"/>
  <c r="AA239" i="1"/>
  <c r="AA230" i="1"/>
  <c r="AA231" i="1"/>
  <c r="L203" i="1" l="1"/>
  <c r="R203" i="1"/>
  <c r="T203" i="1"/>
  <c r="O203" i="1"/>
  <c r="P203" i="1"/>
  <c r="M203" i="1"/>
  <c r="Q203" i="1"/>
  <c r="S203" i="1"/>
  <c r="N203" i="1"/>
  <c r="AA238" i="1"/>
</calcChain>
</file>

<file path=xl/sharedStrings.xml><?xml version="1.0" encoding="utf-8"?>
<sst xmlns="http://schemas.openxmlformats.org/spreadsheetml/2006/main" count="59" uniqueCount="41">
  <si>
    <t>Tempo real</t>
  </si>
  <si>
    <t>Intervalo</t>
  </si>
  <si>
    <t>Média</t>
  </si>
  <si>
    <t>Moda</t>
  </si>
  <si>
    <t>Valor mínimo</t>
  </si>
  <si>
    <t>Valor máximo</t>
  </si>
  <si>
    <t>Mediana</t>
  </si>
  <si>
    <t>Amplitude</t>
  </si>
  <si>
    <t>Desvio-padrão</t>
  </si>
  <si>
    <t>Variância da amostra</t>
  </si>
  <si>
    <t>Coeficiente de Variação</t>
  </si>
  <si>
    <t>Coeficiente de Assimetria</t>
  </si>
  <si>
    <t>Colunas1</t>
  </si>
  <si>
    <t>Colunas2</t>
  </si>
  <si>
    <t>Quartil 1</t>
  </si>
  <si>
    <t>Quartil 3</t>
  </si>
  <si>
    <t>Outliers Moderados</t>
  </si>
  <si>
    <t>Abaixo de</t>
  </si>
  <si>
    <t>Acima de</t>
  </si>
  <si>
    <t>Outliers Extremos</t>
  </si>
  <si>
    <t>Valor</t>
  </si>
  <si>
    <t>Intervalo sem outlier</t>
  </si>
  <si>
    <t>Dados em ordem</t>
  </si>
  <si>
    <t>Dados com Outlier</t>
  </si>
  <si>
    <t>Interquartil</t>
  </si>
  <si>
    <t>Dados sem Outlier</t>
  </si>
  <si>
    <t>K</t>
  </si>
  <si>
    <t>Tamanho</t>
  </si>
  <si>
    <t>Frequencia</t>
  </si>
  <si>
    <t>Contagem</t>
  </si>
  <si>
    <t>0 - 5,5</t>
  </si>
  <si>
    <t>5,5 - 11</t>
  </si>
  <si>
    <t>11 - 16,5</t>
  </si>
  <si>
    <t>16,5 - 22</t>
  </si>
  <si>
    <t>22 - 27,5</t>
  </si>
  <si>
    <t>27,5 - 33</t>
  </si>
  <si>
    <t>33 - 38,5</t>
  </si>
  <si>
    <t>38,5 - 44</t>
  </si>
  <si>
    <t>44 - 49,5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</si>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</sst>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Porcentagem" xfId="1" builtinId="5"/>
  </cellStyles>
  <dxfs count="5">
    <dxf>
      <numFmt numFmtId="164" formatCode="0.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Diferença de tempo de passagem </a:t>
            </a:r>
            <a:r>
              <a:rPr lang="pt-BR" baseline="0"/>
              <a:t>de carros no ponto de referência (RJ-SP)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3777314814814815"/>
          <c:w val="0.85229396325459317"/>
          <c:h val="0.5287580198308544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Plan1!$C$3:$C$202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Plan1!$E$3:$E$202</c:f>
              <c:numCache>
                <c:formatCode>General</c:formatCode>
                <c:ptCount val="151"/>
                <c:pt idx="0">
                  <c:v>1.28</c:v>
                </c:pt>
                <c:pt idx="1">
                  <c:v>0.17</c:v>
                </c:pt>
                <c:pt idx="2">
                  <c:v>4.37</c:v>
                </c:pt>
                <c:pt idx="3">
                  <c:v>14.83</c:v>
                </c:pt>
                <c:pt idx="4">
                  <c:v>11.41</c:v>
                </c:pt>
                <c:pt idx="5">
                  <c:v>4.8499999999999996</c:v>
                </c:pt>
                <c:pt idx="6">
                  <c:v>1.86</c:v>
                </c:pt>
                <c:pt idx="7">
                  <c:v>13.24</c:v>
                </c:pt>
                <c:pt idx="8">
                  <c:v>1.65</c:v>
                </c:pt>
                <c:pt idx="9">
                  <c:v>25.29</c:v>
                </c:pt>
                <c:pt idx="10">
                  <c:v>12.83</c:v>
                </c:pt>
                <c:pt idx="11">
                  <c:v>9.84</c:v>
                </c:pt>
                <c:pt idx="12">
                  <c:v>11.23</c:v>
                </c:pt>
                <c:pt idx="13">
                  <c:v>7.45</c:v>
                </c:pt>
                <c:pt idx="14">
                  <c:v>49.63</c:v>
                </c:pt>
                <c:pt idx="15">
                  <c:v>36.28</c:v>
                </c:pt>
                <c:pt idx="16">
                  <c:v>4.3600000000000003</c:v>
                </c:pt>
                <c:pt idx="17">
                  <c:v>18.55</c:v>
                </c:pt>
                <c:pt idx="18">
                  <c:v>13.01</c:v>
                </c:pt>
                <c:pt idx="19">
                  <c:v>3.16</c:v>
                </c:pt>
                <c:pt idx="20">
                  <c:v>16.12</c:v>
                </c:pt>
                <c:pt idx="21">
                  <c:v>44.79</c:v>
                </c:pt>
                <c:pt idx="22">
                  <c:v>5.91</c:v>
                </c:pt>
                <c:pt idx="23">
                  <c:v>2.92</c:v>
                </c:pt>
                <c:pt idx="24">
                  <c:v>30.83</c:v>
                </c:pt>
                <c:pt idx="25">
                  <c:v>24.71</c:v>
                </c:pt>
                <c:pt idx="26">
                  <c:v>31.95</c:v>
                </c:pt>
                <c:pt idx="27">
                  <c:v>11.75</c:v>
                </c:pt>
                <c:pt idx="28">
                  <c:v>16.170000000000002</c:v>
                </c:pt>
                <c:pt idx="29">
                  <c:v>12.51</c:v>
                </c:pt>
                <c:pt idx="30">
                  <c:v>1.96</c:v>
                </c:pt>
                <c:pt idx="31">
                  <c:v>13.86</c:v>
                </c:pt>
                <c:pt idx="32">
                  <c:v>4.0599999999999996</c:v>
                </c:pt>
                <c:pt idx="33">
                  <c:v>0.41</c:v>
                </c:pt>
                <c:pt idx="34">
                  <c:v>8.09</c:v>
                </c:pt>
                <c:pt idx="35">
                  <c:v>11.95</c:v>
                </c:pt>
                <c:pt idx="36">
                  <c:v>7.81</c:v>
                </c:pt>
                <c:pt idx="37">
                  <c:v>43.35</c:v>
                </c:pt>
                <c:pt idx="38">
                  <c:v>13.97</c:v>
                </c:pt>
                <c:pt idx="39">
                  <c:v>39.369999999999997</c:v>
                </c:pt>
                <c:pt idx="40">
                  <c:v>41.07</c:v>
                </c:pt>
                <c:pt idx="41">
                  <c:v>0.56999999999999995</c:v>
                </c:pt>
                <c:pt idx="42">
                  <c:v>20.87</c:v>
                </c:pt>
                <c:pt idx="43">
                  <c:v>7.85</c:v>
                </c:pt>
                <c:pt idx="44">
                  <c:v>1.18</c:v>
                </c:pt>
                <c:pt idx="45">
                  <c:v>3.19</c:v>
                </c:pt>
                <c:pt idx="46">
                  <c:v>2.88</c:v>
                </c:pt>
                <c:pt idx="47">
                  <c:v>8.56</c:v>
                </c:pt>
                <c:pt idx="48">
                  <c:v>13.58</c:v>
                </c:pt>
                <c:pt idx="49">
                  <c:v>22.97</c:v>
                </c:pt>
                <c:pt idx="50">
                  <c:v>32.479999999999997</c:v>
                </c:pt>
                <c:pt idx="51">
                  <c:v>9.9499999999999993</c:v>
                </c:pt>
                <c:pt idx="52">
                  <c:v>11.07</c:v>
                </c:pt>
                <c:pt idx="53">
                  <c:v>6.74</c:v>
                </c:pt>
                <c:pt idx="54">
                  <c:v>28.1</c:v>
                </c:pt>
                <c:pt idx="55">
                  <c:v>5.0199999999999996</c:v>
                </c:pt>
                <c:pt idx="56">
                  <c:v>30.08</c:v>
                </c:pt>
                <c:pt idx="57">
                  <c:v>5.1100000000000003</c:v>
                </c:pt>
                <c:pt idx="58">
                  <c:v>7.27</c:v>
                </c:pt>
                <c:pt idx="59">
                  <c:v>3.89</c:v>
                </c:pt>
                <c:pt idx="60">
                  <c:v>28.12</c:v>
                </c:pt>
                <c:pt idx="61">
                  <c:v>1.32</c:v>
                </c:pt>
                <c:pt idx="62">
                  <c:v>44.73</c:v>
                </c:pt>
                <c:pt idx="63">
                  <c:v>12.22</c:v>
                </c:pt>
                <c:pt idx="64">
                  <c:v>6.25</c:v>
                </c:pt>
                <c:pt idx="65">
                  <c:v>20.51</c:v>
                </c:pt>
                <c:pt idx="66">
                  <c:v>1.45</c:v>
                </c:pt>
                <c:pt idx="67">
                  <c:v>14.09</c:v>
                </c:pt>
                <c:pt idx="68">
                  <c:v>5.86</c:v>
                </c:pt>
                <c:pt idx="69">
                  <c:v>9.06</c:v>
                </c:pt>
                <c:pt idx="70">
                  <c:v>11.29</c:v>
                </c:pt>
                <c:pt idx="71">
                  <c:v>2.75</c:v>
                </c:pt>
                <c:pt idx="72">
                  <c:v>9.5500000000000007</c:v>
                </c:pt>
                <c:pt idx="73">
                  <c:v>14.48</c:v>
                </c:pt>
                <c:pt idx="74">
                  <c:v>31.83</c:v>
                </c:pt>
                <c:pt idx="75">
                  <c:v>9.89</c:v>
                </c:pt>
                <c:pt idx="76">
                  <c:v>19.420000000000002</c:v>
                </c:pt>
                <c:pt idx="77">
                  <c:v>13.73</c:v>
                </c:pt>
                <c:pt idx="78">
                  <c:v>15.03</c:v>
                </c:pt>
                <c:pt idx="79">
                  <c:v>8.59</c:v>
                </c:pt>
                <c:pt idx="80">
                  <c:v>6.78</c:v>
                </c:pt>
                <c:pt idx="81">
                  <c:v>30.4</c:v>
                </c:pt>
                <c:pt idx="82">
                  <c:v>27.78</c:v>
                </c:pt>
                <c:pt idx="83">
                  <c:v>17.21</c:v>
                </c:pt>
                <c:pt idx="84">
                  <c:v>45.57</c:v>
                </c:pt>
                <c:pt idx="85">
                  <c:v>10.18</c:v>
                </c:pt>
                <c:pt idx="86">
                  <c:v>10.63</c:v>
                </c:pt>
                <c:pt idx="87">
                  <c:v>15.93</c:v>
                </c:pt>
                <c:pt idx="88">
                  <c:v>13.71</c:v>
                </c:pt>
                <c:pt idx="89">
                  <c:v>16.29</c:v>
                </c:pt>
                <c:pt idx="90">
                  <c:v>32.57</c:v>
                </c:pt>
                <c:pt idx="91">
                  <c:v>5.18</c:v>
                </c:pt>
                <c:pt idx="92">
                  <c:v>16.95</c:v>
                </c:pt>
                <c:pt idx="93">
                  <c:v>7.78</c:v>
                </c:pt>
                <c:pt idx="94">
                  <c:v>29.22</c:v>
                </c:pt>
                <c:pt idx="95">
                  <c:v>1.79</c:v>
                </c:pt>
                <c:pt idx="96">
                  <c:v>1.85</c:v>
                </c:pt>
                <c:pt idx="97">
                  <c:v>28.71</c:v>
                </c:pt>
                <c:pt idx="98">
                  <c:v>3.13</c:v>
                </c:pt>
                <c:pt idx="99">
                  <c:v>12.63</c:v>
                </c:pt>
                <c:pt idx="100">
                  <c:v>9.75</c:v>
                </c:pt>
                <c:pt idx="101">
                  <c:v>16.97</c:v>
                </c:pt>
                <c:pt idx="102">
                  <c:v>6.51</c:v>
                </c:pt>
                <c:pt idx="103">
                  <c:v>11.83</c:v>
                </c:pt>
                <c:pt idx="104">
                  <c:v>15.5</c:v>
                </c:pt>
                <c:pt idx="105">
                  <c:v>38.42</c:v>
                </c:pt>
                <c:pt idx="106">
                  <c:v>4.59</c:v>
                </c:pt>
                <c:pt idx="107">
                  <c:v>17.54</c:v>
                </c:pt>
                <c:pt idx="108">
                  <c:v>100.86</c:v>
                </c:pt>
                <c:pt idx="109">
                  <c:v>22.4</c:v>
                </c:pt>
                <c:pt idx="110">
                  <c:v>6.24</c:v>
                </c:pt>
                <c:pt idx="111">
                  <c:v>30.33</c:v>
                </c:pt>
                <c:pt idx="112">
                  <c:v>1.22</c:v>
                </c:pt>
                <c:pt idx="113">
                  <c:v>5.01</c:v>
                </c:pt>
                <c:pt idx="114">
                  <c:v>12.25</c:v>
                </c:pt>
                <c:pt idx="115">
                  <c:v>10.55</c:v>
                </c:pt>
                <c:pt idx="116">
                  <c:v>9.83</c:v>
                </c:pt>
                <c:pt idx="117">
                  <c:v>3.78</c:v>
                </c:pt>
                <c:pt idx="118">
                  <c:v>10.83</c:v>
                </c:pt>
                <c:pt idx="119">
                  <c:v>67.86</c:v>
                </c:pt>
                <c:pt idx="120">
                  <c:v>0.64</c:v>
                </c:pt>
                <c:pt idx="121">
                  <c:v>7.95</c:v>
                </c:pt>
                <c:pt idx="122">
                  <c:v>23.2</c:v>
                </c:pt>
                <c:pt idx="123">
                  <c:v>4.33</c:v>
                </c:pt>
                <c:pt idx="124">
                  <c:v>29.34</c:v>
                </c:pt>
                <c:pt idx="125">
                  <c:v>6.7</c:v>
                </c:pt>
                <c:pt idx="126">
                  <c:v>3.48</c:v>
                </c:pt>
                <c:pt idx="127">
                  <c:v>34.479999999999997</c:v>
                </c:pt>
                <c:pt idx="128">
                  <c:v>11.03</c:v>
                </c:pt>
                <c:pt idx="129">
                  <c:v>32.07</c:v>
                </c:pt>
                <c:pt idx="130">
                  <c:v>14.66</c:v>
                </c:pt>
                <c:pt idx="131">
                  <c:v>27.53</c:v>
                </c:pt>
                <c:pt idx="132">
                  <c:v>91.23</c:v>
                </c:pt>
                <c:pt idx="133">
                  <c:v>9.89</c:v>
                </c:pt>
                <c:pt idx="134">
                  <c:v>90.74</c:v>
                </c:pt>
                <c:pt idx="135">
                  <c:v>38.549999999999997</c:v>
                </c:pt>
                <c:pt idx="136">
                  <c:v>10.91</c:v>
                </c:pt>
                <c:pt idx="137">
                  <c:v>6.59</c:v>
                </c:pt>
                <c:pt idx="138">
                  <c:v>26.13</c:v>
                </c:pt>
                <c:pt idx="139">
                  <c:v>13.23</c:v>
                </c:pt>
                <c:pt idx="140">
                  <c:v>21.84</c:v>
                </c:pt>
                <c:pt idx="141">
                  <c:v>26.89</c:v>
                </c:pt>
                <c:pt idx="142">
                  <c:v>7.26</c:v>
                </c:pt>
                <c:pt idx="143">
                  <c:v>8.0399999999999991</c:v>
                </c:pt>
                <c:pt idx="144">
                  <c:v>8.59</c:v>
                </c:pt>
                <c:pt idx="145">
                  <c:v>32.229999999999997</c:v>
                </c:pt>
                <c:pt idx="146">
                  <c:v>4.7699999999999996</c:v>
                </c:pt>
                <c:pt idx="147">
                  <c:v>1.96</c:v>
                </c:pt>
                <c:pt idx="148">
                  <c:v>2.92</c:v>
                </c:pt>
                <c:pt idx="149">
                  <c:v>8.84</c:v>
                </c:pt>
                <c:pt idx="150">
                  <c:v>4.0199999999999996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BD-4F07-A736-7A3C5DD0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640080"/>
        <c:axId val="-1154187472"/>
      </c:scatterChart>
      <c:valAx>
        <c:axId val="-12376400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4187472"/>
        <c:crosses val="autoZero"/>
        <c:crossBetween val="midCat"/>
      </c:valAx>
      <c:valAx>
        <c:axId val="-11541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76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sem os outiliers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teste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</a:schemeClr>
              </a:solidFill>
              <a:ln w="9525" cap="flat" cmpd="sng" algn="ctr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(Plan1!$C$3:$C$4,Plan1!$C$6:$C$13,Plan1!$C$15:$C$51,Plan1!$C$53:$C$77,Plan1!$C$80:$C$115,Plan1!$C$117:$C$125,Plan1!$C$128:$C$162,Plan1!$C$164:$C$168,Plan1!$C$170:$C$202)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</c:numCache>
            </c:numRef>
          </c:xVal>
          <c:yVal>
            <c:numRef>
              <c:f>(Plan1!$G$3:$G$4,Plan1!$G$6:$G$13,Plan1!$G$15:$G$51,Plan1!$G$53:$G$77,Plan1!$G$80:$G$115,Plan1!$G$117:$G$125,Plan1!$G$128:$G$162,Plan1!$G$164:$G$168,Plan1!$G$170:$G$202)</c:f>
              <c:numCache>
                <c:formatCode>0.00</c:formatCode>
                <c:ptCount val="143"/>
                <c:pt idx="0">
                  <c:v>1.28</c:v>
                </c:pt>
                <c:pt idx="1">
                  <c:v>0.17</c:v>
                </c:pt>
                <c:pt idx="2">
                  <c:v>14.83</c:v>
                </c:pt>
                <c:pt idx="3">
                  <c:v>11.41</c:v>
                </c:pt>
                <c:pt idx="4">
                  <c:v>4.8499999999999996</c:v>
                </c:pt>
                <c:pt idx="5">
                  <c:v>1.86</c:v>
                </c:pt>
                <c:pt idx="6">
                  <c:v>13.24</c:v>
                </c:pt>
                <c:pt idx="7">
                  <c:v>1.65</c:v>
                </c:pt>
                <c:pt idx="8">
                  <c:v>25.29</c:v>
                </c:pt>
                <c:pt idx="9">
                  <c:v>12.83</c:v>
                </c:pt>
                <c:pt idx="10">
                  <c:v>11.23</c:v>
                </c:pt>
                <c:pt idx="11">
                  <c:v>7.45</c:v>
                </c:pt>
                <c:pt idx="12">
                  <c:v>0</c:v>
                </c:pt>
                <c:pt idx="13">
                  <c:v>36.28</c:v>
                </c:pt>
                <c:pt idx="14">
                  <c:v>4.3600000000000003</c:v>
                </c:pt>
                <c:pt idx="15">
                  <c:v>18.55</c:v>
                </c:pt>
                <c:pt idx="16">
                  <c:v>13.01</c:v>
                </c:pt>
                <c:pt idx="17">
                  <c:v>3.16</c:v>
                </c:pt>
                <c:pt idx="18">
                  <c:v>16.12</c:v>
                </c:pt>
                <c:pt idx="19">
                  <c:v>44.79</c:v>
                </c:pt>
                <c:pt idx="20">
                  <c:v>5.91</c:v>
                </c:pt>
                <c:pt idx="21">
                  <c:v>2.92</c:v>
                </c:pt>
                <c:pt idx="22">
                  <c:v>30.83</c:v>
                </c:pt>
                <c:pt idx="23">
                  <c:v>24.71</c:v>
                </c:pt>
                <c:pt idx="24">
                  <c:v>31.95</c:v>
                </c:pt>
                <c:pt idx="25">
                  <c:v>11.75</c:v>
                </c:pt>
                <c:pt idx="26">
                  <c:v>16.170000000000002</c:v>
                </c:pt>
                <c:pt idx="27">
                  <c:v>12.51</c:v>
                </c:pt>
                <c:pt idx="28">
                  <c:v>1.96</c:v>
                </c:pt>
                <c:pt idx="29">
                  <c:v>13.86</c:v>
                </c:pt>
                <c:pt idx="30">
                  <c:v>4.0599999999999996</c:v>
                </c:pt>
                <c:pt idx="31">
                  <c:v>0.41</c:v>
                </c:pt>
                <c:pt idx="32">
                  <c:v>8.09</c:v>
                </c:pt>
                <c:pt idx="33">
                  <c:v>11.95</c:v>
                </c:pt>
                <c:pt idx="34">
                  <c:v>7.81</c:v>
                </c:pt>
                <c:pt idx="35">
                  <c:v>43.35</c:v>
                </c:pt>
                <c:pt idx="36">
                  <c:v>13.97</c:v>
                </c:pt>
                <c:pt idx="37">
                  <c:v>39.369999999999997</c:v>
                </c:pt>
                <c:pt idx="38">
                  <c:v>41.07</c:v>
                </c:pt>
                <c:pt idx="39">
                  <c:v>0.56999999999999995</c:v>
                </c:pt>
                <c:pt idx="40">
                  <c:v>20.87</c:v>
                </c:pt>
                <c:pt idx="41">
                  <c:v>7.85</c:v>
                </c:pt>
                <c:pt idx="42">
                  <c:v>1.18</c:v>
                </c:pt>
                <c:pt idx="43">
                  <c:v>3.19</c:v>
                </c:pt>
                <c:pt idx="44">
                  <c:v>2.88</c:v>
                </c:pt>
                <c:pt idx="45">
                  <c:v>8.56</c:v>
                </c:pt>
                <c:pt idx="46">
                  <c:v>13.58</c:v>
                </c:pt>
                <c:pt idx="47">
                  <c:v>32.479999999999997</c:v>
                </c:pt>
                <c:pt idx="48">
                  <c:v>9.9499999999999993</c:v>
                </c:pt>
                <c:pt idx="49">
                  <c:v>11.07</c:v>
                </c:pt>
                <c:pt idx="50">
                  <c:v>6.74</c:v>
                </c:pt>
                <c:pt idx="51">
                  <c:v>28.1</c:v>
                </c:pt>
                <c:pt idx="52">
                  <c:v>5.0199999999999996</c:v>
                </c:pt>
                <c:pt idx="53">
                  <c:v>30.08</c:v>
                </c:pt>
                <c:pt idx="54">
                  <c:v>5.1100000000000003</c:v>
                </c:pt>
                <c:pt idx="55">
                  <c:v>7.27</c:v>
                </c:pt>
                <c:pt idx="56">
                  <c:v>3.89</c:v>
                </c:pt>
                <c:pt idx="57">
                  <c:v>28.12</c:v>
                </c:pt>
                <c:pt idx="58">
                  <c:v>1.32</c:v>
                </c:pt>
                <c:pt idx="59">
                  <c:v>44.73</c:v>
                </c:pt>
                <c:pt idx="60">
                  <c:v>12.22</c:v>
                </c:pt>
                <c:pt idx="61">
                  <c:v>6.25</c:v>
                </c:pt>
                <c:pt idx="62">
                  <c:v>20.51</c:v>
                </c:pt>
                <c:pt idx="63">
                  <c:v>1.45</c:v>
                </c:pt>
                <c:pt idx="64">
                  <c:v>14.09</c:v>
                </c:pt>
                <c:pt idx="65">
                  <c:v>5.86</c:v>
                </c:pt>
                <c:pt idx="66">
                  <c:v>9.06</c:v>
                </c:pt>
                <c:pt idx="67">
                  <c:v>11.29</c:v>
                </c:pt>
                <c:pt idx="68">
                  <c:v>2.75</c:v>
                </c:pt>
                <c:pt idx="69">
                  <c:v>9.5500000000000007</c:v>
                </c:pt>
                <c:pt idx="70">
                  <c:v>14.48</c:v>
                </c:pt>
                <c:pt idx="71">
                  <c:v>31.83</c:v>
                </c:pt>
                <c:pt idx="72">
                  <c:v>13.73</c:v>
                </c:pt>
                <c:pt idx="73">
                  <c:v>15.03</c:v>
                </c:pt>
                <c:pt idx="74">
                  <c:v>8.59</c:v>
                </c:pt>
                <c:pt idx="75">
                  <c:v>6.78</c:v>
                </c:pt>
                <c:pt idx="76">
                  <c:v>30.4</c:v>
                </c:pt>
                <c:pt idx="77">
                  <c:v>27.78</c:v>
                </c:pt>
                <c:pt idx="78">
                  <c:v>17.21</c:v>
                </c:pt>
                <c:pt idx="79">
                  <c:v>45.57</c:v>
                </c:pt>
                <c:pt idx="80">
                  <c:v>10.18</c:v>
                </c:pt>
                <c:pt idx="81">
                  <c:v>10.63</c:v>
                </c:pt>
                <c:pt idx="82">
                  <c:v>15.93</c:v>
                </c:pt>
                <c:pt idx="83">
                  <c:v>13.71</c:v>
                </c:pt>
                <c:pt idx="84">
                  <c:v>16.29</c:v>
                </c:pt>
                <c:pt idx="85">
                  <c:v>32.57</c:v>
                </c:pt>
                <c:pt idx="86">
                  <c:v>5.18</c:v>
                </c:pt>
                <c:pt idx="87">
                  <c:v>16.95</c:v>
                </c:pt>
                <c:pt idx="88">
                  <c:v>7.78</c:v>
                </c:pt>
                <c:pt idx="89">
                  <c:v>29.22</c:v>
                </c:pt>
                <c:pt idx="90">
                  <c:v>1.79</c:v>
                </c:pt>
                <c:pt idx="91">
                  <c:v>1.85</c:v>
                </c:pt>
                <c:pt idx="92">
                  <c:v>28.71</c:v>
                </c:pt>
                <c:pt idx="93">
                  <c:v>3.13</c:v>
                </c:pt>
                <c:pt idx="94">
                  <c:v>12.63</c:v>
                </c:pt>
                <c:pt idx="95">
                  <c:v>9.75</c:v>
                </c:pt>
                <c:pt idx="96">
                  <c:v>16.97</c:v>
                </c:pt>
                <c:pt idx="97">
                  <c:v>6.51</c:v>
                </c:pt>
                <c:pt idx="98">
                  <c:v>11.83</c:v>
                </c:pt>
                <c:pt idx="99">
                  <c:v>15.5</c:v>
                </c:pt>
                <c:pt idx="100">
                  <c:v>38.42</c:v>
                </c:pt>
                <c:pt idx="101">
                  <c:v>4.59</c:v>
                </c:pt>
                <c:pt idx="102">
                  <c:v>17.54</c:v>
                </c:pt>
                <c:pt idx="103">
                  <c:v>0</c:v>
                </c:pt>
                <c:pt idx="104">
                  <c:v>22.4</c:v>
                </c:pt>
                <c:pt idx="105">
                  <c:v>6.24</c:v>
                </c:pt>
                <c:pt idx="106">
                  <c:v>30.33</c:v>
                </c:pt>
                <c:pt idx="107">
                  <c:v>1.22</c:v>
                </c:pt>
                <c:pt idx="108">
                  <c:v>12.25</c:v>
                </c:pt>
                <c:pt idx="109">
                  <c:v>10.55</c:v>
                </c:pt>
                <c:pt idx="110">
                  <c:v>9.83</c:v>
                </c:pt>
                <c:pt idx="111">
                  <c:v>3.78</c:v>
                </c:pt>
                <c:pt idx="112">
                  <c:v>10.83</c:v>
                </c:pt>
                <c:pt idx="113">
                  <c:v>0</c:v>
                </c:pt>
                <c:pt idx="114">
                  <c:v>0.64</c:v>
                </c:pt>
                <c:pt idx="115">
                  <c:v>7.95</c:v>
                </c:pt>
                <c:pt idx="116">
                  <c:v>23.2</c:v>
                </c:pt>
                <c:pt idx="117">
                  <c:v>6.7</c:v>
                </c:pt>
                <c:pt idx="118">
                  <c:v>3.48</c:v>
                </c:pt>
                <c:pt idx="119">
                  <c:v>34.479999999999997</c:v>
                </c:pt>
                <c:pt idx="120">
                  <c:v>11.03</c:v>
                </c:pt>
                <c:pt idx="121">
                  <c:v>32.07</c:v>
                </c:pt>
                <c:pt idx="122">
                  <c:v>14.66</c:v>
                </c:pt>
                <c:pt idx="123">
                  <c:v>27.53</c:v>
                </c:pt>
                <c:pt idx="124">
                  <c:v>0</c:v>
                </c:pt>
                <c:pt idx="125">
                  <c:v>9.89</c:v>
                </c:pt>
                <c:pt idx="126">
                  <c:v>0</c:v>
                </c:pt>
                <c:pt idx="127">
                  <c:v>38.549999999999997</c:v>
                </c:pt>
                <c:pt idx="128">
                  <c:v>10.91</c:v>
                </c:pt>
                <c:pt idx="129">
                  <c:v>6.59</c:v>
                </c:pt>
                <c:pt idx="130">
                  <c:v>26.13</c:v>
                </c:pt>
                <c:pt idx="131">
                  <c:v>13.23</c:v>
                </c:pt>
                <c:pt idx="132">
                  <c:v>21.84</c:v>
                </c:pt>
                <c:pt idx="133">
                  <c:v>26.89</c:v>
                </c:pt>
                <c:pt idx="134">
                  <c:v>7.26</c:v>
                </c:pt>
                <c:pt idx="135">
                  <c:v>8.0399999999999991</c:v>
                </c:pt>
                <c:pt idx="136">
                  <c:v>8.59</c:v>
                </c:pt>
                <c:pt idx="137">
                  <c:v>32.229999999999997</c:v>
                </c:pt>
                <c:pt idx="138">
                  <c:v>4.7699999999999996</c:v>
                </c:pt>
                <c:pt idx="139">
                  <c:v>1.96</c:v>
                </c:pt>
                <c:pt idx="140">
                  <c:v>2.92</c:v>
                </c:pt>
                <c:pt idx="141">
                  <c:v>8.84</c:v>
                </c:pt>
                <c:pt idx="142">
                  <c:v>4.0199999999999996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198-4E3F-469E-B454-322EEB11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196720"/>
        <c:axId val="-1405368224"/>
      </c:scatterChart>
      <c:valAx>
        <c:axId val="-1154196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5368224"/>
        <c:crosses val="autoZero"/>
        <c:crossBetween val="midCat"/>
      </c:valAx>
      <c:valAx>
        <c:axId val="-14053682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541967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Plan1!$L$203:$T$203</c:f>
              <c:numCache>
                <c:formatCode>General</c:formatCode>
                <c:ptCount val="9"/>
                <c:pt idx="0">
                  <c:v>37</c:v>
                </c:pt>
                <c:pt idx="1">
                  <c:v>35</c:v>
                </c:pt>
                <c:pt idx="2">
                  <c:v>31</c:v>
                </c:pt>
                <c:pt idx="3">
                  <c:v>9</c:v>
                </c:pt>
                <c:pt idx="4">
                  <c:v>7</c:v>
                </c:pt>
                <c:pt idx="5">
                  <c:v>17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E9-4D5E-86AC-AFAFAB00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8392032"/>
        <c:axId val="-1028389856"/>
      </c:barChart>
      <c:catAx>
        <c:axId val="-10283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28389856"/>
        <c:crosses val="autoZero"/>
        <c:auto val="1"/>
        <c:lblAlgn val="ctr"/>
        <c:lblOffset val="100"/>
        <c:tickLblSkip val="1"/>
        <c:noMultiLvlLbl val="0"/>
      </c:catAx>
      <c:valAx>
        <c:axId val="-10283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283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0556286631191"/>
          <c:y val="6.9027157929064484E-2"/>
          <c:w val="0.66840239363958653"/>
          <c:h val="0.909881210481499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9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Plan3!$A$1:$A$8</c:f>
              <c:numCache>
                <c:formatCode>General</c:formatCode>
                <c:ptCount val="8"/>
                <c:pt idx="0">
                  <c:v>37</c:v>
                </c:pt>
                <c:pt idx="1">
                  <c:v>77</c:v>
                </c:pt>
                <c:pt idx="2">
                  <c:v>105</c:v>
                </c:pt>
                <c:pt idx="3">
                  <c:v>113</c:v>
                </c:pt>
                <c:pt idx="4">
                  <c:v>123</c:v>
                </c:pt>
                <c:pt idx="5">
                  <c:v>136</c:v>
                </c:pt>
                <c:pt idx="6">
                  <c:v>141</c:v>
                </c:pt>
                <c:pt idx="7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pt-BR"/>
            <a:t>Boxplot</a:t>
          </a:r>
        </a:p>
      </cx:txPr>
    </cx:title>
    <cx:plotArea>
      <cx:plotAreaRegion>
        <cx:series layoutId="boxWhisker" uniqueId="{87D1A9AD-7AD6-49CB-9AAE-275D0369A7B6}" formatIdx="0">
          <cx:spPr>
            <a:solidFill>
              <a:schemeClr val="accent1">
                <a:alpha val="50000"/>
              </a:schemeClr>
            </a:solidFill>
            <a:ln w="12700" cmpd="dbl">
              <a:solidFill>
                <a:schemeClr val="accent1"/>
              </a:solidFill>
              <a:prstDash val="solid"/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.7999999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226</xdr:row>
      <xdr:rowOff>0</xdr:rowOff>
    </xdr:from>
    <xdr:to>
      <xdr:col>15</xdr:col>
      <xdr:colOff>747712</xdr:colOff>
      <xdr:row>240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241</xdr:row>
      <xdr:rowOff>157162</xdr:rowOff>
    </xdr:from>
    <xdr:to>
      <xdr:col>15</xdr:col>
      <xdr:colOff>723900</xdr:colOff>
      <xdr:row>256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241</xdr:row>
      <xdr:rowOff>123825</xdr:rowOff>
    </xdr:from>
    <xdr:to>
      <xdr:col>21</xdr:col>
      <xdr:colOff>1171575</xdr:colOff>
      <xdr:row>256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tângulo 2"/>
            <xdr:cNvSpPr>
              <a:spLocks noTextEdit="1"/>
            </xdr:cNvSpPr>
          </xdr:nvSpPr>
          <xdr:spPr>
            <a:xfrm>
              <a:off x="12087225" y="46034325"/>
              <a:ext cx="459105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619125</xdr:colOff>
      <xdr:row>2</xdr:row>
      <xdr:rowOff>61912</xdr:rowOff>
    </xdr:from>
    <xdr:to>
      <xdr:col>26</xdr:col>
      <xdr:colOff>533400</xdr:colOff>
      <xdr:row>16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94C65AC0-F2D5-48E6-B8A8-E2C52669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32354</xdr:colOff>
      <xdr:row>0</xdr:row>
      <xdr:rowOff>38100</xdr:rowOff>
    </xdr:from>
    <xdr:to>
      <xdr:col>16</xdr:col>
      <xdr:colOff>603249</xdr:colOff>
      <xdr:row>34</xdr:row>
      <xdr:rowOff>184580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R227:S239" totalsRowShown="0">
  <tableColumns count="2">
    <tableColumn id="1" name="Colunas1"/>
    <tableColumn id="2" name="Coluna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V227:W232" totalsRowShown="0" headerRowDxfId="4">
  <tableColumns count="2">
    <tableColumn id="1" name="Colunas1"/>
    <tableColumn id="2" name="Colunas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V234:W236" totalsRowShown="0" headerRowDxfId="3">
  <tableColumns count="2">
    <tableColumn id="1" name="Outliers Moderados"/>
    <tableColumn id="2" name="Valor" dataDxfId="2">
      <calculatedColumnFormula>#REF!+(1.5*#REF!)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V237:W239" totalsRowShown="0" headerRowDxfId="1">
  <tableColumns count="2">
    <tableColumn id="1" name="Outliers Extremos"/>
    <tableColumn id="2" name="Valor" dataDxfId="0">
      <calculatedColumnFormula>#REF!+(3*#REF!)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ela22" displayName="Tabela22" ref="Z227:AA239" totalsRowShown="0">
  <tableColumns count="2">
    <tableColumn id="1" name="Colunas1"/>
    <tableColumn id="2" name="Coluna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39"/>
  <sheetViews>
    <sheetView tabSelected="1" topLeftCell="A9" zoomScale="85" zoomScaleNormal="85" workbookViewId="0">
      <selection activeCell="E153" sqref="E3:E153"/>
    </sheetView>
  </sheetViews>
  <sheetFormatPr defaultRowHeight="15" x14ac:dyDescent="0.25"/>
  <cols>
    <col min="4" max="4" width="11.7109375" bestFit="1" customWidth="1"/>
    <col min="5" max="5" width="9.28515625" bestFit="1" customWidth="1"/>
    <col min="6" max="6" width="17.28515625" hidden="1" customWidth="1"/>
    <col min="7" max="7" width="19.7109375" customWidth="1"/>
    <col min="8" max="8" width="12.28515625" customWidth="1"/>
    <col min="11" max="11" width="9.5703125" customWidth="1"/>
    <col min="14" max="14" width="11.140625" bestFit="1" customWidth="1"/>
    <col min="16" max="16" width="11.5703125" customWidth="1"/>
    <col min="17" max="17" width="9.42578125" customWidth="1"/>
    <col min="18" max="18" width="23.5703125" customWidth="1"/>
    <col min="19" max="19" width="9.28515625" customWidth="1"/>
    <col min="20" max="20" width="9" customWidth="1"/>
    <col min="21" max="21" width="9.140625" customWidth="1"/>
    <col min="22" max="22" width="20" customWidth="1"/>
    <col min="23" max="23" width="10" customWidth="1"/>
    <col min="24" max="24" width="8.7109375" customWidth="1"/>
    <col min="25" max="25" width="7.5703125" customWidth="1"/>
    <col min="26" max="26" width="23.5703125" customWidth="1"/>
    <col min="27" max="27" width="11.7109375" customWidth="1"/>
  </cols>
  <sheetData>
    <row r="2" spans="3:20" x14ac:dyDescent="0.25">
      <c r="C2" s="11"/>
      <c r="D2" s="11" t="s">
        <v>0</v>
      </c>
      <c r="E2" s="11" t="s">
        <v>1</v>
      </c>
      <c r="F2" s="11" t="s">
        <v>22</v>
      </c>
      <c r="G2" s="11" t="s">
        <v>21</v>
      </c>
      <c r="H2" s="11" t="s">
        <v>28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8" t="s">
        <v>38</v>
      </c>
    </row>
    <row r="3" spans="3:20" x14ac:dyDescent="0.25">
      <c r="C3" s="11">
        <v>1</v>
      </c>
      <c r="D3" s="10">
        <v>0</v>
      </c>
      <c r="E3" s="10">
        <v>1.28</v>
      </c>
      <c r="F3" s="13">
        <v>0</v>
      </c>
      <c r="G3" s="13">
        <f>IF(E3&gt;$W$236,"",E3)</f>
        <v>1.28</v>
      </c>
      <c r="H3" s="10">
        <v>1</v>
      </c>
      <c r="J3">
        <f>COUNTIF($E$3:E$153,$E3)</f>
        <v>1</v>
      </c>
      <c r="L3">
        <f>IF(G3&lt;5.5,(G3),"")</f>
        <v>1.28</v>
      </c>
      <c r="M3" t="str">
        <f>IF(AND(G3&gt;5.5,G3&lt;11),(G3),"")</f>
        <v/>
      </c>
      <c r="N3" t="str">
        <f>IF(AND(G3&gt;11,G3&lt;16.5),(G3),"")</f>
        <v/>
      </c>
      <c r="O3" t="str">
        <f>IF(AND(G3&gt;16.5,G3&lt;22),(G3),"")</f>
        <v/>
      </c>
      <c r="P3" t="str">
        <f>IF(AND(G3&gt;22,G3&lt;27.5),(G3),"")</f>
        <v/>
      </c>
      <c r="Q3" t="str">
        <f>IF(AND(G3&gt;27.5,G3&lt;33),(G3),"")</f>
        <v/>
      </c>
      <c r="R3" t="str">
        <f>IF(AND(G3&gt;33,G3&lt;38.5),(G3),"")</f>
        <v/>
      </c>
      <c r="S3" t="str">
        <f>IF(AND(G3&gt;38.5,G3&lt;44),(G3),"")</f>
        <v/>
      </c>
      <c r="T3" t="str">
        <f>IF(AND(G3&gt;44,G3&lt;49.5),(G3),"")</f>
        <v/>
      </c>
    </row>
    <row r="4" spans="3:20" x14ac:dyDescent="0.25">
      <c r="C4" s="11">
        <v>2</v>
      </c>
      <c r="D4" s="10">
        <v>5.9059999999999997</v>
      </c>
      <c r="E4" s="10">
        <v>0.17</v>
      </c>
      <c r="F4" s="13">
        <v>0.16700000000003001</v>
      </c>
      <c r="G4" s="13">
        <f t="shared" ref="G4:G67" si="0">IF(E4&gt;$W$236,"",E4)</f>
        <v>0.17</v>
      </c>
      <c r="H4" s="10">
        <v>1</v>
      </c>
      <c r="J4">
        <f>COUNTIF($E$3:E$153,$E4)</f>
        <v>1</v>
      </c>
      <c r="L4">
        <f t="shared" ref="L4:L67" si="1">IF(G4&lt;5.5,(G4),"")</f>
        <v>0.17</v>
      </c>
      <c r="M4" t="str">
        <f t="shared" ref="M4:M67" si="2">IF(AND(G4&gt;5.5,G4&lt;11),(G4),"")</f>
        <v/>
      </c>
      <c r="N4" t="str">
        <f t="shared" ref="N4:N67" si="3">IF(AND(G4&gt;11,G4&lt;16.5),(G4),"")</f>
        <v/>
      </c>
      <c r="O4" t="str">
        <f t="shared" ref="O4:O67" si="4">IF(AND(G4&gt;16.5,G4&lt;22),(G4),"")</f>
        <v/>
      </c>
      <c r="P4" t="str">
        <f t="shared" ref="P4:P67" si="5">IF(AND(G4&gt;22,G4&lt;27.5),(G4),"")</f>
        <v/>
      </c>
      <c r="Q4" t="str">
        <f t="shared" ref="Q4:Q67" si="6">IF(AND(G4&gt;27.5,G4&lt;33),(G4),"")</f>
        <v/>
      </c>
      <c r="R4" t="str">
        <f t="shared" ref="R4:R67" si="7">IF(AND(G4&gt;33,G4&lt;38.5),(G4),"")</f>
        <v/>
      </c>
      <c r="S4" t="str">
        <f t="shared" ref="S4:S67" si="8">IF(AND(G4&gt;38.5,G4&lt;44),(G4),"")</f>
        <v/>
      </c>
      <c r="T4" t="str">
        <f t="shared" ref="T4:T67" si="9">IF(AND(G4&gt;44,G4&lt;49.5),(G4),"")</f>
        <v/>
      </c>
    </row>
    <row r="5" spans="3:20" x14ac:dyDescent="0.25">
      <c r="C5" s="11">
        <v>3</v>
      </c>
      <c r="D5" s="11">
        <v>32.198999999999998</v>
      </c>
      <c r="E5" s="11">
        <v>4.37</v>
      </c>
      <c r="F5" s="13">
        <v>0.5010000000000332</v>
      </c>
      <c r="G5" s="13">
        <f t="shared" si="0"/>
        <v>4.37</v>
      </c>
      <c r="H5" s="10"/>
      <c r="J5">
        <f>COUNTIF($E$3:E$153,$E5)</f>
        <v>1</v>
      </c>
      <c r="L5">
        <f t="shared" si="1"/>
        <v>4.37</v>
      </c>
      <c r="M5" t="str">
        <f t="shared" si="2"/>
        <v/>
      </c>
      <c r="N5" t="str">
        <f t="shared" si="3"/>
        <v/>
      </c>
      <c r="O5" t="str">
        <f t="shared" si="4"/>
        <v/>
      </c>
      <c r="P5" t="str">
        <f t="shared" si="5"/>
        <v/>
      </c>
      <c r="Q5" t="str">
        <f t="shared" si="6"/>
        <v/>
      </c>
      <c r="R5" t="str">
        <f t="shared" si="7"/>
        <v/>
      </c>
      <c r="S5" t="str">
        <f t="shared" si="8"/>
        <v/>
      </c>
      <c r="T5" t="str">
        <f t="shared" si="9"/>
        <v/>
      </c>
    </row>
    <row r="6" spans="3:20" x14ac:dyDescent="0.25">
      <c r="C6" s="11">
        <v>4</v>
      </c>
      <c r="D6" s="11">
        <v>37.871000000000002</v>
      </c>
      <c r="E6" s="11">
        <v>14.83</v>
      </c>
      <c r="F6" s="13">
        <v>0.60099999999999909</v>
      </c>
      <c r="G6" s="13">
        <f t="shared" si="0"/>
        <v>14.83</v>
      </c>
      <c r="H6" s="10">
        <v>1</v>
      </c>
      <c r="J6">
        <f>COUNTIF($E$3:E$153,$E6)</f>
        <v>1</v>
      </c>
      <c r="L6" t="str">
        <f t="shared" si="1"/>
        <v/>
      </c>
      <c r="M6" t="str">
        <f t="shared" si="2"/>
        <v/>
      </c>
      <c r="N6">
        <f t="shared" si="3"/>
        <v>14.83</v>
      </c>
      <c r="O6" t="str">
        <f t="shared" si="4"/>
        <v/>
      </c>
      <c r="P6" t="str">
        <f t="shared" si="5"/>
        <v/>
      </c>
      <c r="Q6" t="str">
        <f t="shared" si="6"/>
        <v/>
      </c>
      <c r="R6" t="str">
        <f t="shared" si="7"/>
        <v/>
      </c>
      <c r="S6" t="str">
        <f t="shared" si="8"/>
        <v/>
      </c>
      <c r="T6" t="str">
        <f t="shared" si="9"/>
        <v/>
      </c>
    </row>
    <row r="7" spans="3:20" x14ac:dyDescent="0.25">
      <c r="C7" s="11">
        <v>5</v>
      </c>
      <c r="D7" s="11">
        <v>43.042999999999999</v>
      </c>
      <c r="E7" s="11">
        <v>11.41</v>
      </c>
      <c r="F7" s="13">
        <v>0.60099999999999909</v>
      </c>
      <c r="G7" s="13">
        <f t="shared" si="0"/>
        <v>11.41</v>
      </c>
      <c r="H7" s="10">
        <v>1</v>
      </c>
      <c r="J7">
        <f>COUNTIF($E$3:E$153,$E7)</f>
        <v>1</v>
      </c>
      <c r="L7" t="str">
        <f t="shared" si="1"/>
        <v/>
      </c>
      <c r="M7" t="str">
        <f t="shared" si="2"/>
        <v/>
      </c>
      <c r="N7">
        <f t="shared" si="3"/>
        <v>11.41</v>
      </c>
      <c r="O7" t="str">
        <f t="shared" si="4"/>
        <v/>
      </c>
      <c r="P7" t="str">
        <f t="shared" si="5"/>
        <v/>
      </c>
      <c r="Q7" t="str">
        <f t="shared" si="6"/>
        <v/>
      </c>
      <c r="R7" t="str">
        <f t="shared" si="7"/>
        <v/>
      </c>
      <c r="S7" t="str">
        <f t="shared" si="8"/>
        <v/>
      </c>
      <c r="T7" t="str">
        <f t="shared" si="9"/>
        <v/>
      </c>
    </row>
    <row r="8" spans="3:20" x14ac:dyDescent="0.25">
      <c r="C8" s="11">
        <v>6</v>
      </c>
      <c r="D8" s="11">
        <v>43.81</v>
      </c>
      <c r="E8" s="11">
        <v>4.8499999999999996</v>
      </c>
      <c r="F8" s="13">
        <v>0.63400000000001455</v>
      </c>
      <c r="G8" s="13">
        <f t="shared" si="0"/>
        <v>4.8499999999999996</v>
      </c>
      <c r="H8" s="10">
        <v>1</v>
      </c>
      <c r="J8">
        <f>COUNTIF($E$3:E$153,$E8)</f>
        <v>1</v>
      </c>
      <c r="L8">
        <f t="shared" si="1"/>
        <v>4.8499999999999996</v>
      </c>
      <c r="M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  <c r="Q8" t="str">
        <f t="shared" si="6"/>
        <v/>
      </c>
      <c r="R8" t="str">
        <f t="shared" si="7"/>
        <v/>
      </c>
      <c r="S8" t="str">
        <f t="shared" si="8"/>
        <v/>
      </c>
      <c r="T8" t="str">
        <f t="shared" si="9"/>
        <v/>
      </c>
    </row>
    <row r="9" spans="3:20" x14ac:dyDescent="0.25">
      <c r="C9" s="11">
        <v>7</v>
      </c>
      <c r="D9" s="11">
        <v>53.22</v>
      </c>
      <c r="E9" s="11">
        <v>1.86</v>
      </c>
      <c r="F9" s="13">
        <v>0.63400000000001455</v>
      </c>
      <c r="G9" s="13">
        <f t="shared" si="0"/>
        <v>1.86</v>
      </c>
      <c r="H9" s="10">
        <v>1</v>
      </c>
      <c r="J9">
        <f>COUNTIF($E$3:E$153,$E9)</f>
        <v>1</v>
      </c>
      <c r="L9">
        <f t="shared" si="1"/>
        <v>1.86</v>
      </c>
      <c r="M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  <c r="Q9" t="str">
        <f t="shared" si="6"/>
        <v/>
      </c>
      <c r="R9" t="str">
        <f t="shared" si="7"/>
        <v/>
      </c>
      <c r="S9" t="str">
        <f t="shared" si="8"/>
        <v/>
      </c>
      <c r="T9" t="str">
        <f t="shared" si="9"/>
        <v/>
      </c>
    </row>
    <row r="10" spans="3:20" x14ac:dyDescent="0.25">
      <c r="C10" s="11">
        <v>8</v>
      </c>
      <c r="D10" s="11">
        <v>55.222000000000001</v>
      </c>
      <c r="E10" s="11">
        <v>13.24</v>
      </c>
      <c r="F10" s="13">
        <v>0.66700000000000159</v>
      </c>
      <c r="G10" s="13">
        <f t="shared" si="0"/>
        <v>13.24</v>
      </c>
      <c r="H10" s="10">
        <v>1</v>
      </c>
      <c r="J10">
        <f>COUNTIF($E$3:E$153,$E10)</f>
        <v>1</v>
      </c>
      <c r="L10" t="str">
        <f t="shared" si="1"/>
        <v/>
      </c>
      <c r="M10" t="str">
        <f t="shared" si="2"/>
        <v/>
      </c>
      <c r="N10">
        <f t="shared" si="3"/>
        <v>13.24</v>
      </c>
      <c r="O10" t="str">
        <f t="shared" si="4"/>
        <v/>
      </c>
      <c r="P10" t="str">
        <f t="shared" si="5"/>
        <v/>
      </c>
      <c r="Q10" t="str">
        <f t="shared" si="6"/>
        <v/>
      </c>
      <c r="R10" t="str">
        <f t="shared" si="7"/>
        <v/>
      </c>
      <c r="S10" t="str">
        <f t="shared" si="8"/>
        <v/>
      </c>
      <c r="T10" t="str">
        <f t="shared" si="9"/>
        <v/>
      </c>
    </row>
    <row r="11" spans="3:20" x14ac:dyDescent="0.25">
      <c r="C11" s="11">
        <v>9</v>
      </c>
      <c r="D11" s="11">
        <v>66.266000000000005</v>
      </c>
      <c r="E11" s="11">
        <v>1.65</v>
      </c>
      <c r="F11" s="13">
        <v>0.66800000000000637</v>
      </c>
      <c r="G11" s="13">
        <f t="shared" si="0"/>
        <v>1.65</v>
      </c>
      <c r="H11" s="10">
        <v>1</v>
      </c>
      <c r="J11">
        <f>COUNTIF($E$3:E$153,$E11)</f>
        <v>1</v>
      </c>
      <c r="L11">
        <f t="shared" si="1"/>
        <v>1.65</v>
      </c>
      <c r="M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  <c r="Q11" t="str">
        <f t="shared" si="6"/>
        <v/>
      </c>
      <c r="R11" t="str">
        <f t="shared" si="7"/>
        <v/>
      </c>
      <c r="S11" t="str">
        <f t="shared" si="8"/>
        <v/>
      </c>
      <c r="T11" t="str">
        <f t="shared" si="9"/>
        <v/>
      </c>
    </row>
    <row r="12" spans="3:20" x14ac:dyDescent="0.25">
      <c r="C12" s="11">
        <v>10</v>
      </c>
      <c r="D12" s="11">
        <v>72.572000000000003</v>
      </c>
      <c r="E12" s="11">
        <v>25.29</v>
      </c>
      <c r="F12" s="13">
        <v>0.70099999999990814</v>
      </c>
      <c r="G12" s="13">
        <f t="shared" si="0"/>
        <v>25.29</v>
      </c>
      <c r="H12" s="10">
        <v>1</v>
      </c>
      <c r="J12">
        <f>COUNTIF($E$3:E$153,$E12)</f>
        <v>1</v>
      </c>
      <c r="L12" t="str">
        <f t="shared" si="1"/>
        <v/>
      </c>
      <c r="M12" t="str">
        <f t="shared" si="2"/>
        <v/>
      </c>
      <c r="N12" t="str">
        <f t="shared" si="3"/>
        <v/>
      </c>
      <c r="O12" t="str">
        <f t="shared" si="4"/>
        <v/>
      </c>
      <c r="P12">
        <f t="shared" si="5"/>
        <v>25.29</v>
      </c>
      <c r="Q12" t="str">
        <f t="shared" si="6"/>
        <v/>
      </c>
      <c r="R12" t="str">
        <f t="shared" si="7"/>
        <v/>
      </c>
      <c r="S12" t="str">
        <f t="shared" si="8"/>
        <v/>
      </c>
      <c r="T12" t="str">
        <f t="shared" si="9"/>
        <v/>
      </c>
    </row>
    <row r="13" spans="3:20" x14ac:dyDescent="0.25">
      <c r="C13" s="11">
        <v>11</v>
      </c>
      <c r="D13" s="11">
        <v>76.843000000000004</v>
      </c>
      <c r="E13" s="11">
        <v>12.83</v>
      </c>
      <c r="F13" s="13">
        <v>0.7339999999999236</v>
      </c>
      <c r="G13" s="13">
        <f t="shared" si="0"/>
        <v>12.83</v>
      </c>
      <c r="H13" s="10">
        <v>1</v>
      </c>
      <c r="J13">
        <f>COUNTIF($E$3:E$153,$E13)</f>
        <v>1</v>
      </c>
      <c r="L13" t="str">
        <f t="shared" si="1"/>
        <v/>
      </c>
      <c r="M13" t="str">
        <f t="shared" si="2"/>
        <v/>
      </c>
      <c r="N13">
        <f t="shared" si="3"/>
        <v>12.83</v>
      </c>
      <c r="O13" t="str">
        <f t="shared" si="4"/>
        <v/>
      </c>
      <c r="P13" t="str">
        <f t="shared" si="5"/>
        <v/>
      </c>
      <c r="Q13" t="str">
        <f t="shared" si="6"/>
        <v/>
      </c>
      <c r="R13" t="str">
        <f t="shared" si="7"/>
        <v/>
      </c>
      <c r="S13" t="str">
        <f t="shared" si="8"/>
        <v/>
      </c>
      <c r="T13" t="str">
        <f t="shared" si="9"/>
        <v/>
      </c>
    </row>
    <row r="14" spans="3:20" x14ac:dyDescent="0.25">
      <c r="C14" s="11">
        <v>12</v>
      </c>
      <c r="D14" s="11">
        <v>93.393000000000001</v>
      </c>
      <c r="E14" s="11">
        <v>9.84</v>
      </c>
      <c r="F14" s="13">
        <v>0.73399999999998045</v>
      </c>
      <c r="G14" s="13">
        <f t="shared" si="0"/>
        <v>9.84</v>
      </c>
      <c r="H14" s="10"/>
      <c r="J14">
        <f>COUNTIF($E$3:E$153,$E14)</f>
        <v>1</v>
      </c>
      <c r="L14" t="str">
        <f t="shared" si="1"/>
        <v/>
      </c>
      <c r="M14">
        <f t="shared" si="2"/>
        <v>9.84</v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/>
      </c>
      <c r="R14" t="str">
        <f t="shared" si="7"/>
        <v/>
      </c>
      <c r="S14" t="str">
        <f t="shared" si="8"/>
        <v/>
      </c>
      <c r="T14" t="str">
        <f t="shared" si="9"/>
        <v/>
      </c>
    </row>
    <row r="15" spans="3:20" x14ac:dyDescent="0.25">
      <c r="C15" s="11">
        <v>13</v>
      </c>
      <c r="D15" s="11">
        <v>96.162999999999997</v>
      </c>
      <c r="E15" s="11">
        <v>11.23</v>
      </c>
      <c r="F15" s="13">
        <v>0.73400000000003729</v>
      </c>
      <c r="G15" s="13">
        <f t="shared" si="0"/>
        <v>11.23</v>
      </c>
      <c r="H15" s="10">
        <v>1</v>
      </c>
      <c r="J15">
        <f>COUNTIF($E$3:E$153,$E15)</f>
        <v>1</v>
      </c>
      <c r="L15" t="str">
        <f t="shared" si="1"/>
        <v/>
      </c>
      <c r="M15" t="str">
        <f t="shared" si="2"/>
        <v/>
      </c>
      <c r="N15">
        <f t="shared" si="3"/>
        <v>11.23</v>
      </c>
      <c r="O15" t="str">
        <f t="shared" si="4"/>
        <v/>
      </c>
      <c r="P15" t="str">
        <f t="shared" si="5"/>
        <v/>
      </c>
      <c r="Q15" t="str">
        <f t="shared" si="6"/>
        <v/>
      </c>
      <c r="R15" t="str">
        <f t="shared" si="7"/>
        <v/>
      </c>
      <c r="S15" t="str">
        <f t="shared" si="8"/>
        <v/>
      </c>
      <c r="T15" t="str">
        <f t="shared" si="9"/>
        <v/>
      </c>
    </row>
    <row r="16" spans="3:20" x14ac:dyDescent="0.25">
      <c r="C16" s="11">
        <v>14</v>
      </c>
      <c r="D16" s="11">
        <v>102.13500000000001</v>
      </c>
      <c r="E16" s="11">
        <v>7.45</v>
      </c>
      <c r="F16" s="13">
        <v>0.73400000000003729</v>
      </c>
      <c r="G16" s="13">
        <f t="shared" si="0"/>
        <v>7.45</v>
      </c>
      <c r="H16" s="10">
        <v>1</v>
      </c>
      <c r="J16">
        <f>COUNTIF($E$3:E$153,$E16)</f>
        <v>1</v>
      </c>
      <c r="L16" t="str">
        <f t="shared" si="1"/>
        <v/>
      </c>
      <c r="M16">
        <f t="shared" si="2"/>
        <v>7.45</v>
      </c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/>
      </c>
      <c r="R16" t="str">
        <f t="shared" si="7"/>
        <v/>
      </c>
      <c r="S16" t="str">
        <f t="shared" si="8"/>
        <v/>
      </c>
      <c r="T16" t="str">
        <f t="shared" si="9"/>
        <v/>
      </c>
    </row>
    <row r="17" spans="3:20" x14ac:dyDescent="0.25">
      <c r="C17" s="11">
        <v>15</v>
      </c>
      <c r="D17" s="11">
        <v>109.843</v>
      </c>
      <c r="E17" s="11">
        <v>49.63</v>
      </c>
      <c r="F17" s="13">
        <v>0.76700000000000301</v>
      </c>
      <c r="G17" s="13" t="str">
        <f t="shared" si="0"/>
        <v/>
      </c>
      <c r="H17" s="10">
        <v>1</v>
      </c>
      <c r="J17">
        <f>COUNTIF($E$3:E$153,$E17)</f>
        <v>1</v>
      </c>
      <c r="L17" t="str">
        <f t="shared" si="1"/>
        <v/>
      </c>
      <c r="M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/>
      </c>
      <c r="R17" t="str">
        <f t="shared" si="7"/>
        <v/>
      </c>
      <c r="S17" t="str">
        <f t="shared" si="8"/>
        <v/>
      </c>
      <c r="T17" t="str">
        <f t="shared" si="9"/>
        <v/>
      </c>
    </row>
    <row r="18" spans="3:20" x14ac:dyDescent="0.25">
      <c r="C18" s="11">
        <v>16</v>
      </c>
      <c r="D18" s="11">
        <v>111.343</v>
      </c>
      <c r="E18" s="11">
        <v>36.28</v>
      </c>
      <c r="F18" s="13">
        <v>0.76700000000005275</v>
      </c>
      <c r="G18" s="13">
        <f t="shared" si="0"/>
        <v>36.28</v>
      </c>
      <c r="H18" s="10">
        <v>1</v>
      </c>
      <c r="J18">
        <f>COUNTIF($E$3:E$153,$E18)</f>
        <v>1</v>
      </c>
      <c r="L18" t="str">
        <f t="shared" si="1"/>
        <v/>
      </c>
      <c r="M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/>
      </c>
      <c r="R18">
        <f t="shared" si="7"/>
        <v>36.28</v>
      </c>
      <c r="S18" t="str">
        <f t="shared" si="8"/>
        <v/>
      </c>
      <c r="T18" t="str">
        <f t="shared" si="9"/>
        <v/>
      </c>
    </row>
    <row r="19" spans="3:20" x14ac:dyDescent="0.25">
      <c r="C19" s="11">
        <v>17</v>
      </c>
      <c r="D19" s="11">
        <v>113.84699999999999</v>
      </c>
      <c r="E19" s="11">
        <v>4.3600000000000003</v>
      </c>
      <c r="F19" s="13">
        <v>0.80100000000004457</v>
      </c>
      <c r="G19" s="13">
        <f t="shared" si="0"/>
        <v>4.3600000000000003</v>
      </c>
      <c r="H19" s="10">
        <v>1</v>
      </c>
      <c r="J19">
        <f>COUNTIF($E$3:E$153,$E19)</f>
        <v>1</v>
      </c>
      <c r="L19">
        <f t="shared" si="1"/>
        <v>4.3600000000000003</v>
      </c>
      <c r="M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/>
      </c>
      <c r="R19" t="str">
        <f t="shared" si="7"/>
        <v/>
      </c>
      <c r="S19" t="str">
        <f t="shared" si="8"/>
        <v/>
      </c>
      <c r="T19" t="str">
        <f t="shared" si="9"/>
        <v/>
      </c>
    </row>
    <row r="20" spans="3:20" x14ac:dyDescent="0.25">
      <c r="C20" s="11">
        <v>18</v>
      </c>
      <c r="D20" s="11">
        <v>116.383</v>
      </c>
      <c r="E20" s="11">
        <v>18.55</v>
      </c>
      <c r="F20" s="13">
        <v>0.83399999999994634</v>
      </c>
      <c r="G20" s="13">
        <f t="shared" si="0"/>
        <v>18.55</v>
      </c>
      <c r="H20" s="10">
        <v>1</v>
      </c>
      <c r="J20">
        <f>COUNTIF($E$3:E$153,$E20)</f>
        <v>1</v>
      </c>
      <c r="L20" t="str">
        <f t="shared" si="1"/>
        <v/>
      </c>
      <c r="M20" t="str">
        <f t="shared" si="2"/>
        <v/>
      </c>
      <c r="N20" t="str">
        <f t="shared" si="3"/>
        <v/>
      </c>
      <c r="O20">
        <f t="shared" si="4"/>
        <v>18.55</v>
      </c>
      <c r="P20" t="str">
        <f t="shared" si="5"/>
        <v/>
      </c>
      <c r="Q20" t="str">
        <f t="shared" si="6"/>
        <v/>
      </c>
      <c r="R20" t="str">
        <f t="shared" si="7"/>
        <v/>
      </c>
      <c r="S20" t="str">
        <f t="shared" si="8"/>
        <v/>
      </c>
      <c r="T20" t="str">
        <f t="shared" si="9"/>
        <v/>
      </c>
    </row>
    <row r="21" spans="3:20" x14ac:dyDescent="0.25">
      <c r="C21" s="11">
        <v>19</v>
      </c>
      <c r="D21" s="11">
        <v>117.05</v>
      </c>
      <c r="E21" s="11">
        <v>13.01</v>
      </c>
      <c r="F21" s="13">
        <v>0.83400000000006003</v>
      </c>
      <c r="G21" s="13">
        <f t="shared" si="0"/>
        <v>13.01</v>
      </c>
      <c r="H21" s="10">
        <v>1</v>
      </c>
      <c r="J21">
        <f>COUNTIF($E$3:E$153,$E21)</f>
        <v>1</v>
      </c>
      <c r="L21" t="str">
        <f t="shared" si="1"/>
        <v/>
      </c>
      <c r="M21" t="str">
        <f t="shared" si="2"/>
        <v/>
      </c>
      <c r="N21">
        <f t="shared" si="3"/>
        <v>13.01</v>
      </c>
      <c r="O21" t="str">
        <f t="shared" si="4"/>
        <v/>
      </c>
      <c r="P21" t="str">
        <f t="shared" si="5"/>
        <v/>
      </c>
      <c r="Q21" t="str">
        <f t="shared" si="6"/>
        <v/>
      </c>
      <c r="R21" t="str">
        <f t="shared" si="7"/>
        <v/>
      </c>
      <c r="S21" t="str">
        <f t="shared" si="8"/>
        <v/>
      </c>
      <c r="T21" t="str">
        <f t="shared" si="9"/>
        <v/>
      </c>
    </row>
    <row r="22" spans="3:20" x14ac:dyDescent="0.25">
      <c r="C22" s="11">
        <v>20</v>
      </c>
      <c r="D22" s="11">
        <v>117.651</v>
      </c>
      <c r="E22" s="11">
        <v>3.16</v>
      </c>
      <c r="F22" s="13">
        <v>0.86799999999993815</v>
      </c>
      <c r="G22" s="13">
        <f t="shared" si="0"/>
        <v>3.16</v>
      </c>
      <c r="H22" s="10">
        <v>1</v>
      </c>
      <c r="J22">
        <f>COUNTIF($E$3:E$153,$E22)</f>
        <v>1</v>
      </c>
      <c r="L22">
        <f t="shared" si="1"/>
        <v>3.16</v>
      </c>
      <c r="M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/>
      </c>
      <c r="R22" t="str">
        <f t="shared" si="7"/>
        <v/>
      </c>
      <c r="S22" t="str">
        <f t="shared" si="8"/>
        <v/>
      </c>
      <c r="T22" t="str">
        <f t="shared" si="9"/>
        <v/>
      </c>
    </row>
    <row r="23" spans="3:20" x14ac:dyDescent="0.25">
      <c r="C23" s="11">
        <v>21</v>
      </c>
      <c r="D23" s="11">
        <v>119.18600000000001</v>
      </c>
      <c r="E23" s="11">
        <v>16.12</v>
      </c>
      <c r="F23" s="13">
        <v>0.867999999999995</v>
      </c>
      <c r="G23" s="13">
        <f t="shared" si="0"/>
        <v>16.12</v>
      </c>
      <c r="H23" s="10">
        <v>1</v>
      </c>
      <c r="J23">
        <f>COUNTIF($E$3:E$153,$E23)</f>
        <v>1</v>
      </c>
      <c r="L23" t="str">
        <f t="shared" si="1"/>
        <v/>
      </c>
      <c r="M23" t="str">
        <f t="shared" si="2"/>
        <v/>
      </c>
      <c r="N23">
        <f t="shared" si="3"/>
        <v>16.12</v>
      </c>
      <c r="O23" t="str">
        <f t="shared" si="4"/>
        <v/>
      </c>
      <c r="P23" t="str">
        <f t="shared" si="5"/>
        <v/>
      </c>
      <c r="Q23" t="str">
        <f t="shared" si="6"/>
        <v/>
      </c>
      <c r="R23" t="str">
        <f t="shared" si="7"/>
        <v/>
      </c>
      <c r="S23" t="str">
        <f t="shared" si="8"/>
        <v/>
      </c>
      <c r="T23" t="str">
        <f t="shared" si="9"/>
        <v/>
      </c>
    </row>
    <row r="24" spans="3:20" x14ac:dyDescent="0.25">
      <c r="C24" s="11">
        <v>22</v>
      </c>
      <c r="D24" s="11">
        <v>127.494</v>
      </c>
      <c r="E24" s="11">
        <v>44.79</v>
      </c>
      <c r="F24" s="13">
        <v>0.9010000000000673</v>
      </c>
      <c r="G24" s="13">
        <f t="shared" si="0"/>
        <v>44.79</v>
      </c>
      <c r="H24" s="10">
        <v>1</v>
      </c>
      <c r="J24">
        <f>COUNTIF($E$3:E$153,$E24)</f>
        <v>1</v>
      </c>
      <c r="L24" t="str">
        <f t="shared" si="1"/>
        <v/>
      </c>
      <c r="M24" t="str">
        <f t="shared" si="2"/>
        <v/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/>
      </c>
      <c r="R24" t="str">
        <f t="shared" si="7"/>
        <v/>
      </c>
      <c r="S24" t="str">
        <f t="shared" si="8"/>
        <v/>
      </c>
      <c r="T24">
        <f t="shared" si="9"/>
        <v>44.79</v>
      </c>
    </row>
    <row r="25" spans="3:20" x14ac:dyDescent="0.25">
      <c r="C25" s="11">
        <v>23</v>
      </c>
      <c r="D25" s="11">
        <v>129.46299999999999</v>
      </c>
      <c r="E25" s="11">
        <v>5.91</v>
      </c>
      <c r="F25" s="13">
        <v>0.91099999999994452</v>
      </c>
      <c r="G25" s="13">
        <f t="shared" si="0"/>
        <v>5.91</v>
      </c>
      <c r="H25" s="10">
        <v>1</v>
      </c>
      <c r="J25">
        <f>COUNTIF($E$3:E$153,$E25)</f>
        <v>1</v>
      </c>
      <c r="L25" t="str">
        <f t="shared" si="1"/>
        <v/>
      </c>
      <c r="M25">
        <f t="shared" si="2"/>
        <v>5.91</v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/>
      </c>
      <c r="R25" t="str">
        <f t="shared" si="7"/>
        <v/>
      </c>
      <c r="S25" t="str">
        <f t="shared" si="8"/>
        <v/>
      </c>
      <c r="T25" t="str">
        <f t="shared" si="9"/>
        <v/>
      </c>
    </row>
    <row r="26" spans="3:20" x14ac:dyDescent="0.25">
      <c r="C26" s="11">
        <v>24</v>
      </c>
      <c r="D26" s="11">
        <v>131.131</v>
      </c>
      <c r="E26" s="11">
        <v>2.92</v>
      </c>
      <c r="F26" s="13">
        <v>0.93399999999996908</v>
      </c>
      <c r="G26" s="13">
        <f t="shared" si="0"/>
        <v>2.92</v>
      </c>
      <c r="H26" s="10">
        <v>1</v>
      </c>
      <c r="J26">
        <f>COUNTIF($E$3:E$153,$E26)</f>
        <v>2</v>
      </c>
      <c r="L26">
        <f t="shared" si="1"/>
        <v>2.92</v>
      </c>
      <c r="M26" t="str">
        <f t="shared" si="2"/>
        <v/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/>
      </c>
      <c r="R26" t="str">
        <f t="shared" si="7"/>
        <v/>
      </c>
      <c r="S26" t="str">
        <f t="shared" si="8"/>
        <v/>
      </c>
      <c r="T26" t="str">
        <f t="shared" si="9"/>
        <v/>
      </c>
    </row>
    <row r="27" spans="3:20" x14ac:dyDescent="0.25">
      <c r="C27" s="11">
        <v>25</v>
      </c>
      <c r="D27" s="11">
        <v>132.13200000000001</v>
      </c>
      <c r="E27" s="11">
        <v>30.83</v>
      </c>
      <c r="F27" s="13">
        <v>0.93400000000002592</v>
      </c>
      <c r="G27" s="13">
        <f t="shared" si="0"/>
        <v>30.83</v>
      </c>
      <c r="H27" s="10">
        <v>1</v>
      </c>
      <c r="J27">
        <f>COUNTIF($E$3:E$153,$E27)</f>
        <v>1</v>
      </c>
      <c r="L27" t="str">
        <f t="shared" si="1"/>
        <v/>
      </c>
      <c r="M27" t="str">
        <f t="shared" si="2"/>
        <v/>
      </c>
      <c r="N27" t="str">
        <f t="shared" si="3"/>
        <v/>
      </c>
      <c r="O27" t="str">
        <f t="shared" si="4"/>
        <v/>
      </c>
      <c r="P27" t="str">
        <f t="shared" si="5"/>
        <v/>
      </c>
      <c r="Q27">
        <f t="shared" si="6"/>
        <v>30.83</v>
      </c>
      <c r="R27" t="str">
        <f t="shared" si="7"/>
        <v/>
      </c>
      <c r="S27" t="str">
        <f t="shared" si="8"/>
        <v/>
      </c>
      <c r="T27" t="str">
        <f t="shared" si="9"/>
        <v/>
      </c>
    </row>
    <row r="28" spans="3:20" x14ac:dyDescent="0.25">
      <c r="C28" s="11">
        <v>26</v>
      </c>
      <c r="D28" s="11">
        <v>142.94300000000001</v>
      </c>
      <c r="E28" s="11">
        <v>24.71</v>
      </c>
      <c r="F28" s="13">
        <v>0.93400000000008276</v>
      </c>
      <c r="G28" s="13">
        <f t="shared" si="0"/>
        <v>24.71</v>
      </c>
      <c r="H28" s="10">
        <v>1</v>
      </c>
      <c r="J28">
        <f>COUNTIF($E$3:E$153,$E28)</f>
        <v>1</v>
      </c>
      <c r="L28" t="str">
        <f t="shared" si="1"/>
        <v/>
      </c>
      <c r="M28" t="str">
        <f t="shared" si="2"/>
        <v/>
      </c>
      <c r="N28" t="str">
        <f t="shared" si="3"/>
        <v/>
      </c>
      <c r="O28" t="str">
        <f t="shared" si="4"/>
        <v/>
      </c>
      <c r="P28">
        <f t="shared" si="5"/>
        <v>24.71</v>
      </c>
      <c r="Q28" t="str">
        <f t="shared" si="6"/>
        <v/>
      </c>
      <c r="R28" t="str">
        <f t="shared" si="7"/>
        <v/>
      </c>
      <c r="S28" t="str">
        <f t="shared" si="8"/>
        <v/>
      </c>
      <c r="T28" t="str">
        <f t="shared" si="9"/>
        <v/>
      </c>
    </row>
    <row r="29" spans="3:20" x14ac:dyDescent="0.25">
      <c r="C29" s="11">
        <v>27</v>
      </c>
      <c r="D29" s="11">
        <v>147.78100000000001</v>
      </c>
      <c r="E29" s="11">
        <v>31.95</v>
      </c>
      <c r="F29" s="13">
        <v>0.98099999999999454</v>
      </c>
      <c r="G29" s="13">
        <f t="shared" si="0"/>
        <v>31.95</v>
      </c>
      <c r="H29" s="10">
        <v>1</v>
      </c>
      <c r="J29">
        <f>COUNTIF($E$3:E$153,$E29)</f>
        <v>1</v>
      </c>
      <c r="L29" t="str">
        <f t="shared" si="1"/>
        <v/>
      </c>
      <c r="M29" t="str">
        <f t="shared" si="2"/>
        <v/>
      </c>
      <c r="N29" t="str">
        <f t="shared" si="3"/>
        <v/>
      </c>
      <c r="O29" t="str">
        <f t="shared" si="4"/>
        <v/>
      </c>
      <c r="P29" t="str">
        <f t="shared" si="5"/>
        <v/>
      </c>
      <c r="Q29">
        <f t="shared" si="6"/>
        <v>31.95</v>
      </c>
      <c r="R29" t="str">
        <f t="shared" si="7"/>
        <v/>
      </c>
      <c r="S29" t="str">
        <f t="shared" si="8"/>
        <v/>
      </c>
      <c r="T29" t="str">
        <f t="shared" si="9"/>
        <v/>
      </c>
    </row>
    <row r="30" spans="3:20" x14ac:dyDescent="0.25">
      <c r="C30" s="11">
        <v>28</v>
      </c>
      <c r="D30" s="11">
        <v>154.755</v>
      </c>
      <c r="E30" s="11">
        <v>11.75</v>
      </c>
      <c r="F30" s="13">
        <v>1.0009999999999764</v>
      </c>
      <c r="G30" s="13">
        <f t="shared" si="0"/>
        <v>11.75</v>
      </c>
      <c r="H30" s="10">
        <v>1</v>
      </c>
      <c r="J30">
        <f>COUNTIF($E$3:E$153,$E30)</f>
        <v>1</v>
      </c>
      <c r="L30" t="str">
        <f t="shared" si="1"/>
        <v/>
      </c>
      <c r="M30" t="str">
        <f t="shared" si="2"/>
        <v/>
      </c>
      <c r="N30">
        <f t="shared" si="3"/>
        <v>11.75</v>
      </c>
      <c r="O30" t="str">
        <f t="shared" si="4"/>
        <v/>
      </c>
      <c r="P30" t="str">
        <f t="shared" si="5"/>
        <v/>
      </c>
      <c r="Q30" t="str">
        <f t="shared" si="6"/>
        <v/>
      </c>
      <c r="R30" t="str">
        <f t="shared" si="7"/>
        <v/>
      </c>
      <c r="S30" t="str">
        <f t="shared" si="8"/>
        <v/>
      </c>
      <c r="T30" t="str">
        <f t="shared" si="9"/>
        <v/>
      </c>
    </row>
    <row r="31" spans="3:20" x14ac:dyDescent="0.25">
      <c r="C31" s="11">
        <v>29</v>
      </c>
      <c r="D31" s="11">
        <v>157.92400000000001</v>
      </c>
      <c r="E31" s="11">
        <v>16.170000000000002</v>
      </c>
      <c r="F31" s="13">
        <v>1.0009999999999764</v>
      </c>
      <c r="G31" s="13">
        <f t="shared" si="0"/>
        <v>16.170000000000002</v>
      </c>
      <c r="H31" s="10">
        <v>1</v>
      </c>
      <c r="J31">
        <f>COUNTIF($E$3:E$153,$E31)</f>
        <v>1</v>
      </c>
      <c r="L31" t="str">
        <f t="shared" si="1"/>
        <v/>
      </c>
      <c r="M31" t="str">
        <f t="shared" si="2"/>
        <v/>
      </c>
      <c r="N31">
        <f t="shared" si="3"/>
        <v>16.170000000000002</v>
      </c>
      <c r="O31" t="str">
        <f t="shared" si="4"/>
        <v/>
      </c>
      <c r="P31" t="str">
        <f t="shared" si="5"/>
        <v/>
      </c>
      <c r="Q31" t="str">
        <f t="shared" si="6"/>
        <v/>
      </c>
      <c r="R31" t="str">
        <f t="shared" si="7"/>
        <v/>
      </c>
      <c r="S31" t="str">
        <f t="shared" si="8"/>
        <v/>
      </c>
      <c r="T31" t="str">
        <f t="shared" si="9"/>
        <v/>
      </c>
    </row>
    <row r="32" spans="3:20" x14ac:dyDescent="0.25">
      <c r="C32" s="11">
        <v>30</v>
      </c>
      <c r="D32" s="11">
        <v>162.82900000000001</v>
      </c>
      <c r="E32" s="11">
        <v>12.51</v>
      </c>
      <c r="F32" s="13">
        <v>1.0010000000000048</v>
      </c>
      <c r="G32" s="13">
        <f t="shared" si="0"/>
        <v>12.51</v>
      </c>
      <c r="H32" s="10">
        <v>1</v>
      </c>
      <c r="J32">
        <f>COUNTIF($E$3:E$153,$E32)</f>
        <v>1</v>
      </c>
      <c r="L32" t="str">
        <f t="shared" si="1"/>
        <v/>
      </c>
      <c r="M32" t="str">
        <f t="shared" si="2"/>
        <v/>
      </c>
      <c r="N32">
        <f t="shared" si="3"/>
        <v>12.51</v>
      </c>
      <c r="O32" t="str">
        <f t="shared" si="4"/>
        <v/>
      </c>
      <c r="P32" t="str">
        <f t="shared" si="5"/>
        <v/>
      </c>
      <c r="Q32" t="str">
        <f t="shared" si="6"/>
        <v/>
      </c>
      <c r="R32" t="str">
        <f t="shared" si="7"/>
        <v/>
      </c>
      <c r="S32" t="str">
        <f t="shared" si="8"/>
        <v/>
      </c>
      <c r="T32" t="str">
        <f t="shared" si="9"/>
        <v/>
      </c>
    </row>
    <row r="33" spans="3:20" x14ac:dyDescent="0.25">
      <c r="C33" s="11">
        <v>31</v>
      </c>
      <c r="D33" s="11">
        <v>169.102</v>
      </c>
      <c r="E33" s="11">
        <v>1.96</v>
      </c>
      <c r="F33" s="13">
        <v>1.0339999999999918</v>
      </c>
      <c r="G33" s="13">
        <f t="shared" si="0"/>
        <v>1.96</v>
      </c>
      <c r="H33" s="10">
        <v>1</v>
      </c>
      <c r="J33">
        <f>COUNTIF($E$3:E$153,$E33)</f>
        <v>2</v>
      </c>
      <c r="L33">
        <f t="shared" si="1"/>
        <v>1.96</v>
      </c>
      <c r="M33" t="str">
        <f t="shared" si="2"/>
        <v/>
      </c>
      <c r="N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/>
      </c>
      <c r="R33" t="str">
        <f t="shared" si="7"/>
        <v/>
      </c>
      <c r="S33" t="str">
        <f t="shared" si="8"/>
        <v/>
      </c>
      <c r="T33" t="str">
        <f t="shared" si="9"/>
        <v/>
      </c>
    </row>
    <row r="34" spans="3:20" x14ac:dyDescent="0.25">
      <c r="C34" s="11">
        <v>32</v>
      </c>
      <c r="D34" s="11">
        <v>171.17099999999999</v>
      </c>
      <c r="E34" s="11">
        <v>13.86</v>
      </c>
      <c r="F34" s="13">
        <v>1.0670000000000073</v>
      </c>
      <c r="G34" s="13">
        <f t="shared" si="0"/>
        <v>13.86</v>
      </c>
      <c r="H34" s="10">
        <v>1</v>
      </c>
      <c r="J34">
        <f>COUNTIF($E$3:E$153,$E34)</f>
        <v>1</v>
      </c>
      <c r="L34" t="str">
        <f t="shared" si="1"/>
        <v/>
      </c>
      <c r="M34" t="str">
        <f t="shared" si="2"/>
        <v/>
      </c>
      <c r="N34">
        <f t="shared" si="3"/>
        <v>13.86</v>
      </c>
      <c r="O34" t="str">
        <f t="shared" si="4"/>
        <v/>
      </c>
      <c r="P34" t="str">
        <f t="shared" si="5"/>
        <v/>
      </c>
      <c r="Q34" t="str">
        <f t="shared" si="6"/>
        <v/>
      </c>
      <c r="R34" t="str">
        <f t="shared" si="7"/>
        <v/>
      </c>
      <c r="S34" t="str">
        <f t="shared" si="8"/>
        <v/>
      </c>
      <c r="T34" t="str">
        <f t="shared" si="9"/>
        <v/>
      </c>
    </row>
    <row r="35" spans="3:20" x14ac:dyDescent="0.25">
      <c r="C35" s="11">
        <v>33</v>
      </c>
      <c r="D35" s="11">
        <v>172.03899999999999</v>
      </c>
      <c r="E35" s="11">
        <v>4.0599999999999996</v>
      </c>
      <c r="F35" s="13">
        <v>1.0679999999999836</v>
      </c>
      <c r="G35" s="13">
        <f t="shared" si="0"/>
        <v>4.0599999999999996</v>
      </c>
      <c r="H35" s="10">
        <v>1</v>
      </c>
      <c r="J35">
        <f>COUNTIF($E$3:E$153,$E35)</f>
        <v>1</v>
      </c>
      <c r="L35">
        <f t="shared" si="1"/>
        <v>4.0599999999999996</v>
      </c>
      <c r="M35" t="str">
        <f t="shared" si="2"/>
        <v/>
      </c>
      <c r="N35" t="str">
        <f t="shared" si="3"/>
        <v/>
      </c>
      <c r="O35" t="str">
        <f t="shared" si="4"/>
        <v/>
      </c>
      <c r="P35" t="str">
        <f t="shared" si="5"/>
        <v/>
      </c>
      <c r="Q35" t="str">
        <f t="shared" si="6"/>
        <v/>
      </c>
      <c r="R35" t="str">
        <f t="shared" si="7"/>
        <v/>
      </c>
      <c r="S35" t="str">
        <f t="shared" si="8"/>
        <v/>
      </c>
      <c r="T35" t="str">
        <f t="shared" si="9"/>
        <v/>
      </c>
    </row>
    <row r="36" spans="3:20" x14ac:dyDescent="0.25">
      <c r="C36" s="11">
        <v>34</v>
      </c>
      <c r="D36" s="11">
        <v>176.309</v>
      </c>
      <c r="E36" s="11">
        <v>0.41</v>
      </c>
      <c r="F36" s="13">
        <v>1.1009999999999991</v>
      </c>
      <c r="G36" s="13">
        <f t="shared" si="0"/>
        <v>0.41</v>
      </c>
      <c r="H36" s="10">
        <v>1</v>
      </c>
      <c r="J36">
        <f>COUNTIF($E$3:E$153,$E36)</f>
        <v>1</v>
      </c>
      <c r="L36">
        <f t="shared" si="1"/>
        <v>0.41</v>
      </c>
      <c r="M36" t="str">
        <f t="shared" si="2"/>
        <v/>
      </c>
      <c r="N36" t="str">
        <f t="shared" si="3"/>
        <v/>
      </c>
      <c r="O36" t="str">
        <f t="shared" si="4"/>
        <v/>
      </c>
      <c r="P36" t="str">
        <f t="shared" si="5"/>
        <v/>
      </c>
      <c r="Q36" t="str">
        <f t="shared" si="6"/>
        <v/>
      </c>
      <c r="R36" t="str">
        <f t="shared" si="7"/>
        <v/>
      </c>
      <c r="S36" t="str">
        <f t="shared" si="8"/>
        <v/>
      </c>
      <c r="T36" t="str">
        <f t="shared" si="9"/>
        <v/>
      </c>
    </row>
    <row r="37" spans="3:20" x14ac:dyDescent="0.25">
      <c r="C37" s="11">
        <v>35</v>
      </c>
      <c r="D37" s="11">
        <v>177.71100000000001</v>
      </c>
      <c r="E37" s="11">
        <v>8.09</v>
      </c>
      <c r="F37" s="13">
        <v>1.1009999999999991</v>
      </c>
      <c r="G37" s="13">
        <f t="shared" si="0"/>
        <v>8.09</v>
      </c>
      <c r="H37" s="10">
        <v>1</v>
      </c>
      <c r="J37">
        <f>COUNTIF($E$3:E$153,$E37)</f>
        <v>1</v>
      </c>
      <c r="L37" t="str">
        <f t="shared" si="1"/>
        <v/>
      </c>
      <c r="M37">
        <f t="shared" si="2"/>
        <v>8.09</v>
      </c>
      <c r="N37" t="str">
        <f t="shared" si="3"/>
        <v/>
      </c>
      <c r="O37" t="str">
        <f t="shared" si="4"/>
        <v/>
      </c>
      <c r="P37" t="str">
        <f t="shared" si="5"/>
        <v/>
      </c>
      <c r="Q37" t="str">
        <f t="shared" si="6"/>
        <v/>
      </c>
      <c r="R37" t="str">
        <f t="shared" si="7"/>
        <v/>
      </c>
      <c r="S37" t="str">
        <f t="shared" si="8"/>
        <v/>
      </c>
      <c r="T37" t="str">
        <f t="shared" si="9"/>
        <v/>
      </c>
    </row>
    <row r="38" spans="3:20" x14ac:dyDescent="0.25">
      <c r="C38" s="11">
        <v>36</v>
      </c>
      <c r="D38" s="11">
        <v>178.71199999999999</v>
      </c>
      <c r="E38" s="11">
        <v>11.95</v>
      </c>
      <c r="F38" s="13">
        <v>1.1009999999999991</v>
      </c>
      <c r="G38" s="13">
        <f t="shared" si="0"/>
        <v>11.95</v>
      </c>
      <c r="H38" s="10">
        <v>1</v>
      </c>
      <c r="J38">
        <f>COUNTIF($E$3:E$153,$E38)</f>
        <v>1</v>
      </c>
      <c r="L38" t="str">
        <f t="shared" si="1"/>
        <v/>
      </c>
      <c r="M38" t="str">
        <f t="shared" si="2"/>
        <v/>
      </c>
      <c r="N38">
        <f t="shared" si="3"/>
        <v>11.95</v>
      </c>
      <c r="O38" t="str">
        <f t="shared" si="4"/>
        <v/>
      </c>
      <c r="P38" t="str">
        <f t="shared" si="5"/>
        <v/>
      </c>
      <c r="Q38" t="str">
        <f t="shared" si="6"/>
        <v/>
      </c>
      <c r="R38" t="str">
        <f t="shared" si="7"/>
        <v/>
      </c>
      <c r="S38" t="str">
        <f t="shared" si="8"/>
        <v/>
      </c>
      <c r="T38" t="str">
        <f t="shared" si="9"/>
        <v/>
      </c>
    </row>
    <row r="39" spans="3:20" x14ac:dyDescent="0.25">
      <c r="C39" s="11">
        <v>37</v>
      </c>
      <c r="D39" s="11">
        <v>187.78800000000001</v>
      </c>
      <c r="E39" s="11">
        <v>7.81</v>
      </c>
      <c r="F39" s="13">
        <v>1.10450000000003</v>
      </c>
      <c r="G39" s="13">
        <f t="shared" si="0"/>
        <v>7.81</v>
      </c>
      <c r="H39" s="10">
        <v>1</v>
      </c>
      <c r="J39">
        <f>COUNTIF($E$3:E$153,$E39)</f>
        <v>1</v>
      </c>
      <c r="L39" t="str">
        <f t="shared" si="1"/>
        <v/>
      </c>
      <c r="M39">
        <f t="shared" si="2"/>
        <v>7.81</v>
      </c>
      <c r="N39" t="str">
        <f t="shared" si="3"/>
        <v/>
      </c>
      <c r="O39" t="str">
        <f t="shared" si="4"/>
        <v/>
      </c>
      <c r="P39" t="str">
        <f t="shared" si="5"/>
        <v/>
      </c>
      <c r="Q39" t="str">
        <f t="shared" si="6"/>
        <v/>
      </c>
      <c r="R39" t="str">
        <f t="shared" si="7"/>
        <v/>
      </c>
      <c r="S39" t="str">
        <f t="shared" si="8"/>
        <v/>
      </c>
      <c r="T39" t="str">
        <f t="shared" si="9"/>
        <v/>
      </c>
    </row>
    <row r="40" spans="3:20" x14ac:dyDescent="0.25">
      <c r="C40" s="11">
        <v>38</v>
      </c>
      <c r="D40" s="11">
        <v>192.02500000000001</v>
      </c>
      <c r="E40" s="11">
        <v>43.35</v>
      </c>
      <c r="F40" s="13">
        <v>1.2009999999999081</v>
      </c>
      <c r="G40" s="13">
        <f t="shared" si="0"/>
        <v>43.35</v>
      </c>
      <c r="H40" s="10">
        <v>1</v>
      </c>
      <c r="J40">
        <f>COUNTIF($E$3:E$153,$E40)</f>
        <v>1</v>
      </c>
      <c r="L40" t="str">
        <f t="shared" si="1"/>
        <v/>
      </c>
      <c r="M40" t="str">
        <f t="shared" si="2"/>
        <v/>
      </c>
      <c r="N40" t="str">
        <f t="shared" si="3"/>
        <v/>
      </c>
      <c r="O40" t="str">
        <f t="shared" si="4"/>
        <v/>
      </c>
      <c r="P40" t="str">
        <f t="shared" si="5"/>
        <v/>
      </c>
      <c r="Q40" t="str">
        <f t="shared" si="6"/>
        <v/>
      </c>
      <c r="R40" t="str">
        <f t="shared" si="7"/>
        <v/>
      </c>
      <c r="S40">
        <f t="shared" si="8"/>
        <v>43.35</v>
      </c>
      <c r="T40" t="str">
        <f t="shared" si="9"/>
        <v/>
      </c>
    </row>
    <row r="41" spans="3:20" x14ac:dyDescent="0.25">
      <c r="C41" s="11">
        <v>39</v>
      </c>
      <c r="D41" s="11">
        <v>195.16200000000001</v>
      </c>
      <c r="E41" s="11">
        <v>13.97</v>
      </c>
      <c r="F41" s="13">
        <v>1.2339999999999804</v>
      </c>
      <c r="G41" s="13">
        <f t="shared" si="0"/>
        <v>13.97</v>
      </c>
      <c r="H41" s="10">
        <v>1</v>
      </c>
      <c r="J41">
        <f>COUNTIF($E$3:E$153,$E41)</f>
        <v>1</v>
      </c>
      <c r="L41" t="str">
        <f t="shared" si="1"/>
        <v/>
      </c>
      <c r="M41" t="str">
        <f t="shared" si="2"/>
        <v/>
      </c>
      <c r="N41">
        <f t="shared" si="3"/>
        <v>13.97</v>
      </c>
      <c r="O41" t="str">
        <f t="shared" si="4"/>
        <v/>
      </c>
      <c r="P41" t="str">
        <f t="shared" si="5"/>
        <v/>
      </c>
      <c r="Q41" t="str">
        <f t="shared" si="6"/>
        <v/>
      </c>
      <c r="R41" t="str">
        <f t="shared" si="7"/>
        <v/>
      </c>
      <c r="S41" t="str">
        <f t="shared" si="8"/>
        <v/>
      </c>
      <c r="T41" t="str">
        <f t="shared" si="9"/>
        <v/>
      </c>
    </row>
    <row r="42" spans="3:20" x14ac:dyDescent="0.25">
      <c r="C42" s="11">
        <v>40</v>
      </c>
      <c r="D42" s="11">
        <v>196.22900000000001</v>
      </c>
      <c r="E42" s="11">
        <v>39.369999999999997</v>
      </c>
      <c r="F42" s="13">
        <v>1.2349999999999568</v>
      </c>
      <c r="G42" s="13">
        <f t="shared" si="0"/>
        <v>39.369999999999997</v>
      </c>
      <c r="H42" s="10">
        <v>1</v>
      </c>
      <c r="J42">
        <f>COUNTIF($E$3:E$153,$E42)</f>
        <v>1</v>
      </c>
      <c r="L42" t="str">
        <f t="shared" si="1"/>
        <v/>
      </c>
      <c r="M42" t="str">
        <f t="shared" si="2"/>
        <v/>
      </c>
      <c r="N42" t="str">
        <f t="shared" si="3"/>
        <v/>
      </c>
      <c r="O42" t="str">
        <f t="shared" si="4"/>
        <v/>
      </c>
      <c r="P42" t="str">
        <f t="shared" si="5"/>
        <v/>
      </c>
      <c r="Q42" t="str">
        <f t="shared" si="6"/>
        <v/>
      </c>
      <c r="R42" t="str">
        <f t="shared" si="7"/>
        <v/>
      </c>
      <c r="S42">
        <f t="shared" si="8"/>
        <v>39.369999999999997</v>
      </c>
      <c r="T42" t="str">
        <f t="shared" si="9"/>
        <v/>
      </c>
    </row>
    <row r="43" spans="3:20" x14ac:dyDescent="0.25">
      <c r="C43" s="11">
        <v>41</v>
      </c>
      <c r="D43" s="11">
        <v>203.27</v>
      </c>
      <c r="E43" s="11">
        <v>41.07</v>
      </c>
      <c r="F43" s="13">
        <v>1.2679999999999154</v>
      </c>
      <c r="G43" s="13">
        <f t="shared" si="0"/>
        <v>41.07</v>
      </c>
      <c r="H43" s="10">
        <v>1</v>
      </c>
      <c r="J43">
        <f>COUNTIF($E$3:E$153,$E43)</f>
        <v>1</v>
      </c>
      <c r="L43" t="str">
        <f t="shared" si="1"/>
        <v/>
      </c>
      <c r="M43" t="str">
        <f t="shared" si="2"/>
        <v/>
      </c>
      <c r="N43" t="str">
        <f t="shared" si="3"/>
        <v/>
      </c>
      <c r="O43" t="str">
        <f t="shared" si="4"/>
        <v/>
      </c>
      <c r="P43" t="str">
        <f t="shared" si="5"/>
        <v/>
      </c>
      <c r="Q43" t="str">
        <f t="shared" si="6"/>
        <v/>
      </c>
      <c r="R43" t="str">
        <f t="shared" si="7"/>
        <v/>
      </c>
      <c r="S43">
        <f t="shared" si="8"/>
        <v>41.07</v>
      </c>
      <c r="T43" t="str">
        <f t="shared" si="9"/>
        <v/>
      </c>
    </row>
    <row r="44" spans="3:20" x14ac:dyDescent="0.25">
      <c r="C44" s="11">
        <v>42</v>
      </c>
      <c r="D44" s="11">
        <v>206.173</v>
      </c>
      <c r="E44" s="11">
        <v>0.56999999999999995</v>
      </c>
      <c r="F44" s="13">
        <v>1.2849999999999682</v>
      </c>
      <c r="G44" s="13">
        <f t="shared" si="0"/>
        <v>0.56999999999999995</v>
      </c>
      <c r="H44" s="10">
        <v>1</v>
      </c>
      <c r="J44">
        <f>COUNTIF($E$3:E$153,$E44)</f>
        <v>1</v>
      </c>
      <c r="L44">
        <f t="shared" si="1"/>
        <v>0.56999999999999995</v>
      </c>
      <c r="M44" t="str">
        <f t="shared" si="2"/>
        <v/>
      </c>
      <c r="N44" t="str">
        <f t="shared" si="3"/>
        <v/>
      </c>
      <c r="O44" t="str">
        <f t="shared" si="4"/>
        <v/>
      </c>
      <c r="P44" t="str">
        <f t="shared" si="5"/>
        <v/>
      </c>
      <c r="Q44" t="str">
        <f t="shared" si="6"/>
        <v/>
      </c>
      <c r="R44" t="str">
        <f t="shared" si="7"/>
        <v/>
      </c>
      <c r="S44" t="str">
        <f t="shared" si="8"/>
        <v/>
      </c>
      <c r="T44" t="str">
        <f t="shared" si="9"/>
        <v/>
      </c>
    </row>
    <row r="45" spans="3:20" x14ac:dyDescent="0.25">
      <c r="C45" s="11">
        <v>43</v>
      </c>
      <c r="D45" s="11">
        <v>208.041</v>
      </c>
      <c r="E45" s="11">
        <v>20.87</v>
      </c>
      <c r="F45" s="13">
        <v>1.3000000000000114</v>
      </c>
      <c r="G45" s="13">
        <f t="shared" si="0"/>
        <v>20.87</v>
      </c>
      <c r="H45" s="10">
        <v>1</v>
      </c>
      <c r="J45">
        <f>COUNTIF($E$3:E$153,$E45)</f>
        <v>1</v>
      </c>
      <c r="L45" t="str">
        <f t="shared" si="1"/>
        <v/>
      </c>
      <c r="M45" t="str">
        <f t="shared" si="2"/>
        <v/>
      </c>
      <c r="N45" t="str">
        <f t="shared" si="3"/>
        <v/>
      </c>
      <c r="O45">
        <f t="shared" si="4"/>
        <v>20.87</v>
      </c>
      <c r="P45" t="str">
        <f t="shared" si="5"/>
        <v/>
      </c>
      <c r="Q45" t="str">
        <f t="shared" si="6"/>
        <v/>
      </c>
      <c r="R45" t="str">
        <f t="shared" si="7"/>
        <v/>
      </c>
      <c r="S45" t="str">
        <f t="shared" si="8"/>
        <v/>
      </c>
      <c r="T45" t="str">
        <f t="shared" si="9"/>
        <v/>
      </c>
    </row>
    <row r="46" spans="3:20" x14ac:dyDescent="0.25">
      <c r="C46" s="11">
        <v>44</v>
      </c>
      <c r="D46" s="11">
        <v>218.71799999999999</v>
      </c>
      <c r="E46" s="11">
        <v>7.85</v>
      </c>
      <c r="F46" s="13">
        <v>1.3350000000000364</v>
      </c>
      <c r="G46" s="13">
        <f t="shared" si="0"/>
        <v>7.85</v>
      </c>
      <c r="H46" s="10">
        <v>1</v>
      </c>
      <c r="J46">
        <f>COUNTIF($E$3:E$153,$E46)</f>
        <v>1</v>
      </c>
      <c r="L46" t="str">
        <f t="shared" si="1"/>
        <v/>
      </c>
      <c r="M46">
        <f t="shared" si="2"/>
        <v>7.85</v>
      </c>
      <c r="N46" t="str">
        <f t="shared" si="3"/>
        <v/>
      </c>
      <c r="O46" t="str">
        <f t="shared" si="4"/>
        <v/>
      </c>
      <c r="P46" t="str">
        <f t="shared" si="5"/>
        <v/>
      </c>
      <c r="Q46" t="str">
        <f t="shared" si="6"/>
        <v/>
      </c>
      <c r="R46" t="str">
        <f t="shared" si="7"/>
        <v/>
      </c>
      <c r="S46" t="str">
        <f t="shared" si="8"/>
        <v/>
      </c>
      <c r="T46" t="str">
        <f t="shared" si="9"/>
        <v/>
      </c>
    </row>
    <row r="47" spans="3:20" x14ac:dyDescent="0.25">
      <c r="C47" s="11">
        <v>45</v>
      </c>
      <c r="D47" s="11">
        <v>224.59100000000001</v>
      </c>
      <c r="E47" s="11">
        <v>1.18</v>
      </c>
      <c r="F47" s="13">
        <v>1.3680000000000518</v>
      </c>
      <c r="G47" s="13">
        <f t="shared" si="0"/>
        <v>1.18</v>
      </c>
      <c r="H47" s="10">
        <v>1</v>
      </c>
      <c r="J47">
        <f>COUNTIF($E$3:E$153,$E47)</f>
        <v>1</v>
      </c>
      <c r="L47">
        <f t="shared" si="1"/>
        <v>1.18</v>
      </c>
      <c r="M47" t="str">
        <f t="shared" si="2"/>
        <v/>
      </c>
      <c r="N47" t="str">
        <f t="shared" si="3"/>
        <v/>
      </c>
      <c r="O47" t="str">
        <f t="shared" si="4"/>
        <v/>
      </c>
      <c r="P47" t="str">
        <f t="shared" si="5"/>
        <v/>
      </c>
      <c r="Q47" t="str">
        <f t="shared" si="6"/>
        <v/>
      </c>
      <c r="R47" t="str">
        <f t="shared" si="7"/>
        <v/>
      </c>
      <c r="S47" t="str">
        <f t="shared" si="8"/>
        <v/>
      </c>
      <c r="T47" t="str">
        <f t="shared" si="9"/>
        <v/>
      </c>
    </row>
    <row r="48" spans="3:20" x14ac:dyDescent="0.25">
      <c r="C48" s="11">
        <v>46</v>
      </c>
      <c r="D48" s="11">
        <v>231.73099999999999</v>
      </c>
      <c r="E48" s="11">
        <v>3.19</v>
      </c>
      <c r="F48" s="13">
        <v>1.3781000000000176</v>
      </c>
      <c r="G48" s="13">
        <f t="shared" si="0"/>
        <v>3.19</v>
      </c>
      <c r="H48" s="10">
        <v>1</v>
      </c>
      <c r="J48">
        <f>COUNTIF($E$3:E$153,$E48)</f>
        <v>1</v>
      </c>
      <c r="L48">
        <f t="shared" si="1"/>
        <v>3.19</v>
      </c>
      <c r="M48" t="str">
        <f t="shared" si="2"/>
        <v/>
      </c>
      <c r="N48" t="str">
        <f t="shared" si="3"/>
        <v/>
      </c>
      <c r="O48" t="str">
        <f t="shared" si="4"/>
        <v/>
      </c>
      <c r="P48" t="str">
        <f t="shared" si="5"/>
        <v/>
      </c>
      <c r="Q48" t="str">
        <f t="shared" si="6"/>
        <v/>
      </c>
      <c r="R48" t="str">
        <f t="shared" si="7"/>
        <v/>
      </c>
      <c r="S48" t="str">
        <f t="shared" si="8"/>
        <v/>
      </c>
      <c r="T48" t="str">
        <f t="shared" si="9"/>
        <v/>
      </c>
    </row>
    <row r="49" spans="3:20" x14ac:dyDescent="0.25">
      <c r="C49" s="11">
        <v>47</v>
      </c>
      <c r="D49" s="11">
        <v>235.702</v>
      </c>
      <c r="E49" s="11">
        <v>2.88</v>
      </c>
      <c r="F49" s="13">
        <v>1.4009999999999536</v>
      </c>
      <c r="G49" s="13">
        <f t="shared" si="0"/>
        <v>2.88</v>
      </c>
      <c r="H49" s="10">
        <v>1</v>
      </c>
      <c r="J49">
        <f>COUNTIF($E$3:E$153,$E49)</f>
        <v>1</v>
      </c>
      <c r="L49">
        <f t="shared" si="1"/>
        <v>2.88</v>
      </c>
      <c r="M49" t="str">
        <f t="shared" si="2"/>
        <v/>
      </c>
      <c r="N49" t="str">
        <f t="shared" si="3"/>
        <v/>
      </c>
      <c r="O49" t="str">
        <f t="shared" si="4"/>
        <v/>
      </c>
      <c r="P49" t="str">
        <f t="shared" si="5"/>
        <v/>
      </c>
      <c r="Q49" t="str">
        <f t="shared" si="6"/>
        <v/>
      </c>
      <c r="R49" t="str">
        <f t="shared" si="7"/>
        <v/>
      </c>
      <c r="S49" t="str">
        <f t="shared" si="8"/>
        <v/>
      </c>
      <c r="T49" t="str">
        <f t="shared" si="9"/>
        <v/>
      </c>
    </row>
    <row r="50" spans="3:20" x14ac:dyDescent="0.25">
      <c r="C50" s="11">
        <v>48</v>
      </c>
      <c r="D50" s="11">
        <v>237.00200000000001</v>
      </c>
      <c r="E50" s="11">
        <v>8.56</v>
      </c>
      <c r="F50" s="13">
        <v>1.4009999999999536</v>
      </c>
      <c r="G50" s="13">
        <f t="shared" si="0"/>
        <v>8.56</v>
      </c>
      <c r="H50" s="10">
        <v>1</v>
      </c>
      <c r="J50">
        <f>COUNTIF($E$3:E$153,$E50)</f>
        <v>1</v>
      </c>
      <c r="L50" t="str">
        <f t="shared" si="1"/>
        <v/>
      </c>
      <c r="M50">
        <f t="shared" si="2"/>
        <v>8.56</v>
      </c>
      <c r="N50" t="str">
        <f t="shared" si="3"/>
        <v/>
      </c>
      <c r="O50" t="str">
        <f t="shared" si="4"/>
        <v/>
      </c>
      <c r="P50" t="str">
        <f t="shared" si="5"/>
        <v/>
      </c>
      <c r="Q50" t="str">
        <f t="shared" si="6"/>
        <v/>
      </c>
      <c r="R50" t="str">
        <f t="shared" si="7"/>
        <v/>
      </c>
      <c r="S50" t="str">
        <f t="shared" si="8"/>
        <v/>
      </c>
      <c r="T50" t="str">
        <f t="shared" si="9"/>
        <v/>
      </c>
    </row>
    <row r="51" spans="3:20" x14ac:dyDescent="0.25">
      <c r="C51" s="11">
        <v>49</v>
      </c>
      <c r="D51" s="11">
        <v>240.54</v>
      </c>
      <c r="E51" s="11">
        <v>13.58</v>
      </c>
      <c r="F51" s="13">
        <v>1.4010000000000105</v>
      </c>
      <c r="G51" s="13">
        <f t="shared" si="0"/>
        <v>13.58</v>
      </c>
      <c r="H51" s="10">
        <v>1</v>
      </c>
      <c r="J51">
        <f>COUNTIF($E$3:E$153,$E51)</f>
        <v>1</v>
      </c>
      <c r="L51" t="str">
        <f t="shared" si="1"/>
        <v/>
      </c>
      <c r="M51" t="str">
        <f t="shared" si="2"/>
        <v/>
      </c>
      <c r="N51">
        <f t="shared" si="3"/>
        <v>13.58</v>
      </c>
      <c r="O51" t="str">
        <f t="shared" si="4"/>
        <v/>
      </c>
      <c r="P51" t="str">
        <f t="shared" si="5"/>
        <v/>
      </c>
      <c r="Q51" t="str">
        <f t="shared" si="6"/>
        <v/>
      </c>
      <c r="R51" t="str">
        <f t="shared" si="7"/>
        <v/>
      </c>
      <c r="S51" t="str">
        <f t="shared" si="8"/>
        <v/>
      </c>
      <c r="T51" t="str">
        <f t="shared" si="9"/>
        <v/>
      </c>
    </row>
    <row r="52" spans="3:20" x14ac:dyDescent="0.25">
      <c r="C52" s="11">
        <v>50</v>
      </c>
      <c r="D52" s="11">
        <v>262.42899999999997</v>
      </c>
      <c r="E52" s="11">
        <v>22.97</v>
      </c>
      <c r="F52" s="13">
        <v>1.4020000000000152</v>
      </c>
      <c r="G52" s="13">
        <f t="shared" si="0"/>
        <v>22.97</v>
      </c>
      <c r="H52" s="10"/>
      <c r="J52">
        <f>COUNTIF($E$3:E$153,$E52)</f>
        <v>1</v>
      </c>
      <c r="L52" t="str">
        <f t="shared" si="1"/>
        <v/>
      </c>
      <c r="M52" t="str">
        <f t="shared" si="2"/>
        <v/>
      </c>
      <c r="N52" t="str">
        <f t="shared" si="3"/>
        <v/>
      </c>
      <c r="O52" t="str">
        <f t="shared" si="4"/>
        <v/>
      </c>
      <c r="P52">
        <f t="shared" si="5"/>
        <v>22.97</v>
      </c>
      <c r="Q52" t="str">
        <f t="shared" si="6"/>
        <v/>
      </c>
      <c r="R52" t="str">
        <f t="shared" si="7"/>
        <v/>
      </c>
      <c r="S52" t="str">
        <f t="shared" si="8"/>
        <v/>
      </c>
      <c r="T52" t="str">
        <f t="shared" si="9"/>
        <v/>
      </c>
    </row>
    <row r="53" spans="3:20" x14ac:dyDescent="0.25">
      <c r="C53" s="11">
        <v>51</v>
      </c>
      <c r="D53" s="11">
        <v>264.16399999999999</v>
      </c>
      <c r="E53" s="11">
        <v>32.479999999999997</v>
      </c>
      <c r="F53" s="13">
        <v>1.4350000000000591</v>
      </c>
      <c r="G53" s="13">
        <f t="shared" si="0"/>
        <v>32.479999999999997</v>
      </c>
      <c r="H53" s="10">
        <v>1</v>
      </c>
      <c r="J53">
        <f>COUNTIF($E$3:E$153,$E53)</f>
        <v>1</v>
      </c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 t="shared" si="4"/>
        <v/>
      </c>
      <c r="P53" t="str">
        <f t="shared" si="5"/>
        <v/>
      </c>
      <c r="Q53">
        <f t="shared" si="6"/>
        <v>32.479999999999997</v>
      </c>
      <c r="R53" t="str">
        <f t="shared" si="7"/>
        <v/>
      </c>
      <c r="S53" t="str">
        <f t="shared" si="8"/>
        <v/>
      </c>
      <c r="T53" t="str">
        <f t="shared" si="9"/>
        <v/>
      </c>
    </row>
    <row r="54" spans="3:20" x14ac:dyDescent="0.25">
      <c r="C54" s="11">
        <v>52</v>
      </c>
      <c r="D54" s="11">
        <v>276.24299999999999</v>
      </c>
      <c r="E54" s="11">
        <v>9.9499999999999993</v>
      </c>
      <c r="F54" s="13">
        <v>1.4679999999999609</v>
      </c>
      <c r="G54" s="13">
        <f t="shared" si="0"/>
        <v>9.9499999999999993</v>
      </c>
      <c r="H54" s="10">
        <v>1</v>
      </c>
      <c r="J54">
        <f>COUNTIF($E$3:E$153,$E54)</f>
        <v>1</v>
      </c>
      <c r="L54" t="str">
        <f t="shared" si="1"/>
        <v/>
      </c>
      <c r="M54">
        <f t="shared" si="2"/>
        <v>9.9499999999999993</v>
      </c>
      <c r="N54" t="str">
        <f t="shared" si="3"/>
        <v/>
      </c>
      <c r="O54" t="str">
        <f t="shared" si="4"/>
        <v/>
      </c>
      <c r="P54" t="str">
        <f t="shared" si="5"/>
        <v/>
      </c>
      <c r="Q54" t="str">
        <f t="shared" si="6"/>
        <v/>
      </c>
      <c r="R54" t="str">
        <f t="shared" si="7"/>
        <v/>
      </c>
      <c r="S54" t="str">
        <f t="shared" si="8"/>
        <v/>
      </c>
      <c r="T54" t="str">
        <f t="shared" si="9"/>
        <v/>
      </c>
    </row>
    <row r="55" spans="3:20" x14ac:dyDescent="0.25">
      <c r="C55" s="11">
        <v>53</v>
      </c>
      <c r="D55" s="11">
        <v>288.62200000000001</v>
      </c>
      <c r="E55" s="11">
        <v>11.07</v>
      </c>
      <c r="F55" s="13">
        <v>1.4680000000000746</v>
      </c>
      <c r="G55" s="13">
        <f t="shared" si="0"/>
        <v>11.07</v>
      </c>
      <c r="H55" s="10">
        <v>1</v>
      </c>
      <c r="J55">
        <f>COUNTIF($E$3:E$153,$E55)</f>
        <v>1</v>
      </c>
      <c r="L55" t="str">
        <f t="shared" si="1"/>
        <v/>
      </c>
      <c r="M55" t="str">
        <f t="shared" si="2"/>
        <v/>
      </c>
      <c r="N55">
        <f t="shared" si="3"/>
        <v>11.07</v>
      </c>
      <c r="O55" t="str">
        <f t="shared" si="4"/>
        <v/>
      </c>
      <c r="P55" t="str">
        <f t="shared" si="5"/>
        <v/>
      </c>
      <c r="Q55" t="str">
        <f t="shared" si="6"/>
        <v/>
      </c>
      <c r="R55" t="str">
        <f t="shared" si="7"/>
        <v/>
      </c>
      <c r="S55" t="str">
        <f t="shared" si="8"/>
        <v/>
      </c>
      <c r="T55" t="str">
        <f t="shared" si="9"/>
        <v/>
      </c>
    </row>
    <row r="56" spans="3:20" x14ac:dyDescent="0.25">
      <c r="C56" s="11">
        <v>54</v>
      </c>
      <c r="D56" s="11">
        <v>289.35599999999999</v>
      </c>
      <c r="E56" s="11">
        <v>6.74</v>
      </c>
      <c r="F56" s="13">
        <v>1.4692999999999756</v>
      </c>
      <c r="G56" s="13">
        <f t="shared" si="0"/>
        <v>6.74</v>
      </c>
      <c r="H56" s="10">
        <v>1</v>
      </c>
      <c r="J56">
        <f>COUNTIF($E$3:E$153,$E56)</f>
        <v>1</v>
      </c>
      <c r="L56" t="str">
        <f t="shared" si="1"/>
        <v/>
      </c>
      <c r="M56">
        <f t="shared" si="2"/>
        <v>6.74</v>
      </c>
      <c r="N56" t="str">
        <f t="shared" si="3"/>
        <v/>
      </c>
      <c r="O56" t="str">
        <f t="shared" si="4"/>
        <v/>
      </c>
      <c r="P56" t="str">
        <f t="shared" si="5"/>
        <v/>
      </c>
      <c r="Q56" t="str">
        <f t="shared" si="6"/>
        <v/>
      </c>
      <c r="R56" t="str">
        <f t="shared" si="7"/>
        <v/>
      </c>
      <c r="S56" t="str">
        <f t="shared" si="8"/>
        <v/>
      </c>
      <c r="T56" t="str">
        <f t="shared" si="9"/>
        <v/>
      </c>
    </row>
    <row r="57" spans="3:20" x14ac:dyDescent="0.25">
      <c r="C57" s="11">
        <v>55</v>
      </c>
      <c r="D57" s="11">
        <v>295.89600000000002</v>
      </c>
      <c r="E57" s="11">
        <v>28.1</v>
      </c>
      <c r="F57" s="13">
        <v>1.5</v>
      </c>
      <c r="G57" s="13">
        <f t="shared" si="0"/>
        <v>28.1</v>
      </c>
      <c r="H57" s="10">
        <v>1</v>
      </c>
      <c r="J57">
        <f>COUNTIF($E$3:E$153,$E57)</f>
        <v>1</v>
      </c>
      <c r="L57" t="str">
        <f t="shared" si="1"/>
        <v/>
      </c>
      <c r="M57" t="str">
        <f t="shared" si="2"/>
        <v/>
      </c>
      <c r="N57" t="str">
        <f t="shared" si="3"/>
        <v/>
      </c>
      <c r="O57" t="str">
        <f t="shared" si="4"/>
        <v/>
      </c>
      <c r="P57" t="str">
        <f t="shared" si="5"/>
        <v/>
      </c>
      <c r="Q57">
        <f t="shared" si="6"/>
        <v>28.1</v>
      </c>
      <c r="R57" t="str">
        <f t="shared" si="7"/>
        <v/>
      </c>
      <c r="S57" t="str">
        <f t="shared" si="8"/>
        <v/>
      </c>
      <c r="T57" t="str">
        <f t="shared" si="9"/>
        <v/>
      </c>
    </row>
    <row r="58" spans="3:20" x14ac:dyDescent="0.25">
      <c r="C58" s="11">
        <v>56</v>
      </c>
      <c r="D58" s="11">
        <v>297.13</v>
      </c>
      <c r="E58" s="11">
        <v>5.0199999999999996</v>
      </c>
      <c r="F58" s="13">
        <v>1.5020000000000095</v>
      </c>
      <c r="G58" s="13">
        <f t="shared" si="0"/>
        <v>5.0199999999999996</v>
      </c>
      <c r="H58" s="10">
        <v>1</v>
      </c>
      <c r="J58">
        <f>COUNTIF($E$3:E$153,$E58)</f>
        <v>1</v>
      </c>
      <c r="L58">
        <f t="shared" si="1"/>
        <v>5.0199999999999996</v>
      </c>
      <c r="M58" t="str">
        <f t="shared" si="2"/>
        <v/>
      </c>
      <c r="N58" t="str">
        <f t="shared" si="3"/>
        <v/>
      </c>
      <c r="O58" t="str">
        <f t="shared" si="4"/>
        <v/>
      </c>
      <c r="P58" t="str">
        <f t="shared" si="5"/>
        <v/>
      </c>
      <c r="Q58" t="str">
        <f t="shared" si="6"/>
        <v/>
      </c>
      <c r="R58" t="str">
        <f t="shared" si="7"/>
        <v/>
      </c>
      <c r="S58" t="str">
        <f t="shared" si="8"/>
        <v/>
      </c>
      <c r="T58" t="str">
        <f t="shared" si="9"/>
        <v/>
      </c>
    </row>
    <row r="59" spans="3:20" x14ac:dyDescent="0.25">
      <c r="C59" s="11">
        <v>57</v>
      </c>
      <c r="D59" s="11">
        <v>305.93900000000002</v>
      </c>
      <c r="E59" s="11">
        <v>30.08</v>
      </c>
      <c r="F59" s="13">
        <v>1.5020000000000664</v>
      </c>
      <c r="G59" s="13">
        <f t="shared" si="0"/>
        <v>30.08</v>
      </c>
      <c r="H59" s="10">
        <v>1</v>
      </c>
      <c r="J59">
        <f>COUNTIF($E$3:E$153,$E59)</f>
        <v>1</v>
      </c>
      <c r="L59" t="str">
        <f t="shared" si="1"/>
        <v/>
      </c>
      <c r="M59" t="str">
        <f t="shared" si="2"/>
        <v/>
      </c>
      <c r="N59" t="str">
        <f t="shared" si="3"/>
        <v/>
      </c>
      <c r="O59" t="str">
        <f t="shared" si="4"/>
        <v/>
      </c>
      <c r="P59" t="str">
        <f t="shared" si="5"/>
        <v/>
      </c>
      <c r="Q59">
        <f t="shared" si="6"/>
        <v>30.08</v>
      </c>
      <c r="R59" t="str">
        <f t="shared" si="7"/>
        <v/>
      </c>
      <c r="S59" t="str">
        <f t="shared" si="8"/>
        <v/>
      </c>
      <c r="T59" t="str">
        <f t="shared" si="9"/>
        <v/>
      </c>
    </row>
    <row r="60" spans="3:20" x14ac:dyDescent="0.25">
      <c r="C60" s="11">
        <v>58</v>
      </c>
      <c r="D60" s="11">
        <v>308.608</v>
      </c>
      <c r="E60" s="11">
        <v>5.1100000000000003</v>
      </c>
      <c r="F60" s="13">
        <v>1.5020000000000664</v>
      </c>
      <c r="G60" s="13">
        <f t="shared" si="0"/>
        <v>5.1100000000000003</v>
      </c>
      <c r="H60" s="10">
        <v>1</v>
      </c>
      <c r="J60">
        <f>COUNTIF($E$3:E$153,$E60)</f>
        <v>1</v>
      </c>
      <c r="L60">
        <f t="shared" si="1"/>
        <v>5.1100000000000003</v>
      </c>
      <c r="M60" t="str">
        <f t="shared" si="2"/>
        <v/>
      </c>
      <c r="N60" t="str">
        <f t="shared" si="3"/>
        <v/>
      </c>
      <c r="O60" t="str">
        <f t="shared" si="4"/>
        <v/>
      </c>
      <c r="P60" t="str">
        <f t="shared" si="5"/>
        <v/>
      </c>
      <c r="Q60" t="str">
        <f t="shared" si="6"/>
        <v/>
      </c>
      <c r="R60" t="str">
        <f t="shared" si="7"/>
        <v/>
      </c>
      <c r="S60" t="str">
        <f t="shared" si="8"/>
        <v/>
      </c>
      <c r="T60" t="str">
        <f t="shared" si="9"/>
        <v/>
      </c>
    </row>
    <row r="61" spans="3:20" x14ac:dyDescent="0.25">
      <c r="C61" s="11">
        <v>59</v>
      </c>
      <c r="D61" s="11">
        <v>323.99</v>
      </c>
      <c r="E61" s="11">
        <v>7.27</v>
      </c>
      <c r="F61" s="13">
        <v>1.5349999999999682</v>
      </c>
      <c r="G61" s="13">
        <f t="shared" si="0"/>
        <v>7.27</v>
      </c>
      <c r="H61" s="10">
        <v>1</v>
      </c>
      <c r="J61">
        <f>COUNTIF($E$3:E$153,$E61)</f>
        <v>1</v>
      </c>
      <c r="L61" t="str">
        <f t="shared" si="1"/>
        <v/>
      </c>
      <c r="M61">
        <f t="shared" si="2"/>
        <v>7.27</v>
      </c>
      <c r="N61" t="str">
        <f t="shared" si="3"/>
        <v/>
      </c>
      <c r="O61" t="str">
        <f t="shared" si="4"/>
        <v/>
      </c>
      <c r="P61" t="str">
        <f t="shared" si="5"/>
        <v/>
      </c>
      <c r="Q61" t="str">
        <f t="shared" si="6"/>
        <v/>
      </c>
      <c r="R61" t="str">
        <f t="shared" si="7"/>
        <v/>
      </c>
      <c r="S61" t="str">
        <f t="shared" si="8"/>
        <v/>
      </c>
      <c r="T61" t="str">
        <f t="shared" si="9"/>
        <v/>
      </c>
    </row>
    <row r="62" spans="3:20" x14ac:dyDescent="0.25">
      <c r="C62" s="11">
        <v>60</v>
      </c>
      <c r="D62" s="11">
        <v>326.226</v>
      </c>
      <c r="E62" s="11">
        <v>3.89</v>
      </c>
      <c r="F62" s="13">
        <v>1.5349999999999682</v>
      </c>
      <c r="G62" s="13">
        <f t="shared" si="0"/>
        <v>3.89</v>
      </c>
      <c r="H62" s="10">
        <v>1</v>
      </c>
      <c r="J62">
        <f>COUNTIF($E$3:E$153,$E62)</f>
        <v>1</v>
      </c>
      <c r="L62">
        <f t="shared" si="1"/>
        <v>3.89</v>
      </c>
      <c r="M62" t="str">
        <f t="shared" si="2"/>
        <v/>
      </c>
      <c r="N62" t="str">
        <f t="shared" si="3"/>
        <v/>
      </c>
      <c r="O62" t="str">
        <f t="shared" si="4"/>
        <v/>
      </c>
      <c r="P62" t="str">
        <f t="shared" si="5"/>
        <v/>
      </c>
      <c r="Q62" t="str">
        <f t="shared" si="6"/>
        <v/>
      </c>
      <c r="R62" t="str">
        <f t="shared" si="7"/>
        <v/>
      </c>
      <c r="S62" t="str">
        <f t="shared" si="8"/>
        <v/>
      </c>
      <c r="T62" t="str">
        <f t="shared" si="9"/>
        <v/>
      </c>
    </row>
    <row r="63" spans="3:20" x14ac:dyDescent="0.25">
      <c r="C63" s="11">
        <v>61</v>
      </c>
      <c r="D63" s="11">
        <v>338.63799999999998</v>
      </c>
      <c r="E63" s="11">
        <v>28.12</v>
      </c>
      <c r="F63" s="13">
        <v>1.5350000000000108</v>
      </c>
      <c r="G63" s="13">
        <f t="shared" si="0"/>
        <v>28.12</v>
      </c>
      <c r="H63" s="10">
        <v>1</v>
      </c>
      <c r="J63">
        <f>COUNTIF($E$3:E$153,$E63)</f>
        <v>1</v>
      </c>
      <c r="L63" t="str">
        <f t="shared" si="1"/>
        <v/>
      </c>
      <c r="M63" t="str">
        <f t="shared" si="2"/>
        <v/>
      </c>
      <c r="N63" t="str">
        <f t="shared" si="3"/>
        <v/>
      </c>
      <c r="O63" t="str">
        <f t="shared" si="4"/>
        <v/>
      </c>
      <c r="P63" t="str">
        <f t="shared" si="5"/>
        <v/>
      </c>
      <c r="Q63">
        <f t="shared" si="6"/>
        <v>28.12</v>
      </c>
      <c r="R63" t="str">
        <f t="shared" si="7"/>
        <v/>
      </c>
      <c r="S63" t="str">
        <f t="shared" si="8"/>
        <v/>
      </c>
      <c r="T63" t="str">
        <f t="shared" si="9"/>
        <v/>
      </c>
    </row>
    <row r="64" spans="3:20" x14ac:dyDescent="0.25">
      <c r="C64" s="11">
        <v>62</v>
      </c>
      <c r="D64" s="11">
        <v>345.61200000000002</v>
      </c>
      <c r="E64" s="11">
        <v>1.32</v>
      </c>
      <c r="F64" s="13">
        <v>1.5679999999999836</v>
      </c>
      <c r="G64" s="13">
        <f t="shared" si="0"/>
        <v>1.32</v>
      </c>
      <c r="H64" s="10">
        <v>1</v>
      </c>
      <c r="J64">
        <f>COUNTIF($E$3:E$153,$E64)</f>
        <v>1</v>
      </c>
      <c r="L64">
        <f t="shared" si="1"/>
        <v>1.32</v>
      </c>
      <c r="M64" t="str">
        <f t="shared" si="2"/>
        <v/>
      </c>
      <c r="N64" t="str">
        <f t="shared" si="3"/>
        <v/>
      </c>
      <c r="O64" t="str">
        <f t="shared" si="4"/>
        <v/>
      </c>
      <c r="P64" t="str">
        <f t="shared" si="5"/>
        <v/>
      </c>
      <c r="Q64" t="str">
        <f t="shared" si="6"/>
        <v/>
      </c>
      <c r="R64" t="str">
        <f t="shared" si="7"/>
        <v/>
      </c>
      <c r="S64" t="str">
        <f t="shared" si="8"/>
        <v/>
      </c>
      <c r="T64" t="str">
        <f t="shared" si="9"/>
        <v/>
      </c>
    </row>
    <row r="65" spans="3:20" x14ac:dyDescent="0.25">
      <c r="C65" s="11">
        <v>63</v>
      </c>
      <c r="D65" s="11">
        <v>354.52100000000002</v>
      </c>
      <c r="E65" s="11">
        <v>44.73</v>
      </c>
      <c r="F65" s="13">
        <v>1.6019999999999754</v>
      </c>
      <c r="G65" s="13">
        <f t="shared" si="0"/>
        <v>44.73</v>
      </c>
      <c r="H65" s="10">
        <v>1</v>
      </c>
      <c r="J65">
        <f>COUNTIF($E$3:E$153,$E65)</f>
        <v>1</v>
      </c>
      <c r="L65" t="str">
        <f t="shared" si="1"/>
        <v/>
      </c>
      <c r="M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5"/>
        <v/>
      </c>
      <c r="Q65" t="str">
        <f t="shared" si="6"/>
        <v/>
      </c>
      <c r="R65" t="str">
        <f t="shared" si="7"/>
        <v/>
      </c>
      <c r="S65" t="str">
        <f t="shared" si="8"/>
        <v/>
      </c>
      <c r="T65">
        <f t="shared" si="9"/>
        <v>44.73</v>
      </c>
    </row>
    <row r="66" spans="3:20" x14ac:dyDescent="0.25">
      <c r="C66" s="11">
        <v>64</v>
      </c>
      <c r="D66" s="11">
        <v>356.65600000000001</v>
      </c>
      <c r="E66" s="11">
        <v>12.22</v>
      </c>
      <c r="F66" s="13">
        <v>1.6019999999999754</v>
      </c>
      <c r="G66" s="13">
        <f t="shared" si="0"/>
        <v>12.22</v>
      </c>
      <c r="H66" s="10">
        <v>1</v>
      </c>
      <c r="J66">
        <f>COUNTIF($E$3:E$153,$E66)</f>
        <v>1</v>
      </c>
      <c r="L66" t="str">
        <f t="shared" si="1"/>
        <v/>
      </c>
      <c r="M66" t="str">
        <f t="shared" si="2"/>
        <v/>
      </c>
      <c r="N66">
        <f t="shared" si="3"/>
        <v>12.22</v>
      </c>
      <c r="O66" t="str">
        <f t="shared" si="4"/>
        <v/>
      </c>
      <c r="P66" t="str">
        <f t="shared" si="5"/>
        <v/>
      </c>
      <c r="Q66" t="str">
        <f t="shared" si="6"/>
        <v/>
      </c>
      <c r="R66" t="str">
        <f t="shared" si="7"/>
        <v/>
      </c>
      <c r="S66" t="str">
        <f t="shared" si="8"/>
        <v/>
      </c>
      <c r="T66" t="str">
        <f t="shared" si="9"/>
        <v/>
      </c>
    </row>
    <row r="67" spans="3:20" x14ac:dyDescent="0.25">
      <c r="C67" s="11">
        <v>65</v>
      </c>
      <c r="D67" s="11">
        <v>358.15800000000002</v>
      </c>
      <c r="E67" s="11">
        <v>6.25</v>
      </c>
      <c r="F67" s="13">
        <v>1.6517000000000053</v>
      </c>
      <c r="G67" s="13">
        <f t="shared" si="0"/>
        <v>6.25</v>
      </c>
      <c r="H67" s="10">
        <v>1</v>
      </c>
      <c r="J67">
        <f>COUNTIF($E$3:E$153,$E67)</f>
        <v>1</v>
      </c>
      <c r="L67" t="str">
        <f t="shared" si="1"/>
        <v/>
      </c>
      <c r="M67">
        <f t="shared" si="2"/>
        <v>6.25</v>
      </c>
      <c r="N67" t="str">
        <f t="shared" si="3"/>
        <v/>
      </c>
      <c r="O67" t="str">
        <f t="shared" si="4"/>
        <v/>
      </c>
      <c r="P67" t="str">
        <f t="shared" si="5"/>
        <v/>
      </c>
      <c r="Q67" t="str">
        <f t="shared" si="6"/>
        <v/>
      </c>
      <c r="R67" t="str">
        <f t="shared" si="7"/>
        <v/>
      </c>
      <c r="S67" t="str">
        <f t="shared" si="8"/>
        <v/>
      </c>
      <c r="T67" t="str">
        <f t="shared" si="9"/>
        <v/>
      </c>
    </row>
    <row r="68" spans="3:20" x14ac:dyDescent="0.25">
      <c r="C68" s="11">
        <v>66</v>
      </c>
      <c r="D68" s="11">
        <v>359.09199999999998</v>
      </c>
      <c r="E68" s="11">
        <v>20.51</v>
      </c>
      <c r="F68" s="13">
        <v>1.6680000000000064</v>
      </c>
      <c r="G68" s="13">
        <f t="shared" ref="G68:G131" si="10">IF(E68&gt;$W$236,"",E68)</f>
        <v>20.51</v>
      </c>
      <c r="H68" s="10">
        <v>1</v>
      </c>
      <c r="J68">
        <f>COUNTIF($E$3:E$153,$E68)</f>
        <v>1</v>
      </c>
      <c r="L68" t="str">
        <f t="shared" ref="L68:L131" si="11">IF(G68&lt;5.5,(G68),"")</f>
        <v/>
      </c>
      <c r="M68" t="str">
        <f t="shared" ref="M68:M131" si="12">IF(AND(G68&gt;5.5,G68&lt;11),(G68),"")</f>
        <v/>
      </c>
      <c r="N68" t="str">
        <f t="shared" ref="N68:N131" si="13">IF(AND(G68&gt;11,G68&lt;16.5),(G68),"")</f>
        <v/>
      </c>
      <c r="O68">
        <f t="shared" ref="O68:O131" si="14">IF(AND(G68&gt;16.5,G68&lt;22),(G68),"")</f>
        <v>20.51</v>
      </c>
      <c r="P68" t="str">
        <f t="shared" ref="P68:P131" si="15">IF(AND(G68&gt;22,G68&lt;27.5),(G68),"")</f>
        <v/>
      </c>
      <c r="Q68" t="str">
        <f t="shared" ref="Q68:Q131" si="16">IF(AND(G68&gt;27.5,G68&lt;33),(G68),"")</f>
        <v/>
      </c>
      <c r="R68" t="str">
        <f t="shared" ref="R68:R131" si="17">IF(AND(G68&gt;33,G68&lt;38.5),(G68),"")</f>
        <v/>
      </c>
      <c r="S68" t="str">
        <f t="shared" ref="S68:S131" si="18">IF(AND(G68&gt;38.5,G68&lt;44),(G68),"")</f>
        <v/>
      </c>
      <c r="T68" t="str">
        <f t="shared" ref="T68:T131" si="19">IF(AND(G68&gt;44,G68&lt;49.5),(G68),"")</f>
        <v/>
      </c>
    </row>
    <row r="69" spans="3:20" x14ac:dyDescent="0.25">
      <c r="C69" s="11">
        <v>67</v>
      </c>
      <c r="D69" s="11">
        <v>359.69299999999998</v>
      </c>
      <c r="E69" s="11">
        <v>1.45</v>
      </c>
      <c r="F69" s="13">
        <v>1.7350000000000136</v>
      </c>
      <c r="G69" s="13">
        <f t="shared" si="10"/>
        <v>1.45</v>
      </c>
      <c r="H69" s="10">
        <v>1</v>
      </c>
      <c r="J69">
        <f>COUNTIF($E$3:E$153,$E69)</f>
        <v>1</v>
      </c>
      <c r="L69">
        <f t="shared" si="11"/>
        <v>1.45</v>
      </c>
      <c r="M69" t="str">
        <f t="shared" si="12"/>
        <v/>
      </c>
      <c r="N69" t="str">
        <f t="shared" si="13"/>
        <v/>
      </c>
      <c r="O69" t="str">
        <f t="shared" si="14"/>
        <v/>
      </c>
      <c r="P69" t="str">
        <f t="shared" si="15"/>
        <v/>
      </c>
      <c r="Q69" t="str">
        <f t="shared" si="16"/>
        <v/>
      </c>
      <c r="R69" t="str">
        <f t="shared" si="17"/>
        <v/>
      </c>
      <c r="S69" t="str">
        <f t="shared" si="18"/>
        <v/>
      </c>
      <c r="T69" t="str">
        <f t="shared" si="19"/>
        <v/>
      </c>
    </row>
    <row r="70" spans="3:20" x14ac:dyDescent="0.25">
      <c r="C70" s="11">
        <v>68</v>
      </c>
      <c r="D70" s="11">
        <v>360.79399999999998</v>
      </c>
      <c r="E70" s="11">
        <v>14.09</v>
      </c>
      <c r="F70" s="13">
        <v>1.7350000000000136</v>
      </c>
      <c r="G70" s="13">
        <f t="shared" si="10"/>
        <v>14.09</v>
      </c>
      <c r="H70" s="10">
        <v>1</v>
      </c>
      <c r="J70">
        <f>COUNTIF($E$3:E$153,$E70)</f>
        <v>1</v>
      </c>
      <c r="L70" t="str">
        <f t="shared" si="11"/>
        <v/>
      </c>
      <c r="M70" t="str">
        <f t="shared" si="12"/>
        <v/>
      </c>
      <c r="N70">
        <f t="shared" si="13"/>
        <v>14.09</v>
      </c>
      <c r="O70" t="str">
        <f t="shared" si="14"/>
        <v/>
      </c>
      <c r="P70" t="str">
        <f t="shared" si="15"/>
        <v/>
      </c>
      <c r="Q70" t="str">
        <f t="shared" si="16"/>
        <v/>
      </c>
      <c r="R70" t="str">
        <f t="shared" si="17"/>
        <v/>
      </c>
      <c r="S70" t="str">
        <f t="shared" si="18"/>
        <v/>
      </c>
      <c r="T70" t="str">
        <f t="shared" si="19"/>
        <v/>
      </c>
    </row>
    <row r="71" spans="3:20" x14ac:dyDescent="0.25">
      <c r="C71" s="11">
        <v>69</v>
      </c>
      <c r="D71" s="11">
        <v>361.72800000000001</v>
      </c>
      <c r="E71" s="11">
        <v>5.86</v>
      </c>
      <c r="F71" s="13">
        <v>1.7680000000000291</v>
      </c>
      <c r="G71" s="13">
        <f t="shared" si="10"/>
        <v>5.86</v>
      </c>
      <c r="H71" s="10">
        <v>1</v>
      </c>
      <c r="J71">
        <f>COUNTIF($E$3:E$153,$E71)</f>
        <v>1</v>
      </c>
      <c r="L71" t="str">
        <f t="shared" si="11"/>
        <v/>
      </c>
      <c r="M71">
        <f t="shared" si="12"/>
        <v>5.86</v>
      </c>
      <c r="N71" t="str">
        <f t="shared" si="13"/>
        <v/>
      </c>
      <c r="O71" t="str">
        <f t="shared" si="14"/>
        <v/>
      </c>
      <c r="P71" t="str">
        <f t="shared" si="15"/>
        <v/>
      </c>
      <c r="Q71" t="str">
        <f t="shared" si="16"/>
        <v/>
      </c>
      <c r="R71" t="str">
        <f t="shared" si="17"/>
        <v/>
      </c>
      <c r="S71" t="str">
        <f t="shared" si="18"/>
        <v/>
      </c>
      <c r="T71" t="str">
        <f t="shared" si="19"/>
        <v/>
      </c>
    </row>
    <row r="72" spans="3:20" x14ac:dyDescent="0.25">
      <c r="C72" s="11">
        <v>70</v>
      </c>
      <c r="D72" s="11">
        <v>370.10300000000001</v>
      </c>
      <c r="E72" s="11">
        <v>9.06</v>
      </c>
      <c r="F72" s="13">
        <v>1.7690000000000055</v>
      </c>
      <c r="G72" s="13">
        <f t="shared" si="10"/>
        <v>9.06</v>
      </c>
      <c r="H72" s="10">
        <v>1</v>
      </c>
      <c r="J72">
        <f>COUNTIF($E$3:E$153,$E72)</f>
        <v>1</v>
      </c>
      <c r="L72" t="str">
        <f t="shared" si="11"/>
        <v/>
      </c>
      <c r="M72">
        <f t="shared" si="12"/>
        <v>9.06</v>
      </c>
      <c r="N72" t="str">
        <f t="shared" si="13"/>
        <v/>
      </c>
      <c r="O72" t="str">
        <f t="shared" si="14"/>
        <v/>
      </c>
      <c r="P72" t="str">
        <f t="shared" si="15"/>
        <v/>
      </c>
      <c r="Q72" t="str">
        <f t="shared" si="16"/>
        <v/>
      </c>
      <c r="R72" t="str">
        <f t="shared" si="17"/>
        <v/>
      </c>
      <c r="S72" t="str">
        <f t="shared" si="18"/>
        <v/>
      </c>
      <c r="T72" t="str">
        <f t="shared" si="19"/>
        <v/>
      </c>
    </row>
    <row r="73" spans="3:20" x14ac:dyDescent="0.25">
      <c r="C73" s="11">
        <v>71</v>
      </c>
      <c r="D73" s="11">
        <v>375.77499999999998</v>
      </c>
      <c r="E73" s="11">
        <v>11.29</v>
      </c>
      <c r="F73" s="13">
        <v>1.8020000000000209</v>
      </c>
      <c r="G73" s="13">
        <f t="shared" si="10"/>
        <v>11.29</v>
      </c>
      <c r="H73" s="10">
        <v>1</v>
      </c>
      <c r="J73">
        <f>COUNTIF($E$3:E$153,$E73)</f>
        <v>1</v>
      </c>
      <c r="L73" t="str">
        <f t="shared" si="11"/>
        <v/>
      </c>
      <c r="M73" t="str">
        <f t="shared" si="12"/>
        <v/>
      </c>
      <c r="N73">
        <f t="shared" si="13"/>
        <v>11.29</v>
      </c>
      <c r="O73" t="str">
        <f t="shared" si="14"/>
        <v/>
      </c>
      <c r="P73" t="str">
        <f t="shared" si="15"/>
        <v/>
      </c>
      <c r="Q73" t="str">
        <f t="shared" si="16"/>
        <v/>
      </c>
      <c r="R73" t="str">
        <f t="shared" si="17"/>
        <v/>
      </c>
      <c r="S73" t="str">
        <f t="shared" si="18"/>
        <v/>
      </c>
      <c r="T73" t="str">
        <f t="shared" si="19"/>
        <v/>
      </c>
    </row>
    <row r="74" spans="3:20" x14ac:dyDescent="0.25">
      <c r="C74" s="11">
        <v>72</v>
      </c>
      <c r="D74" s="11">
        <v>383.149</v>
      </c>
      <c r="E74" s="11">
        <v>2.75</v>
      </c>
      <c r="F74" s="13">
        <v>1.8350000000000364</v>
      </c>
      <c r="G74" s="13">
        <f t="shared" si="10"/>
        <v>2.75</v>
      </c>
      <c r="H74" s="10">
        <v>1</v>
      </c>
      <c r="J74">
        <f>COUNTIF($E$3:E$153,$E74)</f>
        <v>1</v>
      </c>
      <c r="L74">
        <f t="shared" si="11"/>
        <v>2.75</v>
      </c>
      <c r="M74" t="str">
        <f t="shared" si="12"/>
        <v/>
      </c>
      <c r="N74" t="str">
        <f t="shared" si="13"/>
        <v/>
      </c>
      <c r="O74" t="str">
        <f t="shared" si="14"/>
        <v/>
      </c>
      <c r="P74" t="str">
        <f t="shared" si="15"/>
        <v/>
      </c>
      <c r="Q74" t="str">
        <f t="shared" si="16"/>
        <v/>
      </c>
      <c r="R74" t="str">
        <f t="shared" si="17"/>
        <v/>
      </c>
      <c r="S74" t="str">
        <f t="shared" si="18"/>
        <v/>
      </c>
      <c r="T74" t="str">
        <f t="shared" si="19"/>
        <v/>
      </c>
    </row>
    <row r="75" spans="3:20" x14ac:dyDescent="0.25">
      <c r="C75" s="11">
        <v>73</v>
      </c>
      <c r="D75" s="11">
        <v>384.75099999999998</v>
      </c>
      <c r="E75" s="11">
        <v>9.5500000000000007</v>
      </c>
      <c r="F75" s="13">
        <v>1.867999999999995</v>
      </c>
      <c r="G75" s="13">
        <f t="shared" si="10"/>
        <v>9.5500000000000007</v>
      </c>
      <c r="H75" s="10">
        <v>1</v>
      </c>
      <c r="J75">
        <f>COUNTIF($E$3:E$153,$E75)</f>
        <v>1</v>
      </c>
      <c r="L75" t="str">
        <f t="shared" si="11"/>
        <v/>
      </c>
      <c r="M75">
        <f t="shared" si="12"/>
        <v>9.5500000000000007</v>
      </c>
      <c r="N75" t="str">
        <f t="shared" si="13"/>
        <v/>
      </c>
      <c r="O75" t="str">
        <f t="shared" si="14"/>
        <v/>
      </c>
      <c r="P75" t="str">
        <f t="shared" si="15"/>
        <v/>
      </c>
      <c r="Q75" t="str">
        <f t="shared" si="16"/>
        <v/>
      </c>
      <c r="R75" t="str">
        <f t="shared" si="17"/>
        <v/>
      </c>
      <c r="S75" t="str">
        <f t="shared" si="18"/>
        <v/>
      </c>
      <c r="T75" t="str">
        <f t="shared" si="19"/>
        <v/>
      </c>
    </row>
    <row r="76" spans="3:20" x14ac:dyDescent="0.25">
      <c r="C76" s="11">
        <v>74</v>
      </c>
      <c r="D76" s="11">
        <v>386.15199999999999</v>
      </c>
      <c r="E76" s="11">
        <v>14.48</v>
      </c>
      <c r="F76" s="13">
        <v>1.9679999999999609</v>
      </c>
      <c r="G76" s="13">
        <f t="shared" si="10"/>
        <v>14.48</v>
      </c>
      <c r="H76" s="10">
        <v>1</v>
      </c>
      <c r="J76">
        <f>COUNTIF($E$3:E$153,$E76)</f>
        <v>1</v>
      </c>
      <c r="L76" t="str">
        <f t="shared" si="11"/>
        <v/>
      </c>
      <c r="M76" t="str">
        <f t="shared" si="12"/>
        <v/>
      </c>
      <c r="N76">
        <f t="shared" si="13"/>
        <v>14.48</v>
      </c>
      <c r="O76" t="str">
        <f t="shared" si="14"/>
        <v/>
      </c>
      <c r="P76" t="str">
        <f t="shared" si="15"/>
        <v/>
      </c>
      <c r="Q76" t="str">
        <f t="shared" si="16"/>
        <v/>
      </c>
      <c r="R76" t="str">
        <f t="shared" si="17"/>
        <v/>
      </c>
      <c r="S76" t="str">
        <f t="shared" si="18"/>
        <v/>
      </c>
      <c r="T76" t="str">
        <f t="shared" si="19"/>
        <v/>
      </c>
    </row>
    <row r="77" spans="3:20" x14ac:dyDescent="0.25">
      <c r="C77" s="11">
        <v>75</v>
      </c>
      <c r="D77" s="11">
        <v>395.82900000000001</v>
      </c>
      <c r="E77" s="11">
        <v>31.83</v>
      </c>
      <c r="F77" s="13">
        <v>1.9689999999999941</v>
      </c>
      <c r="G77" s="13">
        <f t="shared" si="10"/>
        <v>31.83</v>
      </c>
      <c r="H77" s="10">
        <v>1</v>
      </c>
      <c r="J77">
        <f>COUNTIF($E$3:E$153,$E77)</f>
        <v>1</v>
      </c>
      <c r="L77" t="str">
        <f t="shared" si="11"/>
        <v/>
      </c>
      <c r="M77" t="str">
        <f t="shared" si="12"/>
        <v/>
      </c>
      <c r="N77" t="str">
        <f t="shared" si="13"/>
        <v/>
      </c>
      <c r="O77" t="str">
        <f t="shared" si="14"/>
        <v/>
      </c>
      <c r="P77" t="str">
        <f t="shared" si="15"/>
        <v/>
      </c>
      <c r="Q77">
        <f t="shared" si="16"/>
        <v>31.83</v>
      </c>
      <c r="R77" t="str">
        <f t="shared" si="17"/>
        <v/>
      </c>
      <c r="S77" t="str">
        <f t="shared" si="18"/>
        <v/>
      </c>
      <c r="T77" t="str">
        <f t="shared" si="19"/>
        <v/>
      </c>
    </row>
    <row r="78" spans="3:20" x14ac:dyDescent="0.25">
      <c r="C78" s="11">
        <v>76</v>
      </c>
      <c r="D78" s="11">
        <v>419.35199999999998</v>
      </c>
      <c r="E78" s="11">
        <v>9.89</v>
      </c>
      <c r="F78" s="13">
        <v>2.0020000000000024</v>
      </c>
      <c r="G78" s="13">
        <f t="shared" si="10"/>
        <v>9.89</v>
      </c>
      <c r="H78" s="10"/>
      <c r="J78">
        <f>COUNTIF($E$3:E$153,$E78)</f>
        <v>2</v>
      </c>
      <c r="L78" t="str">
        <f t="shared" si="11"/>
        <v/>
      </c>
      <c r="M78">
        <f t="shared" si="12"/>
        <v>9.89</v>
      </c>
      <c r="N78" t="str">
        <f t="shared" si="13"/>
        <v/>
      </c>
      <c r="O78" t="str">
        <f t="shared" si="14"/>
        <v/>
      </c>
      <c r="P78" t="str">
        <f t="shared" si="15"/>
        <v/>
      </c>
      <c r="Q78" t="str">
        <f t="shared" si="16"/>
        <v/>
      </c>
      <c r="R78" t="str">
        <f t="shared" si="17"/>
        <v/>
      </c>
      <c r="S78" t="str">
        <f t="shared" si="18"/>
        <v/>
      </c>
      <c r="T78" t="str">
        <f t="shared" si="19"/>
        <v/>
      </c>
    </row>
    <row r="79" spans="3:20" x14ac:dyDescent="0.25">
      <c r="C79" s="11">
        <v>77</v>
      </c>
      <c r="D79" s="11">
        <v>437.50400000000002</v>
      </c>
      <c r="E79" s="11">
        <v>19.420000000000002</v>
      </c>
      <c r="F79" s="13">
        <v>2.0689999999999884</v>
      </c>
      <c r="G79" s="13">
        <f t="shared" si="10"/>
        <v>19.420000000000002</v>
      </c>
      <c r="H79" s="10"/>
      <c r="J79">
        <f>COUNTIF($E$3:E$153,$E79)</f>
        <v>1</v>
      </c>
      <c r="L79" t="str">
        <f t="shared" si="11"/>
        <v/>
      </c>
      <c r="M79" t="str">
        <f t="shared" si="12"/>
        <v/>
      </c>
      <c r="N79" t="str">
        <f t="shared" si="13"/>
        <v/>
      </c>
      <c r="O79">
        <f t="shared" si="14"/>
        <v>19.420000000000002</v>
      </c>
      <c r="P79" t="str">
        <f t="shared" si="15"/>
        <v/>
      </c>
      <c r="Q79" t="str">
        <f t="shared" si="16"/>
        <v/>
      </c>
      <c r="R79" t="str">
        <f t="shared" si="17"/>
        <v/>
      </c>
      <c r="S79" t="str">
        <f t="shared" si="18"/>
        <v/>
      </c>
      <c r="T79" t="str">
        <f t="shared" si="19"/>
        <v/>
      </c>
    </row>
    <row r="80" spans="3:20" x14ac:dyDescent="0.25">
      <c r="C80" s="11">
        <v>78</v>
      </c>
      <c r="D80" s="11">
        <v>444.34300000000002</v>
      </c>
      <c r="E80" s="11">
        <v>13.73</v>
      </c>
      <c r="F80" s="13">
        <v>2.0690000000000737</v>
      </c>
      <c r="G80" s="13">
        <f t="shared" si="10"/>
        <v>13.73</v>
      </c>
      <c r="H80" s="10">
        <v>1</v>
      </c>
      <c r="J80">
        <f>COUNTIF($E$3:E$153,$E80)</f>
        <v>1</v>
      </c>
      <c r="L80" t="str">
        <f t="shared" si="11"/>
        <v/>
      </c>
      <c r="M80" t="str">
        <f t="shared" si="12"/>
        <v/>
      </c>
      <c r="N80">
        <f t="shared" si="13"/>
        <v>13.73</v>
      </c>
      <c r="O80" t="str">
        <f t="shared" si="14"/>
        <v/>
      </c>
      <c r="P80" t="str">
        <f t="shared" si="15"/>
        <v/>
      </c>
      <c r="Q80" t="str">
        <f t="shared" si="16"/>
        <v/>
      </c>
      <c r="R80" t="str">
        <f t="shared" si="17"/>
        <v/>
      </c>
      <c r="S80" t="str">
        <f t="shared" si="18"/>
        <v/>
      </c>
      <c r="T80" t="str">
        <f t="shared" si="19"/>
        <v/>
      </c>
    </row>
    <row r="81" spans="3:20" x14ac:dyDescent="0.25">
      <c r="C81" s="11">
        <v>79</v>
      </c>
      <c r="D81" s="11">
        <v>445.57799999999997</v>
      </c>
      <c r="E81" s="11">
        <v>15.03</v>
      </c>
      <c r="F81" s="13">
        <v>2.1349999999999909</v>
      </c>
      <c r="G81" s="13">
        <f t="shared" si="10"/>
        <v>15.03</v>
      </c>
      <c r="H81" s="10">
        <v>1</v>
      </c>
      <c r="J81">
        <f>COUNTIF($E$3:E$153,$E81)</f>
        <v>1</v>
      </c>
      <c r="L81" t="str">
        <f t="shared" si="11"/>
        <v/>
      </c>
      <c r="M81" t="str">
        <f t="shared" si="12"/>
        <v/>
      </c>
      <c r="N81">
        <f t="shared" si="13"/>
        <v>15.03</v>
      </c>
      <c r="O81" t="str">
        <f t="shared" si="14"/>
        <v/>
      </c>
      <c r="P81" t="str">
        <f t="shared" si="15"/>
        <v/>
      </c>
      <c r="Q81" t="str">
        <f t="shared" si="16"/>
        <v/>
      </c>
      <c r="R81" t="str">
        <f t="shared" si="17"/>
        <v/>
      </c>
      <c r="S81" t="str">
        <f t="shared" si="18"/>
        <v/>
      </c>
      <c r="T81" t="str">
        <f t="shared" si="19"/>
        <v/>
      </c>
    </row>
    <row r="82" spans="3:20" x14ac:dyDescent="0.25">
      <c r="C82" s="11">
        <v>80</v>
      </c>
      <c r="D82" s="11">
        <v>446.24599999999998</v>
      </c>
      <c r="E82" s="11">
        <v>8.59</v>
      </c>
      <c r="F82" s="13">
        <v>2.1679999999999495</v>
      </c>
      <c r="G82" s="13">
        <f t="shared" si="10"/>
        <v>8.59</v>
      </c>
      <c r="H82" s="10">
        <v>1</v>
      </c>
      <c r="J82">
        <f>COUNTIF($E$3:E$153,$E82)</f>
        <v>2</v>
      </c>
      <c r="L82" t="str">
        <f t="shared" si="11"/>
        <v/>
      </c>
      <c r="M82">
        <f t="shared" si="12"/>
        <v>8.59</v>
      </c>
      <c r="N82" t="str">
        <f t="shared" si="13"/>
        <v/>
      </c>
      <c r="O82" t="str">
        <f t="shared" si="14"/>
        <v/>
      </c>
      <c r="P82" t="str">
        <f t="shared" si="15"/>
        <v/>
      </c>
      <c r="Q82" t="str">
        <f t="shared" si="16"/>
        <v/>
      </c>
      <c r="R82" t="str">
        <f t="shared" si="17"/>
        <v/>
      </c>
      <c r="S82" t="str">
        <f t="shared" si="18"/>
        <v/>
      </c>
      <c r="T82" t="str">
        <f t="shared" si="19"/>
        <v/>
      </c>
    </row>
    <row r="83" spans="3:20" x14ac:dyDescent="0.25">
      <c r="C83" s="11">
        <v>81</v>
      </c>
      <c r="D83" s="11">
        <v>451.78500000000003</v>
      </c>
      <c r="E83" s="11">
        <v>6.78</v>
      </c>
      <c r="F83" s="13">
        <v>2.23599999999999</v>
      </c>
      <c r="G83" s="13">
        <f t="shared" si="10"/>
        <v>6.78</v>
      </c>
      <c r="H83" s="10">
        <v>1</v>
      </c>
      <c r="J83">
        <f>COUNTIF($E$3:E$153,$E83)</f>
        <v>1</v>
      </c>
      <c r="L83" t="str">
        <f t="shared" si="11"/>
        <v/>
      </c>
      <c r="M83">
        <f t="shared" si="12"/>
        <v>6.78</v>
      </c>
      <c r="N83" t="str">
        <f t="shared" si="13"/>
        <v/>
      </c>
      <c r="O83" t="str">
        <f t="shared" si="14"/>
        <v/>
      </c>
      <c r="P83" t="str">
        <f t="shared" si="15"/>
        <v/>
      </c>
      <c r="Q83" t="str">
        <f t="shared" si="16"/>
        <v/>
      </c>
      <c r="R83" t="str">
        <f t="shared" si="17"/>
        <v/>
      </c>
      <c r="S83" t="str">
        <f t="shared" si="18"/>
        <v/>
      </c>
      <c r="T83" t="str">
        <f t="shared" si="19"/>
        <v/>
      </c>
    </row>
    <row r="84" spans="3:20" x14ac:dyDescent="0.25">
      <c r="C84" s="11">
        <v>82</v>
      </c>
      <c r="D84" s="11">
        <v>453.95299999999997</v>
      </c>
      <c r="E84" s="11">
        <v>30.4</v>
      </c>
      <c r="F84" s="13">
        <v>2.3220000000000027</v>
      </c>
      <c r="G84" s="13">
        <f t="shared" si="10"/>
        <v>30.4</v>
      </c>
      <c r="H84" s="10">
        <v>1</v>
      </c>
      <c r="J84">
        <f>COUNTIF($E$3:E$153,$E84)</f>
        <v>1</v>
      </c>
      <c r="L84" t="str">
        <f t="shared" si="11"/>
        <v/>
      </c>
      <c r="M84" t="str">
        <f t="shared" si="12"/>
        <v/>
      </c>
      <c r="N84" t="str">
        <f t="shared" si="13"/>
        <v/>
      </c>
      <c r="O84" t="str">
        <f t="shared" si="14"/>
        <v/>
      </c>
      <c r="P84" t="str">
        <f t="shared" si="15"/>
        <v/>
      </c>
      <c r="Q84">
        <f t="shared" si="16"/>
        <v>30.4</v>
      </c>
      <c r="R84" t="str">
        <f t="shared" si="17"/>
        <v/>
      </c>
      <c r="S84" t="str">
        <f t="shared" si="18"/>
        <v/>
      </c>
      <c r="T84" t="str">
        <f t="shared" si="19"/>
        <v/>
      </c>
    </row>
    <row r="85" spans="3:20" x14ac:dyDescent="0.25">
      <c r="C85" s="11">
        <v>83</v>
      </c>
      <c r="D85" s="11">
        <v>454.45400000000001</v>
      </c>
      <c r="E85" s="11">
        <v>27.78</v>
      </c>
      <c r="F85" s="13">
        <v>2.3360000000000127</v>
      </c>
      <c r="G85" s="13">
        <f t="shared" si="10"/>
        <v>27.78</v>
      </c>
      <c r="H85" s="10">
        <v>1</v>
      </c>
      <c r="J85">
        <f>COUNTIF($E$3:E$153,$E85)</f>
        <v>1</v>
      </c>
      <c r="L85" t="str">
        <f t="shared" si="11"/>
        <v/>
      </c>
      <c r="M85" t="str">
        <f t="shared" si="12"/>
        <v/>
      </c>
      <c r="N85" t="str">
        <f t="shared" si="13"/>
        <v/>
      </c>
      <c r="O85" t="str">
        <f t="shared" si="14"/>
        <v/>
      </c>
      <c r="P85" t="str">
        <f t="shared" si="15"/>
        <v/>
      </c>
      <c r="Q85">
        <f t="shared" si="16"/>
        <v>27.78</v>
      </c>
      <c r="R85" t="str">
        <f t="shared" si="17"/>
        <v/>
      </c>
      <c r="S85" t="str">
        <f t="shared" si="18"/>
        <v/>
      </c>
      <c r="T85" t="str">
        <f t="shared" si="19"/>
        <v/>
      </c>
    </row>
    <row r="86" spans="3:20" x14ac:dyDescent="0.25">
      <c r="C86" s="11">
        <v>84</v>
      </c>
      <c r="D86" s="11">
        <v>464.89800000000002</v>
      </c>
      <c r="E86" s="11">
        <v>17.21</v>
      </c>
      <c r="F86" s="13">
        <v>2.3690000000000282</v>
      </c>
      <c r="G86" s="13">
        <f t="shared" si="10"/>
        <v>17.21</v>
      </c>
      <c r="H86" s="10">
        <v>1</v>
      </c>
      <c r="J86">
        <f>COUNTIF($E$3:E$153,$E86)</f>
        <v>1</v>
      </c>
      <c r="L86" t="str">
        <f t="shared" si="11"/>
        <v/>
      </c>
      <c r="M86" t="str">
        <f t="shared" si="12"/>
        <v/>
      </c>
      <c r="N86" t="str">
        <f t="shared" si="13"/>
        <v/>
      </c>
      <c r="O86">
        <f t="shared" si="14"/>
        <v>17.21</v>
      </c>
      <c r="P86" t="str">
        <f t="shared" si="15"/>
        <v/>
      </c>
      <c r="Q86" t="str">
        <f t="shared" si="16"/>
        <v/>
      </c>
      <c r="R86" t="str">
        <f t="shared" si="17"/>
        <v/>
      </c>
      <c r="S86" t="str">
        <f t="shared" si="18"/>
        <v/>
      </c>
      <c r="T86" t="str">
        <f t="shared" si="19"/>
        <v/>
      </c>
    </row>
    <row r="87" spans="3:20" x14ac:dyDescent="0.25">
      <c r="C87" s="11">
        <v>85</v>
      </c>
      <c r="D87" s="11">
        <v>468.96899999999999</v>
      </c>
      <c r="E87" s="11">
        <v>45.57</v>
      </c>
      <c r="F87" s="13">
        <v>2.3690000000000282</v>
      </c>
      <c r="G87" s="13">
        <f t="shared" si="10"/>
        <v>45.57</v>
      </c>
      <c r="H87" s="10">
        <v>1</v>
      </c>
      <c r="J87">
        <f>COUNTIF($E$3:E$153,$E87)</f>
        <v>1</v>
      </c>
      <c r="L87" t="str">
        <f t="shared" si="11"/>
        <v/>
      </c>
      <c r="M87" t="str">
        <f t="shared" si="12"/>
        <v/>
      </c>
      <c r="N87" t="str">
        <f t="shared" si="13"/>
        <v/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  <c r="S87" t="str">
        <f t="shared" si="18"/>
        <v/>
      </c>
      <c r="T87">
        <f t="shared" si="19"/>
        <v>45.57</v>
      </c>
    </row>
    <row r="88" spans="3:20" x14ac:dyDescent="0.25">
      <c r="C88" s="11">
        <v>86</v>
      </c>
      <c r="D88" s="11">
        <v>472.60500000000002</v>
      </c>
      <c r="E88" s="11">
        <v>10.18</v>
      </c>
      <c r="F88" s="13">
        <v>2.4689999999999372</v>
      </c>
      <c r="G88" s="13">
        <f t="shared" si="10"/>
        <v>10.18</v>
      </c>
      <c r="H88" s="10">
        <v>1</v>
      </c>
      <c r="J88">
        <f>COUNTIF($E$3:E$153,$E88)</f>
        <v>1</v>
      </c>
      <c r="L88" t="str">
        <f t="shared" si="11"/>
        <v/>
      </c>
      <c r="M88">
        <f t="shared" si="12"/>
        <v>10.18</v>
      </c>
      <c r="N88" t="str">
        <f t="shared" si="13"/>
        <v/>
      </c>
      <c r="O88" t="str">
        <f t="shared" si="14"/>
        <v/>
      </c>
      <c r="P88" t="str">
        <f t="shared" si="15"/>
        <v/>
      </c>
      <c r="Q88" t="str">
        <f t="shared" si="16"/>
        <v/>
      </c>
      <c r="R88" t="str">
        <f t="shared" si="17"/>
        <v/>
      </c>
      <c r="S88" t="str">
        <f t="shared" si="18"/>
        <v/>
      </c>
      <c r="T88" t="str">
        <f t="shared" si="19"/>
        <v/>
      </c>
    </row>
    <row r="89" spans="3:20" x14ac:dyDescent="0.25">
      <c r="C89" s="11">
        <v>87</v>
      </c>
      <c r="D89" s="11">
        <v>479.17899999999997</v>
      </c>
      <c r="E89" s="11">
        <v>10.63</v>
      </c>
      <c r="F89" s="13">
        <v>2.5039999999999907</v>
      </c>
      <c r="G89" s="13">
        <f t="shared" si="10"/>
        <v>10.63</v>
      </c>
      <c r="H89" s="10">
        <v>1</v>
      </c>
      <c r="J89">
        <f>COUNTIF($E$3:E$153,$E89)</f>
        <v>1</v>
      </c>
      <c r="L89" t="str">
        <f t="shared" si="11"/>
        <v/>
      </c>
      <c r="M89">
        <f t="shared" si="12"/>
        <v>10.63</v>
      </c>
      <c r="N89" t="str">
        <f t="shared" si="13"/>
        <v/>
      </c>
      <c r="O89" t="str">
        <f t="shared" si="14"/>
        <v/>
      </c>
      <c r="P89" t="str">
        <f t="shared" si="15"/>
        <v/>
      </c>
      <c r="Q89" t="str">
        <f t="shared" si="16"/>
        <v/>
      </c>
      <c r="R89" t="str">
        <f t="shared" si="17"/>
        <v/>
      </c>
      <c r="S89" t="str">
        <f t="shared" si="18"/>
        <v/>
      </c>
      <c r="T89" t="str">
        <f t="shared" si="19"/>
        <v/>
      </c>
    </row>
    <row r="90" spans="3:20" x14ac:dyDescent="0.25">
      <c r="C90" s="11">
        <v>88</v>
      </c>
      <c r="D90" s="11">
        <v>488.488</v>
      </c>
      <c r="E90" s="11">
        <v>15.93</v>
      </c>
      <c r="F90" s="13">
        <v>2.5360000000000014</v>
      </c>
      <c r="G90" s="13">
        <f t="shared" si="10"/>
        <v>15.93</v>
      </c>
      <c r="H90" s="10">
        <v>1</v>
      </c>
      <c r="J90">
        <f>COUNTIF($E$3:E$153,$E90)</f>
        <v>1</v>
      </c>
      <c r="L90" t="str">
        <f t="shared" si="11"/>
        <v/>
      </c>
      <c r="M90" t="str">
        <f t="shared" si="12"/>
        <v/>
      </c>
      <c r="N90">
        <f t="shared" si="13"/>
        <v>15.93</v>
      </c>
      <c r="O90" t="str">
        <f t="shared" si="14"/>
        <v/>
      </c>
      <c r="P90" t="str">
        <f t="shared" si="15"/>
        <v/>
      </c>
      <c r="Q90" t="str">
        <f t="shared" si="16"/>
        <v/>
      </c>
      <c r="R90" t="str">
        <f t="shared" si="17"/>
        <v/>
      </c>
      <c r="S90" t="str">
        <f t="shared" si="18"/>
        <v/>
      </c>
      <c r="T90" t="str">
        <f t="shared" si="19"/>
        <v/>
      </c>
    </row>
    <row r="91" spans="3:20" x14ac:dyDescent="0.25">
      <c r="C91" s="11">
        <v>89</v>
      </c>
      <c r="D91" s="11">
        <v>498.69799999999998</v>
      </c>
      <c r="E91" s="11">
        <v>13.71</v>
      </c>
      <c r="F91" s="13">
        <v>2.6689999999999827</v>
      </c>
      <c r="G91" s="13">
        <f t="shared" si="10"/>
        <v>13.71</v>
      </c>
      <c r="H91" s="10">
        <v>1</v>
      </c>
      <c r="J91">
        <f>COUNTIF($E$3:E$153,$E91)</f>
        <v>1</v>
      </c>
      <c r="L91" t="str">
        <f t="shared" si="11"/>
        <v/>
      </c>
      <c r="M91" t="str">
        <f t="shared" si="12"/>
        <v/>
      </c>
      <c r="N91">
        <f t="shared" si="13"/>
        <v>13.71</v>
      </c>
      <c r="O91" t="str">
        <f t="shared" si="14"/>
        <v/>
      </c>
      <c r="P91" t="str">
        <f t="shared" si="15"/>
        <v/>
      </c>
      <c r="Q91" t="str">
        <f t="shared" si="16"/>
        <v/>
      </c>
      <c r="R91" t="str">
        <f t="shared" si="17"/>
        <v/>
      </c>
      <c r="S91" t="str">
        <f t="shared" si="18"/>
        <v/>
      </c>
      <c r="T91" t="str">
        <f t="shared" si="19"/>
        <v/>
      </c>
    </row>
    <row r="92" spans="3:20" x14ac:dyDescent="0.25">
      <c r="C92" s="11">
        <v>90</v>
      </c>
      <c r="D92" s="11">
        <v>509.80900000000003</v>
      </c>
      <c r="E92" s="11">
        <v>16.29</v>
      </c>
      <c r="F92" s="13">
        <v>2.7029999999999745</v>
      </c>
      <c r="G92" s="13">
        <f t="shared" si="10"/>
        <v>16.29</v>
      </c>
      <c r="H92" s="10">
        <v>1</v>
      </c>
      <c r="J92">
        <f>COUNTIF($E$3:E$153,$E92)</f>
        <v>1</v>
      </c>
      <c r="L92" t="str">
        <f t="shared" si="11"/>
        <v/>
      </c>
      <c r="M92" t="str">
        <f t="shared" si="12"/>
        <v/>
      </c>
      <c r="N92">
        <f t="shared" si="13"/>
        <v>16.29</v>
      </c>
      <c r="O92" t="str">
        <f t="shared" si="14"/>
        <v/>
      </c>
      <c r="P92" t="str">
        <f t="shared" si="15"/>
        <v/>
      </c>
      <c r="Q92" t="str">
        <f t="shared" si="16"/>
        <v/>
      </c>
      <c r="R92" t="str">
        <f t="shared" si="17"/>
        <v/>
      </c>
      <c r="S92" t="str">
        <f t="shared" si="18"/>
        <v/>
      </c>
      <c r="T92" t="str">
        <f t="shared" si="19"/>
        <v/>
      </c>
    </row>
    <row r="93" spans="3:20" x14ac:dyDescent="0.25">
      <c r="C93" s="11">
        <v>91</v>
      </c>
      <c r="D93" s="11">
        <v>519.81899999999996</v>
      </c>
      <c r="E93" s="11">
        <v>32.57</v>
      </c>
      <c r="F93" s="13">
        <v>2.73599999999999</v>
      </c>
      <c r="G93" s="13">
        <f t="shared" si="10"/>
        <v>32.57</v>
      </c>
      <c r="H93" s="10">
        <v>1</v>
      </c>
      <c r="J93">
        <f>COUNTIF($E$3:E$153,$E93)</f>
        <v>1</v>
      </c>
      <c r="L93" t="str">
        <f t="shared" si="11"/>
        <v/>
      </c>
      <c r="M93" t="str">
        <f t="shared" si="12"/>
        <v/>
      </c>
      <c r="N93" t="str">
        <f t="shared" si="13"/>
        <v/>
      </c>
      <c r="O93" t="str">
        <f t="shared" si="14"/>
        <v/>
      </c>
      <c r="P93" t="str">
        <f t="shared" si="15"/>
        <v/>
      </c>
      <c r="Q93">
        <f t="shared" si="16"/>
        <v>32.57</v>
      </c>
      <c r="R93" t="str">
        <f t="shared" si="17"/>
        <v/>
      </c>
      <c r="S93" t="str">
        <f t="shared" si="18"/>
        <v/>
      </c>
      <c r="T93" t="str">
        <f t="shared" si="19"/>
        <v/>
      </c>
    </row>
    <row r="94" spans="3:20" x14ac:dyDescent="0.25">
      <c r="C94" s="11">
        <v>92</v>
      </c>
      <c r="D94" s="11">
        <v>532.33199999999999</v>
      </c>
      <c r="E94" s="11">
        <v>5.18</v>
      </c>
      <c r="F94" s="13">
        <v>2.7690000000000055</v>
      </c>
      <c r="G94" s="13">
        <f t="shared" si="10"/>
        <v>5.18</v>
      </c>
      <c r="H94" s="10">
        <v>1</v>
      </c>
      <c r="J94">
        <f>COUNTIF($E$3:E$153,$E94)</f>
        <v>1</v>
      </c>
      <c r="L94">
        <f t="shared" si="11"/>
        <v>5.18</v>
      </c>
      <c r="M94" t="str">
        <f t="shared" si="12"/>
        <v/>
      </c>
      <c r="N94" t="str">
        <f t="shared" si="13"/>
        <v/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  <c r="S94" t="str">
        <f t="shared" si="18"/>
        <v/>
      </c>
      <c r="T94" t="str">
        <f t="shared" si="19"/>
        <v/>
      </c>
    </row>
    <row r="95" spans="3:20" x14ac:dyDescent="0.25">
      <c r="C95" s="11">
        <v>93</v>
      </c>
      <c r="D95" s="11">
        <v>535.101</v>
      </c>
      <c r="E95" s="11">
        <v>16.95</v>
      </c>
      <c r="F95" s="13">
        <v>2.769999999999996</v>
      </c>
      <c r="G95" s="13">
        <f t="shared" si="10"/>
        <v>16.95</v>
      </c>
      <c r="H95" s="10">
        <v>1</v>
      </c>
      <c r="J95">
        <f>COUNTIF($E$3:E$153,$E95)</f>
        <v>1</v>
      </c>
      <c r="L95" t="str">
        <f t="shared" si="11"/>
        <v/>
      </c>
      <c r="M95" t="str">
        <f t="shared" si="12"/>
        <v/>
      </c>
      <c r="N95" t="str">
        <f t="shared" si="13"/>
        <v/>
      </c>
      <c r="O95">
        <f t="shared" si="14"/>
        <v>16.95</v>
      </c>
      <c r="P95" t="str">
        <f t="shared" si="15"/>
        <v/>
      </c>
      <c r="Q95" t="str">
        <f t="shared" si="16"/>
        <v/>
      </c>
      <c r="R95" t="str">
        <f t="shared" si="17"/>
        <v/>
      </c>
      <c r="S95" t="str">
        <f t="shared" si="18"/>
        <v/>
      </c>
      <c r="T95" t="str">
        <f t="shared" si="19"/>
        <v/>
      </c>
    </row>
    <row r="96" spans="3:20" x14ac:dyDescent="0.25">
      <c r="C96" s="11">
        <v>94</v>
      </c>
      <c r="D96" s="11">
        <v>539.80600000000004</v>
      </c>
      <c r="E96" s="11">
        <v>7.78</v>
      </c>
      <c r="F96" s="13">
        <v>2.8700000000000045</v>
      </c>
      <c r="G96" s="13">
        <f t="shared" si="10"/>
        <v>7.78</v>
      </c>
      <c r="H96" s="10">
        <v>1</v>
      </c>
      <c r="J96">
        <f>COUNTIF($E$3:E$153,$E96)</f>
        <v>1</v>
      </c>
      <c r="L96" t="str">
        <f t="shared" si="11"/>
        <v/>
      </c>
      <c r="M96">
        <f t="shared" si="12"/>
        <v>7.78</v>
      </c>
      <c r="N96" t="str">
        <f t="shared" si="13"/>
        <v/>
      </c>
      <c r="O96" t="str">
        <f t="shared" si="14"/>
        <v/>
      </c>
      <c r="P96" t="str">
        <f t="shared" si="15"/>
        <v/>
      </c>
      <c r="Q96" t="str">
        <f t="shared" si="16"/>
        <v/>
      </c>
      <c r="R96" t="str">
        <f t="shared" si="17"/>
        <v/>
      </c>
      <c r="S96" t="str">
        <f t="shared" si="18"/>
        <v/>
      </c>
      <c r="T96" t="str">
        <f t="shared" si="19"/>
        <v/>
      </c>
    </row>
    <row r="97" spans="3:20" x14ac:dyDescent="0.25">
      <c r="C97" s="11">
        <v>95</v>
      </c>
      <c r="D97" s="11">
        <v>550.58299999999997</v>
      </c>
      <c r="E97" s="11">
        <v>29.22</v>
      </c>
      <c r="F97" s="13">
        <v>2.9029999999999916</v>
      </c>
      <c r="G97" s="13">
        <f t="shared" si="10"/>
        <v>29.22</v>
      </c>
      <c r="H97" s="10">
        <v>1</v>
      </c>
      <c r="J97">
        <f>COUNTIF($E$3:E$153,$E97)</f>
        <v>1</v>
      </c>
      <c r="L97" t="str">
        <f t="shared" si="11"/>
        <v/>
      </c>
      <c r="M97" t="str">
        <f t="shared" si="12"/>
        <v/>
      </c>
      <c r="N97" t="str">
        <f t="shared" si="13"/>
        <v/>
      </c>
      <c r="O97" t="str">
        <f t="shared" si="14"/>
        <v/>
      </c>
      <c r="P97" t="str">
        <f t="shared" si="15"/>
        <v/>
      </c>
      <c r="Q97">
        <f t="shared" si="16"/>
        <v>29.22</v>
      </c>
      <c r="R97" t="str">
        <f t="shared" si="17"/>
        <v/>
      </c>
      <c r="S97" t="str">
        <f t="shared" si="18"/>
        <v/>
      </c>
      <c r="T97" t="str">
        <f t="shared" si="19"/>
        <v/>
      </c>
    </row>
    <row r="98" spans="3:20" x14ac:dyDescent="0.25">
      <c r="C98" s="11">
        <v>96</v>
      </c>
      <c r="D98" s="11">
        <v>553.91999999999996</v>
      </c>
      <c r="E98" s="11">
        <v>1.79</v>
      </c>
      <c r="F98" s="13">
        <v>2.90300000000002</v>
      </c>
      <c r="G98" s="13">
        <f t="shared" si="10"/>
        <v>1.79</v>
      </c>
      <c r="H98" s="10">
        <v>1</v>
      </c>
      <c r="J98">
        <f>COUNTIF($E$3:E$153,$E98)</f>
        <v>1</v>
      </c>
      <c r="L98">
        <f t="shared" si="11"/>
        <v>1.79</v>
      </c>
      <c r="M98" t="str">
        <f t="shared" si="12"/>
        <v/>
      </c>
      <c r="N98" t="str">
        <f t="shared" si="13"/>
        <v/>
      </c>
      <c r="O98" t="str">
        <f t="shared" si="14"/>
        <v/>
      </c>
      <c r="P98" t="str">
        <f t="shared" si="15"/>
        <v/>
      </c>
      <c r="Q98" t="str">
        <f t="shared" si="16"/>
        <v/>
      </c>
      <c r="R98" t="str">
        <f t="shared" si="17"/>
        <v/>
      </c>
      <c r="S98" t="str">
        <f t="shared" si="18"/>
        <v/>
      </c>
      <c r="T98" t="str">
        <f t="shared" si="19"/>
        <v/>
      </c>
    </row>
    <row r="99" spans="3:20" x14ac:dyDescent="0.25">
      <c r="C99" s="11">
        <v>97</v>
      </c>
      <c r="D99" s="11">
        <v>558.19100000000003</v>
      </c>
      <c r="E99" s="11">
        <v>1.85</v>
      </c>
      <c r="F99" s="13">
        <v>3.06899999999996</v>
      </c>
      <c r="G99" s="13">
        <f t="shared" si="10"/>
        <v>1.85</v>
      </c>
      <c r="H99" s="10">
        <v>1</v>
      </c>
      <c r="J99">
        <f>COUNTIF($E$3:E$153,$E99)</f>
        <v>1</v>
      </c>
      <c r="L99">
        <f t="shared" si="11"/>
        <v>1.85</v>
      </c>
      <c r="M99" t="str">
        <f t="shared" si="12"/>
        <v/>
      </c>
      <c r="N99" t="str">
        <f t="shared" si="13"/>
        <v/>
      </c>
      <c r="O99" t="str">
        <f t="shared" si="14"/>
        <v/>
      </c>
      <c r="P99" t="str">
        <f t="shared" si="15"/>
        <v/>
      </c>
      <c r="Q99" t="str">
        <f t="shared" si="16"/>
        <v/>
      </c>
      <c r="R99" t="str">
        <f t="shared" si="17"/>
        <v/>
      </c>
      <c r="S99" t="str">
        <f t="shared" si="18"/>
        <v/>
      </c>
      <c r="T99" t="str">
        <f t="shared" si="19"/>
        <v/>
      </c>
    </row>
    <row r="100" spans="3:20" x14ac:dyDescent="0.25">
      <c r="C100" s="11">
        <v>98</v>
      </c>
      <c r="D100" s="11">
        <v>559.22500000000002</v>
      </c>
      <c r="E100" s="11">
        <v>28.71</v>
      </c>
      <c r="F100" s="13">
        <v>3.0699999999999363</v>
      </c>
      <c r="G100" s="13">
        <f t="shared" si="10"/>
        <v>28.71</v>
      </c>
      <c r="H100" s="10">
        <v>1</v>
      </c>
      <c r="J100">
        <f>COUNTIF($E$3:E$153,$E100)</f>
        <v>1</v>
      </c>
      <c r="L100" t="str">
        <f t="shared" si="11"/>
        <v/>
      </c>
      <c r="M100" t="str">
        <f t="shared" si="12"/>
        <v/>
      </c>
      <c r="N100" t="str">
        <f t="shared" si="13"/>
        <v/>
      </c>
      <c r="O100" t="str">
        <f t="shared" si="14"/>
        <v/>
      </c>
      <c r="P100" t="str">
        <f t="shared" si="15"/>
        <v/>
      </c>
      <c r="Q100">
        <f t="shared" si="16"/>
        <v>28.71</v>
      </c>
      <c r="R100" t="str">
        <f t="shared" si="17"/>
        <v/>
      </c>
      <c r="S100" t="str">
        <f t="shared" si="18"/>
        <v/>
      </c>
      <c r="T100" t="str">
        <f t="shared" si="19"/>
        <v/>
      </c>
    </row>
    <row r="101" spans="3:20" x14ac:dyDescent="0.25">
      <c r="C101" s="11">
        <v>99</v>
      </c>
      <c r="D101" s="11">
        <v>561.59400000000005</v>
      </c>
      <c r="E101" s="11">
        <v>3.13</v>
      </c>
      <c r="F101" s="13">
        <v>3.1370000000000005</v>
      </c>
      <c r="G101" s="13">
        <f t="shared" si="10"/>
        <v>3.13</v>
      </c>
      <c r="H101" s="10">
        <v>1</v>
      </c>
      <c r="J101">
        <f>COUNTIF($E$3:E$153,$E101)</f>
        <v>1</v>
      </c>
      <c r="L101">
        <f t="shared" si="11"/>
        <v>3.13</v>
      </c>
      <c r="M101" t="str">
        <f t="shared" si="12"/>
        <v/>
      </c>
      <c r="N101" t="str">
        <f t="shared" si="13"/>
        <v/>
      </c>
      <c r="O101" t="str">
        <f t="shared" si="14"/>
        <v/>
      </c>
      <c r="P101" t="str">
        <f t="shared" si="15"/>
        <v/>
      </c>
      <c r="Q101" t="str">
        <f t="shared" si="16"/>
        <v/>
      </c>
      <c r="R101" t="str">
        <f t="shared" si="17"/>
        <v/>
      </c>
      <c r="S101" t="str">
        <f t="shared" si="18"/>
        <v/>
      </c>
      <c r="T101" t="str">
        <f t="shared" si="19"/>
        <v/>
      </c>
    </row>
    <row r="102" spans="3:20" x14ac:dyDescent="0.25">
      <c r="C102" s="11">
        <v>100</v>
      </c>
      <c r="D102" s="11">
        <v>562.69500000000005</v>
      </c>
      <c r="E102" s="11">
        <v>12.63</v>
      </c>
      <c r="F102" s="13">
        <v>3.1690000000000111</v>
      </c>
      <c r="G102" s="13">
        <f t="shared" si="10"/>
        <v>12.63</v>
      </c>
      <c r="H102" s="10">
        <v>1</v>
      </c>
      <c r="J102">
        <f>COUNTIF($E$3:E$153,$E102)</f>
        <v>1</v>
      </c>
      <c r="L102" t="str">
        <f t="shared" si="11"/>
        <v/>
      </c>
      <c r="M102" t="str">
        <f t="shared" si="12"/>
        <v/>
      </c>
      <c r="N102">
        <f t="shared" si="13"/>
        <v>12.63</v>
      </c>
      <c r="O102" t="str">
        <f t="shared" si="14"/>
        <v/>
      </c>
      <c r="P102" t="str">
        <f t="shared" si="15"/>
        <v/>
      </c>
      <c r="Q102" t="str">
        <f t="shared" si="16"/>
        <v/>
      </c>
      <c r="R102" t="str">
        <f t="shared" si="17"/>
        <v/>
      </c>
      <c r="S102" t="str">
        <f t="shared" si="18"/>
        <v/>
      </c>
      <c r="T102" t="str">
        <f t="shared" si="19"/>
        <v/>
      </c>
    </row>
    <row r="103" spans="3:20" x14ac:dyDescent="0.25">
      <c r="C103" s="11">
        <v>101</v>
      </c>
      <c r="D103" s="11">
        <v>567.73400000000004</v>
      </c>
      <c r="E103" s="11">
        <v>9.75</v>
      </c>
      <c r="F103" s="13">
        <v>3.2029999999999745</v>
      </c>
      <c r="G103" s="13">
        <f t="shared" si="10"/>
        <v>9.75</v>
      </c>
      <c r="H103" s="10">
        <v>1</v>
      </c>
      <c r="J103">
        <f>COUNTIF($E$3:E$153,$E103)</f>
        <v>1</v>
      </c>
      <c r="L103" t="str">
        <f t="shared" si="11"/>
        <v/>
      </c>
      <c r="M103">
        <f t="shared" si="12"/>
        <v>9.75</v>
      </c>
      <c r="N103" t="str">
        <f t="shared" si="13"/>
        <v/>
      </c>
      <c r="O103" t="str">
        <f t="shared" si="14"/>
        <v/>
      </c>
      <c r="P103" t="str">
        <f t="shared" si="15"/>
        <v/>
      </c>
      <c r="Q103" t="str">
        <f t="shared" si="16"/>
        <v/>
      </c>
      <c r="R103" t="str">
        <f t="shared" si="17"/>
        <v/>
      </c>
      <c r="S103" t="str">
        <f t="shared" si="18"/>
        <v/>
      </c>
      <c r="T103" t="str">
        <f t="shared" si="19"/>
        <v/>
      </c>
    </row>
    <row r="104" spans="3:20" x14ac:dyDescent="0.25">
      <c r="C104" s="11">
        <v>102</v>
      </c>
      <c r="D104" s="11">
        <v>568.43499999999995</v>
      </c>
      <c r="E104" s="11">
        <v>16.97</v>
      </c>
      <c r="F104" s="13">
        <v>3.2699999999999818</v>
      </c>
      <c r="G104" s="13">
        <f t="shared" si="10"/>
        <v>16.97</v>
      </c>
      <c r="H104" s="10">
        <v>1</v>
      </c>
      <c r="J104">
        <f>COUNTIF($E$3:E$153,$E104)</f>
        <v>1</v>
      </c>
      <c r="L104" t="str">
        <f t="shared" si="11"/>
        <v/>
      </c>
      <c r="M104" t="str">
        <f t="shared" si="12"/>
        <v/>
      </c>
      <c r="N104" t="str">
        <f t="shared" si="13"/>
        <v/>
      </c>
      <c r="O104">
        <f t="shared" si="14"/>
        <v>16.97</v>
      </c>
      <c r="P104" t="str">
        <f t="shared" si="15"/>
        <v/>
      </c>
      <c r="Q104" t="str">
        <f t="shared" si="16"/>
        <v/>
      </c>
      <c r="R104" t="str">
        <f t="shared" si="17"/>
        <v/>
      </c>
      <c r="S104" t="str">
        <f t="shared" si="18"/>
        <v/>
      </c>
      <c r="T104" t="str">
        <f t="shared" si="19"/>
        <v/>
      </c>
    </row>
    <row r="105" spans="3:20" x14ac:dyDescent="0.25">
      <c r="C105" s="11">
        <v>103</v>
      </c>
      <c r="D105" s="11">
        <v>575.17499999999995</v>
      </c>
      <c r="E105" s="11">
        <v>6.51</v>
      </c>
      <c r="F105" s="13">
        <v>3.2699999999999818</v>
      </c>
      <c r="G105" s="13">
        <f t="shared" si="10"/>
        <v>6.51</v>
      </c>
      <c r="H105" s="10">
        <v>1</v>
      </c>
      <c r="J105">
        <f>COUNTIF($E$3:E$153,$E105)</f>
        <v>1</v>
      </c>
      <c r="L105" t="str">
        <f t="shared" si="11"/>
        <v/>
      </c>
      <c r="M105">
        <f t="shared" si="12"/>
        <v>6.51</v>
      </c>
      <c r="N105" t="str">
        <f t="shared" si="13"/>
        <v/>
      </c>
      <c r="O105" t="str">
        <f t="shared" si="14"/>
        <v/>
      </c>
      <c r="P105" t="str">
        <f t="shared" si="15"/>
        <v/>
      </c>
      <c r="Q105" t="str">
        <f t="shared" si="16"/>
        <v/>
      </c>
      <c r="R105" t="str">
        <f t="shared" si="17"/>
        <v/>
      </c>
      <c r="S105" t="str">
        <f t="shared" si="18"/>
        <v/>
      </c>
      <c r="T105" t="str">
        <f t="shared" si="19"/>
        <v/>
      </c>
    </row>
    <row r="106" spans="3:20" x14ac:dyDescent="0.25">
      <c r="C106" s="11">
        <v>104</v>
      </c>
      <c r="D106" s="11">
        <v>582.24800000000005</v>
      </c>
      <c r="E106" s="11">
        <v>11.83</v>
      </c>
      <c r="F106" s="13">
        <v>3.3029999999999973</v>
      </c>
      <c r="G106" s="13">
        <f t="shared" si="10"/>
        <v>11.83</v>
      </c>
      <c r="H106" s="10">
        <v>1</v>
      </c>
      <c r="J106">
        <f>COUNTIF($E$3:E$153,$E106)</f>
        <v>1</v>
      </c>
      <c r="L106" t="str">
        <f t="shared" si="11"/>
        <v/>
      </c>
      <c r="M106" t="str">
        <f t="shared" si="12"/>
        <v/>
      </c>
      <c r="N106">
        <f t="shared" si="13"/>
        <v>11.83</v>
      </c>
      <c r="O106" t="str">
        <f t="shared" si="14"/>
        <v/>
      </c>
      <c r="P106" t="str">
        <f t="shared" si="15"/>
        <v/>
      </c>
      <c r="Q106" t="str">
        <f t="shared" si="16"/>
        <v/>
      </c>
      <c r="R106" t="str">
        <f t="shared" si="17"/>
        <v/>
      </c>
      <c r="S106" t="str">
        <f t="shared" si="18"/>
        <v/>
      </c>
      <c r="T106" t="str">
        <f t="shared" si="19"/>
        <v/>
      </c>
    </row>
    <row r="107" spans="3:20" x14ac:dyDescent="0.25">
      <c r="C107" s="11">
        <v>105</v>
      </c>
      <c r="D107" s="11">
        <v>589.68899999999996</v>
      </c>
      <c r="E107" s="11">
        <v>15.5</v>
      </c>
      <c r="F107" s="13">
        <v>3.3360000000000127</v>
      </c>
      <c r="G107" s="13">
        <f t="shared" si="10"/>
        <v>15.5</v>
      </c>
      <c r="H107" s="10">
        <v>1</v>
      </c>
      <c r="J107">
        <f>COUNTIF($E$3:E$153,$E107)</f>
        <v>1</v>
      </c>
      <c r="L107" t="str">
        <f t="shared" si="11"/>
        <v/>
      </c>
      <c r="M107" t="str">
        <f t="shared" si="12"/>
        <v/>
      </c>
      <c r="N107">
        <f t="shared" si="13"/>
        <v>15.5</v>
      </c>
      <c r="O107" t="str">
        <f t="shared" si="14"/>
        <v/>
      </c>
      <c r="P107" t="str">
        <f t="shared" si="15"/>
        <v/>
      </c>
      <c r="Q107" t="str">
        <f t="shared" si="16"/>
        <v/>
      </c>
      <c r="R107" t="str">
        <f t="shared" si="17"/>
        <v/>
      </c>
      <c r="S107" t="str">
        <f t="shared" si="18"/>
        <v/>
      </c>
      <c r="T107" t="str">
        <f t="shared" si="19"/>
        <v/>
      </c>
    </row>
    <row r="108" spans="3:20" x14ac:dyDescent="0.25">
      <c r="C108" s="11">
        <v>106</v>
      </c>
      <c r="D108" s="11">
        <v>601.23400000000004</v>
      </c>
      <c r="E108" s="11">
        <v>38.42</v>
      </c>
      <c r="F108" s="13">
        <v>3.3369999999999891</v>
      </c>
      <c r="G108" s="13">
        <f t="shared" si="10"/>
        <v>38.42</v>
      </c>
      <c r="H108" s="10">
        <v>1</v>
      </c>
      <c r="J108">
        <f>COUNTIF($E$3:E$153,$E108)</f>
        <v>1</v>
      </c>
      <c r="L108" t="str">
        <f t="shared" si="11"/>
        <v/>
      </c>
      <c r="M108" t="str">
        <f t="shared" si="12"/>
        <v/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tr">
        <f t="shared" si="16"/>
        <v/>
      </c>
      <c r="R108">
        <f t="shared" si="17"/>
        <v>38.42</v>
      </c>
      <c r="S108" t="str">
        <f t="shared" si="18"/>
        <v/>
      </c>
      <c r="T108" t="str">
        <f t="shared" si="19"/>
        <v/>
      </c>
    </row>
    <row r="109" spans="3:20" x14ac:dyDescent="0.25">
      <c r="C109" s="11">
        <v>107</v>
      </c>
      <c r="D109" s="11">
        <v>603.70299999999997</v>
      </c>
      <c r="E109" s="11">
        <v>4.59</v>
      </c>
      <c r="F109" s="13">
        <v>3.4039999999999964</v>
      </c>
      <c r="G109" s="13">
        <f t="shared" si="10"/>
        <v>4.59</v>
      </c>
      <c r="H109" s="10">
        <v>1</v>
      </c>
      <c r="J109">
        <f>COUNTIF($E$3:E$153,$E109)</f>
        <v>1</v>
      </c>
      <c r="L109">
        <f t="shared" si="11"/>
        <v>4.59</v>
      </c>
      <c r="M109" t="str">
        <f t="shared" si="12"/>
        <v/>
      </c>
      <c r="N109" t="str">
        <f t="shared" si="13"/>
        <v/>
      </c>
      <c r="O109" t="str">
        <f t="shared" si="14"/>
        <v/>
      </c>
      <c r="P109" t="str">
        <f t="shared" si="15"/>
        <v/>
      </c>
      <c r="Q109" t="str">
        <f t="shared" si="16"/>
        <v/>
      </c>
      <c r="R109" t="str">
        <f t="shared" si="17"/>
        <v/>
      </c>
      <c r="S109" t="str">
        <f t="shared" si="18"/>
        <v/>
      </c>
      <c r="T109" t="str">
        <f t="shared" si="19"/>
        <v/>
      </c>
    </row>
    <row r="110" spans="3:20" x14ac:dyDescent="0.25">
      <c r="C110" s="11">
        <v>108</v>
      </c>
      <c r="D110" s="11">
        <v>605.20500000000004</v>
      </c>
      <c r="E110" s="11">
        <v>17.54</v>
      </c>
      <c r="F110" s="13">
        <v>3.5379999999999825</v>
      </c>
      <c r="G110" s="13">
        <f t="shared" si="10"/>
        <v>17.54</v>
      </c>
      <c r="H110" s="10">
        <v>1</v>
      </c>
      <c r="J110">
        <f>COUNTIF($E$3:E$153,$E110)</f>
        <v>1</v>
      </c>
      <c r="L110" t="str">
        <f t="shared" si="11"/>
        <v/>
      </c>
      <c r="M110" t="str">
        <f t="shared" si="12"/>
        <v/>
      </c>
      <c r="N110" t="str">
        <f t="shared" si="13"/>
        <v/>
      </c>
      <c r="O110">
        <f t="shared" si="14"/>
        <v>17.54</v>
      </c>
      <c r="P110" t="str">
        <f t="shared" si="15"/>
        <v/>
      </c>
      <c r="Q110" t="str">
        <f t="shared" si="16"/>
        <v/>
      </c>
      <c r="R110" t="str">
        <f t="shared" si="17"/>
        <v/>
      </c>
      <c r="S110" t="str">
        <f t="shared" si="18"/>
        <v/>
      </c>
      <c r="T110" t="str">
        <f t="shared" si="19"/>
        <v/>
      </c>
    </row>
    <row r="111" spans="3:20" x14ac:dyDescent="0.25">
      <c r="C111" s="11">
        <v>109</v>
      </c>
      <c r="D111" s="11">
        <v>605.83900000000006</v>
      </c>
      <c r="E111" s="11">
        <v>100.86</v>
      </c>
      <c r="F111" s="13">
        <v>3.6360000000000241</v>
      </c>
      <c r="G111" s="13" t="str">
        <f t="shared" si="10"/>
        <v/>
      </c>
      <c r="H111" s="10">
        <v>1</v>
      </c>
      <c r="J111">
        <f>COUNTIF($E$3:E$153,$E111)</f>
        <v>1</v>
      </c>
      <c r="L111" t="str">
        <f t="shared" si="11"/>
        <v/>
      </c>
      <c r="M111" t="str">
        <f t="shared" si="12"/>
        <v/>
      </c>
      <c r="N111" t="str">
        <f t="shared" si="13"/>
        <v/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  <c r="S111" t="str">
        <f t="shared" si="18"/>
        <v/>
      </c>
      <c r="T111" t="str">
        <f t="shared" si="19"/>
        <v/>
      </c>
    </row>
    <row r="112" spans="3:20" x14ac:dyDescent="0.25">
      <c r="C112" s="11">
        <v>110</v>
      </c>
      <c r="D112" s="11">
        <v>608.90800000000002</v>
      </c>
      <c r="E112" s="11">
        <v>22.4</v>
      </c>
      <c r="F112" s="13">
        <v>3.6699999999999591</v>
      </c>
      <c r="G112" s="13">
        <f t="shared" si="10"/>
        <v>22.4</v>
      </c>
      <c r="H112" s="10">
        <v>1</v>
      </c>
      <c r="J112">
        <f>COUNTIF($E$3:E$153,$E112)</f>
        <v>1</v>
      </c>
      <c r="L112" t="str">
        <f t="shared" si="11"/>
        <v/>
      </c>
      <c r="M112" t="str">
        <f t="shared" si="12"/>
        <v/>
      </c>
      <c r="N112" t="str">
        <f t="shared" si="13"/>
        <v/>
      </c>
      <c r="O112" t="str">
        <f t="shared" si="14"/>
        <v/>
      </c>
      <c r="P112">
        <f t="shared" si="15"/>
        <v>22.4</v>
      </c>
      <c r="Q112" t="str">
        <f t="shared" si="16"/>
        <v/>
      </c>
      <c r="R112" t="str">
        <f t="shared" si="17"/>
        <v/>
      </c>
      <c r="S112" t="str">
        <f t="shared" si="18"/>
        <v/>
      </c>
      <c r="T112" t="str">
        <f t="shared" si="19"/>
        <v/>
      </c>
    </row>
    <row r="113" spans="3:20" x14ac:dyDescent="0.25">
      <c r="C113" s="11">
        <v>111</v>
      </c>
      <c r="D113" s="11">
        <v>612.178</v>
      </c>
      <c r="E113" s="11">
        <v>6.24</v>
      </c>
      <c r="F113" s="13">
        <v>3.8039999999999736</v>
      </c>
      <c r="G113" s="13">
        <f t="shared" si="10"/>
        <v>6.24</v>
      </c>
      <c r="H113" s="10">
        <v>1</v>
      </c>
      <c r="J113">
        <f>COUNTIF($E$3:E$153,$E113)</f>
        <v>1</v>
      </c>
      <c r="L113" t="str">
        <f t="shared" si="11"/>
        <v/>
      </c>
      <c r="M113">
        <f t="shared" si="12"/>
        <v>6.24</v>
      </c>
      <c r="N113" t="str">
        <f t="shared" si="13"/>
        <v/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  <c r="S113" t="str">
        <f t="shared" si="18"/>
        <v/>
      </c>
      <c r="T113" t="str">
        <f t="shared" si="19"/>
        <v/>
      </c>
    </row>
    <row r="114" spans="3:20" x14ac:dyDescent="0.25">
      <c r="C114" s="11">
        <v>112</v>
      </c>
      <c r="D114" s="11">
        <v>612.97900000000004</v>
      </c>
      <c r="E114" s="11">
        <v>30.33</v>
      </c>
      <c r="F114" s="13">
        <v>3.9700000000000273</v>
      </c>
      <c r="G114" s="13">
        <f t="shared" si="10"/>
        <v>30.33</v>
      </c>
      <c r="H114" s="10">
        <v>1</v>
      </c>
      <c r="J114">
        <f>COUNTIF($E$3:E$153,$E114)</f>
        <v>1</v>
      </c>
      <c r="L114" t="str">
        <f t="shared" si="11"/>
        <v/>
      </c>
      <c r="M114" t="str">
        <f t="shared" si="12"/>
        <v/>
      </c>
      <c r="N114" t="str">
        <f t="shared" si="13"/>
        <v/>
      </c>
      <c r="O114" t="str">
        <f t="shared" si="14"/>
        <v/>
      </c>
      <c r="P114" t="str">
        <f t="shared" si="15"/>
        <v/>
      </c>
      <c r="Q114">
        <f t="shared" si="16"/>
        <v>30.33</v>
      </c>
      <c r="R114" t="str">
        <f t="shared" si="17"/>
        <v/>
      </c>
      <c r="S114" t="str">
        <f t="shared" si="18"/>
        <v/>
      </c>
      <c r="T114" t="str">
        <f t="shared" si="19"/>
        <v/>
      </c>
    </row>
    <row r="115" spans="3:20" x14ac:dyDescent="0.25">
      <c r="C115" s="11">
        <v>113</v>
      </c>
      <c r="D115" s="11">
        <v>622.08799999999997</v>
      </c>
      <c r="E115" s="11">
        <v>1.22</v>
      </c>
      <c r="F115" s="13">
        <v>3.9710000000000036</v>
      </c>
      <c r="G115" s="13">
        <f t="shared" si="10"/>
        <v>1.22</v>
      </c>
      <c r="H115" s="10">
        <v>1</v>
      </c>
      <c r="J115">
        <f>COUNTIF($E$3:E$153,$E115)</f>
        <v>1</v>
      </c>
      <c r="L115">
        <f t="shared" si="11"/>
        <v>1.22</v>
      </c>
      <c r="M115" t="str">
        <f t="shared" si="12"/>
        <v/>
      </c>
      <c r="N115" t="str">
        <f t="shared" si="13"/>
        <v/>
      </c>
      <c r="O115" t="str">
        <f t="shared" si="14"/>
        <v/>
      </c>
      <c r="P115" t="str">
        <f t="shared" si="15"/>
        <v/>
      </c>
      <c r="Q115" t="str">
        <f t="shared" si="16"/>
        <v/>
      </c>
      <c r="R115" t="str">
        <f t="shared" si="17"/>
        <v/>
      </c>
      <c r="S115" t="str">
        <f t="shared" si="18"/>
        <v/>
      </c>
      <c r="T115" t="str">
        <f t="shared" si="19"/>
        <v/>
      </c>
    </row>
    <row r="116" spans="3:20" x14ac:dyDescent="0.25">
      <c r="C116" s="11">
        <v>114</v>
      </c>
      <c r="D116" s="11">
        <v>647.71400000000006</v>
      </c>
      <c r="E116" s="11">
        <v>5.01</v>
      </c>
      <c r="F116" s="13">
        <v>4.0709999999999695</v>
      </c>
      <c r="G116" s="13">
        <f t="shared" si="10"/>
        <v>5.01</v>
      </c>
      <c r="H116" s="10">
        <v>1</v>
      </c>
      <c r="J116">
        <f>COUNTIF($E$3:E$153,$E116)</f>
        <v>1</v>
      </c>
      <c r="L116">
        <f t="shared" si="11"/>
        <v>5.01</v>
      </c>
      <c r="M116" t="str">
        <f t="shared" si="12"/>
        <v/>
      </c>
      <c r="N116" t="str">
        <f t="shared" si="13"/>
        <v/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  <c r="S116" t="str">
        <f t="shared" si="18"/>
        <v/>
      </c>
      <c r="T116" t="str">
        <f t="shared" si="19"/>
        <v/>
      </c>
    </row>
    <row r="117" spans="3:20" x14ac:dyDescent="0.25">
      <c r="C117" s="11">
        <v>115</v>
      </c>
      <c r="D117" s="11">
        <v>648.91499999999996</v>
      </c>
      <c r="E117" s="11">
        <v>12.25</v>
      </c>
      <c r="F117" s="13">
        <v>4.1709999999999354</v>
      </c>
      <c r="G117" s="13">
        <f t="shared" si="10"/>
        <v>12.25</v>
      </c>
      <c r="H117" s="10">
        <v>1</v>
      </c>
      <c r="J117">
        <f>COUNTIF($E$3:E$153,$E117)</f>
        <v>1</v>
      </c>
      <c r="L117" t="str">
        <f t="shared" si="11"/>
        <v/>
      </c>
      <c r="M117" t="str">
        <f t="shared" si="12"/>
        <v/>
      </c>
      <c r="N117">
        <f t="shared" si="13"/>
        <v>12.25</v>
      </c>
      <c r="O117" t="str">
        <f t="shared" si="14"/>
        <v/>
      </c>
      <c r="P117" t="str">
        <f t="shared" si="15"/>
        <v/>
      </c>
      <c r="Q117" t="str">
        <f t="shared" si="16"/>
        <v/>
      </c>
      <c r="R117" t="str">
        <f t="shared" si="17"/>
        <v/>
      </c>
      <c r="S117" t="str">
        <f t="shared" si="18"/>
        <v/>
      </c>
      <c r="T117" t="str">
        <f t="shared" si="19"/>
        <v/>
      </c>
    </row>
    <row r="118" spans="3:20" x14ac:dyDescent="0.25">
      <c r="C118" s="11">
        <v>116</v>
      </c>
      <c r="D118" s="11">
        <v>650.28300000000002</v>
      </c>
      <c r="E118" s="11">
        <v>10.55</v>
      </c>
      <c r="F118" s="13">
        <v>4.2369999999999948</v>
      </c>
      <c r="G118" s="13">
        <f t="shared" si="10"/>
        <v>10.55</v>
      </c>
      <c r="H118" s="10">
        <v>1</v>
      </c>
      <c r="J118">
        <f>COUNTIF($E$3:E$153,$E118)</f>
        <v>1</v>
      </c>
      <c r="L118" t="str">
        <f t="shared" si="11"/>
        <v/>
      </c>
      <c r="M118">
        <f t="shared" si="12"/>
        <v>10.55</v>
      </c>
      <c r="N118" t="str">
        <f t="shared" si="13"/>
        <v/>
      </c>
      <c r="O118" t="str">
        <f t="shared" si="14"/>
        <v/>
      </c>
      <c r="P118" t="str">
        <f t="shared" si="15"/>
        <v/>
      </c>
      <c r="Q118" t="str">
        <f t="shared" si="16"/>
        <v/>
      </c>
      <c r="R118" t="str">
        <f t="shared" si="17"/>
        <v/>
      </c>
      <c r="S118" t="str">
        <f t="shared" si="18"/>
        <v/>
      </c>
      <c r="T118" t="str">
        <f t="shared" si="19"/>
        <v/>
      </c>
    </row>
    <row r="119" spans="3:20" x14ac:dyDescent="0.25">
      <c r="C119" s="11">
        <v>117</v>
      </c>
      <c r="D119" s="11">
        <v>658.22400000000005</v>
      </c>
      <c r="E119" s="11">
        <v>9.83</v>
      </c>
      <c r="F119" s="13">
        <v>4.2700000000000102</v>
      </c>
      <c r="G119" s="13">
        <f t="shared" si="10"/>
        <v>9.83</v>
      </c>
      <c r="H119" s="10">
        <v>1</v>
      </c>
      <c r="J119">
        <f>COUNTIF($E$3:E$153,$E119)</f>
        <v>1</v>
      </c>
      <c r="L119" t="str">
        <f t="shared" si="11"/>
        <v/>
      </c>
      <c r="M119">
        <f t="shared" si="12"/>
        <v>9.83</v>
      </c>
      <c r="N119" t="str">
        <f t="shared" si="13"/>
        <v/>
      </c>
      <c r="O119" t="str">
        <f t="shared" si="14"/>
        <v/>
      </c>
      <c r="P119" t="str">
        <f t="shared" si="15"/>
        <v/>
      </c>
      <c r="Q119" t="str">
        <f t="shared" si="16"/>
        <v/>
      </c>
      <c r="R119" t="str">
        <f t="shared" si="17"/>
        <v/>
      </c>
      <c r="S119" t="str">
        <f t="shared" si="18"/>
        <v/>
      </c>
      <c r="T119" t="str">
        <f t="shared" si="19"/>
        <v/>
      </c>
    </row>
    <row r="120" spans="3:20" x14ac:dyDescent="0.25">
      <c r="C120" s="11">
        <v>118</v>
      </c>
      <c r="D120" s="11">
        <v>667.16600000000005</v>
      </c>
      <c r="E120" s="11">
        <v>3.78</v>
      </c>
      <c r="F120" s="13">
        <v>4.2710000000000008</v>
      </c>
      <c r="G120" s="13">
        <f t="shared" si="10"/>
        <v>3.78</v>
      </c>
      <c r="H120" s="10">
        <v>1</v>
      </c>
      <c r="J120">
        <f>COUNTIF($E$3:E$153,$E120)</f>
        <v>1</v>
      </c>
      <c r="L120">
        <f t="shared" si="11"/>
        <v>3.78</v>
      </c>
      <c r="M120" t="str">
        <f t="shared" si="12"/>
        <v/>
      </c>
      <c r="N120" t="str">
        <f t="shared" si="13"/>
        <v/>
      </c>
      <c r="O120" t="str">
        <f t="shared" si="14"/>
        <v/>
      </c>
      <c r="P120" t="str">
        <f t="shared" si="15"/>
        <v/>
      </c>
      <c r="Q120" t="str">
        <f t="shared" si="16"/>
        <v/>
      </c>
      <c r="R120" t="str">
        <f t="shared" si="17"/>
        <v/>
      </c>
      <c r="S120" t="str">
        <f t="shared" si="18"/>
        <v/>
      </c>
      <c r="T120" t="str">
        <f t="shared" si="19"/>
        <v/>
      </c>
    </row>
    <row r="121" spans="3:20" x14ac:dyDescent="0.25">
      <c r="C121" s="11">
        <v>119</v>
      </c>
      <c r="D121" s="11">
        <v>675.00800000000004</v>
      </c>
      <c r="E121" s="11">
        <v>10.83</v>
      </c>
      <c r="F121" s="13">
        <v>4.2710000000000719</v>
      </c>
      <c r="G121" s="13">
        <f t="shared" si="10"/>
        <v>10.83</v>
      </c>
      <c r="H121" s="10">
        <v>1</v>
      </c>
      <c r="J121">
        <f>COUNTIF($E$3:E$153,$E121)</f>
        <v>1</v>
      </c>
      <c r="L121" t="str">
        <f t="shared" si="11"/>
        <v/>
      </c>
      <c r="M121">
        <f t="shared" si="12"/>
        <v>10.83</v>
      </c>
      <c r="N121" t="str">
        <f t="shared" si="13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  <c r="S121" t="str">
        <f t="shared" si="18"/>
        <v/>
      </c>
      <c r="T121" t="str">
        <f t="shared" si="19"/>
        <v/>
      </c>
    </row>
    <row r="122" spans="3:20" x14ac:dyDescent="0.25">
      <c r="C122" s="11">
        <v>120</v>
      </c>
      <c r="D122" s="11">
        <v>676.40899999999999</v>
      </c>
      <c r="E122" s="11">
        <v>67.86</v>
      </c>
      <c r="F122" s="13">
        <v>4.2710000000000719</v>
      </c>
      <c r="G122" s="13" t="str">
        <f t="shared" si="10"/>
        <v/>
      </c>
      <c r="H122" s="10">
        <v>1</v>
      </c>
      <c r="J122">
        <f>COUNTIF($E$3:E$153,$E122)</f>
        <v>1</v>
      </c>
      <c r="L122" t="str">
        <f t="shared" si="11"/>
        <v/>
      </c>
      <c r="M122" t="str">
        <f t="shared" si="12"/>
        <v/>
      </c>
      <c r="N122" t="str">
        <f t="shared" si="13"/>
        <v/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/>
      </c>
      <c r="S122" t="str">
        <f t="shared" si="18"/>
        <v/>
      </c>
      <c r="T122" t="str">
        <f t="shared" si="19"/>
        <v/>
      </c>
    </row>
    <row r="123" spans="3:20" x14ac:dyDescent="0.25">
      <c r="C123" s="11">
        <v>121</v>
      </c>
      <c r="D123" s="11">
        <v>687.25300000000004</v>
      </c>
      <c r="E123" s="11">
        <v>0.64</v>
      </c>
      <c r="F123" s="13">
        <v>4.3781000000000176</v>
      </c>
      <c r="G123" s="13">
        <f t="shared" si="10"/>
        <v>0.64</v>
      </c>
      <c r="H123" s="10">
        <v>1</v>
      </c>
      <c r="J123">
        <f>COUNTIF($E$3:E$153,$E123)</f>
        <v>1</v>
      </c>
      <c r="L123">
        <f t="shared" si="11"/>
        <v>0.64</v>
      </c>
      <c r="M123" t="str">
        <f t="shared" si="12"/>
        <v/>
      </c>
      <c r="N123" t="str">
        <f t="shared" si="13"/>
        <v/>
      </c>
      <c r="O123" t="str">
        <f t="shared" si="14"/>
        <v/>
      </c>
      <c r="P123" t="str">
        <f t="shared" si="15"/>
        <v/>
      </c>
      <c r="Q123" t="str">
        <f t="shared" si="16"/>
        <v/>
      </c>
      <c r="R123" t="str">
        <f t="shared" si="17"/>
        <v/>
      </c>
      <c r="S123" t="str">
        <f t="shared" si="18"/>
        <v/>
      </c>
      <c r="T123" t="str">
        <f t="shared" si="19"/>
        <v/>
      </c>
    </row>
    <row r="124" spans="3:20" x14ac:dyDescent="0.25">
      <c r="C124" s="11">
        <v>122</v>
      </c>
      <c r="D124" s="11">
        <v>688.82100000000003</v>
      </c>
      <c r="E124" s="11">
        <v>7.95</v>
      </c>
      <c r="F124" s="13">
        <v>4.7049999999999272</v>
      </c>
      <c r="G124" s="13">
        <f t="shared" si="10"/>
        <v>7.95</v>
      </c>
      <c r="H124" s="10">
        <v>1</v>
      </c>
      <c r="J124">
        <f>COUNTIF($E$3:E$153,$E124)</f>
        <v>1</v>
      </c>
      <c r="L124" t="str">
        <f t="shared" si="11"/>
        <v/>
      </c>
      <c r="M124">
        <f t="shared" si="12"/>
        <v>7.95</v>
      </c>
      <c r="N124" t="str">
        <f t="shared" si="13"/>
        <v/>
      </c>
      <c r="O124" t="str">
        <f t="shared" si="14"/>
        <v/>
      </c>
      <c r="P124" t="str">
        <f t="shared" si="15"/>
        <v/>
      </c>
      <c r="Q124" t="str">
        <f t="shared" si="16"/>
        <v/>
      </c>
      <c r="R124" t="str">
        <f t="shared" si="17"/>
        <v/>
      </c>
      <c r="S124" t="str">
        <f t="shared" si="18"/>
        <v/>
      </c>
      <c r="T124" t="str">
        <f t="shared" si="19"/>
        <v/>
      </c>
    </row>
    <row r="125" spans="3:20" x14ac:dyDescent="0.25">
      <c r="C125" s="11">
        <v>123</v>
      </c>
      <c r="D125" s="11">
        <v>691.15700000000004</v>
      </c>
      <c r="E125" s="11">
        <v>23.2</v>
      </c>
      <c r="F125" s="13">
        <v>4.7050000000000409</v>
      </c>
      <c r="G125" s="13">
        <f t="shared" si="10"/>
        <v>23.2</v>
      </c>
      <c r="H125" s="10">
        <v>1</v>
      </c>
      <c r="J125">
        <f>COUNTIF($E$3:E$153,$E125)</f>
        <v>1</v>
      </c>
      <c r="L125" t="str">
        <f t="shared" si="11"/>
        <v/>
      </c>
      <c r="M125" t="str">
        <f t="shared" si="12"/>
        <v/>
      </c>
      <c r="N125" t="str">
        <f t="shared" si="13"/>
        <v/>
      </c>
      <c r="O125" t="str">
        <f t="shared" si="14"/>
        <v/>
      </c>
      <c r="P125">
        <f t="shared" si="15"/>
        <v>23.2</v>
      </c>
      <c r="Q125" t="str">
        <f t="shared" si="16"/>
        <v/>
      </c>
      <c r="R125" t="str">
        <f t="shared" si="17"/>
        <v/>
      </c>
      <c r="S125" t="str">
        <f t="shared" si="18"/>
        <v/>
      </c>
      <c r="T125" t="str">
        <f t="shared" si="19"/>
        <v/>
      </c>
    </row>
    <row r="126" spans="3:20" x14ac:dyDescent="0.25">
      <c r="C126" s="11">
        <v>124</v>
      </c>
      <c r="D126" s="11">
        <v>707.90700000000004</v>
      </c>
      <c r="E126" s="11">
        <v>4.33</v>
      </c>
      <c r="F126" s="13">
        <v>4.8379999999999939</v>
      </c>
      <c r="G126" s="13">
        <f t="shared" si="10"/>
        <v>4.33</v>
      </c>
      <c r="H126" s="10"/>
      <c r="J126">
        <f>COUNTIF($E$3:E$153,$E126)</f>
        <v>1</v>
      </c>
      <c r="L126">
        <f t="shared" si="11"/>
        <v>4.33</v>
      </c>
      <c r="M126" t="str">
        <f t="shared" si="12"/>
        <v/>
      </c>
      <c r="N126" t="str">
        <f t="shared" si="13"/>
        <v/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/>
      </c>
      <c r="S126" t="str">
        <f t="shared" si="18"/>
        <v/>
      </c>
      <c r="T126" t="str">
        <f t="shared" si="19"/>
        <v/>
      </c>
    </row>
    <row r="127" spans="3:20" x14ac:dyDescent="0.25">
      <c r="C127" s="11">
        <v>125</v>
      </c>
      <c r="D127" s="11">
        <v>729.529</v>
      </c>
      <c r="E127" s="11">
        <v>29.34</v>
      </c>
      <c r="F127" s="13">
        <v>4.9050000000000011</v>
      </c>
      <c r="G127" s="13">
        <f t="shared" si="10"/>
        <v>29.34</v>
      </c>
      <c r="H127" s="10"/>
      <c r="J127">
        <f>COUNTIF($E$3:E$153,$E127)</f>
        <v>1</v>
      </c>
      <c r="L127" t="str">
        <f t="shared" si="11"/>
        <v/>
      </c>
      <c r="M127" t="str">
        <f t="shared" si="12"/>
        <v/>
      </c>
      <c r="N127" t="str">
        <f t="shared" si="13"/>
        <v/>
      </c>
      <c r="O127" t="str">
        <f t="shared" si="14"/>
        <v/>
      </c>
      <c r="P127" t="str">
        <f t="shared" si="15"/>
        <v/>
      </c>
      <c r="Q127">
        <f t="shared" si="16"/>
        <v>29.34</v>
      </c>
      <c r="R127" t="str">
        <f t="shared" si="17"/>
        <v/>
      </c>
      <c r="S127" t="str">
        <f t="shared" si="18"/>
        <v/>
      </c>
      <c r="T127" t="str">
        <f t="shared" si="19"/>
        <v/>
      </c>
    </row>
    <row r="128" spans="3:20" x14ac:dyDescent="0.25">
      <c r="C128" s="11">
        <v>126</v>
      </c>
      <c r="D128" s="11">
        <v>731.36400000000003</v>
      </c>
      <c r="E128" s="11">
        <v>6.7</v>
      </c>
      <c r="F128" s="13">
        <v>5.0389999999999873</v>
      </c>
      <c r="G128" s="13">
        <f t="shared" si="10"/>
        <v>6.7</v>
      </c>
      <c r="H128" s="10">
        <v>1</v>
      </c>
      <c r="J128">
        <f>COUNTIF($E$3:E$153,$E128)</f>
        <v>1</v>
      </c>
      <c r="L128" t="str">
        <f t="shared" si="11"/>
        <v/>
      </c>
      <c r="M128">
        <f t="shared" si="12"/>
        <v>6.7</v>
      </c>
      <c r="N128" t="str">
        <f t="shared" si="13"/>
        <v/>
      </c>
      <c r="O128" t="str">
        <f t="shared" si="14"/>
        <v/>
      </c>
      <c r="P128" t="str">
        <f t="shared" si="15"/>
        <v/>
      </c>
      <c r="Q128" t="str">
        <f t="shared" si="16"/>
        <v/>
      </c>
      <c r="R128" t="str">
        <f t="shared" si="17"/>
        <v/>
      </c>
      <c r="S128" t="str">
        <f t="shared" si="18"/>
        <v/>
      </c>
      <c r="T128" t="str">
        <f t="shared" si="19"/>
        <v/>
      </c>
    </row>
    <row r="129" spans="3:20" x14ac:dyDescent="0.25">
      <c r="C129" s="11">
        <v>127</v>
      </c>
      <c r="D129" s="11">
        <v>735.03399999999999</v>
      </c>
      <c r="E129" s="11">
        <v>3.48</v>
      </c>
      <c r="F129" s="13">
        <v>5.171999999999997</v>
      </c>
      <c r="G129" s="13">
        <f t="shared" si="10"/>
        <v>3.48</v>
      </c>
      <c r="H129" s="10">
        <v>1</v>
      </c>
      <c r="J129">
        <f>COUNTIF($E$3:E$153,$E129)</f>
        <v>1</v>
      </c>
      <c r="L129">
        <f t="shared" si="11"/>
        <v>3.48</v>
      </c>
      <c r="M129" t="str">
        <f t="shared" si="12"/>
        <v/>
      </c>
      <c r="N129" t="str">
        <f t="shared" si="13"/>
        <v/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  <c r="S129" t="str">
        <f t="shared" si="18"/>
        <v/>
      </c>
      <c r="T129" t="str">
        <f t="shared" si="19"/>
        <v/>
      </c>
    </row>
    <row r="130" spans="3:20" x14ac:dyDescent="0.25">
      <c r="C130" s="11">
        <v>128</v>
      </c>
      <c r="D130" s="11">
        <v>736.803</v>
      </c>
      <c r="E130" s="11">
        <v>34.479999999999997</v>
      </c>
      <c r="F130" s="13">
        <v>5.2210000000000036</v>
      </c>
      <c r="G130" s="13">
        <f t="shared" si="10"/>
        <v>34.479999999999997</v>
      </c>
      <c r="H130" s="10">
        <v>1</v>
      </c>
      <c r="J130">
        <f>COUNTIF($E$3:E$153,$E130)</f>
        <v>1</v>
      </c>
      <c r="L130" t="str">
        <f t="shared" si="11"/>
        <v/>
      </c>
      <c r="M130" t="str">
        <f t="shared" si="12"/>
        <v/>
      </c>
      <c r="N130" t="str">
        <f t="shared" si="13"/>
        <v/>
      </c>
      <c r="O130" t="str">
        <f t="shared" si="14"/>
        <v/>
      </c>
      <c r="P130" t="str">
        <f t="shared" si="15"/>
        <v/>
      </c>
      <c r="Q130" t="str">
        <f t="shared" si="16"/>
        <v/>
      </c>
      <c r="R130">
        <f t="shared" si="17"/>
        <v>34.479999999999997</v>
      </c>
      <c r="S130" t="str">
        <f t="shared" si="18"/>
        <v/>
      </c>
      <c r="T130" t="str">
        <f t="shared" si="19"/>
        <v/>
      </c>
    </row>
    <row r="131" spans="3:20" x14ac:dyDescent="0.25">
      <c r="C131" s="11">
        <v>129</v>
      </c>
      <c r="D131" s="11">
        <v>740.13900000000001</v>
      </c>
      <c r="E131" s="11">
        <v>11.03</v>
      </c>
      <c r="F131" s="13">
        <v>5.2380000000000564</v>
      </c>
      <c r="G131" s="13">
        <f t="shared" si="10"/>
        <v>11.03</v>
      </c>
      <c r="H131" s="10">
        <v>1</v>
      </c>
      <c r="J131">
        <f>COUNTIF($E$3:E$153,$E131)</f>
        <v>1</v>
      </c>
      <c r="L131" t="str">
        <f t="shared" si="11"/>
        <v/>
      </c>
      <c r="M131" t="str">
        <f t="shared" si="12"/>
        <v/>
      </c>
      <c r="N131">
        <f t="shared" si="13"/>
        <v>11.03</v>
      </c>
      <c r="O131" t="str">
        <f t="shared" si="14"/>
        <v/>
      </c>
      <c r="P131" t="str">
        <f t="shared" si="15"/>
        <v/>
      </c>
      <c r="Q131" t="str">
        <f t="shared" si="16"/>
        <v/>
      </c>
      <c r="R131" t="str">
        <f t="shared" si="17"/>
        <v/>
      </c>
      <c r="S131" t="str">
        <f t="shared" si="18"/>
        <v/>
      </c>
      <c r="T131" t="str">
        <f t="shared" si="19"/>
        <v/>
      </c>
    </row>
    <row r="132" spans="3:20" x14ac:dyDescent="0.25">
      <c r="C132" s="11">
        <v>130</v>
      </c>
      <c r="D132" s="11">
        <v>748.74800000000005</v>
      </c>
      <c r="E132" s="11">
        <v>32.07</v>
      </c>
      <c r="F132" s="13">
        <v>5.3390000000000555</v>
      </c>
      <c r="G132" s="13">
        <f t="shared" ref="G132:G153" si="20">IF(E132&gt;$W$236,"",E132)</f>
        <v>32.07</v>
      </c>
      <c r="H132" s="10">
        <v>1</v>
      </c>
      <c r="J132">
        <f>COUNTIF($E$3:E$153,$E132)</f>
        <v>1</v>
      </c>
      <c r="L132" t="str">
        <f t="shared" ref="L132:L153" si="21">IF(G132&lt;5.5,(G132),"")</f>
        <v/>
      </c>
      <c r="M132" t="str">
        <f t="shared" ref="M132:M153" si="22">IF(AND(G132&gt;5.5,G132&lt;11),(G132),"")</f>
        <v/>
      </c>
      <c r="N132" t="str">
        <f t="shared" ref="N132:N153" si="23">IF(AND(G132&gt;11,G132&lt;16.5),(G132),"")</f>
        <v/>
      </c>
      <c r="O132" t="str">
        <f t="shared" ref="O132:O153" si="24">IF(AND(G132&gt;16.5,G132&lt;22),(G132),"")</f>
        <v/>
      </c>
      <c r="P132" t="str">
        <f t="shared" ref="P132:P153" si="25">IF(AND(G132&gt;22,G132&lt;27.5),(G132),"")</f>
        <v/>
      </c>
      <c r="Q132">
        <f t="shared" ref="Q132:Q153" si="26">IF(AND(G132&gt;27.5,G132&lt;33),(G132),"")</f>
        <v>32.07</v>
      </c>
      <c r="R132" t="str">
        <f t="shared" ref="R132:R153" si="27">IF(AND(G132&gt;33,G132&lt;38.5),(G132),"")</f>
        <v/>
      </c>
      <c r="S132" t="str">
        <f t="shared" ref="S132:S153" si="28">IF(AND(G132&gt;38.5,G132&lt;44),(G132),"")</f>
        <v/>
      </c>
      <c r="T132" t="str">
        <f t="shared" ref="T132:T153" si="29">IF(AND(G132&gt;44,G132&lt;49.5),(G132),"")</f>
        <v/>
      </c>
    </row>
    <row r="133" spans="3:20" x14ac:dyDescent="0.25">
      <c r="C133" s="11">
        <v>131</v>
      </c>
      <c r="D133" s="11">
        <v>752.91899999999998</v>
      </c>
      <c r="E133" s="11">
        <v>14.66</v>
      </c>
      <c r="F133" s="13">
        <v>5.3719999999999573</v>
      </c>
      <c r="G133" s="13">
        <f t="shared" si="20"/>
        <v>14.66</v>
      </c>
      <c r="H133" s="10">
        <v>1</v>
      </c>
      <c r="J133">
        <f>COUNTIF($E$3:E$153,$E133)</f>
        <v>1</v>
      </c>
      <c r="L133" t="str">
        <f t="shared" si="21"/>
        <v/>
      </c>
      <c r="M133" t="str">
        <f t="shared" si="22"/>
        <v/>
      </c>
      <c r="N133">
        <f t="shared" si="23"/>
        <v>14.66</v>
      </c>
      <c r="O133" t="str">
        <f t="shared" si="24"/>
        <v/>
      </c>
      <c r="P133" t="str">
        <f t="shared" si="25"/>
        <v/>
      </c>
      <c r="Q133" t="str">
        <f t="shared" si="26"/>
        <v/>
      </c>
      <c r="R133" t="str">
        <f t="shared" si="27"/>
        <v/>
      </c>
      <c r="S133" t="str">
        <f t="shared" si="28"/>
        <v/>
      </c>
      <c r="T133" t="str">
        <f t="shared" si="29"/>
        <v/>
      </c>
    </row>
    <row r="134" spans="3:20" x14ac:dyDescent="0.25">
      <c r="C134" s="11">
        <v>132</v>
      </c>
      <c r="D134" s="11">
        <v>753.9</v>
      </c>
      <c r="E134" s="11">
        <v>27.53</v>
      </c>
      <c r="F134" s="13">
        <v>5.3781000000000176</v>
      </c>
      <c r="G134" s="13">
        <f t="shared" si="20"/>
        <v>27.53</v>
      </c>
      <c r="H134" s="10">
        <v>1</v>
      </c>
      <c r="J134">
        <f>COUNTIF($E$3:E$153,$E134)</f>
        <v>1</v>
      </c>
      <c r="L134" t="str">
        <f t="shared" si="21"/>
        <v/>
      </c>
      <c r="M134" t="str">
        <f t="shared" si="22"/>
        <v/>
      </c>
      <c r="N134" t="str">
        <f t="shared" si="23"/>
        <v/>
      </c>
      <c r="O134" t="str">
        <f t="shared" si="24"/>
        <v/>
      </c>
      <c r="P134" t="str">
        <f t="shared" si="25"/>
        <v/>
      </c>
      <c r="Q134">
        <f t="shared" si="26"/>
        <v>27.53</v>
      </c>
      <c r="R134" t="str">
        <f t="shared" si="27"/>
        <v/>
      </c>
      <c r="S134" t="str">
        <f t="shared" si="28"/>
        <v/>
      </c>
      <c r="T134" t="str">
        <f t="shared" si="29"/>
        <v/>
      </c>
    </row>
    <row r="135" spans="3:20" x14ac:dyDescent="0.25">
      <c r="C135" s="11">
        <v>133</v>
      </c>
      <c r="D135" s="11">
        <v>756.22199999999998</v>
      </c>
      <c r="E135" s="11">
        <v>91.23</v>
      </c>
      <c r="F135" s="13">
        <v>5.5059999999999718</v>
      </c>
      <c r="G135" s="13" t="str">
        <f t="shared" si="20"/>
        <v/>
      </c>
      <c r="H135" s="10">
        <v>1</v>
      </c>
      <c r="J135">
        <f>COUNTIF($E$3:E$153,$E135)</f>
        <v>1</v>
      </c>
      <c r="L135" t="str">
        <f t="shared" si="21"/>
        <v/>
      </c>
      <c r="M135" t="str">
        <f t="shared" si="22"/>
        <v/>
      </c>
      <c r="N135" t="str">
        <f t="shared" si="23"/>
        <v/>
      </c>
      <c r="O135" t="str">
        <f t="shared" si="24"/>
        <v/>
      </c>
      <c r="P135" t="str">
        <f t="shared" si="25"/>
        <v/>
      </c>
      <c r="Q135" t="str">
        <f t="shared" si="26"/>
        <v/>
      </c>
      <c r="R135" t="str">
        <f t="shared" si="27"/>
        <v/>
      </c>
      <c r="S135" t="str">
        <f t="shared" si="28"/>
        <v/>
      </c>
      <c r="T135" t="str">
        <f t="shared" si="29"/>
        <v/>
      </c>
    </row>
    <row r="136" spans="3:20" x14ac:dyDescent="0.25">
      <c r="C136" s="11">
        <v>134</v>
      </c>
      <c r="D136" s="11">
        <v>761.56100000000004</v>
      </c>
      <c r="E136" s="11">
        <v>9.89</v>
      </c>
      <c r="F136" s="13">
        <v>5.5390000000000441</v>
      </c>
      <c r="G136" s="13">
        <f t="shared" si="20"/>
        <v>9.89</v>
      </c>
      <c r="H136" s="10">
        <v>1</v>
      </c>
      <c r="J136">
        <f>COUNTIF($E$3:E$153,$E136)</f>
        <v>2</v>
      </c>
      <c r="L136" t="str">
        <f t="shared" si="21"/>
        <v/>
      </c>
      <c r="M136">
        <f t="shared" si="22"/>
        <v>9.89</v>
      </c>
      <c r="N136" t="str">
        <f t="shared" si="23"/>
        <v/>
      </c>
      <c r="O136" t="str">
        <f t="shared" si="24"/>
        <v/>
      </c>
      <c r="P136" t="str">
        <f t="shared" si="25"/>
        <v/>
      </c>
      <c r="Q136" t="str">
        <f t="shared" si="26"/>
        <v/>
      </c>
      <c r="R136" t="str">
        <f t="shared" si="27"/>
        <v/>
      </c>
      <c r="S136" t="str">
        <f t="shared" si="28"/>
        <v/>
      </c>
      <c r="T136" t="str">
        <f t="shared" si="29"/>
        <v/>
      </c>
    </row>
    <row r="137" spans="3:20" x14ac:dyDescent="0.25">
      <c r="C137" s="11">
        <v>135</v>
      </c>
      <c r="D137" s="11">
        <v>763.096</v>
      </c>
      <c r="E137" s="11">
        <v>90.74</v>
      </c>
      <c r="F137" s="13">
        <v>5.6719999999999686</v>
      </c>
      <c r="G137" s="13" t="str">
        <f t="shared" si="20"/>
        <v/>
      </c>
      <c r="H137" s="10">
        <v>1</v>
      </c>
      <c r="J137">
        <f>COUNTIF($E$3:E$153,$E137)</f>
        <v>1</v>
      </c>
      <c r="L137" t="str">
        <f t="shared" si="21"/>
        <v/>
      </c>
      <c r="M137" t="str">
        <f t="shared" si="22"/>
        <v/>
      </c>
      <c r="N137" t="str">
        <f t="shared" si="23"/>
        <v/>
      </c>
      <c r="O137" t="str">
        <f t="shared" si="24"/>
        <v/>
      </c>
      <c r="P137" t="str">
        <f t="shared" si="25"/>
        <v/>
      </c>
      <c r="Q137" t="str">
        <f t="shared" si="26"/>
        <v/>
      </c>
      <c r="R137" t="str">
        <f t="shared" si="27"/>
        <v/>
      </c>
      <c r="S137" t="str">
        <f t="shared" si="28"/>
        <v/>
      </c>
      <c r="T137" t="str">
        <f t="shared" si="29"/>
        <v/>
      </c>
    </row>
    <row r="138" spans="3:20" x14ac:dyDescent="0.25">
      <c r="C138" s="11">
        <v>136</v>
      </c>
      <c r="D138" s="11">
        <v>769.76900000000001</v>
      </c>
      <c r="E138" s="11">
        <v>38.549999999999997</v>
      </c>
      <c r="F138" s="13">
        <v>5.6720000000000041</v>
      </c>
      <c r="G138" s="13">
        <f t="shared" si="20"/>
        <v>38.549999999999997</v>
      </c>
      <c r="H138" s="10">
        <v>1</v>
      </c>
      <c r="J138">
        <f>COUNTIF($E$3:E$153,$E138)</f>
        <v>1</v>
      </c>
      <c r="L138" t="str">
        <f t="shared" si="21"/>
        <v/>
      </c>
      <c r="M138" t="str">
        <f t="shared" si="22"/>
        <v/>
      </c>
      <c r="N138" t="str">
        <f t="shared" si="23"/>
        <v/>
      </c>
      <c r="O138" t="str">
        <f t="shared" si="24"/>
        <v/>
      </c>
      <c r="P138" t="str">
        <f t="shared" si="25"/>
        <v/>
      </c>
      <c r="Q138" t="str">
        <f t="shared" si="26"/>
        <v/>
      </c>
      <c r="R138" t="str">
        <f t="shared" si="27"/>
        <v/>
      </c>
      <c r="S138">
        <f t="shared" si="28"/>
        <v>38.549999999999997</v>
      </c>
      <c r="T138" t="str">
        <f t="shared" si="29"/>
        <v/>
      </c>
    </row>
    <row r="139" spans="3:20" x14ac:dyDescent="0.25">
      <c r="C139" s="11">
        <v>137</v>
      </c>
      <c r="D139" s="11">
        <v>771.10400000000004</v>
      </c>
      <c r="E139" s="11">
        <v>10.91</v>
      </c>
      <c r="F139" s="13">
        <v>5.8730000000000189</v>
      </c>
      <c r="G139" s="13">
        <f t="shared" si="20"/>
        <v>10.91</v>
      </c>
      <c r="H139" s="10">
        <v>1</v>
      </c>
      <c r="J139">
        <f>COUNTIF($E$3:E$153,$E139)</f>
        <v>1</v>
      </c>
      <c r="L139" t="str">
        <f t="shared" si="21"/>
        <v/>
      </c>
      <c r="M139">
        <f t="shared" si="22"/>
        <v>10.91</v>
      </c>
      <c r="N139" t="str">
        <f t="shared" si="23"/>
        <v/>
      </c>
      <c r="O139" t="str">
        <f t="shared" si="24"/>
        <v/>
      </c>
      <c r="P139" t="str">
        <f t="shared" si="25"/>
        <v/>
      </c>
      <c r="Q139" t="str">
        <f t="shared" si="26"/>
        <v/>
      </c>
      <c r="R139" t="str">
        <f t="shared" si="27"/>
        <v/>
      </c>
      <c r="S139" t="str">
        <f t="shared" si="28"/>
        <v/>
      </c>
      <c r="T139" t="str">
        <f t="shared" si="29"/>
        <v/>
      </c>
    </row>
    <row r="140" spans="3:20" x14ac:dyDescent="0.25">
      <c r="C140" s="11">
        <v>138</v>
      </c>
      <c r="D140" s="11">
        <v>771.93799999999999</v>
      </c>
      <c r="E140" s="11">
        <v>6.59</v>
      </c>
      <c r="F140" s="13">
        <v>5.9059999999999491</v>
      </c>
      <c r="G140" s="13">
        <f t="shared" si="20"/>
        <v>6.59</v>
      </c>
      <c r="H140" s="10">
        <v>1</v>
      </c>
      <c r="J140">
        <f>COUNTIF($E$3:E$153,$E140)</f>
        <v>1</v>
      </c>
      <c r="L140" t="str">
        <f t="shared" si="21"/>
        <v/>
      </c>
      <c r="M140">
        <f t="shared" si="22"/>
        <v>6.59</v>
      </c>
      <c r="N140" t="str">
        <f t="shared" si="23"/>
        <v/>
      </c>
      <c r="O140" t="str">
        <f t="shared" si="24"/>
        <v/>
      </c>
      <c r="P140" t="str">
        <f t="shared" si="25"/>
        <v/>
      </c>
      <c r="Q140" t="str">
        <f t="shared" si="26"/>
        <v/>
      </c>
      <c r="R140" t="str">
        <f t="shared" si="27"/>
        <v/>
      </c>
      <c r="S140" t="str">
        <f t="shared" si="28"/>
        <v/>
      </c>
      <c r="T140" t="str">
        <f t="shared" si="29"/>
        <v/>
      </c>
    </row>
    <row r="141" spans="3:20" x14ac:dyDescent="0.25">
      <c r="C141" s="11">
        <v>139</v>
      </c>
      <c r="D141" s="11">
        <v>775.14099999999996</v>
      </c>
      <c r="E141" s="11">
        <v>26.13</v>
      </c>
      <c r="F141" s="13">
        <v>5.9059999999999997</v>
      </c>
      <c r="G141" s="13">
        <f t="shared" si="20"/>
        <v>26.13</v>
      </c>
      <c r="H141" s="10">
        <v>1</v>
      </c>
      <c r="J141">
        <f>COUNTIF($E$3:E$153,$E141)</f>
        <v>1</v>
      </c>
      <c r="L141" t="str">
        <f t="shared" si="21"/>
        <v/>
      </c>
      <c r="M141" t="str">
        <f t="shared" si="22"/>
        <v/>
      </c>
      <c r="N141" t="str">
        <f t="shared" si="23"/>
        <v/>
      </c>
      <c r="O141" t="str">
        <f t="shared" si="24"/>
        <v/>
      </c>
      <c r="P141">
        <f t="shared" si="25"/>
        <v>26.13</v>
      </c>
      <c r="Q141" t="str">
        <f t="shared" si="26"/>
        <v/>
      </c>
      <c r="R141" t="str">
        <f t="shared" si="27"/>
        <v/>
      </c>
      <c r="S141" t="str">
        <f t="shared" si="28"/>
        <v/>
      </c>
      <c r="T141" t="str">
        <f t="shared" si="29"/>
        <v/>
      </c>
    </row>
    <row r="142" spans="3:20" x14ac:dyDescent="0.25">
      <c r="C142" s="11">
        <v>140</v>
      </c>
      <c r="D142" s="11">
        <v>776.90899999999999</v>
      </c>
      <c r="E142" s="11">
        <v>13.23</v>
      </c>
      <c r="F142" s="13">
        <v>5.9720000000000084</v>
      </c>
      <c r="G142" s="13">
        <f t="shared" si="20"/>
        <v>13.23</v>
      </c>
      <c r="H142" s="10">
        <v>1</v>
      </c>
      <c r="J142">
        <f>COUNTIF($E$3:E$153,$E142)</f>
        <v>1</v>
      </c>
      <c r="L142" t="str">
        <f t="shared" si="21"/>
        <v/>
      </c>
      <c r="M142" t="str">
        <f t="shared" si="22"/>
        <v/>
      </c>
      <c r="N142">
        <f t="shared" si="23"/>
        <v>13.23</v>
      </c>
      <c r="O142" t="str">
        <f t="shared" si="24"/>
        <v/>
      </c>
      <c r="P142" t="str">
        <f t="shared" si="25"/>
        <v/>
      </c>
      <c r="Q142" t="str">
        <f t="shared" si="26"/>
        <v/>
      </c>
      <c r="R142" t="str">
        <f t="shared" si="27"/>
        <v/>
      </c>
      <c r="S142" t="str">
        <f t="shared" si="28"/>
        <v/>
      </c>
      <c r="T142" t="str">
        <f t="shared" si="29"/>
        <v/>
      </c>
    </row>
    <row r="143" spans="3:20" x14ac:dyDescent="0.25">
      <c r="C143" s="11">
        <v>141</v>
      </c>
      <c r="D143" s="11">
        <v>777.54300000000001</v>
      </c>
      <c r="E143" s="11">
        <v>21.84</v>
      </c>
      <c r="F143" s="13">
        <v>6.2729999999999961</v>
      </c>
      <c r="G143" s="13">
        <f t="shared" si="20"/>
        <v>21.84</v>
      </c>
      <c r="H143" s="10">
        <v>1</v>
      </c>
      <c r="J143">
        <f>COUNTIF($E$3:E$153,$E143)</f>
        <v>1</v>
      </c>
      <c r="L143" t="str">
        <f t="shared" si="21"/>
        <v/>
      </c>
      <c r="M143" t="str">
        <f t="shared" si="22"/>
        <v/>
      </c>
      <c r="N143" t="str">
        <f t="shared" si="23"/>
        <v/>
      </c>
      <c r="O143">
        <f t="shared" si="24"/>
        <v>21.84</v>
      </c>
      <c r="P143" t="str">
        <f t="shared" si="25"/>
        <v/>
      </c>
      <c r="Q143" t="str">
        <f t="shared" si="26"/>
        <v/>
      </c>
      <c r="R143" t="str">
        <f t="shared" si="27"/>
        <v/>
      </c>
      <c r="S143" t="str">
        <f t="shared" si="28"/>
        <v/>
      </c>
      <c r="T143" t="str">
        <f t="shared" si="29"/>
        <v/>
      </c>
    </row>
    <row r="144" spans="3:20" x14ac:dyDescent="0.25">
      <c r="C144" s="11">
        <v>142</v>
      </c>
      <c r="D144" s="11">
        <v>780.81299999999999</v>
      </c>
      <c r="E144" s="11">
        <v>26.89</v>
      </c>
      <c r="F144" s="13">
        <v>6.3059999999999974</v>
      </c>
      <c r="G144" s="13">
        <f t="shared" si="20"/>
        <v>26.89</v>
      </c>
      <c r="H144" s="10">
        <v>1</v>
      </c>
      <c r="J144">
        <f>COUNTIF($E$3:E$153,$E144)</f>
        <v>1</v>
      </c>
      <c r="L144" t="str">
        <f t="shared" si="21"/>
        <v/>
      </c>
      <c r="M144" t="str">
        <f t="shared" si="22"/>
        <v/>
      </c>
      <c r="N144" t="str">
        <f t="shared" si="23"/>
        <v/>
      </c>
      <c r="O144" t="str">
        <f t="shared" si="24"/>
        <v/>
      </c>
      <c r="P144">
        <f t="shared" si="25"/>
        <v>26.89</v>
      </c>
      <c r="Q144" t="str">
        <f t="shared" si="26"/>
        <v/>
      </c>
      <c r="R144" t="str">
        <f t="shared" si="27"/>
        <v/>
      </c>
      <c r="S144" t="str">
        <f t="shared" si="28"/>
        <v/>
      </c>
      <c r="T144" t="str">
        <f t="shared" si="29"/>
        <v/>
      </c>
    </row>
    <row r="145" spans="3:20" x14ac:dyDescent="0.25">
      <c r="C145" s="11">
        <v>143</v>
      </c>
      <c r="D145" s="11">
        <v>782.31500000000005</v>
      </c>
      <c r="E145" s="11">
        <v>7.26</v>
      </c>
      <c r="F145" s="13">
        <v>6.5400000000000205</v>
      </c>
      <c r="G145" s="13">
        <f t="shared" si="20"/>
        <v>7.26</v>
      </c>
      <c r="H145" s="10">
        <v>1</v>
      </c>
      <c r="J145">
        <f>COUNTIF($E$3:E$153,$E145)</f>
        <v>1</v>
      </c>
      <c r="L145" t="str">
        <f t="shared" si="21"/>
        <v/>
      </c>
      <c r="M145">
        <f t="shared" si="22"/>
        <v>7.26</v>
      </c>
      <c r="N145" t="str">
        <f t="shared" si="23"/>
        <v/>
      </c>
      <c r="O145" t="str">
        <f t="shared" si="24"/>
        <v/>
      </c>
      <c r="P145" t="str">
        <f t="shared" si="25"/>
        <v/>
      </c>
      <c r="Q145" t="str">
        <f t="shared" si="26"/>
        <v/>
      </c>
      <c r="R145" t="str">
        <f t="shared" si="27"/>
        <v/>
      </c>
      <c r="S145" t="str">
        <f t="shared" si="28"/>
        <v/>
      </c>
      <c r="T145" t="str">
        <f t="shared" si="29"/>
        <v/>
      </c>
    </row>
    <row r="146" spans="3:20" x14ac:dyDescent="0.25">
      <c r="C146" s="11">
        <v>144</v>
      </c>
      <c r="D146" s="11">
        <v>783.04899999999998</v>
      </c>
      <c r="E146" s="11">
        <v>8.0399999999999991</v>
      </c>
      <c r="F146" s="13">
        <v>6.5739999999999554</v>
      </c>
      <c r="G146" s="13">
        <f t="shared" si="20"/>
        <v>8.0399999999999991</v>
      </c>
      <c r="H146" s="10">
        <v>1</v>
      </c>
      <c r="J146">
        <f>COUNTIF($E$3:E$153,$E146)</f>
        <v>1</v>
      </c>
      <c r="L146" t="str">
        <f t="shared" si="21"/>
        <v/>
      </c>
      <c r="M146">
        <f t="shared" si="22"/>
        <v>8.0399999999999991</v>
      </c>
      <c r="N146" t="str">
        <f t="shared" si="23"/>
        <v/>
      </c>
      <c r="O146" t="str">
        <f t="shared" si="24"/>
        <v/>
      </c>
      <c r="P146" t="str">
        <f t="shared" si="25"/>
        <v/>
      </c>
      <c r="Q146" t="str">
        <f t="shared" si="26"/>
        <v/>
      </c>
      <c r="R146" t="str">
        <f t="shared" si="27"/>
        <v/>
      </c>
      <c r="S146" t="str">
        <f t="shared" si="28"/>
        <v/>
      </c>
      <c r="T146" t="str">
        <f t="shared" si="29"/>
        <v/>
      </c>
    </row>
    <row r="147" spans="3:20" x14ac:dyDescent="0.25">
      <c r="C147" s="11">
        <v>145</v>
      </c>
      <c r="D147" s="11">
        <v>783.78300000000002</v>
      </c>
      <c r="E147" s="11">
        <v>8.59</v>
      </c>
      <c r="F147" s="13">
        <v>6.6730000000000018</v>
      </c>
      <c r="G147" s="13">
        <f t="shared" si="20"/>
        <v>8.59</v>
      </c>
      <c r="H147" s="10">
        <v>1</v>
      </c>
      <c r="J147">
        <f>COUNTIF($E$3:E$153,$E147)</f>
        <v>2</v>
      </c>
      <c r="L147" t="str">
        <f t="shared" si="21"/>
        <v/>
      </c>
      <c r="M147">
        <f t="shared" si="22"/>
        <v>8.59</v>
      </c>
      <c r="N147" t="str">
        <f t="shared" si="23"/>
        <v/>
      </c>
      <c r="O147" t="str">
        <f t="shared" si="24"/>
        <v/>
      </c>
      <c r="P147" t="str">
        <f t="shared" si="25"/>
        <v/>
      </c>
      <c r="Q147" t="str">
        <f t="shared" si="26"/>
        <v/>
      </c>
      <c r="R147" t="str">
        <f t="shared" si="27"/>
        <v/>
      </c>
      <c r="S147" t="str">
        <f t="shared" si="28"/>
        <v/>
      </c>
      <c r="T147" t="str">
        <f t="shared" si="29"/>
        <v/>
      </c>
    </row>
    <row r="148" spans="3:20" x14ac:dyDescent="0.25">
      <c r="C148" s="11">
        <v>146</v>
      </c>
      <c r="D148" s="11">
        <v>785.38499999999999</v>
      </c>
      <c r="E148" s="11">
        <v>32.229999999999997</v>
      </c>
      <c r="F148" s="13">
        <v>6.7400000000000091</v>
      </c>
      <c r="G148" s="13">
        <f t="shared" si="20"/>
        <v>32.229999999999997</v>
      </c>
      <c r="H148" s="10">
        <v>1</v>
      </c>
      <c r="J148">
        <f>COUNTIF($E$3:E$153,$E148)</f>
        <v>1</v>
      </c>
      <c r="L148" t="str">
        <f t="shared" si="21"/>
        <v/>
      </c>
      <c r="M148" t="str">
        <f t="shared" si="22"/>
        <v/>
      </c>
      <c r="N148" t="str">
        <f t="shared" si="23"/>
        <v/>
      </c>
      <c r="O148" t="str">
        <f t="shared" si="24"/>
        <v/>
      </c>
      <c r="P148" t="str">
        <f t="shared" si="25"/>
        <v/>
      </c>
      <c r="Q148">
        <f t="shared" si="26"/>
        <v>32.229999999999997</v>
      </c>
      <c r="R148" t="str">
        <f t="shared" si="27"/>
        <v/>
      </c>
      <c r="S148" t="str">
        <f t="shared" si="28"/>
        <v/>
      </c>
      <c r="T148" t="str">
        <f t="shared" si="29"/>
        <v/>
      </c>
    </row>
    <row r="149" spans="3:20" x14ac:dyDescent="0.25">
      <c r="C149" s="11">
        <v>147</v>
      </c>
      <c r="D149" s="11">
        <v>790.62300000000005</v>
      </c>
      <c r="E149" s="11">
        <v>4.7699999999999996</v>
      </c>
      <c r="F149" s="13">
        <v>6.7400000000000091</v>
      </c>
      <c r="G149" s="13">
        <f t="shared" si="20"/>
        <v>4.7699999999999996</v>
      </c>
      <c r="H149" s="10">
        <v>1</v>
      </c>
      <c r="J149">
        <f>COUNTIF($E$3:E$153,$E149)</f>
        <v>1</v>
      </c>
      <c r="L149">
        <f t="shared" si="21"/>
        <v>4.7699999999999996</v>
      </c>
      <c r="M149" t="str">
        <f t="shared" si="22"/>
        <v/>
      </c>
      <c r="N149" t="str">
        <f t="shared" si="23"/>
        <v/>
      </c>
      <c r="O149" t="str">
        <f t="shared" si="24"/>
        <v/>
      </c>
      <c r="P149" t="str">
        <f t="shared" si="25"/>
        <v/>
      </c>
      <c r="Q149" t="str">
        <f t="shared" si="26"/>
        <v/>
      </c>
      <c r="R149" t="str">
        <f t="shared" si="27"/>
        <v/>
      </c>
      <c r="S149" t="str">
        <f t="shared" si="28"/>
        <v/>
      </c>
      <c r="T149" t="str">
        <f t="shared" si="29"/>
        <v/>
      </c>
    </row>
    <row r="150" spans="3:20" x14ac:dyDescent="0.25">
      <c r="C150" s="11">
        <v>148</v>
      </c>
      <c r="D150" s="11">
        <v>791.69100000000003</v>
      </c>
      <c r="E150" s="11">
        <v>1.96</v>
      </c>
      <c r="F150" s="13">
        <v>6.8389999999999986</v>
      </c>
      <c r="G150" s="13">
        <f t="shared" si="20"/>
        <v>1.96</v>
      </c>
      <c r="H150" s="10">
        <v>1</v>
      </c>
      <c r="J150">
        <f>COUNTIF($E$3:E$153,$E150)</f>
        <v>2</v>
      </c>
      <c r="L150">
        <f t="shared" si="21"/>
        <v>1.96</v>
      </c>
      <c r="M150" t="str">
        <f t="shared" si="22"/>
        <v/>
      </c>
      <c r="N150" t="str">
        <f t="shared" si="23"/>
        <v/>
      </c>
      <c r="O150" t="str">
        <f t="shared" si="24"/>
        <v/>
      </c>
      <c r="P150" t="str">
        <f t="shared" si="25"/>
        <v/>
      </c>
      <c r="Q150" t="str">
        <f t="shared" si="26"/>
        <v/>
      </c>
      <c r="R150" t="str">
        <f t="shared" si="27"/>
        <v/>
      </c>
      <c r="S150" t="str">
        <f t="shared" si="28"/>
        <v/>
      </c>
      <c r="T150" t="str">
        <f t="shared" si="29"/>
        <v/>
      </c>
    </row>
    <row r="151" spans="3:20" x14ac:dyDescent="0.25">
      <c r="C151" s="11">
        <v>149</v>
      </c>
      <c r="D151" s="11">
        <v>799.99900000000002</v>
      </c>
      <c r="E151" s="11">
        <v>2.92</v>
      </c>
      <c r="F151" s="13">
        <v>6.9739999999999895</v>
      </c>
      <c r="G151" s="13">
        <f t="shared" si="20"/>
        <v>2.92</v>
      </c>
      <c r="H151" s="10">
        <v>1</v>
      </c>
      <c r="J151">
        <f>COUNTIF($E$3:E$153,$E151)</f>
        <v>2</v>
      </c>
      <c r="L151">
        <f t="shared" si="21"/>
        <v>2.92</v>
      </c>
      <c r="M151" t="str">
        <f t="shared" si="22"/>
        <v/>
      </c>
      <c r="N151" t="str">
        <f t="shared" si="23"/>
        <v/>
      </c>
      <c r="O151" t="str">
        <f t="shared" si="24"/>
        <v/>
      </c>
      <c r="P151" t="str">
        <f t="shared" si="25"/>
        <v/>
      </c>
      <c r="Q151" t="str">
        <f t="shared" si="26"/>
        <v/>
      </c>
      <c r="R151" t="str">
        <f t="shared" si="27"/>
        <v/>
      </c>
      <c r="S151" t="str">
        <f t="shared" si="28"/>
        <v/>
      </c>
      <c r="T151" t="str">
        <f t="shared" si="29"/>
        <v/>
      </c>
    </row>
    <row r="152" spans="3:20" x14ac:dyDescent="0.25">
      <c r="C152" s="11">
        <v>150</v>
      </c>
      <c r="D152" s="11">
        <v>805.37099999999998</v>
      </c>
      <c r="E152" s="11">
        <v>8.84</v>
      </c>
      <c r="F152" s="13">
        <v>6.9740000000000464</v>
      </c>
      <c r="G152" s="13">
        <f t="shared" si="20"/>
        <v>8.84</v>
      </c>
      <c r="H152" s="10">
        <v>1</v>
      </c>
      <c r="J152">
        <f>COUNTIF($E$3:E$153,$E152)</f>
        <v>1</v>
      </c>
      <c r="L152" t="str">
        <f t="shared" si="21"/>
        <v/>
      </c>
      <c r="M152">
        <f t="shared" si="22"/>
        <v>8.84</v>
      </c>
      <c r="N152" t="str">
        <f t="shared" si="23"/>
        <v/>
      </c>
      <c r="O152" t="str">
        <f t="shared" si="24"/>
        <v/>
      </c>
      <c r="P152" t="str">
        <f t="shared" si="25"/>
        <v/>
      </c>
      <c r="Q152" t="str">
        <f t="shared" si="26"/>
        <v/>
      </c>
      <c r="R152" t="str">
        <f t="shared" si="27"/>
        <v/>
      </c>
      <c r="S152" t="str">
        <f t="shared" si="28"/>
        <v/>
      </c>
      <c r="T152" t="str">
        <f t="shared" si="29"/>
        <v/>
      </c>
    </row>
    <row r="153" spans="3:20" x14ac:dyDescent="0.25">
      <c r="C153" s="11">
        <v>151</v>
      </c>
      <c r="D153" s="11">
        <v>806.90599999999995</v>
      </c>
      <c r="E153" s="11">
        <v>4.0199999999999996</v>
      </c>
      <c r="F153" s="13">
        <v>7.0069999999999482</v>
      </c>
      <c r="G153" s="13">
        <f t="shared" si="20"/>
        <v>4.0199999999999996</v>
      </c>
      <c r="H153" s="10">
        <v>1</v>
      </c>
      <c r="J153">
        <f>COUNTIF($E$3:E$153,$E153)</f>
        <v>1</v>
      </c>
      <c r="L153">
        <f t="shared" si="21"/>
        <v>4.0199999999999996</v>
      </c>
      <c r="M153" t="str">
        <f t="shared" si="22"/>
        <v/>
      </c>
      <c r="N153" t="str">
        <f t="shared" si="23"/>
        <v/>
      </c>
      <c r="O153" t="str">
        <f t="shared" si="24"/>
        <v/>
      </c>
      <c r="P153" t="str">
        <f t="shared" si="25"/>
        <v/>
      </c>
      <c r="Q153" t="str">
        <f t="shared" si="26"/>
        <v/>
      </c>
      <c r="R153" t="str">
        <f t="shared" si="27"/>
        <v/>
      </c>
      <c r="S153" t="str">
        <f t="shared" si="28"/>
        <v/>
      </c>
      <c r="T153" t="str">
        <f t="shared" si="29"/>
        <v/>
      </c>
    </row>
    <row r="154" spans="3:20" hidden="1" x14ac:dyDescent="0.25">
      <c r="C154">
        <v>152</v>
      </c>
      <c r="D154">
        <v>808.97500000000002</v>
      </c>
      <c r="E154" s="2"/>
      <c r="F154" s="2">
        <v>7.0409999999999968</v>
      </c>
      <c r="G154" s="2">
        <f t="shared" ref="G154:G195" si="30">IF(E154&gt;15.4,"",E154)</f>
        <v>0</v>
      </c>
      <c r="H154" s="1">
        <v>1</v>
      </c>
      <c r="J154">
        <f>COUNTIF($E$3:E$153,$E154)</f>
        <v>0</v>
      </c>
      <c r="L154">
        <f t="shared" ref="L154:L195" si="31">IF(G154&lt;1.8,(G154),"")</f>
        <v>0</v>
      </c>
      <c r="M154" t="str">
        <f t="shared" ref="M154:M195" si="32">IF(AND(G154&gt;1.8,G154&lt;3.6),(G154),"")</f>
        <v/>
      </c>
      <c r="N154" t="str">
        <f t="shared" ref="N154:N195" si="33">IF(AND(G154&gt;3.6,G154&lt;5.4),(G154),"")</f>
        <v/>
      </c>
      <c r="O154" t="str">
        <f t="shared" ref="O154:O195" si="34">IF(AND(G154&gt;5.4,G154&lt;7.2),(G154),"")</f>
        <v/>
      </c>
      <c r="P154" t="str">
        <f t="shared" ref="P154:P185" si="35">IF(AND(G154&gt;7.2,G154&lt;9),(G154),"")</f>
        <v/>
      </c>
      <c r="Q154" t="str">
        <f t="shared" ref="Q154:Q185" si="36">IF(AND(G154&gt;9,G154&lt;10.8),(G154),"")</f>
        <v/>
      </c>
      <c r="R154" t="str">
        <f t="shared" ref="R154:R185" si="37">IF(AND(G154&gt;10.8,G154&lt;12.6),(G154),"")</f>
        <v/>
      </c>
      <c r="S154" t="str">
        <f t="shared" ref="S154:S185" si="38">IF(AND(G154&gt;12.6,G154&lt;14.4),(G154),"")</f>
        <v/>
      </c>
      <c r="T154" t="str">
        <f t="shared" ref="T154:T185" si="39">IF(AND(G154&gt;14.4,G154&lt;16.2),(G154),"")</f>
        <v/>
      </c>
    </row>
    <row r="155" spans="3:20" hidden="1" x14ac:dyDescent="0.25">
      <c r="C155">
        <v>153</v>
      </c>
      <c r="D155">
        <v>813.68</v>
      </c>
      <c r="E155" s="2"/>
      <c r="F155" s="2">
        <v>7.0730000000000928</v>
      </c>
      <c r="G155" s="2">
        <f t="shared" si="30"/>
        <v>0</v>
      </c>
      <c r="H155" s="1">
        <v>1</v>
      </c>
      <c r="J155">
        <f>COUNTIF($E$3:E$153,$E155)</f>
        <v>0</v>
      </c>
      <c r="L155">
        <f t="shared" si="31"/>
        <v>0</v>
      </c>
      <c r="M155" t="str">
        <f t="shared" si="32"/>
        <v/>
      </c>
      <c r="N155" t="str">
        <f t="shared" si="33"/>
        <v/>
      </c>
      <c r="O155" t="str">
        <f t="shared" si="34"/>
        <v/>
      </c>
      <c r="P155" t="str">
        <f t="shared" si="35"/>
        <v/>
      </c>
      <c r="Q155" t="str">
        <f t="shared" si="36"/>
        <v/>
      </c>
      <c r="R155" t="str">
        <f t="shared" si="37"/>
        <v/>
      </c>
      <c r="S155" t="str">
        <f t="shared" si="38"/>
        <v/>
      </c>
      <c r="T155" t="str">
        <f t="shared" si="39"/>
        <v/>
      </c>
    </row>
    <row r="156" spans="3:20" hidden="1" x14ac:dyDescent="0.25">
      <c r="C156">
        <v>154</v>
      </c>
      <c r="D156">
        <v>816.98299999999995</v>
      </c>
      <c r="E156" s="2"/>
      <c r="F156" s="2">
        <v>7.1399999999999864</v>
      </c>
      <c r="G156" s="2">
        <f t="shared" si="30"/>
        <v>0</v>
      </c>
      <c r="H156" s="1">
        <v>1</v>
      </c>
      <c r="J156">
        <f>COUNTIF($E$3:E$153,$E156)</f>
        <v>0</v>
      </c>
      <c r="L156">
        <f t="shared" si="31"/>
        <v>0</v>
      </c>
      <c r="M156" t="str">
        <f t="shared" si="32"/>
        <v/>
      </c>
      <c r="N156" t="str">
        <f t="shared" si="33"/>
        <v/>
      </c>
      <c r="O156" t="str">
        <f t="shared" si="34"/>
        <v/>
      </c>
      <c r="P156" t="str">
        <f t="shared" si="35"/>
        <v/>
      </c>
      <c r="Q156" t="str">
        <f t="shared" si="36"/>
        <v/>
      </c>
      <c r="R156" t="str">
        <f t="shared" si="37"/>
        <v/>
      </c>
      <c r="S156" t="str">
        <f t="shared" si="38"/>
        <v/>
      </c>
      <c r="T156" t="str">
        <f t="shared" si="39"/>
        <v/>
      </c>
    </row>
    <row r="157" spans="3:20" hidden="1" x14ac:dyDescent="0.25">
      <c r="C157">
        <v>155</v>
      </c>
      <c r="D157">
        <v>821.25400000000002</v>
      </c>
      <c r="E157" s="2"/>
      <c r="F157" s="2">
        <v>7.3740000000000236</v>
      </c>
      <c r="G157" s="2">
        <f t="shared" si="30"/>
        <v>0</v>
      </c>
      <c r="H157" s="1">
        <v>1</v>
      </c>
      <c r="J157">
        <f>COUNTIF($E$3:E$153,$E157)</f>
        <v>0</v>
      </c>
      <c r="L157">
        <f t="shared" si="31"/>
        <v>0</v>
      </c>
      <c r="M157" t="str">
        <f t="shared" si="32"/>
        <v/>
      </c>
      <c r="N157" t="str">
        <f t="shared" si="33"/>
        <v/>
      </c>
      <c r="O157" t="str">
        <f t="shared" si="34"/>
        <v/>
      </c>
      <c r="P157" t="str">
        <f t="shared" si="35"/>
        <v/>
      </c>
      <c r="Q157" t="str">
        <f t="shared" si="36"/>
        <v/>
      </c>
      <c r="R157" t="str">
        <f t="shared" si="37"/>
        <v/>
      </c>
      <c r="S157" t="str">
        <f t="shared" si="38"/>
        <v/>
      </c>
      <c r="T157" t="str">
        <f t="shared" si="39"/>
        <v/>
      </c>
    </row>
    <row r="158" spans="3:20" hidden="1" x14ac:dyDescent="0.25">
      <c r="C158">
        <v>156</v>
      </c>
      <c r="D158">
        <v>822.72199999999998</v>
      </c>
      <c r="E158" s="2"/>
      <c r="F158" s="2">
        <v>7.4409999999999172</v>
      </c>
      <c r="G158" s="2">
        <f t="shared" si="30"/>
        <v>0</v>
      </c>
      <c r="H158" s="1">
        <v>1</v>
      </c>
      <c r="J158">
        <f>COUNTIF($E$3:E$153,$E158)</f>
        <v>0</v>
      </c>
      <c r="L158">
        <f t="shared" si="31"/>
        <v>0</v>
      </c>
      <c r="M158" t="str">
        <f t="shared" si="32"/>
        <v/>
      </c>
      <c r="N158" t="str">
        <f t="shared" si="33"/>
        <v/>
      </c>
      <c r="O158" t="str">
        <f t="shared" si="34"/>
        <v/>
      </c>
      <c r="P158" t="str">
        <f t="shared" si="35"/>
        <v/>
      </c>
      <c r="Q158" t="str">
        <f t="shared" si="36"/>
        <v/>
      </c>
      <c r="R158" t="str">
        <f t="shared" si="37"/>
        <v/>
      </c>
      <c r="S158" t="str">
        <f t="shared" si="38"/>
        <v/>
      </c>
      <c r="T158" t="str">
        <f t="shared" si="39"/>
        <v/>
      </c>
    </row>
    <row r="159" spans="3:20" hidden="1" x14ac:dyDescent="0.25">
      <c r="C159">
        <v>157</v>
      </c>
      <c r="D159">
        <v>823.72299999999996</v>
      </c>
      <c r="E159" s="2"/>
      <c r="F159" s="2">
        <v>7.7079999999999984</v>
      </c>
      <c r="G159" s="2">
        <f t="shared" si="30"/>
        <v>0</v>
      </c>
      <c r="H159" s="1">
        <v>1</v>
      </c>
      <c r="J159">
        <f>COUNTIF($E$3:E$153,$E159)</f>
        <v>0</v>
      </c>
      <c r="L159">
        <f t="shared" si="31"/>
        <v>0</v>
      </c>
      <c r="M159" t="str">
        <f t="shared" si="32"/>
        <v/>
      </c>
      <c r="N159" t="str">
        <f t="shared" si="33"/>
        <v/>
      </c>
      <c r="O159" t="str">
        <f t="shared" si="34"/>
        <v/>
      </c>
      <c r="P159" t="str">
        <f t="shared" si="35"/>
        <v/>
      </c>
      <c r="Q159" t="str">
        <f t="shared" si="36"/>
        <v/>
      </c>
      <c r="R159" t="str">
        <f t="shared" si="37"/>
        <v/>
      </c>
      <c r="S159" t="str">
        <f t="shared" si="38"/>
        <v/>
      </c>
      <c r="T159" t="str">
        <f t="shared" si="39"/>
        <v/>
      </c>
    </row>
    <row r="160" spans="3:20" hidden="1" x14ac:dyDescent="0.25">
      <c r="C160">
        <v>158</v>
      </c>
      <c r="D160">
        <v>825.19100000000003</v>
      </c>
      <c r="E160" s="2"/>
      <c r="F160" s="2">
        <v>7.8419999999999845</v>
      </c>
      <c r="G160" s="2">
        <f t="shared" si="30"/>
        <v>0</v>
      </c>
      <c r="H160" s="1">
        <v>1</v>
      </c>
      <c r="J160">
        <f>COUNTIF($E$3:E$153,$E160)</f>
        <v>0</v>
      </c>
      <c r="L160">
        <f t="shared" si="31"/>
        <v>0</v>
      </c>
      <c r="M160" t="str">
        <f t="shared" si="32"/>
        <v/>
      </c>
      <c r="N160" t="str">
        <f t="shared" si="33"/>
        <v/>
      </c>
      <c r="O160" t="str">
        <f t="shared" si="34"/>
        <v/>
      </c>
      <c r="P160" t="str">
        <f t="shared" si="35"/>
        <v/>
      </c>
      <c r="Q160" t="str">
        <f t="shared" si="36"/>
        <v/>
      </c>
      <c r="R160" t="str">
        <f t="shared" si="37"/>
        <v/>
      </c>
      <c r="S160" t="str">
        <f t="shared" si="38"/>
        <v/>
      </c>
      <c r="T160" t="str">
        <f t="shared" si="39"/>
        <v/>
      </c>
    </row>
    <row r="161" spans="3:20" hidden="1" x14ac:dyDescent="0.25">
      <c r="C161">
        <v>159</v>
      </c>
      <c r="D161">
        <v>835.63499999999999</v>
      </c>
      <c r="E161" s="2"/>
      <c r="F161" s="2">
        <v>7.9409999999999172</v>
      </c>
      <c r="G161" s="2">
        <f t="shared" si="30"/>
        <v>0</v>
      </c>
      <c r="H161" s="1">
        <v>1</v>
      </c>
      <c r="J161">
        <f>COUNTIF($E$3:E$153,$E161)</f>
        <v>0</v>
      </c>
      <c r="L161">
        <f t="shared" si="31"/>
        <v>0</v>
      </c>
      <c r="M161" t="str">
        <f t="shared" si="32"/>
        <v/>
      </c>
      <c r="N161" t="str">
        <f t="shared" si="33"/>
        <v/>
      </c>
      <c r="O161" t="str">
        <f t="shared" si="34"/>
        <v/>
      </c>
      <c r="P161" t="str">
        <f t="shared" si="35"/>
        <v/>
      </c>
      <c r="Q161" t="str">
        <f t="shared" si="36"/>
        <v/>
      </c>
      <c r="R161" t="str">
        <f t="shared" si="37"/>
        <v/>
      </c>
      <c r="S161" t="str">
        <f t="shared" si="38"/>
        <v/>
      </c>
      <c r="T161" t="str">
        <f t="shared" si="39"/>
        <v/>
      </c>
    </row>
    <row r="162" spans="3:20" hidden="1" x14ac:dyDescent="0.25">
      <c r="C162">
        <v>160</v>
      </c>
      <c r="D162">
        <v>842.375</v>
      </c>
      <c r="E162" s="2"/>
      <c r="F162" s="2">
        <v>7.9410000000000309</v>
      </c>
      <c r="G162" s="2">
        <f t="shared" si="30"/>
        <v>0</v>
      </c>
      <c r="H162" s="1">
        <v>1</v>
      </c>
      <c r="J162">
        <f>COUNTIF($E$3:E$153,$E162)</f>
        <v>0</v>
      </c>
      <c r="L162">
        <f t="shared" si="31"/>
        <v>0</v>
      </c>
      <c r="M162" t="str">
        <f t="shared" si="32"/>
        <v/>
      </c>
      <c r="N162" t="str">
        <f t="shared" si="33"/>
        <v/>
      </c>
      <c r="O162" t="str">
        <f t="shared" si="34"/>
        <v/>
      </c>
      <c r="P162" t="str">
        <f t="shared" si="35"/>
        <v/>
      </c>
      <c r="Q162" t="str">
        <f t="shared" si="36"/>
        <v/>
      </c>
      <c r="R162" t="str">
        <f t="shared" si="37"/>
        <v/>
      </c>
      <c r="S162" t="str">
        <f t="shared" si="38"/>
        <v/>
      </c>
      <c r="T162" t="str">
        <f t="shared" si="39"/>
        <v/>
      </c>
    </row>
    <row r="163" spans="3:20" hidden="1" x14ac:dyDescent="0.25">
      <c r="C163">
        <v>161</v>
      </c>
      <c r="D163">
        <v>863.06200000000001</v>
      </c>
      <c r="E163" s="2"/>
      <c r="F163" s="2">
        <v>8.3079999999999927</v>
      </c>
      <c r="G163" s="2">
        <f t="shared" si="30"/>
        <v>0</v>
      </c>
      <c r="H163" s="1"/>
      <c r="J163">
        <f>COUNTIF($E$3:E$153,$E163)</f>
        <v>0</v>
      </c>
      <c r="L163">
        <f t="shared" si="31"/>
        <v>0</v>
      </c>
      <c r="M163" t="str">
        <f t="shared" si="32"/>
        <v/>
      </c>
      <c r="N163" t="str">
        <f t="shared" si="33"/>
        <v/>
      </c>
      <c r="O163" t="str">
        <f t="shared" si="34"/>
        <v/>
      </c>
      <c r="P163" t="str">
        <f t="shared" si="35"/>
        <v/>
      </c>
      <c r="Q163" t="str">
        <f t="shared" si="36"/>
        <v/>
      </c>
      <c r="R163" t="str">
        <f t="shared" si="37"/>
        <v/>
      </c>
      <c r="S163" t="str">
        <f t="shared" si="38"/>
        <v/>
      </c>
      <c r="T163" t="str">
        <f t="shared" si="39"/>
        <v/>
      </c>
    </row>
    <row r="164" spans="3:20" hidden="1" x14ac:dyDescent="0.25">
      <c r="C164">
        <v>162</v>
      </c>
      <c r="D164">
        <v>868.56799999999998</v>
      </c>
      <c r="E164" s="2"/>
      <c r="F164" s="2">
        <v>8.3079999999999927</v>
      </c>
      <c r="G164" s="2">
        <f t="shared" si="30"/>
        <v>0</v>
      </c>
      <c r="H164" s="1">
        <v>1</v>
      </c>
      <c r="J164">
        <f>COUNTIF($E$3:E$153,$E164)</f>
        <v>0</v>
      </c>
      <c r="L164">
        <f t="shared" si="31"/>
        <v>0</v>
      </c>
      <c r="M164" t="str">
        <f t="shared" si="32"/>
        <v/>
      </c>
      <c r="N164" t="str">
        <f t="shared" si="33"/>
        <v/>
      </c>
      <c r="O164" t="str">
        <f t="shared" si="34"/>
        <v/>
      </c>
      <c r="P164" t="str">
        <f t="shared" si="35"/>
        <v/>
      </c>
      <c r="Q164" t="str">
        <f t="shared" si="36"/>
        <v/>
      </c>
      <c r="R164" t="str">
        <f t="shared" si="37"/>
        <v/>
      </c>
      <c r="S164" t="str">
        <f t="shared" si="38"/>
        <v/>
      </c>
      <c r="T164" t="str">
        <f t="shared" si="39"/>
        <v/>
      </c>
    </row>
    <row r="165" spans="3:20" hidden="1" x14ac:dyDescent="0.25">
      <c r="C165">
        <v>163</v>
      </c>
      <c r="D165">
        <v>870.53599999999994</v>
      </c>
      <c r="E165" s="2"/>
      <c r="F165" s="2">
        <v>8.375</v>
      </c>
      <c r="G165" s="2">
        <f t="shared" si="30"/>
        <v>0</v>
      </c>
      <c r="H165" s="1">
        <v>1</v>
      </c>
      <c r="J165">
        <f>COUNTIF($E$3:E$153,$E165)</f>
        <v>0</v>
      </c>
      <c r="L165">
        <f t="shared" si="31"/>
        <v>0</v>
      </c>
      <c r="M165" t="str">
        <f t="shared" si="32"/>
        <v/>
      </c>
      <c r="N165" t="str">
        <f t="shared" si="33"/>
        <v/>
      </c>
      <c r="O165" t="str">
        <f t="shared" si="34"/>
        <v/>
      </c>
      <c r="P165" t="str">
        <f t="shared" si="35"/>
        <v/>
      </c>
      <c r="Q165" t="str">
        <f t="shared" si="36"/>
        <v/>
      </c>
      <c r="R165" t="str">
        <f t="shared" si="37"/>
        <v/>
      </c>
      <c r="S165" t="str">
        <f t="shared" si="38"/>
        <v/>
      </c>
      <c r="T165" t="str">
        <f t="shared" si="39"/>
        <v/>
      </c>
    </row>
    <row r="166" spans="3:20" hidden="1" x14ac:dyDescent="0.25">
      <c r="C166">
        <v>164</v>
      </c>
      <c r="D166">
        <v>873.40599999999995</v>
      </c>
      <c r="E166" s="2"/>
      <c r="F166" s="2">
        <v>8.6090000000000373</v>
      </c>
      <c r="G166" s="2">
        <f t="shared" si="30"/>
        <v>0</v>
      </c>
      <c r="H166" s="1">
        <v>1</v>
      </c>
      <c r="J166">
        <f>COUNTIF($E$3:E$153,$E166)</f>
        <v>0</v>
      </c>
      <c r="L166">
        <f t="shared" si="31"/>
        <v>0</v>
      </c>
      <c r="M166" t="str">
        <f t="shared" si="32"/>
        <v/>
      </c>
      <c r="N166" t="str">
        <f t="shared" si="33"/>
        <v/>
      </c>
      <c r="O166" t="str">
        <f t="shared" si="34"/>
        <v/>
      </c>
      <c r="P166" t="str">
        <f t="shared" si="35"/>
        <v/>
      </c>
      <c r="Q166" t="str">
        <f t="shared" si="36"/>
        <v/>
      </c>
      <c r="R166" t="str">
        <f t="shared" si="37"/>
        <v/>
      </c>
      <c r="S166" t="str">
        <f t="shared" si="38"/>
        <v/>
      </c>
      <c r="T166" t="str">
        <f t="shared" si="39"/>
        <v/>
      </c>
    </row>
    <row r="167" spans="3:20" hidden="1" x14ac:dyDescent="0.25">
      <c r="C167">
        <v>165</v>
      </c>
      <c r="D167">
        <v>874.30700000000002</v>
      </c>
      <c r="E167" s="2"/>
      <c r="F167" s="2">
        <v>8.8090000000000259</v>
      </c>
      <c r="G167" s="2">
        <f t="shared" si="30"/>
        <v>0</v>
      </c>
      <c r="H167" s="1">
        <v>1</v>
      </c>
      <c r="J167">
        <f>COUNTIF($E$3:E$153,$E167)</f>
        <v>0</v>
      </c>
      <c r="L167">
        <f t="shared" si="31"/>
        <v>0</v>
      </c>
      <c r="M167" t="str">
        <f t="shared" si="32"/>
        <v/>
      </c>
      <c r="N167" t="str">
        <f t="shared" si="33"/>
        <v/>
      </c>
      <c r="O167" t="str">
        <f t="shared" si="34"/>
        <v/>
      </c>
      <c r="P167" t="str">
        <f t="shared" si="35"/>
        <v/>
      </c>
      <c r="Q167" t="str">
        <f t="shared" si="36"/>
        <v/>
      </c>
      <c r="R167" t="str">
        <f t="shared" si="37"/>
        <v/>
      </c>
      <c r="S167" t="str">
        <f t="shared" si="38"/>
        <v/>
      </c>
      <c r="T167" t="str">
        <f t="shared" si="39"/>
        <v/>
      </c>
    </row>
    <row r="168" spans="3:20" hidden="1" x14ac:dyDescent="0.25">
      <c r="C168">
        <v>166</v>
      </c>
      <c r="D168">
        <v>875.70799999999997</v>
      </c>
      <c r="E168" s="2"/>
      <c r="F168" s="2">
        <v>8.9089999999999918</v>
      </c>
      <c r="G168" s="2">
        <f t="shared" si="30"/>
        <v>0</v>
      </c>
      <c r="H168" s="1">
        <v>1</v>
      </c>
      <c r="J168">
        <f>COUNTIF($E$3:E$153,$E168)</f>
        <v>0</v>
      </c>
      <c r="L168">
        <f t="shared" si="31"/>
        <v>0</v>
      </c>
      <c r="M168" t="str">
        <f t="shared" si="32"/>
        <v/>
      </c>
      <c r="N168" t="str">
        <f t="shared" si="33"/>
        <v/>
      </c>
      <c r="O168" t="str">
        <f t="shared" si="34"/>
        <v/>
      </c>
      <c r="P168" t="str">
        <f t="shared" si="35"/>
        <v/>
      </c>
      <c r="Q168" t="str">
        <f t="shared" si="36"/>
        <v/>
      </c>
      <c r="R168" t="str">
        <f t="shared" si="37"/>
        <v/>
      </c>
      <c r="S168" t="str">
        <f t="shared" si="38"/>
        <v/>
      </c>
      <c r="T168" t="str">
        <f t="shared" si="39"/>
        <v/>
      </c>
    </row>
    <row r="169" spans="3:20" hidden="1" x14ac:dyDescent="0.25">
      <c r="C169">
        <v>167</v>
      </c>
      <c r="D169">
        <v>895.06100000000004</v>
      </c>
      <c r="E169" s="2"/>
      <c r="F169" s="2">
        <v>8.9420000000000073</v>
      </c>
      <c r="G169" s="2">
        <f t="shared" si="30"/>
        <v>0</v>
      </c>
      <c r="H169" s="1"/>
      <c r="J169">
        <f>COUNTIF($E$3:E$153,$E169)</f>
        <v>0</v>
      </c>
      <c r="L169">
        <f t="shared" si="31"/>
        <v>0</v>
      </c>
      <c r="M169" t="str">
        <f t="shared" si="32"/>
        <v/>
      </c>
      <c r="N169" t="str">
        <f t="shared" si="33"/>
        <v/>
      </c>
      <c r="O169" t="str">
        <f t="shared" si="34"/>
        <v/>
      </c>
      <c r="P169" t="str">
        <f t="shared" si="35"/>
        <v/>
      </c>
      <c r="Q169" t="str">
        <f t="shared" si="36"/>
        <v/>
      </c>
      <c r="R169" t="str">
        <f t="shared" si="37"/>
        <v/>
      </c>
      <c r="S169" t="str">
        <f t="shared" si="38"/>
        <v/>
      </c>
      <c r="T169" t="str">
        <f t="shared" si="39"/>
        <v/>
      </c>
    </row>
    <row r="170" spans="3:20" hidden="1" x14ac:dyDescent="0.25">
      <c r="C170">
        <v>168</v>
      </c>
      <c r="D170">
        <v>903.00199999999995</v>
      </c>
      <c r="E170" s="2"/>
      <c r="F170" s="2">
        <v>8.9990000000000236</v>
      </c>
      <c r="G170" s="2">
        <f t="shared" si="30"/>
        <v>0</v>
      </c>
      <c r="H170" s="1">
        <v>1</v>
      </c>
      <c r="J170">
        <f>COUNTIF($E$3:E$153,$E170)</f>
        <v>0</v>
      </c>
      <c r="L170">
        <f t="shared" si="31"/>
        <v>0</v>
      </c>
      <c r="M170" t="str">
        <f t="shared" si="32"/>
        <v/>
      </c>
      <c r="N170" t="str">
        <f t="shared" si="33"/>
        <v/>
      </c>
      <c r="O170" t="str">
        <f t="shared" si="34"/>
        <v/>
      </c>
      <c r="P170" t="str">
        <f t="shared" si="35"/>
        <v/>
      </c>
      <c r="Q170" t="str">
        <f t="shared" si="36"/>
        <v/>
      </c>
      <c r="R170" t="str">
        <f t="shared" si="37"/>
        <v/>
      </c>
      <c r="S170" t="str">
        <f t="shared" si="38"/>
        <v/>
      </c>
      <c r="T170" t="str">
        <f t="shared" si="39"/>
        <v/>
      </c>
    </row>
    <row r="171" spans="3:20" hidden="1" x14ac:dyDescent="0.25">
      <c r="C171">
        <v>169</v>
      </c>
      <c r="D171">
        <v>904.43700000000001</v>
      </c>
      <c r="E171" s="2"/>
      <c r="F171" s="2">
        <v>9.0760000000000218</v>
      </c>
      <c r="G171" s="2">
        <f t="shared" si="30"/>
        <v>0</v>
      </c>
      <c r="H171" s="1">
        <v>1</v>
      </c>
      <c r="J171">
        <f>COUNTIF($E$3:E$153,$E171)</f>
        <v>0</v>
      </c>
      <c r="L171">
        <f t="shared" si="31"/>
        <v>0</v>
      </c>
      <c r="M171" t="str">
        <f t="shared" si="32"/>
        <v/>
      </c>
      <c r="N171" t="str">
        <f t="shared" si="33"/>
        <v/>
      </c>
      <c r="O171" t="str">
        <f t="shared" si="34"/>
        <v/>
      </c>
      <c r="P171" t="str">
        <f t="shared" si="35"/>
        <v/>
      </c>
      <c r="Q171" t="str">
        <f t="shared" si="36"/>
        <v/>
      </c>
      <c r="R171" t="str">
        <f t="shared" si="37"/>
        <v/>
      </c>
      <c r="S171" t="str">
        <f t="shared" si="38"/>
        <v/>
      </c>
      <c r="T171" t="str">
        <f t="shared" si="39"/>
        <v/>
      </c>
    </row>
    <row r="172" spans="3:20" hidden="1" x14ac:dyDescent="0.25">
      <c r="C172">
        <v>170</v>
      </c>
      <c r="D172">
        <v>905.72199999999998</v>
      </c>
      <c r="E172" s="2"/>
      <c r="F172" s="2">
        <v>9.1089999999999236</v>
      </c>
      <c r="G172" s="2">
        <f t="shared" si="30"/>
        <v>0</v>
      </c>
      <c r="H172" s="1">
        <v>1</v>
      </c>
      <c r="J172">
        <f>COUNTIF($E$3:E$153,$E172)</f>
        <v>0</v>
      </c>
      <c r="L172">
        <f t="shared" si="31"/>
        <v>0</v>
      </c>
      <c r="M172" t="str">
        <f t="shared" si="32"/>
        <v/>
      </c>
      <c r="N172" t="str">
        <f t="shared" si="33"/>
        <v/>
      </c>
      <c r="O172" t="str">
        <f t="shared" si="34"/>
        <v/>
      </c>
      <c r="P172" t="str">
        <f t="shared" si="35"/>
        <v/>
      </c>
      <c r="Q172" t="str">
        <f t="shared" si="36"/>
        <v/>
      </c>
      <c r="R172" t="str">
        <f t="shared" si="37"/>
        <v/>
      </c>
      <c r="S172" t="str">
        <f t="shared" si="38"/>
        <v/>
      </c>
      <c r="T172" t="str">
        <f t="shared" si="39"/>
        <v/>
      </c>
    </row>
    <row r="173" spans="3:20" hidden="1" x14ac:dyDescent="0.25">
      <c r="C173">
        <v>171</v>
      </c>
      <c r="D173">
        <v>910.94299999999998</v>
      </c>
      <c r="E173" s="2"/>
      <c r="F173" s="2">
        <v>9.3090000000000259</v>
      </c>
      <c r="G173" s="2">
        <f t="shared" si="30"/>
        <v>0</v>
      </c>
      <c r="H173" s="1">
        <v>1</v>
      </c>
      <c r="J173">
        <f>COUNTIF($E$3:E$153,$E173)</f>
        <v>0</v>
      </c>
      <c r="L173">
        <f t="shared" si="31"/>
        <v>0</v>
      </c>
      <c r="M173" t="str">
        <f t="shared" si="32"/>
        <v/>
      </c>
      <c r="N173" t="str">
        <f t="shared" si="33"/>
        <v/>
      </c>
      <c r="O173" t="str">
        <f t="shared" si="34"/>
        <v/>
      </c>
      <c r="P173" t="str">
        <f t="shared" si="35"/>
        <v/>
      </c>
      <c r="Q173" t="str">
        <f t="shared" si="36"/>
        <v/>
      </c>
      <c r="R173" t="str">
        <f t="shared" si="37"/>
        <v/>
      </c>
      <c r="S173" t="str">
        <f t="shared" si="38"/>
        <v/>
      </c>
      <c r="T173" t="str">
        <f t="shared" si="39"/>
        <v/>
      </c>
    </row>
    <row r="174" spans="3:20" hidden="1" x14ac:dyDescent="0.25">
      <c r="C174">
        <v>172</v>
      </c>
      <c r="D174">
        <v>913.64599999999996</v>
      </c>
      <c r="E174" s="2"/>
      <c r="F174" s="2">
        <v>9.4099999999999966</v>
      </c>
      <c r="G174" s="2">
        <f t="shared" si="30"/>
        <v>0</v>
      </c>
      <c r="H174" s="1">
        <v>1</v>
      </c>
      <c r="J174">
        <f>COUNTIF($E$3:E$153,$E174)</f>
        <v>0</v>
      </c>
      <c r="L174">
        <f t="shared" si="31"/>
        <v>0</v>
      </c>
      <c r="M174" t="str">
        <f t="shared" si="32"/>
        <v/>
      </c>
      <c r="N174" t="str">
        <f t="shared" si="33"/>
        <v/>
      </c>
      <c r="O174" t="str">
        <f t="shared" si="34"/>
        <v/>
      </c>
      <c r="P174" t="str">
        <f t="shared" si="35"/>
        <v/>
      </c>
      <c r="Q174" t="str">
        <f t="shared" si="36"/>
        <v/>
      </c>
      <c r="R174" t="str">
        <f t="shared" si="37"/>
        <v/>
      </c>
      <c r="S174" t="str">
        <f t="shared" si="38"/>
        <v/>
      </c>
      <c r="T174" t="str">
        <f t="shared" si="39"/>
        <v/>
      </c>
    </row>
    <row r="175" spans="3:20" hidden="1" x14ac:dyDescent="0.25">
      <c r="C175">
        <v>173</v>
      </c>
      <c r="D175">
        <v>914.58</v>
      </c>
      <c r="E175" s="2"/>
      <c r="F175" s="2">
        <v>9.6770000000000209</v>
      </c>
      <c r="G175" s="2">
        <f t="shared" si="30"/>
        <v>0</v>
      </c>
      <c r="H175" s="1">
        <v>1</v>
      </c>
      <c r="J175">
        <f>COUNTIF($E$3:E$153,$E175)</f>
        <v>0</v>
      </c>
      <c r="L175">
        <f t="shared" si="31"/>
        <v>0</v>
      </c>
      <c r="M175" t="str">
        <f t="shared" si="32"/>
        <v/>
      </c>
      <c r="N175" t="str">
        <f t="shared" si="33"/>
        <v/>
      </c>
      <c r="O175" t="str">
        <f t="shared" si="34"/>
        <v/>
      </c>
      <c r="P175" t="str">
        <f t="shared" si="35"/>
        <v/>
      </c>
      <c r="Q175" t="str">
        <f t="shared" si="36"/>
        <v/>
      </c>
      <c r="R175" t="str">
        <f t="shared" si="37"/>
        <v/>
      </c>
      <c r="S175" t="str">
        <f t="shared" si="38"/>
        <v/>
      </c>
      <c r="T175" t="str">
        <f t="shared" si="39"/>
        <v/>
      </c>
    </row>
    <row r="176" spans="3:20" hidden="1" x14ac:dyDescent="0.25">
      <c r="C176">
        <v>174</v>
      </c>
      <c r="D176">
        <v>921.58699999999999</v>
      </c>
      <c r="E176" s="2"/>
      <c r="F176" s="2">
        <v>10.009999999999934</v>
      </c>
      <c r="G176" s="2">
        <f t="shared" si="30"/>
        <v>0</v>
      </c>
      <c r="H176" s="1">
        <v>1</v>
      </c>
      <c r="J176">
        <f>COUNTIF($E$3:E$153,$E176)</f>
        <v>0</v>
      </c>
      <c r="L176">
        <f t="shared" si="31"/>
        <v>0</v>
      </c>
      <c r="M176" t="str">
        <f t="shared" si="32"/>
        <v/>
      </c>
      <c r="N176" t="str">
        <f t="shared" si="33"/>
        <v/>
      </c>
      <c r="O176" t="str">
        <f t="shared" si="34"/>
        <v/>
      </c>
      <c r="P176" t="str">
        <f t="shared" si="35"/>
        <v/>
      </c>
      <c r="Q176" t="str">
        <f t="shared" si="36"/>
        <v/>
      </c>
      <c r="R176" t="str">
        <f t="shared" si="37"/>
        <v/>
      </c>
      <c r="S176" t="str">
        <f t="shared" si="38"/>
        <v/>
      </c>
      <c r="T176" t="str">
        <f t="shared" si="39"/>
        <v/>
      </c>
    </row>
    <row r="177" spans="3:20" hidden="1" x14ac:dyDescent="0.25">
      <c r="C177">
        <v>175</v>
      </c>
      <c r="D177">
        <v>924.99099999999999</v>
      </c>
      <c r="E177" s="2"/>
      <c r="F177" s="2">
        <v>10.20999999999998</v>
      </c>
      <c r="G177" s="2">
        <f t="shared" si="30"/>
        <v>0</v>
      </c>
      <c r="H177" s="1">
        <v>1</v>
      </c>
      <c r="J177">
        <f>COUNTIF($E$3:E$153,$E177)</f>
        <v>0</v>
      </c>
      <c r="L177">
        <f t="shared" si="31"/>
        <v>0</v>
      </c>
      <c r="M177" t="str">
        <f t="shared" si="32"/>
        <v/>
      </c>
      <c r="N177" t="str">
        <f t="shared" si="33"/>
        <v/>
      </c>
      <c r="O177" t="str">
        <f t="shared" si="34"/>
        <v/>
      </c>
      <c r="P177" t="str">
        <f t="shared" si="35"/>
        <v/>
      </c>
      <c r="Q177" t="str">
        <f t="shared" si="36"/>
        <v/>
      </c>
      <c r="R177" t="str">
        <f t="shared" si="37"/>
        <v/>
      </c>
      <c r="S177" t="str">
        <f t="shared" si="38"/>
        <v/>
      </c>
      <c r="T177" t="str">
        <f t="shared" si="39"/>
        <v/>
      </c>
    </row>
    <row r="178" spans="3:20" hidden="1" x14ac:dyDescent="0.25">
      <c r="C178">
        <v>176</v>
      </c>
      <c r="D178">
        <v>933.99</v>
      </c>
      <c r="E178" s="2"/>
      <c r="F178" s="2">
        <v>10.44399999999996</v>
      </c>
      <c r="G178" s="2">
        <f t="shared" si="30"/>
        <v>0</v>
      </c>
      <c r="H178" s="1">
        <v>1</v>
      </c>
      <c r="J178">
        <f>COUNTIF($E$3:E$153,$E178)</f>
        <v>0</v>
      </c>
      <c r="L178">
        <f t="shared" si="31"/>
        <v>0</v>
      </c>
      <c r="M178" t="str">
        <f t="shared" si="32"/>
        <v/>
      </c>
      <c r="N178" t="str">
        <f t="shared" si="33"/>
        <v/>
      </c>
      <c r="O178" t="str">
        <f t="shared" si="34"/>
        <v/>
      </c>
      <c r="P178" t="str">
        <f t="shared" si="35"/>
        <v/>
      </c>
      <c r="Q178" t="str">
        <f t="shared" si="36"/>
        <v/>
      </c>
      <c r="R178" t="str">
        <f t="shared" si="37"/>
        <v/>
      </c>
      <c r="S178" t="str">
        <f t="shared" si="38"/>
        <v/>
      </c>
      <c r="T178" t="str">
        <f t="shared" si="39"/>
        <v/>
      </c>
    </row>
    <row r="179" spans="3:20" hidden="1" x14ac:dyDescent="0.25">
      <c r="C179">
        <v>177</v>
      </c>
      <c r="D179">
        <v>934.90099999999995</v>
      </c>
      <c r="E179" s="2"/>
      <c r="F179" s="2">
        <v>10.444000000000017</v>
      </c>
      <c r="G179" s="2">
        <f t="shared" si="30"/>
        <v>0</v>
      </c>
      <c r="H179" s="1">
        <v>1</v>
      </c>
      <c r="J179">
        <f>COUNTIF($E$3:E$153,$E179)</f>
        <v>0</v>
      </c>
      <c r="L179">
        <f t="shared" si="31"/>
        <v>0</v>
      </c>
      <c r="M179" t="str">
        <f t="shared" si="32"/>
        <v/>
      </c>
      <c r="N179" t="str">
        <f t="shared" si="33"/>
        <v/>
      </c>
      <c r="O179" t="str">
        <f t="shared" si="34"/>
        <v/>
      </c>
      <c r="P179" t="str">
        <f t="shared" si="35"/>
        <v/>
      </c>
      <c r="Q179" t="str">
        <f t="shared" si="36"/>
        <v/>
      </c>
      <c r="R179" t="str">
        <f t="shared" si="37"/>
        <v/>
      </c>
      <c r="S179" t="str">
        <f t="shared" si="38"/>
        <v/>
      </c>
      <c r="T179" t="str">
        <f t="shared" si="39"/>
        <v/>
      </c>
    </row>
    <row r="180" spans="3:20" hidden="1" x14ac:dyDescent="0.25">
      <c r="C180">
        <v>178</v>
      </c>
      <c r="D180">
        <v>935.66800000000001</v>
      </c>
      <c r="E180" s="2"/>
      <c r="F180" s="2">
        <v>10.676999999999992</v>
      </c>
      <c r="G180" s="2">
        <f t="shared" si="30"/>
        <v>0</v>
      </c>
      <c r="H180" s="1">
        <v>1</v>
      </c>
      <c r="J180">
        <f>COUNTIF($E$3:E$153,$E180)</f>
        <v>0</v>
      </c>
      <c r="L180">
        <f t="shared" si="31"/>
        <v>0</v>
      </c>
      <c r="M180" t="str">
        <f t="shared" si="32"/>
        <v/>
      </c>
      <c r="N180" t="str">
        <f t="shared" si="33"/>
        <v/>
      </c>
      <c r="O180" t="str">
        <f t="shared" si="34"/>
        <v/>
      </c>
      <c r="P180" t="str">
        <f t="shared" si="35"/>
        <v/>
      </c>
      <c r="Q180" t="str">
        <f t="shared" si="36"/>
        <v/>
      </c>
      <c r="R180" t="str">
        <f t="shared" si="37"/>
        <v/>
      </c>
      <c r="S180" t="str">
        <f t="shared" si="38"/>
        <v/>
      </c>
      <c r="T180" t="str">
        <f t="shared" si="39"/>
        <v/>
      </c>
    </row>
    <row r="181" spans="3:20" hidden="1" x14ac:dyDescent="0.25">
      <c r="C181">
        <v>179</v>
      </c>
      <c r="D181">
        <v>941.57399999999996</v>
      </c>
      <c r="E181" s="2"/>
      <c r="F181" s="2">
        <v>10.77699999999993</v>
      </c>
      <c r="G181" s="2">
        <f t="shared" si="30"/>
        <v>0</v>
      </c>
      <c r="H181" s="1">
        <v>1</v>
      </c>
      <c r="J181">
        <f>COUNTIF($E$3:E$153,$E181)</f>
        <v>0</v>
      </c>
      <c r="L181">
        <f t="shared" si="31"/>
        <v>0</v>
      </c>
      <c r="M181" t="str">
        <f t="shared" si="32"/>
        <v/>
      </c>
      <c r="N181" t="str">
        <f t="shared" si="33"/>
        <v/>
      </c>
      <c r="O181" t="str">
        <f t="shared" si="34"/>
        <v/>
      </c>
      <c r="P181" t="str">
        <f t="shared" si="35"/>
        <v/>
      </c>
      <c r="Q181" t="str">
        <f t="shared" si="36"/>
        <v/>
      </c>
      <c r="R181" t="str">
        <f t="shared" si="37"/>
        <v/>
      </c>
      <c r="S181" t="str">
        <f t="shared" si="38"/>
        <v/>
      </c>
      <c r="T181" t="str">
        <f t="shared" si="39"/>
        <v/>
      </c>
    </row>
    <row r="182" spans="3:20" hidden="1" x14ac:dyDescent="0.25">
      <c r="C182">
        <v>180</v>
      </c>
      <c r="D182">
        <v>955.68799999999999</v>
      </c>
      <c r="E182" s="2"/>
      <c r="F182" s="2">
        <v>10.811000000000007</v>
      </c>
      <c r="G182" s="2">
        <f t="shared" si="30"/>
        <v>0</v>
      </c>
      <c r="H182" s="1">
        <v>1</v>
      </c>
      <c r="J182">
        <f>COUNTIF($E$3:E$153,$E182)</f>
        <v>0</v>
      </c>
      <c r="L182">
        <f t="shared" si="31"/>
        <v>0</v>
      </c>
      <c r="M182" t="str">
        <f t="shared" si="32"/>
        <v/>
      </c>
      <c r="N182" t="str">
        <f t="shared" si="33"/>
        <v/>
      </c>
      <c r="O182" t="str">
        <f t="shared" si="34"/>
        <v/>
      </c>
      <c r="P182" t="str">
        <f t="shared" si="35"/>
        <v/>
      </c>
      <c r="Q182" t="str">
        <f t="shared" si="36"/>
        <v/>
      </c>
      <c r="R182" t="str">
        <f t="shared" si="37"/>
        <v/>
      </c>
      <c r="S182" t="str">
        <f t="shared" si="38"/>
        <v/>
      </c>
      <c r="T182" t="str">
        <f t="shared" si="39"/>
        <v/>
      </c>
    </row>
    <row r="183" spans="3:20" hidden="1" x14ac:dyDescent="0.25">
      <c r="C183">
        <v>181</v>
      </c>
      <c r="D183">
        <v>959.49199999999996</v>
      </c>
      <c r="E183" s="2"/>
      <c r="F183" s="2">
        <v>10.844000000000051</v>
      </c>
      <c r="G183" s="2">
        <f t="shared" si="30"/>
        <v>0</v>
      </c>
      <c r="H183" s="1">
        <v>1</v>
      </c>
      <c r="J183">
        <f>COUNTIF($E$3:E$153,$E183)</f>
        <v>0</v>
      </c>
      <c r="L183">
        <f t="shared" si="31"/>
        <v>0</v>
      </c>
      <c r="M183" t="str">
        <f t="shared" si="32"/>
        <v/>
      </c>
      <c r="N183" t="str">
        <f t="shared" si="33"/>
        <v/>
      </c>
      <c r="O183" t="str">
        <f t="shared" si="34"/>
        <v/>
      </c>
      <c r="P183" t="str">
        <f t="shared" si="35"/>
        <v/>
      </c>
      <c r="Q183" t="str">
        <f t="shared" si="36"/>
        <v/>
      </c>
      <c r="R183" t="str">
        <f t="shared" si="37"/>
        <v/>
      </c>
      <c r="S183" t="str">
        <f t="shared" si="38"/>
        <v/>
      </c>
      <c r="T183" t="str">
        <f t="shared" si="39"/>
        <v/>
      </c>
    </row>
    <row r="184" spans="3:20" hidden="1" x14ac:dyDescent="0.25">
      <c r="C184">
        <v>182</v>
      </c>
      <c r="D184">
        <v>961.86099999999999</v>
      </c>
      <c r="E184" s="2"/>
      <c r="F184" s="2">
        <v>11.044000000000004</v>
      </c>
      <c r="G184" s="2">
        <f t="shared" si="30"/>
        <v>0</v>
      </c>
      <c r="H184" s="1">
        <v>1</v>
      </c>
      <c r="J184">
        <f>COUNTIF($E$3:E$153,$E184)</f>
        <v>0</v>
      </c>
      <c r="L184">
        <f t="shared" si="31"/>
        <v>0</v>
      </c>
      <c r="M184" t="str">
        <f t="shared" si="32"/>
        <v/>
      </c>
      <c r="N184" t="str">
        <f t="shared" si="33"/>
        <v/>
      </c>
      <c r="O184" t="str">
        <f t="shared" si="34"/>
        <v/>
      </c>
      <c r="P184" t="str">
        <f t="shared" si="35"/>
        <v/>
      </c>
      <c r="Q184" t="str">
        <f t="shared" si="36"/>
        <v/>
      </c>
      <c r="R184" t="str">
        <f t="shared" si="37"/>
        <v/>
      </c>
      <c r="S184" t="str">
        <f t="shared" si="38"/>
        <v/>
      </c>
      <c r="T184" t="str">
        <f t="shared" si="39"/>
        <v/>
      </c>
    </row>
    <row r="185" spans="3:20" hidden="1" x14ac:dyDescent="0.25">
      <c r="C185">
        <v>183</v>
      </c>
      <c r="D185">
        <v>964.76400000000001</v>
      </c>
      <c r="E185" s="2"/>
      <c r="F185" s="2">
        <v>11.111000000000047</v>
      </c>
      <c r="G185" s="2">
        <f t="shared" si="30"/>
        <v>0</v>
      </c>
      <c r="H185" s="1">
        <v>1</v>
      </c>
      <c r="J185">
        <f>COUNTIF($E$3:E$153,$E185)</f>
        <v>0</v>
      </c>
      <c r="L185">
        <f t="shared" si="31"/>
        <v>0</v>
      </c>
      <c r="M185" t="str">
        <f t="shared" si="32"/>
        <v/>
      </c>
      <c r="N185" t="str">
        <f t="shared" si="33"/>
        <v/>
      </c>
      <c r="O185" t="str">
        <f t="shared" si="34"/>
        <v/>
      </c>
      <c r="P185" t="str">
        <f t="shared" si="35"/>
        <v/>
      </c>
      <c r="Q185" t="str">
        <f t="shared" si="36"/>
        <v/>
      </c>
      <c r="R185" t="str">
        <f t="shared" si="37"/>
        <v/>
      </c>
      <c r="S185" t="str">
        <f t="shared" si="38"/>
        <v/>
      </c>
      <c r="T185" t="str">
        <f t="shared" si="39"/>
        <v/>
      </c>
    </row>
    <row r="186" spans="3:20" hidden="1" x14ac:dyDescent="0.25">
      <c r="C186">
        <v>184</v>
      </c>
      <c r="D186">
        <v>968.73400000000004</v>
      </c>
      <c r="E186" s="2"/>
      <c r="F186" s="2">
        <v>11.545000000000073</v>
      </c>
      <c r="G186" s="2">
        <f t="shared" si="30"/>
        <v>0</v>
      </c>
      <c r="H186" s="1">
        <v>1</v>
      </c>
      <c r="J186">
        <f>COUNTIF($E$3:E$153,$E186)</f>
        <v>0</v>
      </c>
      <c r="L186">
        <f t="shared" si="31"/>
        <v>0</v>
      </c>
      <c r="M186" t="str">
        <f t="shared" si="32"/>
        <v/>
      </c>
      <c r="N186" t="str">
        <f t="shared" si="33"/>
        <v/>
      </c>
      <c r="O186" t="str">
        <f t="shared" si="34"/>
        <v/>
      </c>
      <c r="P186" t="str">
        <f t="shared" ref="P186:P202" si="40">IF(AND(G186&gt;7.2,G186&lt;9),(G186),"")</f>
        <v/>
      </c>
      <c r="Q186" t="str">
        <f t="shared" ref="Q186:Q202" si="41">IF(AND(G186&gt;9,G186&lt;10.8),(G186),"")</f>
        <v/>
      </c>
      <c r="R186" t="str">
        <f t="shared" ref="R186:R202" si="42">IF(AND(G186&gt;10.8,G186&lt;12.6),(G186),"")</f>
        <v/>
      </c>
      <c r="S186" t="str">
        <f t="shared" ref="S186:S202" si="43">IF(AND(G186&gt;12.6,G186&lt;14.4),(G186),"")</f>
        <v/>
      </c>
      <c r="T186" t="str">
        <f t="shared" ref="T186:T202" si="44">IF(AND(G186&gt;14.4,G186&lt;16.2),(G186),"")</f>
        <v/>
      </c>
    </row>
    <row r="187" spans="3:20" hidden="1" x14ac:dyDescent="0.25">
      <c r="C187">
        <v>185</v>
      </c>
      <c r="D187">
        <v>970.46900000000005</v>
      </c>
      <c r="E187" s="2"/>
      <c r="F187" s="2">
        <v>12.079000000000008</v>
      </c>
      <c r="G187" s="2">
        <f t="shared" si="30"/>
        <v>0</v>
      </c>
      <c r="H187" s="1">
        <v>1</v>
      </c>
      <c r="J187">
        <f>COUNTIF($E$3:E$153,$E187)</f>
        <v>0</v>
      </c>
      <c r="L187">
        <f t="shared" si="31"/>
        <v>0</v>
      </c>
      <c r="M187" t="str">
        <f t="shared" si="32"/>
        <v/>
      </c>
      <c r="N187" t="str">
        <f t="shared" si="33"/>
        <v/>
      </c>
      <c r="O187" t="str">
        <f t="shared" si="34"/>
        <v/>
      </c>
      <c r="P187" t="str">
        <f t="shared" si="40"/>
        <v/>
      </c>
      <c r="Q187" t="str">
        <f t="shared" si="41"/>
        <v/>
      </c>
      <c r="R187" t="str">
        <f t="shared" si="42"/>
        <v/>
      </c>
      <c r="S187" t="str">
        <f t="shared" si="43"/>
        <v/>
      </c>
      <c r="T187" t="str">
        <f t="shared" si="44"/>
        <v/>
      </c>
    </row>
    <row r="188" spans="3:20" hidden="1" x14ac:dyDescent="0.25">
      <c r="C188">
        <v>186</v>
      </c>
      <c r="D188">
        <v>973.53899999999999</v>
      </c>
      <c r="E188" s="2"/>
      <c r="F188" s="2">
        <v>12.379000000000019</v>
      </c>
      <c r="G188" s="2">
        <f t="shared" si="30"/>
        <v>0</v>
      </c>
      <c r="H188" s="1">
        <v>1</v>
      </c>
      <c r="J188">
        <f>COUNTIF($E$3:E$153,$E188)</f>
        <v>0</v>
      </c>
      <c r="L188">
        <f t="shared" si="31"/>
        <v>0</v>
      </c>
      <c r="M188" t="str">
        <f t="shared" si="32"/>
        <v/>
      </c>
      <c r="N188" t="str">
        <f t="shared" si="33"/>
        <v/>
      </c>
      <c r="O188" t="str">
        <f t="shared" si="34"/>
        <v/>
      </c>
      <c r="P188" t="str">
        <f t="shared" si="40"/>
        <v/>
      </c>
      <c r="Q188" t="str">
        <f t="shared" si="41"/>
        <v/>
      </c>
      <c r="R188" t="str">
        <f t="shared" si="42"/>
        <v/>
      </c>
      <c r="S188" t="str">
        <f t="shared" si="43"/>
        <v/>
      </c>
      <c r="T188" t="str">
        <f t="shared" si="44"/>
        <v/>
      </c>
    </row>
    <row r="189" spans="3:20" hidden="1" x14ac:dyDescent="0.25">
      <c r="C189">
        <v>187</v>
      </c>
      <c r="D189">
        <v>976.27499999999998</v>
      </c>
      <c r="E189" s="2"/>
      <c r="F189" s="2">
        <v>12.411999999999978</v>
      </c>
      <c r="G189" s="2">
        <f t="shared" si="30"/>
        <v>0</v>
      </c>
      <c r="H189" s="1">
        <v>1</v>
      </c>
      <c r="J189">
        <f>COUNTIF($E$3:E$153,$E189)</f>
        <v>0</v>
      </c>
      <c r="L189">
        <f t="shared" si="31"/>
        <v>0</v>
      </c>
      <c r="M189" t="str">
        <f t="shared" si="32"/>
        <v/>
      </c>
      <c r="N189" t="str">
        <f t="shared" si="33"/>
        <v/>
      </c>
      <c r="O189" t="str">
        <f t="shared" si="34"/>
        <v/>
      </c>
      <c r="P189" t="str">
        <f t="shared" si="40"/>
        <v/>
      </c>
      <c r="Q189" t="str">
        <f t="shared" si="41"/>
        <v/>
      </c>
      <c r="R189" t="str">
        <f t="shared" si="42"/>
        <v/>
      </c>
      <c r="S189" t="str">
        <f t="shared" si="43"/>
        <v/>
      </c>
      <c r="T189" t="str">
        <f t="shared" si="44"/>
        <v/>
      </c>
    </row>
    <row r="190" spans="3:20" hidden="1" x14ac:dyDescent="0.25">
      <c r="C190">
        <v>188</v>
      </c>
      <c r="D190">
        <v>977.10900000000004</v>
      </c>
      <c r="E190" s="2"/>
      <c r="F190" s="2">
        <v>12.513000000000034</v>
      </c>
      <c r="G190" s="2">
        <f t="shared" si="30"/>
        <v>0</v>
      </c>
      <c r="H190" s="1">
        <v>1</v>
      </c>
      <c r="J190">
        <f>COUNTIF($E$3:E$153,$E190)</f>
        <v>0</v>
      </c>
      <c r="L190">
        <f t="shared" si="31"/>
        <v>0</v>
      </c>
      <c r="M190" t="str">
        <f t="shared" si="32"/>
        <v/>
      </c>
      <c r="N190" t="str">
        <f t="shared" si="33"/>
        <v/>
      </c>
      <c r="O190" t="str">
        <f t="shared" si="34"/>
        <v/>
      </c>
      <c r="P190" t="str">
        <f t="shared" si="40"/>
        <v/>
      </c>
      <c r="Q190" t="str">
        <f t="shared" si="41"/>
        <v/>
      </c>
      <c r="R190" t="str">
        <f t="shared" si="42"/>
        <v/>
      </c>
      <c r="S190" t="str">
        <f t="shared" si="43"/>
        <v/>
      </c>
      <c r="T190" t="str">
        <f t="shared" si="44"/>
        <v/>
      </c>
    </row>
    <row r="191" spans="3:20" hidden="1" x14ac:dyDescent="0.25">
      <c r="C191">
        <v>189</v>
      </c>
      <c r="D191">
        <v>977.97699999999998</v>
      </c>
      <c r="E191" s="2"/>
      <c r="F191" s="2">
        <v>14.114000000000033</v>
      </c>
      <c r="G191" s="2">
        <f t="shared" si="30"/>
        <v>0</v>
      </c>
      <c r="H191" s="1">
        <v>1</v>
      </c>
      <c r="J191">
        <f>COUNTIF($E$3:E$153,$E191)</f>
        <v>0</v>
      </c>
      <c r="L191">
        <f t="shared" si="31"/>
        <v>0</v>
      </c>
      <c r="M191" t="str">
        <f t="shared" si="32"/>
        <v/>
      </c>
      <c r="N191" t="str">
        <f t="shared" si="33"/>
        <v/>
      </c>
      <c r="O191" t="str">
        <f t="shared" si="34"/>
        <v/>
      </c>
      <c r="P191" t="str">
        <f t="shared" si="40"/>
        <v/>
      </c>
      <c r="Q191" t="str">
        <f t="shared" si="41"/>
        <v/>
      </c>
      <c r="R191" t="str">
        <f t="shared" si="42"/>
        <v/>
      </c>
      <c r="S191" t="str">
        <f t="shared" si="43"/>
        <v/>
      </c>
      <c r="T191" t="str">
        <f t="shared" si="44"/>
        <v/>
      </c>
    </row>
    <row r="192" spans="3:20" hidden="1" x14ac:dyDescent="0.25">
      <c r="C192">
        <v>190</v>
      </c>
      <c r="D192">
        <v>978.71100000000001</v>
      </c>
      <c r="E192" s="2"/>
      <c r="F192" s="2">
        <v>15.382000000000005</v>
      </c>
      <c r="G192" s="2">
        <f t="shared" si="30"/>
        <v>0</v>
      </c>
      <c r="H192" s="1">
        <v>1</v>
      </c>
      <c r="J192">
        <f>COUNTIF($E$3:E$153,$E192)</f>
        <v>0</v>
      </c>
      <c r="L192">
        <f t="shared" si="31"/>
        <v>0</v>
      </c>
      <c r="M192" t="str">
        <f t="shared" si="32"/>
        <v/>
      </c>
      <c r="N192" t="str">
        <f t="shared" si="33"/>
        <v/>
      </c>
      <c r="O192" t="str">
        <f t="shared" si="34"/>
        <v/>
      </c>
      <c r="P192" t="str">
        <f t="shared" si="40"/>
        <v/>
      </c>
      <c r="Q192" t="str">
        <f t="shared" si="41"/>
        <v/>
      </c>
      <c r="R192" t="str">
        <f t="shared" si="42"/>
        <v/>
      </c>
      <c r="S192" t="str">
        <f t="shared" si="43"/>
        <v/>
      </c>
      <c r="T192" t="str">
        <f t="shared" si="44"/>
        <v/>
      </c>
    </row>
    <row r="193" spans="3:20" hidden="1" x14ac:dyDescent="0.25">
      <c r="C193">
        <v>191</v>
      </c>
      <c r="D193">
        <v>980.51300000000003</v>
      </c>
      <c r="E193" s="2"/>
      <c r="F193" s="2">
        <v>16.549999999999997</v>
      </c>
      <c r="G193" s="2">
        <f t="shared" si="30"/>
        <v>0</v>
      </c>
      <c r="H193" s="1">
        <v>1</v>
      </c>
      <c r="J193">
        <f>COUNTIF($E$3:E$153,$E193)</f>
        <v>0</v>
      </c>
      <c r="L193">
        <f t="shared" si="31"/>
        <v>0</v>
      </c>
      <c r="M193" t="str">
        <f t="shared" si="32"/>
        <v/>
      </c>
      <c r="N193" t="str">
        <f t="shared" si="33"/>
        <v/>
      </c>
      <c r="O193" t="str">
        <f t="shared" si="34"/>
        <v/>
      </c>
      <c r="P193" t="str">
        <f t="shared" si="40"/>
        <v/>
      </c>
      <c r="Q193" t="str">
        <f t="shared" si="41"/>
        <v/>
      </c>
      <c r="R193" t="str">
        <f t="shared" si="42"/>
        <v/>
      </c>
      <c r="S193" t="str">
        <f t="shared" si="43"/>
        <v/>
      </c>
      <c r="T193" t="str">
        <f t="shared" si="44"/>
        <v/>
      </c>
    </row>
    <row r="194" spans="3:20" hidden="1" x14ac:dyDescent="0.25">
      <c r="C194">
        <v>192</v>
      </c>
      <c r="D194">
        <v>981.78099999999995</v>
      </c>
      <c r="E194" s="2"/>
      <c r="F194" s="2">
        <v>16.75</v>
      </c>
      <c r="G194" s="2">
        <f t="shared" si="30"/>
        <v>0</v>
      </c>
      <c r="H194" s="1">
        <v>1</v>
      </c>
      <c r="J194">
        <f>COUNTIF($E$3:E$153,$E194)</f>
        <v>0</v>
      </c>
      <c r="L194">
        <f t="shared" si="31"/>
        <v>0</v>
      </c>
      <c r="M194" t="str">
        <f t="shared" si="32"/>
        <v/>
      </c>
      <c r="N194" t="str">
        <f t="shared" si="33"/>
        <v/>
      </c>
      <c r="O194" t="str">
        <f t="shared" si="34"/>
        <v/>
      </c>
      <c r="P194" t="str">
        <f t="shared" si="40"/>
        <v/>
      </c>
      <c r="Q194" t="str">
        <f t="shared" si="41"/>
        <v/>
      </c>
      <c r="R194" t="str">
        <f t="shared" si="42"/>
        <v/>
      </c>
      <c r="S194" t="str">
        <f t="shared" si="43"/>
        <v/>
      </c>
      <c r="T194" t="str">
        <f t="shared" si="44"/>
        <v/>
      </c>
    </row>
    <row r="195" spans="3:20" hidden="1" x14ac:dyDescent="0.25">
      <c r="C195">
        <v>193</v>
      </c>
      <c r="D195">
        <v>982.88199999999995</v>
      </c>
      <c r="E195" s="2"/>
      <c r="F195" s="2">
        <v>18.152000000000044</v>
      </c>
      <c r="G195" s="2">
        <f t="shared" si="30"/>
        <v>0</v>
      </c>
      <c r="H195" s="1">
        <v>1</v>
      </c>
      <c r="J195">
        <f>COUNTIF($E$3:E$153,$E195)</f>
        <v>0</v>
      </c>
      <c r="L195">
        <f t="shared" si="31"/>
        <v>0</v>
      </c>
      <c r="M195" t="str">
        <f t="shared" si="32"/>
        <v/>
      </c>
      <c r="N195" t="str">
        <f t="shared" si="33"/>
        <v/>
      </c>
      <c r="O195" t="str">
        <f t="shared" si="34"/>
        <v/>
      </c>
      <c r="P195" t="str">
        <f t="shared" si="40"/>
        <v/>
      </c>
      <c r="Q195" t="str">
        <f t="shared" si="41"/>
        <v/>
      </c>
      <c r="R195" t="str">
        <f t="shared" si="42"/>
        <v/>
      </c>
      <c r="S195" t="str">
        <f t="shared" si="43"/>
        <v/>
      </c>
      <c r="T195" t="str">
        <f t="shared" si="44"/>
        <v/>
      </c>
    </row>
    <row r="196" spans="3:20" hidden="1" x14ac:dyDescent="0.25">
      <c r="C196">
        <v>194</v>
      </c>
      <c r="D196">
        <v>983.04899999999998</v>
      </c>
      <c r="E196" s="2"/>
      <c r="F196" s="2">
        <v>19.353000000000065</v>
      </c>
      <c r="G196" s="2">
        <f t="shared" ref="G196:G202" si="45">IF(E196&gt;15.4,"",E196)</f>
        <v>0</v>
      </c>
      <c r="H196" s="1">
        <v>1</v>
      </c>
      <c r="J196">
        <f>COUNTIF($E$3:E$153,$E196)</f>
        <v>0</v>
      </c>
      <c r="L196">
        <f t="shared" ref="L196:L202" si="46">IF(G196&lt;1.8,(G196),"")</f>
        <v>0</v>
      </c>
      <c r="M196" t="str">
        <f t="shared" ref="M196:M202" si="47">IF(AND(G196&gt;1.8,G196&lt;3.6),(G196),"")</f>
        <v/>
      </c>
      <c r="N196" t="str">
        <f t="shared" ref="N196:N202" si="48">IF(AND(G196&gt;3.6,G196&lt;5.4),(G196),"")</f>
        <v/>
      </c>
      <c r="O196" t="str">
        <f t="shared" ref="O196:O202" si="49">IF(AND(G196&gt;5.4,G196&lt;7.2),(G196),"")</f>
        <v/>
      </c>
      <c r="P196" t="str">
        <f t="shared" si="40"/>
        <v/>
      </c>
      <c r="Q196" t="str">
        <f t="shared" si="41"/>
        <v/>
      </c>
      <c r="R196" t="str">
        <f t="shared" si="42"/>
        <v/>
      </c>
      <c r="S196" t="str">
        <f t="shared" si="43"/>
        <v/>
      </c>
      <c r="T196" t="str">
        <f t="shared" si="44"/>
        <v/>
      </c>
    </row>
    <row r="197" spans="3:20" hidden="1" x14ac:dyDescent="0.25">
      <c r="C197">
        <v>195</v>
      </c>
      <c r="D197">
        <v>984.70069999999998</v>
      </c>
      <c r="E197" s="2"/>
      <c r="F197" s="2">
        <v>20.687000000000012</v>
      </c>
      <c r="G197" s="2">
        <f t="shared" si="45"/>
        <v>0</v>
      </c>
      <c r="H197" s="1">
        <v>1</v>
      </c>
      <c r="J197">
        <f>COUNTIF($E$3:E$153,$E197)</f>
        <v>0</v>
      </c>
      <c r="L197">
        <f t="shared" si="46"/>
        <v>0</v>
      </c>
      <c r="M197" t="str">
        <f t="shared" si="47"/>
        <v/>
      </c>
      <c r="N197" t="str">
        <f t="shared" si="48"/>
        <v/>
      </c>
      <c r="O197" t="str">
        <f t="shared" si="49"/>
        <v/>
      </c>
      <c r="P197" t="str">
        <f t="shared" si="40"/>
        <v/>
      </c>
      <c r="Q197" t="str">
        <f t="shared" si="41"/>
        <v/>
      </c>
      <c r="R197" t="str">
        <f t="shared" si="42"/>
        <v/>
      </c>
      <c r="S197" t="str">
        <f t="shared" si="43"/>
        <v/>
      </c>
      <c r="T197" t="str">
        <f t="shared" si="44"/>
        <v/>
      </c>
    </row>
    <row r="198" spans="3:20" hidden="1" x14ac:dyDescent="0.25">
      <c r="C198">
        <v>196</v>
      </c>
      <c r="D198">
        <v>985.80520000000001</v>
      </c>
      <c r="E198" s="2"/>
      <c r="F198" s="2">
        <v>21.621999999999957</v>
      </c>
      <c r="G198" s="2">
        <f t="shared" si="45"/>
        <v>0</v>
      </c>
      <c r="H198" s="1">
        <v>1</v>
      </c>
      <c r="J198">
        <f>COUNTIF($E$3:E$153,$E198)</f>
        <v>0</v>
      </c>
      <c r="L198">
        <f t="shared" si="46"/>
        <v>0</v>
      </c>
      <c r="M198" t="str">
        <f t="shared" si="47"/>
        <v/>
      </c>
      <c r="N198" t="str">
        <f t="shared" si="48"/>
        <v/>
      </c>
      <c r="O198" t="str">
        <f t="shared" si="49"/>
        <v/>
      </c>
      <c r="P198" t="str">
        <f t="shared" si="40"/>
        <v/>
      </c>
      <c r="Q198" t="str">
        <f t="shared" si="41"/>
        <v/>
      </c>
      <c r="R198" t="str">
        <f t="shared" si="42"/>
        <v/>
      </c>
      <c r="S198" t="str">
        <f t="shared" si="43"/>
        <v/>
      </c>
      <c r="T198" t="str">
        <f t="shared" si="44"/>
        <v/>
      </c>
    </row>
    <row r="199" spans="3:20" hidden="1" x14ac:dyDescent="0.25">
      <c r="C199">
        <v>197</v>
      </c>
      <c r="D199">
        <v>987.27449999999999</v>
      </c>
      <c r="E199" s="2"/>
      <c r="F199" s="2">
        <v>21.888999999999982</v>
      </c>
      <c r="G199" s="2">
        <f t="shared" si="45"/>
        <v>0</v>
      </c>
      <c r="H199" s="1">
        <v>1</v>
      </c>
      <c r="J199">
        <f>COUNTIF($E$3:E$153,$E199)</f>
        <v>0</v>
      </c>
      <c r="L199">
        <f t="shared" si="46"/>
        <v>0</v>
      </c>
      <c r="M199" t="str">
        <f t="shared" si="47"/>
        <v/>
      </c>
      <c r="N199" t="str">
        <f t="shared" si="48"/>
        <v/>
      </c>
      <c r="O199" t="str">
        <f t="shared" si="49"/>
        <v/>
      </c>
      <c r="P199" t="str">
        <f t="shared" si="40"/>
        <v/>
      </c>
      <c r="Q199" t="str">
        <f t="shared" si="41"/>
        <v/>
      </c>
      <c r="R199" t="str">
        <f t="shared" si="42"/>
        <v/>
      </c>
      <c r="S199" t="str">
        <f t="shared" si="43"/>
        <v/>
      </c>
      <c r="T199" t="str">
        <f t="shared" si="44"/>
        <v/>
      </c>
    </row>
    <row r="200" spans="3:20" hidden="1" x14ac:dyDescent="0.25">
      <c r="C200">
        <v>198</v>
      </c>
      <c r="D200">
        <v>988.65260000000001</v>
      </c>
      <c r="E200" s="2"/>
      <c r="F200" s="2">
        <v>23.522999999999968</v>
      </c>
      <c r="G200" s="2">
        <f t="shared" si="45"/>
        <v>0</v>
      </c>
      <c r="H200" s="1">
        <v>1</v>
      </c>
      <c r="J200">
        <f>COUNTIF($E$3:E$153,$E200)</f>
        <v>0</v>
      </c>
      <c r="L200">
        <f t="shared" si="46"/>
        <v>0</v>
      </c>
      <c r="M200" t="str">
        <f t="shared" si="47"/>
        <v/>
      </c>
      <c r="N200" t="str">
        <f t="shared" si="48"/>
        <v/>
      </c>
      <c r="O200" t="str">
        <f t="shared" si="49"/>
        <v/>
      </c>
      <c r="P200" t="str">
        <f t="shared" si="40"/>
        <v/>
      </c>
      <c r="Q200" t="str">
        <f t="shared" si="41"/>
        <v/>
      </c>
      <c r="R200" t="str">
        <f t="shared" si="42"/>
        <v/>
      </c>
      <c r="S200" t="str">
        <f t="shared" si="43"/>
        <v/>
      </c>
      <c r="T200" t="str">
        <f t="shared" si="44"/>
        <v/>
      </c>
    </row>
    <row r="201" spans="3:20" hidden="1" x14ac:dyDescent="0.25">
      <c r="C201">
        <v>199</v>
      </c>
      <c r="D201">
        <v>993.03070000000002</v>
      </c>
      <c r="E201" s="2"/>
      <c r="F201" s="2">
        <v>25.62600000000009</v>
      </c>
      <c r="G201" s="2">
        <f t="shared" si="45"/>
        <v>0</v>
      </c>
      <c r="H201" s="1">
        <v>1</v>
      </c>
      <c r="J201">
        <f>COUNTIF($E$3:E$153,$E201)</f>
        <v>0</v>
      </c>
      <c r="L201">
        <f t="shared" si="46"/>
        <v>0</v>
      </c>
      <c r="M201" t="str">
        <f t="shared" si="47"/>
        <v/>
      </c>
      <c r="N201" t="str">
        <f t="shared" si="48"/>
        <v/>
      </c>
      <c r="O201" t="str">
        <f t="shared" si="49"/>
        <v/>
      </c>
      <c r="P201" t="str">
        <f t="shared" si="40"/>
        <v/>
      </c>
      <c r="Q201" t="str">
        <f t="shared" si="41"/>
        <v/>
      </c>
      <c r="R201" t="str">
        <f t="shared" si="42"/>
        <v/>
      </c>
      <c r="S201" t="str">
        <f t="shared" si="43"/>
        <v/>
      </c>
      <c r="T201" t="str">
        <f t="shared" si="44"/>
        <v/>
      </c>
    </row>
    <row r="202" spans="3:20" hidden="1" x14ac:dyDescent="0.25">
      <c r="C202">
        <v>200</v>
      </c>
      <c r="D202">
        <v>998.40880000000004</v>
      </c>
      <c r="E202" s="2"/>
      <c r="F202" s="2">
        <v>26.292999999999999</v>
      </c>
      <c r="G202" s="2">
        <f t="shared" si="45"/>
        <v>0</v>
      </c>
      <c r="H202" s="1">
        <v>1</v>
      </c>
      <c r="J202">
        <f>COUNTIF($E$3:E$153,$E202)</f>
        <v>0</v>
      </c>
      <c r="L202">
        <f t="shared" si="46"/>
        <v>0</v>
      </c>
      <c r="M202" t="str">
        <f t="shared" si="47"/>
        <v/>
      </c>
      <c r="N202" t="str">
        <f t="shared" si="48"/>
        <v/>
      </c>
      <c r="O202" t="str">
        <f t="shared" si="49"/>
        <v/>
      </c>
      <c r="P202" t="str">
        <f t="shared" si="40"/>
        <v/>
      </c>
      <c r="Q202" t="str">
        <f t="shared" si="41"/>
        <v/>
      </c>
      <c r="R202" t="str">
        <f t="shared" si="42"/>
        <v/>
      </c>
      <c r="S202" t="str">
        <f t="shared" si="43"/>
        <v/>
      </c>
      <c r="T202" t="str">
        <f t="shared" si="44"/>
        <v/>
      </c>
    </row>
    <row r="203" spans="3:20" x14ac:dyDescent="0.25">
      <c r="G203" s="2">
        <f>COUNT(G3:G153)</f>
        <v>146</v>
      </c>
      <c r="K203" t="s">
        <v>29</v>
      </c>
      <c r="L203">
        <f t="shared" ref="L203:T203" si="50">COUNT(L3:L153)</f>
        <v>37</v>
      </c>
      <c r="M203">
        <f t="shared" si="50"/>
        <v>35</v>
      </c>
      <c r="N203">
        <f t="shared" si="50"/>
        <v>31</v>
      </c>
      <c r="O203">
        <f t="shared" si="50"/>
        <v>9</v>
      </c>
      <c r="P203">
        <f t="shared" si="50"/>
        <v>7</v>
      </c>
      <c r="Q203">
        <f t="shared" si="50"/>
        <v>17</v>
      </c>
      <c r="R203">
        <f t="shared" si="50"/>
        <v>3</v>
      </c>
      <c r="S203">
        <f t="shared" si="50"/>
        <v>4</v>
      </c>
      <c r="T203">
        <f t="shared" si="50"/>
        <v>3</v>
      </c>
    </row>
    <row r="212" spans="12:14" x14ac:dyDescent="0.25">
      <c r="M212" s="8" t="s">
        <v>26</v>
      </c>
      <c r="N212" t="s">
        <v>27</v>
      </c>
    </row>
    <row r="213" spans="12:14" x14ac:dyDescent="0.25">
      <c r="L213">
        <f>(1+3.3*LOG(G203))</f>
        <v>8.1423644240886421</v>
      </c>
      <c r="M213" s="9">
        <f>L213</f>
        <v>8.1423644240886421</v>
      </c>
      <c r="N213" s="12">
        <f>(AA235/M213)</f>
        <v>5.5757759829180733</v>
      </c>
    </row>
    <row r="227" spans="18:27" x14ac:dyDescent="0.25">
      <c r="R227" t="s">
        <v>12</v>
      </c>
      <c r="S227" t="s">
        <v>13</v>
      </c>
      <c r="V227" s="8" t="s">
        <v>12</v>
      </c>
      <c r="W227" s="8" t="s">
        <v>13</v>
      </c>
      <c r="Z227" t="s">
        <v>12</v>
      </c>
      <c r="AA227" t="s">
        <v>13</v>
      </c>
    </row>
    <row r="228" spans="18:27" x14ac:dyDescent="0.25">
      <c r="R228" t="s">
        <v>23</v>
      </c>
      <c r="Z228" t="s">
        <v>25</v>
      </c>
    </row>
    <row r="229" spans="18:27" x14ac:dyDescent="0.25">
      <c r="R229" t="s">
        <v>2</v>
      </c>
      <c r="S229" s="2">
        <f>AVERAGE(E3:E202)</f>
        <v>16.403841059602655</v>
      </c>
      <c r="V229" t="s">
        <v>6</v>
      </c>
      <c r="W229" s="3">
        <f>S230</f>
        <v>11.29</v>
      </c>
      <c r="Z229" t="s">
        <v>2</v>
      </c>
      <c r="AA229" s="2">
        <f>AVERAGE(G3:G202)</f>
        <v>10.649538461538466</v>
      </c>
    </row>
    <row r="230" spans="18:27" x14ac:dyDescent="0.25">
      <c r="R230" t="s">
        <v>6</v>
      </c>
      <c r="S230" s="2">
        <f>MEDIAN(E3:E202)</f>
        <v>11.29</v>
      </c>
      <c r="V230" t="s">
        <v>14</v>
      </c>
      <c r="W230" s="2">
        <f>_xlfn.QUARTILE.EXC(E3:E202,1)</f>
        <v>5.86</v>
      </c>
      <c r="Z230" t="s">
        <v>6</v>
      </c>
      <c r="AA230" s="2">
        <f>MEDIAN(G3:G202)</f>
        <v>7.45</v>
      </c>
    </row>
    <row r="231" spans="18:27" x14ac:dyDescent="0.25">
      <c r="R231" t="s">
        <v>3</v>
      </c>
      <c r="S231">
        <f>MODE(E3:E202)</f>
        <v>2.92</v>
      </c>
      <c r="V231" t="s">
        <v>15</v>
      </c>
      <c r="W231" s="2">
        <f>_xlfn.QUARTILE.EXC(E3:E153,3)</f>
        <v>22.97</v>
      </c>
      <c r="Z231" t="s">
        <v>3</v>
      </c>
      <c r="AA231" s="2">
        <f>MODE(G3:G202)</f>
        <v>0</v>
      </c>
    </row>
    <row r="232" spans="18:27" x14ac:dyDescent="0.25">
      <c r="R232" t="s">
        <v>4</v>
      </c>
      <c r="S232" s="4">
        <v>0</v>
      </c>
      <c r="V232" t="s">
        <v>24</v>
      </c>
      <c r="W232" s="3">
        <f>W231-W230</f>
        <v>17.11</v>
      </c>
      <c r="Z232" t="s">
        <v>4</v>
      </c>
      <c r="AA232" s="4">
        <v>0</v>
      </c>
    </row>
    <row r="233" spans="18:27" x14ac:dyDescent="0.25">
      <c r="R233" t="s">
        <v>5</v>
      </c>
      <c r="S233" s="2">
        <f>MAX(E4:E202)</f>
        <v>100.86</v>
      </c>
      <c r="Z233" t="s">
        <v>5</v>
      </c>
      <c r="AA233" s="2">
        <f>MAX(G3:G202)</f>
        <v>45.57</v>
      </c>
    </row>
    <row r="234" spans="18:27" x14ac:dyDescent="0.25">
      <c r="V234" s="6" t="s">
        <v>16</v>
      </c>
      <c r="W234" s="6" t="s">
        <v>20</v>
      </c>
    </row>
    <row r="235" spans="18:27" x14ac:dyDescent="0.25">
      <c r="R235" t="s">
        <v>7</v>
      </c>
      <c r="S235">
        <v>26.29</v>
      </c>
      <c r="V235" t="s">
        <v>17</v>
      </c>
      <c r="W235" s="3">
        <f>W230-(1.5*W232)</f>
        <v>-19.805</v>
      </c>
      <c r="Z235" t="s">
        <v>7</v>
      </c>
      <c r="AA235">
        <v>45.4</v>
      </c>
    </row>
    <row r="236" spans="18:27" x14ac:dyDescent="0.25">
      <c r="R236" t="s">
        <v>8</v>
      </c>
      <c r="S236" s="2">
        <f>STDEV(E3:E202)</f>
        <v>16.617612859490464</v>
      </c>
      <c r="V236" t="s">
        <v>18</v>
      </c>
      <c r="W236" s="3">
        <f>W231+(1.5*W232)</f>
        <v>48.634999999999998</v>
      </c>
      <c r="Z236" t="s">
        <v>8</v>
      </c>
      <c r="AA236" s="2">
        <f>STDEV(G3:G202)</f>
        <v>11.608021945931371</v>
      </c>
    </row>
    <row r="237" spans="18:27" x14ac:dyDescent="0.25">
      <c r="R237" t="s">
        <v>9</v>
      </c>
      <c r="S237" s="2">
        <f>VAR(E3:E202)</f>
        <v>276.14505714790283</v>
      </c>
      <c r="V237" s="6" t="s">
        <v>19</v>
      </c>
      <c r="W237" s="7" t="s">
        <v>20</v>
      </c>
      <c r="Z237" t="s">
        <v>9</v>
      </c>
      <c r="AA237" s="2">
        <f>VAR(G3:G202)</f>
        <v>134.74617349722436</v>
      </c>
    </row>
    <row r="238" spans="18:27" x14ac:dyDescent="0.25">
      <c r="R238" t="s">
        <v>10</v>
      </c>
      <c r="S238" s="5">
        <f>S236/S229</f>
        <v>1.0130318136533436</v>
      </c>
      <c r="V238" t="s">
        <v>17</v>
      </c>
      <c r="W238" s="3">
        <f>W230-(3*W232)</f>
        <v>-45.47</v>
      </c>
      <c r="Z238" t="s">
        <v>10</v>
      </c>
      <c r="AA238" s="5">
        <f>AA236/AA229</f>
        <v>1.0900023496656248</v>
      </c>
    </row>
    <row r="239" spans="18:27" x14ac:dyDescent="0.25">
      <c r="R239" t="s">
        <v>11</v>
      </c>
      <c r="S239" s="2">
        <f>SKEW(E3:E202)</f>
        <v>2.491692990629149</v>
      </c>
      <c r="V239" t="s">
        <v>18</v>
      </c>
      <c r="W239" s="3">
        <f>W231+(3*W232)</f>
        <v>74.3</v>
      </c>
      <c r="Z239" t="s">
        <v>11</v>
      </c>
      <c r="AA239" s="2">
        <f>SKEW(G3:G202)</f>
        <v>1.196911095948735</v>
      </c>
    </row>
  </sheetData>
  <sortState ref="F3:F202">
    <sortCondition ref="F3"/>
  </sortState>
  <pageMargins left="0.7" right="0.7" top="0.75" bottom="0.75" header="0.3" footer="0.3"/>
  <pageSetup paperSize="9" orientation="portrait" r:id="rId1"/>
  <ignoredErrors>
    <ignoredError sqref="W235:W236 W238:W239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P5" sqref="P5"/>
    </sheetView>
  </sheetViews>
  <sheetFormatPr defaultRowHeight="15" x14ac:dyDescent="0.25"/>
  <sheetData>
    <row r="2" spans="1:18" x14ac:dyDescent="0.25">
      <c r="A2">
        <v>65.37</v>
      </c>
      <c r="B2">
        <v>65.37</v>
      </c>
      <c r="D2">
        <v>37</v>
      </c>
      <c r="E2">
        <v>37</v>
      </c>
      <c r="G2">
        <f>ABS(B2-E2)</f>
        <v>28.370000000000005</v>
      </c>
      <c r="H2">
        <f>G2*G2</f>
        <v>804.85690000000022</v>
      </c>
      <c r="I2">
        <f>H2/B2</f>
        <v>12.312328285146094</v>
      </c>
      <c r="K2">
        <v>1</v>
      </c>
      <c r="L2">
        <f>1.07/(SQRT(K2))</f>
        <v>1.07</v>
      </c>
      <c r="N2" t="s">
        <v>39</v>
      </c>
      <c r="O2">
        <v>7.234</v>
      </c>
    </row>
    <row r="3" spans="1:18" x14ac:dyDescent="0.25">
      <c r="A3">
        <v>23.431000000000001</v>
      </c>
      <c r="B3">
        <v>23.431000000000001</v>
      </c>
      <c r="D3">
        <v>40</v>
      </c>
      <c r="E3">
        <v>40</v>
      </c>
      <c r="G3">
        <f t="shared" ref="G3:G4" si="0">ABS(B3-E3)</f>
        <v>16.568999999999999</v>
      </c>
      <c r="H3">
        <f t="shared" ref="H3:H4" si="1">G3*G3</f>
        <v>274.53176099999996</v>
      </c>
      <c r="I3">
        <f t="shared" ref="I3:I4" si="2">H3/B3</f>
        <v>11.7166045409927</v>
      </c>
      <c r="K3">
        <v>2</v>
      </c>
      <c r="N3" t="s">
        <v>40</v>
      </c>
      <c r="O3">
        <v>45</v>
      </c>
    </row>
    <row r="4" spans="1:18" x14ac:dyDescent="0.25">
      <c r="A4">
        <v>6.2569999999999997</v>
      </c>
      <c r="B4">
        <f>SUM(A4:A9)</f>
        <v>7.5729999999999995</v>
      </c>
      <c r="D4">
        <v>28</v>
      </c>
      <c r="E4">
        <f>SUM(D4:D9)</f>
        <v>69</v>
      </c>
      <c r="G4">
        <f t="shared" si="0"/>
        <v>61.427</v>
      </c>
      <c r="H4">
        <f t="shared" si="1"/>
        <v>3773.2763289999998</v>
      </c>
      <c r="I4">
        <f t="shared" si="2"/>
        <v>498.25383982569656</v>
      </c>
      <c r="K4">
        <v>3</v>
      </c>
    </row>
    <row r="5" spans="1:18" x14ac:dyDescent="0.25">
      <c r="A5">
        <v>1.1779999999999999</v>
      </c>
      <c r="D5">
        <v>8</v>
      </c>
      <c r="I5">
        <f>SUM(I2:I4)</f>
        <v>522.28277265183533</v>
      </c>
      <c r="K5">
        <v>4</v>
      </c>
      <c r="O5">
        <v>45</v>
      </c>
      <c r="P5">
        <f>(O5-$O$3)/$O$2</f>
        <v>0</v>
      </c>
      <c r="Q5">
        <f>P5^4</f>
        <v>0</v>
      </c>
    </row>
    <row r="6" spans="1:18" x14ac:dyDescent="0.25">
      <c r="A6">
        <v>0.13200000000000001</v>
      </c>
      <c r="D6">
        <v>10</v>
      </c>
      <c r="K6">
        <v>5</v>
      </c>
      <c r="O6">
        <v>46</v>
      </c>
      <c r="P6">
        <f t="shared" ref="P6:P7" si="3">(O6-$O$3)/$O$2</f>
        <v>0.13823610727121924</v>
      </c>
      <c r="Q6">
        <f t="shared" ref="Q6:Q7" si="4">P6^4</f>
        <v>3.6516234073706165E-4</v>
      </c>
    </row>
    <row r="7" spans="1:18" x14ac:dyDescent="0.25">
      <c r="A7">
        <v>6.0000000000000001E-3</v>
      </c>
      <c r="D7">
        <v>13</v>
      </c>
      <c r="K7">
        <v>6</v>
      </c>
      <c r="O7">
        <v>33</v>
      </c>
      <c r="P7">
        <f t="shared" si="3"/>
        <v>-1.658833287254631</v>
      </c>
      <c r="Q7">
        <f t="shared" si="4"/>
        <v>7.5720062975237115</v>
      </c>
    </row>
    <row r="8" spans="1:18" x14ac:dyDescent="0.25">
      <c r="A8">
        <v>0</v>
      </c>
      <c r="D8">
        <v>5</v>
      </c>
      <c r="K8">
        <v>7</v>
      </c>
    </row>
    <row r="9" spans="1:18" x14ac:dyDescent="0.25">
      <c r="A9">
        <v>0</v>
      </c>
      <c r="D9">
        <v>5</v>
      </c>
      <c r="K9">
        <v>8</v>
      </c>
      <c r="P9">
        <f>SUM(Q5:Q7)</f>
        <v>7.5723714598644483</v>
      </c>
      <c r="Q9">
        <f>P9/3</f>
        <v>2.5241238199548159</v>
      </c>
      <c r="R9">
        <f>Q9-3</f>
        <v>-0.47587618004518406</v>
      </c>
    </row>
    <row r="10" spans="1:18" x14ac:dyDescent="0.25">
      <c r="K10">
        <v>9</v>
      </c>
    </row>
    <row r="11" spans="1:18" x14ac:dyDescent="0.25">
      <c r="K11">
        <v>10</v>
      </c>
    </row>
    <row r="12" spans="1:18" x14ac:dyDescent="0.25">
      <c r="D12">
        <v>37</v>
      </c>
      <c r="E12">
        <v>21.050999999999998</v>
      </c>
      <c r="G12">
        <f>ABS(D12-E12)</f>
        <v>15.949000000000002</v>
      </c>
      <c r="H12">
        <f>G12^2</f>
        <v>254.37060100000005</v>
      </c>
      <c r="I12">
        <f>H12/E12</f>
        <v>12.083540021851697</v>
      </c>
      <c r="K12">
        <v>11</v>
      </c>
    </row>
    <row r="13" spans="1:18" x14ac:dyDescent="0.25">
      <c r="D13">
        <v>40</v>
      </c>
      <c r="E13">
        <v>21.050999999999998</v>
      </c>
      <c r="G13">
        <f t="shared" ref="G13:G16" si="5">ABS(D13-E13)</f>
        <v>18.949000000000002</v>
      </c>
      <c r="H13">
        <f t="shared" ref="H13:H16" si="6">G13^2</f>
        <v>359.06460100000004</v>
      </c>
      <c r="I13">
        <f t="shared" ref="I13:I17" si="7">H13/E13</f>
        <v>17.056890456510384</v>
      </c>
      <c r="K13">
        <v>12</v>
      </c>
    </row>
    <row r="14" spans="1:18" x14ac:dyDescent="0.25">
      <c r="D14">
        <v>28</v>
      </c>
      <c r="E14">
        <v>21.050999999999998</v>
      </c>
      <c r="G14">
        <f t="shared" si="5"/>
        <v>6.9490000000000016</v>
      </c>
      <c r="H14">
        <f t="shared" si="6"/>
        <v>48.288601000000021</v>
      </c>
      <c r="I14">
        <f t="shared" si="7"/>
        <v>2.2938863236900873</v>
      </c>
      <c r="K14">
        <v>13</v>
      </c>
    </row>
    <row r="15" spans="1:18" x14ac:dyDescent="0.25">
      <c r="D15">
        <v>8</v>
      </c>
      <c r="E15">
        <v>21.050999999999998</v>
      </c>
      <c r="G15">
        <f t="shared" si="5"/>
        <v>13.050999999999998</v>
      </c>
      <c r="H15">
        <f t="shared" si="6"/>
        <v>170.32860099999996</v>
      </c>
      <c r="I15">
        <f t="shared" si="7"/>
        <v>8.0912356182604146</v>
      </c>
      <c r="K15">
        <v>14</v>
      </c>
    </row>
    <row r="16" spans="1:18" x14ac:dyDescent="0.25">
      <c r="D16">
        <v>10</v>
      </c>
      <c r="E16">
        <v>21.050999999999998</v>
      </c>
      <c r="G16">
        <f t="shared" si="5"/>
        <v>11.050999999999998</v>
      </c>
      <c r="H16">
        <f t="shared" si="6"/>
        <v>122.12460099999997</v>
      </c>
      <c r="I16">
        <f t="shared" si="7"/>
        <v>5.8013681535318975</v>
      </c>
      <c r="K16">
        <v>15</v>
      </c>
    </row>
    <row r="17" spans="4:11" x14ac:dyDescent="0.25">
      <c r="D17">
        <v>23</v>
      </c>
      <c r="E17">
        <v>19.875</v>
      </c>
      <c r="G17">
        <f>ABS(D17-E17)</f>
        <v>3.125</v>
      </c>
      <c r="H17">
        <f>G17^2</f>
        <v>9.765625</v>
      </c>
      <c r="I17">
        <f t="shared" si="7"/>
        <v>0.49135220125786161</v>
      </c>
      <c r="K17">
        <v>16</v>
      </c>
    </row>
    <row r="20" spans="4:11" x14ac:dyDescent="0.25">
      <c r="I20">
        <f>SUM(I12:I19)</f>
        <v>45.818272775102344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view="pageBreakPreview" topLeftCell="C2" zoomScale="70" zoomScaleNormal="100" zoomScaleSheetLayoutView="70" workbookViewId="0">
      <selection sqref="A1:Q35"/>
    </sheetView>
  </sheetViews>
  <sheetFormatPr defaultRowHeight="15" x14ac:dyDescent="0.25"/>
  <sheetData>
    <row r="1" spans="1:1" x14ac:dyDescent="0.25">
      <c r="A1" s="14">
        <v>37</v>
      </c>
    </row>
    <row r="2" spans="1:1" x14ac:dyDescent="0.25">
      <c r="A2" s="14">
        <v>77</v>
      </c>
    </row>
    <row r="3" spans="1:1" x14ac:dyDescent="0.25">
      <c r="A3" s="14">
        <v>105</v>
      </c>
    </row>
    <row r="4" spans="1:1" x14ac:dyDescent="0.25">
      <c r="A4" s="14">
        <v>113</v>
      </c>
    </row>
    <row r="5" spans="1:1" x14ac:dyDescent="0.25">
      <c r="A5" s="14">
        <v>123</v>
      </c>
    </row>
    <row r="6" spans="1:1" x14ac:dyDescent="0.25">
      <c r="A6" s="14">
        <v>136</v>
      </c>
    </row>
    <row r="7" spans="1:1" x14ac:dyDescent="0.25">
      <c r="A7" s="14">
        <v>141</v>
      </c>
    </row>
    <row r="8" spans="1:1" x14ac:dyDescent="0.25">
      <c r="A8" s="14">
        <v>146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Plan1!Area_de_extracao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2018-07-22T22:49:35Z</dcterms:modified>
</cp:coreProperties>
</file>