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Marchel\Materi Fisika\1. Marchel Cari Kerja\Jabar Digital Service - Data Analyst\"/>
    </mc:Choice>
  </mc:AlternateContent>
  <xr:revisionPtr revIDLastSave="0" documentId="13_ncr:1_{68548EA1-CD90-4C86-93E1-6BDDB266E20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ummary Grafik" sheetId="6" r:id="rId1"/>
    <sheet name="Peringkat Pegawai" sheetId="10" r:id="rId2"/>
    <sheet name="Data Regresi" sheetId="8" r:id="rId3"/>
    <sheet name="Olah Data" sheetId="2" r:id="rId4"/>
    <sheet name="dummy TPA" sheetId="5" r:id="rId5"/>
  </sheets>
  <definedNames>
    <definedName name="_xlnm._FilterDatabase" localSheetId="2" hidden="1">'Data Regresi'!$AD$3:$AG$33</definedName>
    <definedName name="_xlnm._FilterDatabase" localSheetId="3" hidden="1">'Olah Data'!$A$23:$G$53</definedName>
    <definedName name="_xlcn.WorksheetConnection_DataNilaiPegawai.xlsxTable11" hidden="1">Table1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Data Nilai Pegawai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jGOsOM1Kx9bEWq8hvxsxNJbJm8Zw=="/>
    </ext>
  </extLst>
</workbook>
</file>

<file path=xl/calcChain.xml><?xml version="1.0" encoding="utf-8"?>
<calcChain xmlns="http://schemas.openxmlformats.org/spreadsheetml/2006/main">
  <c r="D21" i="2" l="1"/>
  <c r="D20" i="2"/>
  <c r="D19" i="2"/>
  <c r="D18" i="2"/>
  <c r="D17" i="2"/>
  <c r="D16" i="2"/>
  <c r="L8" i="2"/>
  <c r="F7" i="8" s="1"/>
  <c r="D7" i="8" s="1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Q33" i="8"/>
  <c r="Q32" i="8"/>
  <c r="S32" i="8" s="1"/>
  <c r="Q31" i="8"/>
  <c r="Q30" i="8"/>
  <c r="S30" i="8" s="1"/>
  <c r="Q29" i="8"/>
  <c r="Q28" i="8"/>
  <c r="S28" i="8" s="1"/>
  <c r="Q27" i="8"/>
  <c r="Q26" i="8"/>
  <c r="S26" i="8" s="1"/>
  <c r="Q25" i="8"/>
  <c r="Q24" i="8"/>
  <c r="S24" i="8" s="1"/>
  <c r="Q23" i="8"/>
  <c r="Q22" i="8"/>
  <c r="S22" i="8" s="1"/>
  <c r="Q21" i="8"/>
  <c r="Q20" i="8"/>
  <c r="S20" i="8" s="1"/>
  <c r="Q19" i="8"/>
  <c r="Q18" i="8"/>
  <c r="S18" i="8" s="1"/>
  <c r="Q17" i="8"/>
  <c r="Q16" i="8"/>
  <c r="S16" i="8" s="1"/>
  <c r="Q15" i="8"/>
  <c r="Q14" i="8"/>
  <c r="S14" i="8" s="1"/>
  <c r="Q13" i="8"/>
  <c r="Q12" i="8"/>
  <c r="S12" i="8" s="1"/>
  <c r="Q11" i="8"/>
  <c r="Q10" i="8"/>
  <c r="S10" i="8" s="1"/>
  <c r="Q9" i="8"/>
  <c r="Q8" i="8"/>
  <c r="S8" i="8" s="1"/>
  <c r="Q7" i="8"/>
  <c r="Q6" i="8"/>
  <c r="S6" i="8" s="1"/>
  <c r="Q5" i="8"/>
  <c r="J8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H33" i="8"/>
  <c r="H32" i="8"/>
  <c r="J32" i="8" s="1"/>
  <c r="H31" i="8"/>
  <c r="J31" i="8" s="1"/>
  <c r="H30" i="8"/>
  <c r="H29" i="8"/>
  <c r="H28" i="8"/>
  <c r="J28" i="8" s="1"/>
  <c r="H27" i="8"/>
  <c r="J27" i="8" s="1"/>
  <c r="H26" i="8"/>
  <c r="H25" i="8"/>
  <c r="H24" i="8"/>
  <c r="J24" i="8" s="1"/>
  <c r="H23" i="8"/>
  <c r="J23" i="8" s="1"/>
  <c r="H22" i="8"/>
  <c r="H21" i="8"/>
  <c r="H20" i="8"/>
  <c r="J20" i="8" s="1"/>
  <c r="H19" i="8"/>
  <c r="J19" i="8" s="1"/>
  <c r="H18" i="8"/>
  <c r="H17" i="8"/>
  <c r="H16" i="8"/>
  <c r="J16" i="8" s="1"/>
  <c r="H15" i="8"/>
  <c r="J15" i="8" s="1"/>
  <c r="H14" i="8"/>
  <c r="H13" i="8"/>
  <c r="H12" i="8"/>
  <c r="J12" i="8" s="1"/>
  <c r="H11" i="8"/>
  <c r="J11" i="8" s="1"/>
  <c r="H10" i="8"/>
  <c r="H9" i="8"/>
  <c r="H8" i="8"/>
  <c r="H7" i="8"/>
  <c r="J7" i="8" s="1"/>
  <c r="H6" i="8"/>
  <c r="H5" i="8"/>
  <c r="I4" i="8"/>
  <c r="R4" i="8"/>
  <c r="Q4" i="8"/>
  <c r="H4" i="8"/>
  <c r="L10" i="2"/>
  <c r="F10" i="8" s="1"/>
  <c r="L9" i="2"/>
  <c r="F14" i="8" s="1"/>
  <c r="L11" i="2"/>
  <c r="F9" i="8" s="1"/>
  <c r="D9" i="8" s="1"/>
  <c r="L12" i="2"/>
  <c r="F22" i="8" s="1"/>
  <c r="L15" i="2"/>
  <c r="F4" i="8" s="1"/>
  <c r="D4" i="8" s="1"/>
  <c r="A13" i="2"/>
  <c r="A12" i="2"/>
  <c r="A11" i="2"/>
  <c r="A10" i="2"/>
  <c r="A9" i="2"/>
  <c r="B8" i="2"/>
  <c r="A8" i="2"/>
  <c r="D8" i="2"/>
  <c r="C8" i="2"/>
  <c r="C13" i="2"/>
  <c r="C12" i="2"/>
  <c r="C11" i="2"/>
  <c r="C10" i="2"/>
  <c r="C9" i="2"/>
  <c r="O13" i="2"/>
  <c r="P24" i="8" s="1"/>
  <c r="O12" i="2"/>
  <c r="P26" i="8" s="1"/>
  <c r="M26" i="8" s="1"/>
  <c r="O11" i="2"/>
  <c r="P8" i="8" s="1"/>
  <c r="O10" i="2"/>
  <c r="P31" i="8" s="1"/>
  <c r="Z31" i="8" s="1"/>
  <c r="O9" i="2"/>
  <c r="P28" i="8" s="1"/>
  <c r="O8" i="2"/>
  <c r="P32" i="8" s="1"/>
  <c r="Z32" i="8" s="1"/>
  <c r="G42" i="2"/>
  <c r="L14" i="2"/>
  <c r="F6" i="8" s="1"/>
  <c r="L13" i="2"/>
  <c r="F30" i="8" s="1"/>
  <c r="K1" i="2"/>
  <c r="F5" i="8" l="1"/>
  <c r="D5" i="8" s="1"/>
  <c r="F25" i="8"/>
  <c r="D25" i="8" s="1"/>
  <c r="P11" i="8"/>
  <c r="Z11" i="8" s="1"/>
  <c r="F29" i="8"/>
  <c r="D29" i="8" s="1"/>
  <c r="P15" i="8"/>
  <c r="Z15" i="8" s="1"/>
  <c r="F17" i="8"/>
  <c r="D17" i="8" s="1"/>
  <c r="F33" i="8"/>
  <c r="D33" i="8" s="1"/>
  <c r="P19" i="8"/>
  <c r="Z19" i="8" s="1"/>
  <c r="F21" i="8"/>
  <c r="D21" i="8" s="1"/>
  <c r="P7" i="8"/>
  <c r="Z7" i="8" s="1"/>
  <c r="P27" i="8"/>
  <c r="Z27" i="8" s="1"/>
  <c r="F13" i="8"/>
  <c r="D13" i="8" s="1"/>
  <c r="F11" i="8"/>
  <c r="D11" i="8" s="1"/>
  <c r="F15" i="8"/>
  <c r="C15" i="8" s="1"/>
  <c r="F19" i="8"/>
  <c r="D19" i="8" s="1"/>
  <c r="F23" i="8"/>
  <c r="D23" i="8" s="1"/>
  <c r="F27" i="8"/>
  <c r="D27" i="8" s="1"/>
  <c r="F31" i="8"/>
  <c r="C31" i="8" s="1"/>
  <c r="P5" i="8"/>
  <c r="N5" i="8" s="1"/>
  <c r="P9" i="8"/>
  <c r="N9" i="8" s="1"/>
  <c r="P13" i="8"/>
  <c r="N13" i="8" s="1"/>
  <c r="P17" i="8"/>
  <c r="N17" i="8" s="1"/>
  <c r="P21" i="8"/>
  <c r="N21" i="8" s="1"/>
  <c r="P25" i="8"/>
  <c r="N25" i="8" s="1"/>
  <c r="P29" i="8"/>
  <c r="N29" i="8" s="1"/>
  <c r="P33" i="8"/>
  <c r="N33" i="8" s="1"/>
  <c r="M11" i="8"/>
  <c r="F8" i="8"/>
  <c r="D8" i="8" s="1"/>
  <c r="F12" i="8"/>
  <c r="C12" i="8" s="1"/>
  <c r="F16" i="8"/>
  <c r="C16" i="8" s="1"/>
  <c r="F20" i="8"/>
  <c r="D20" i="8" s="1"/>
  <c r="F24" i="8"/>
  <c r="C24" i="8" s="1"/>
  <c r="F28" i="8"/>
  <c r="C28" i="8" s="1"/>
  <c r="F32" i="8"/>
  <c r="C32" i="8" s="1"/>
  <c r="P6" i="8"/>
  <c r="M6" i="8" s="1"/>
  <c r="P10" i="8"/>
  <c r="M10" i="8" s="1"/>
  <c r="P14" i="8"/>
  <c r="M14" i="8" s="1"/>
  <c r="P18" i="8"/>
  <c r="M18" i="8" s="1"/>
  <c r="P22" i="8"/>
  <c r="M22" i="8" s="1"/>
  <c r="P30" i="8"/>
  <c r="M30" i="8" s="1"/>
  <c r="P23" i="8"/>
  <c r="M23" i="8" s="1"/>
  <c r="F18" i="8"/>
  <c r="C18" i="8" s="1"/>
  <c r="F26" i="8"/>
  <c r="C26" i="8" s="1"/>
  <c r="P4" i="8"/>
  <c r="N4" i="8" s="1"/>
  <c r="P12" i="8"/>
  <c r="Z12" i="8" s="1"/>
  <c r="P16" i="8"/>
  <c r="Z16" i="8" s="1"/>
  <c r="P20" i="8"/>
  <c r="M20" i="8" s="1"/>
  <c r="N10" i="8"/>
  <c r="N26" i="8"/>
  <c r="J4" i="8"/>
  <c r="M27" i="8"/>
  <c r="N31" i="8"/>
  <c r="S7" i="8"/>
  <c r="S11" i="8"/>
  <c r="S15" i="8"/>
  <c r="S19" i="8"/>
  <c r="S23" i="8"/>
  <c r="S27" i="8"/>
  <c r="S31" i="8"/>
  <c r="X9" i="8"/>
  <c r="J6" i="8"/>
  <c r="J10" i="8"/>
  <c r="J14" i="8"/>
  <c r="J18" i="8"/>
  <c r="J22" i="8"/>
  <c r="J26" i="8"/>
  <c r="J30" i="8"/>
  <c r="J5" i="8"/>
  <c r="J9" i="8"/>
  <c r="J13" i="8"/>
  <c r="J17" i="8"/>
  <c r="J21" i="8"/>
  <c r="J25" i="8"/>
  <c r="J29" i="8"/>
  <c r="J33" i="8"/>
  <c r="M31" i="8"/>
  <c r="S5" i="8"/>
  <c r="S9" i="8"/>
  <c r="S13" i="8"/>
  <c r="S17" i="8"/>
  <c r="S21" i="8"/>
  <c r="S25" i="8"/>
  <c r="S29" i="8"/>
  <c r="S33" i="8"/>
  <c r="X4" i="8"/>
  <c r="X28" i="8"/>
  <c r="S4" i="8"/>
  <c r="X5" i="8"/>
  <c r="C6" i="8"/>
  <c r="X6" i="8"/>
  <c r="C30" i="8"/>
  <c r="X30" i="8"/>
  <c r="M28" i="8"/>
  <c r="N28" i="8"/>
  <c r="C14" i="8"/>
  <c r="X14" i="8"/>
  <c r="M8" i="8"/>
  <c r="N8" i="8"/>
  <c r="M24" i="8"/>
  <c r="N24" i="8"/>
  <c r="Z8" i="8"/>
  <c r="Z24" i="8"/>
  <c r="C10" i="8"/>
  <c r="X10" i="8"/>
  <c r="C22" i="8"/>
  <c r="X22" i="8"/>
  <c r="N32" i="8"/>
  <c r="M32" i="8"/>
  <c r="Z28" i="8"/>
  <c r="O26" i="8"/>
  <c r="Z13" i="8"/>
  <c r="Z29" i="8"/>
  <c r="M29" i="8"/>
  <c r="O29" i="8" s="1"/>
  <c r="Z26" i="8"/>
  <c r="X7" i="8"/>
  <c r="X11" i="8"/>
  <c r="AA11" i="8" s="1"/>
  <c r="AB11" i="8" s="1"/>
  <c r="AC11" i="8" s="1"/>
  <c r="U11" i="8" s="1"/>
  <c r="C4" i="8"/>
  <c r="E4" i="8" s="1"/>
  <c r="D30" i="8"/>
  <c r="D6" i="8"/>
  <c r="D14" i="8"/>
  <c r="D22" i="8"/>
  <c r="C7" i="8"/>
  <c r="E7" i="8" s="1"/>
  <c r="C11" i="8"/>
  <c r="E11" i="8" s="1"/>
  <c r="D10" i="8"/>
  <c r="C5" i="8"/>
  <c r="E5" i="8" s="1"/>
  <c r="C9" i="8"/>
  <c r="E9" i="8" s="1"/>
  <c r="C21" i="8"/>
  <c r="E21" i="8" s="1"/>
  <c r="C33" i="8"/>
  <c r="E33" i="8" s="1"/>
  <c r="D12" i="8"/>
  <c r="E12" i="8" s="1"/>
  <c r="E8" i="2"/>
  <c r="D9" i="2"/>
  <c r="D10" i="2" s="1"/>
  <c r="D11" i="2" s="1"/>
  <c r="D12" i="2" s="1"/>
  <c r="B9" i="2"/>
  <c r="B10" i="2" s="1"/>
  <c r="B11" i="2" s="1"/>
  <c r="B12" i="2" s="1"/>
  <c r="B13" i="2" s="1"/>
  <c r="T12" i="2"/>
  <c r="T11" i="2"/>
  <c r="T10" i="2"/>
  <c r="T9" i="2"/>
  <c r="T8" i="2"/>
  <c r="U12" i="2"/>
  <c r="U11" i="2"/>
  <c r="U10" i="2"/>
  <c r="U9" i="2"/>
  <c r="U8" i="2"/>
  <c r="G53" i="2"/>
  <c r="G52" i="2"/>
  <c r="G51" i="2"/>
  <c r="G50" i="2"/>
  <c r="G49" i="2"/>
  <c r="G48" i="2"/>
  <c r="G47" i="2"/>
  <c r="G46" i="2"/>
  <c r="G45" i="2"/>
  <c r="G44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K3" i="2"/>
  <c r="L3" i="2" s="1"/>
  <c r="K2" i="2"/>
  <c r="L2" i="2" s="1"/>
  <c r="X26" i="8" l="1"/>
  <c r="Z20" i="8"/>
  <c r="N11" i="8"/>
  <c r="N18" i="8"/>
  <c r="O18" i="8" s="1"/>
  <c r="C13" i="8"/>
  <c r="E13" i="8" s="1"/>
  <c r="M9" i="8"/>
  <c r="O9" i="8" s="1"/>
  <c r="O10" i="8"/>
  <c r="C25" i="8"/>
  <c r="E25" i="8" s="1"/>
  <c r="M33" i="8"/>
  <c r="O33" i="8" s="1"/>
  <c r="Z17" i="8"/>
  <c r="X25" i="8"/>
  <c r="X23" i="8"/>
  <c r="N30" i="8"/>
  <c r="O30" i="8" s="1"/>
  <c r="D24" i="8"/>
  <c r="E24" i="8" s="1"/>
  <c r="C23" i="8"/>
  <c r="E23" i="8" s="1"/>
  <c r="Z25" i="8"/>
  <c r="Z9" i="8"/>
  <c r="Z4" i="8"/>
  <c r="X29" i="8"/>
  <c r="AA29" i="8" s="1"/>
  <c r="AB29" i="8" s="1"/>
  <c r="AC29" i="8" s="1"/>
  <c r="U29" i="8" s="1"/>
  <c r="M19" i="8"/>
  <c r="N27" i="8"/>
  <c r="X8" i="8"/>
  <c r="C29" i="8"/>
  <c r="E29" i="8" s="1"/>
  <c r="M4" i="8"/>
  <c r="O4" i="8" s="1"/>
  <c r="C8" i="8"/>
  <c r="E8" i="8" s="1"/>
  <c r="M25" i="8"/>
  <c r="O25" i="8" s="1"/>
  <c r="Z21" i="8"/>
  <c r="AA21" i="8" s="1"/>
  <c r="AB21" i="8" s="1"/>
  <c r="AC21" i="8" s="1"/>
  <c r="U21" i="8" s="1"/>
  <c r="Z5" i="8"/>
  <c r="AA5" i="8" s="1"/>
  <c r="AB5" i="8" s="1"/>
  <c r="X13" i="8"/>
  <c r="N19" i="8"/>
  <c r="O32" i="8"/>
  <c r="X31" i="8"/>
  <c r="AA31" i="8" s="1"/>
  <c r="AB31" i="8" s="1"/>
  <c r="AC31" i="8" s="1"/>
  <c r="U31" i="8" s="1"/>
  <c r="X17" i="8"/>
  <c r="D28" i="8"/>
  <c r="E28" i="8" s="1"/>
  <c r="X27" i="8"/>
  <c r="AA27" i="8" s="1"/>
  <c r="AB27" i="8" s="1"/>
  <c r="AC27" i="8" s="1"/>
  <c r="U27" i="8" s="1"/>
  <c r="N20" i="8"/>
  <c r="O20" i="8" s="1"/>
  <c r="X21" i="8"/>
  <c r="N14" i="8"/>
  <c r="O14" i="8" s="1"/>
  <c r="X12" i="8"/>
  <c r="AA12" i="8" s="1"/>
  <c r="AB12" i="8" s="1"/>
  <c r="AC12" i="8" s="1"/>
  <c r="U12" i="8" s="1"/>
  <c r="X33" i="8"/>
  <c r="D32" i="8"/>
  <c r="E32" i="8" s="1"/>
  <c r="D15" i="8"/>
  <c r="E15" i="8" s="1"/>
  <c r="C27" i="8"/>
  <c r="E27" i="8" s="1"/>
  <c r="Z14" i="8"/>
  <c r="AA14" i="8" s="1"/>
  <c r="AB14" i="8" s="1"/>
  <c r="AC14" i="8" s="1"/>
  <c r="U14" i="8" s="1"/>
  <c r="M13" i="8"/>
  <c r="O13" i="8" s="1"/>
  <c r="N12" i="8"/>
  <c r="M15" i="8"/>
  <c r="N15" i="8"/>
  <c r="C17" i="8"/>
  <c r="E17" i="8" s="1"/>
  <c r="AA7" i="8"/>
  <c r="AB7" i="8" s="1"/>
  <c r="AC7" i="8" s="1"/>
  <c r="U7" i="8" s="1"/>
  <c r="Z18" i="8"/>
  <c r="M12" i="8"/>
  <c r="N7" i="8"/>
  <c r="Z33" i="8"/>
  <c r="M7" i="8"/>
  <c r="D16" i="8"/>
  <c r="E16" i="8" s="1"/>
  <c r="D26" i="8"/>
  <c r="E26" i="8" s="1"/>
  <c r="D31" i="8"/>
  <c r="E31" i="8" s="1"/>
  <c r="X15" i="8"/>
  <c r="AA15" i="8" s="1"/>
  <c r="AB15" i="8" s="1"/>
  <c r="AC15" i="8" s="1"/>
  <c r="U15" i="8" s="1"/>
  <c r="Z30" i="8"/>
  <c r="Z10" i="8"/>
  <c r="AA10" i="8" s="1"/>
  <c r="AB10" i="8" s="1"/>
  <c r="AC10" i="8" s="1"/>
  <c r="U10" i="8" s="1"/>
  <c r="AA4" i="8"/>
  <c r="AB4" i="8" s="1"/>
  <c r="AC4" i="8" s="1"/>
  <c r="U4" i="8" s="1"/>
  <c r="X16" i="8"/>
  <c r="AA16" i="8" s="1"/>
  <c r="AB16" i="8" s="1"/>
  <c r="AC16" i="8" s="1"/>
  <c r="U16" i="8" s="1"/>
  <c r="O31" i="8"/>
  <c r="X24" i="8"/>
  <c r="AA24" i="8" s="1"/>
  <c r="AB24" i="8" s="1"/>
  <c r="AC24" i="8" s="1"/>
  <c r="U24" i="8" s="1"/>
  <c r="X18" i="8"/>
  <c r="O11" i="8"/>
  <c r="N16" i="8"/>
  <c r="C19" i="8"/>
  <c r="E19" i="8" s="1"/>
  <c r="M17" i="8"/>
  <c r="O17" i="8" s="1"/>
  <c r="O27" i="8"/>
  <c r="X32" i="8"/>
  <c r="AA32" i="8" s="1"/>
  <c r="AB32" i="8" s="1"/>
  <c r="AC32" i="8" s="1"/>
  <c r="U32" i="8" s="1"/>
  <c r="C20" i="8"/>
  <c r="E20" i="8" s="1"/>
  <c r="D18" i="8"/>
  <c r="E18" i="8" s="1"/>
  <c r="Z22" i="8"/>
  <c r="AA22" i="8" s="1"/>
  <c r="AB22" i="8" s="1"/>
  <c r="AC22" i="8" s="1"/>
  <c r="U22" i="8" s="1"/>
  <c r="Z6" i="8"/>
  <c r="AA6" i="8" s="1"/>
  <c r="AB6" i="8" s="1"/>
  <c r="AC6" i="8" s="1"/>
  <c r="U6" i="8" s="1"/>
  <c r="M21" i="8"/>
  <c r="O21" i="8" s="1"/>
  <c r="M5" i="8"/>
  <c r="O5" i="8" s="1"/>
  <c r="M16" i="8"/>
  <c r="N22" i="8"/>
  <c r="O22" i="8" s="1"/>
  <c r="AA8" i="8"/>
  <c r="AB8" i="8" s="1"/>
  <c r="AC8" i="8" s="1"/>
  <c r="U8" i="8" s="1"/>
  <c r="Z23" i="8"/>
  <c r="N23" i="8"/>
  <c r="O23" i="8" s="1"/>
  <c r="X19" i="8"/>
  <c r="AA19" i="8" s="1"/>
  <c r="AB19" i="8" s="1"/>
  <c r="AC19" i="8" s="1"/>
  <c r="U19" i="8" s="1"/>
  <c r="AA9" i="8"/>
  <c r="AB9" i="8" s="1"/>
  <c r="AC9" i="8" s="1"/>
  <c r="U9" i="8" s="1"/>
  <c r="N6" i="8"/>
  <c r="O6" i="8" s="1"/>
  <c r="X20" i="8"/>
  <c r="AA20" i="8" s="1"/>
  <c r="AB20" i="8" s="1"/>
  <c r="AC20" i="8" s="1"/>
  <c r="U20" i="8" s="1"/>
  <c r="E30" i="8"/>
  <c r="E14" i="8"/>
  <c r="E6" i="8"/>
  <c r="E22" i="8"/>
  <c r="E10" i="8"/>
  <c r="AA13" i="8"/>
  <c r="AB13" i="8" s="1"/>
  <c r="AC13" i="8" s="1"/>
  <c r="U13" i="8" s="1"/>
  <c r="AA28" i="8"/>
  <c r="AB28" i="8" s="1"/>
  <c r="AC28" i="8" s="1"/>
  <c r="U28" i="8" s="1"/>
  <c r="O24" i="8"/>
  <c r="O8" i="8"/>
  <c r="AA26" i="8"/>
  <c r="AB26" i="8" s="1"/>
  <c r="AC26" i="8" s="1"/>
  <c r="U26" i="8" s="1"/>
  <c r="O28" i="8"/>
  <c r="AA30" i="8"/>
  <c r="AB30" i="8" s="1"/>
  <c r="AC30" i="8" s="1"/>
  <c r="U30" i="8" s="1"/>
  <c r="E9" i="2"/>
  <c r="E10" i="2"/>
  <c r="E11" i="2"/>
  <c r="D13" i="2"/>
  <c r="E13" i="2" s="1"/>
  <c r="E12" i="2"/>
  <c r="S8" i="2"/>
  <c r="S12" i="2"/>
  <c r="O16" i="8" l="1"/>
  <c r="O12" i="8"/>
  <c r="AA17" i="8"/>
  <c r="AB17" i="8" s="1"/>
  <c r="AC17" i="8" s="1"/>
  <c r="U17" i="8" s="1"/>
  <c r="AA23" i="8"/>
  <c r="AB23" i="8" s="1"/>
  <c r="AC23" i="8" s="1"/>
  <c r="U23" i="8" s="1"/>
  <c r="AA25" i="8"/>
  <c r="AB25" i="8" s="1"/>
  <c r="AC25" i="8" s="1"/>
  <c r="U25" i="8" s="1"/>
  <c r="O19" i="8"/>
  <c r="O15" i="8"/>
  <c r="O7" i="8"/>
  <c r="AA33" i="8"/>
  <c r="AB33" i="8" s="1"/>
  <c r="AC33" i="8" s="1"/>
  <c r="U33" i="8" s="1"/>
  <c r="AA18" i="8"/>
  <c r="AB18" i="8" s="1"/>
  <c r="AC18" i="8" s="1"/>
  <c r="U18" i="8" s="1"/>
  <c r="AC5" i="8"/>
  <c r="U5" i="8" s="1"/>
  <c r="AD27" i="8"/>
  <c r="AD6" i="8" l="1"/>
  <c r="AD33" i="8"/>
  <c r="AD13" i="8"/>
  <c r="AD11" i="8"/>
  <c r="AD9" i="8"/>
  <c r="AD29" i="8"/>
  <c r="AD31" i="8"/>
  <c r="AD24" i="8"/>
  <c r="AD10" i="8"/>
  <c r="AD22" i="8"/>
  <c r="AD25" i="8"/>
  <c r="AD5" i="8"/>
  <c r="AD30" i="8"/>
  <c r="AD12" i="8"/>
  <c r="AD23" i="8"/>
  <c r="AD8" i="8"/>
  <c r="AD16" i="8"/>
  <c r="AD28" i="8"/>
  <c r="AD26" i="8"/>
  <c r="AD14" i="8"/>
  <c r="AD7" i="8"/>
  <c r="AD4" i="8"/>
  <c r="AD18" i="8"/>
  <c r="AD20" i="8"/>
  <c r="AD19" i="8"/>
  <c r="AD21" i="8"/>
  <c r="AD15" i="8"/>
  <c r="AD17" i="8"/>
  <c r="AD3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D8AB3D-CCE1-457F-9613-AC083AA41EB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B940E2B-A607-4F03-8E93-4066C1812A9A}" name="WorksheetConnection_Data Nilai Pegawai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DataNilaiPegawai.xlsxTable11"/>
        </x15:connection>
      </ext>
    </extLst>
  </connection>
</connections>
</file>

<file path=xl/sharedStrings.xml><?xml version="1.0" encoding="utf-8"?>
<sst xmlns="http://schemas.openxmlformats.org/spreadsheetml/2006/main" count="362" uniqueCount="74">
  <si>
    <t>ID PERSON</t>
  </si>
  <si>
    <t>Tingkat Pendidikan Akhir</t>
  </si>
  <si>
    <t>Usia</t>
  </si>
  <si>
    <t>Satuan Kerja</t>
  </si>
  <si>
    <t>Bulan</t>
  </si>
  <si>
    <t>Nilai</t>
  </si>
  <si>
    <t>S3</t>
  </si>
  <si>
    <t>DINAS B</t>
  </si>
  <si>
    <t>Juli</t>
  </si>
  <si>
    <t>SLTA</t>
  </si>
  <si>
    <t>DINAS A</t>
  </si>
  <si>
    <t>S2</t>
  </si>
  <si>
    <t>BADAN D</t>
  </si>
  <si>
    <t>SD</t>
  </si>
  <si>
    <t>D3</t>
  </si>
  <si>
    <t>S1</t>
  </si>
  <si>
    <t>BADAN B</t>
  </si>
  <si>
    <t>DINAS P</t>
  </si>
  <si>
    <t>SLTP</t>
  </si>
  <si>
    <t>DINAS F</t>
  </si>
  <si>
    <t>D4</t>
  </si>
  <si>
    <t>dummy TPA</t>
  </si>
  <si>
    <t>nilai max</t>
  </si>
  <si>
    <t>nilai min</t>
  </si>
  <si>
    <t>TPA</t>
  </si>
  <si>
    <t>AVG</t>
  </si>
  <si>
    <t>Satuan kerja</t>
  </si>
  <si>
    <t>Quartil 1</t>
  </si>
  <si>
    <t>Quartil 2</t>
  </si>
  <si>
    <t>Quartil 3</t>
  </si>
  <si>
    <t>Quartil 4</t>
  </si>
  <si>
    <t>36 - 40</t>
  </si>
  <si>
    <t>41 - 45</t>
  </si>
  <si>
    <t>46 - 50</t>
  </si>
  <si>
    <t>&gt; 50</t>
  </si>
  <si>
    <t>AVG Nilai</t>
  </si>
  <si>
    <t>Quartil 0</t>
  </si>
  <si>
    <t>31 - 35</t>
  </si>
  <si>
    <t>&lt; 31</t>
  </si>
  <si>
    <t>SUM</t>
  </si>
  <si>
    <t>COUNT</t>
  </si>
  <si>
    <t>SUM ACC</t>
  </si>
  <si>
    <t>COUNT ACC</t>
  </si>
  <si>
    <t>Tingkat Pendidikan Akhir (AVG)</t>
  </si>
  <si>
    <t>Usia (AVG)</t>
  </si>
  <si>
    <t>Satuan Kerja (AVG)</t>
  </si>
  <si>
    <t>Performa</t>
  </si>
  <si>
    <t>Range</t>
  </si>
  <si>
    <t>FUNGSI REGRESI</t>
  </si>
  <si>
    <t>Indeks Performa</t>
  </si>
  <si>
    <t>B</t>
  </si>
  <si>
    <t>VB</t>
  </si>
  <si>
    <t>N</t>
  </si>
  <si>
    <t>G</t>
  </si>
  <si>
    <t>VG</t>
  </si>
  <si>
    <t>Very Bad</t>
  </si>
  <si>
    <t>Bad</t>
  </si>
  <si>
    <t>Normal</t>
  </si>
  <si>
    <t>Good</t>
  </si>
  <si>
    <t>Very Good</t>
  </si>
  <si>
    <t>Ranking</t>
  </si>
  <si>
    <t>INDEKS</t>
  </si>
  <si>
    <t>range &lt; -0,4</t>
  </si>
  <si>
    <t>range &gt; 0,4</t>
  </si>
  <si>
    <t>range &gt; -0,2 &amp; range &lt; 0.2</t>
  </si>
  <si>
    <t>range &gt; -0,4 &amp; range &lt; -0.2</t>
  </si>
  <si>
    <t>range &gt; 0,2 &amp; range &lt; 0.4</t>
  </si>
  <si>
    <t>Constanta</t>
  </si>
  <si>
    <t>Nilai Hasil Regresi</t>
  </si>
  <si>
    <t>Sum</t>
  </si>
  <si>
    <t>Average</t>
  </si>
  <si>
    <t>Running Total</t>
  </si>
  <si>
    <t>Count</t>
  </si>
  <si>
    <t>nilai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</si>
</sst>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#,##0.000"/>
    <numFmt numFmtId="172" formatCode="0.000"/>
  </numFmts>
  <fonts count="14" x14ac:knownFonts="1">
    <font>
      <sz val="11"/>
      <color theme="1"/>
      <name val="Arial"/>
    </font>
    <font>
      <sz val="9"/>
      <color rgb="FF333333"/>
      <name val="Arial"/>
    </font>
    <font>
      <sz val="9"/>
      <color rgb="FF666666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rgb="FF666666"/>
      <name val="Arial"/>
      <family val="2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333333"/>
      <name val="Arial"/>
      <family val="2"/>
    </font>
    <font>
      <b/>
      <sz val="9"/>
      <color rgb="FF333333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73">
    <xf numFmtId="0" fontId="0" fillId="0" borderId="0" xfId="0" applyFont="1" applyAlignment="1"/>
    <xf numFmtId="0" fontId="3" fillId="0" borderId="0" xfId="0" applyFont="1"/>
    <xf numFmtId="41" fontId="0" fillId="0" borderId="0" xfId="1" applyFont="1" applyAlignment="1"/>
    <xf numFmtId="4" fontId="0" fillId="0" borderId="0" xfId="0" applyNumberFormat="1" applyFont="1" applyAlignment="1"/>
    <xf numFmtId="0" fontId="1" fillId="0" borderId="0" xfId="0" applyFont="1" applyBorder="1" applyAlignment="1">
      <alignment horizontal="left"/>
    </xf>
    <xf numFmtId="0" fontId="0" fillId="0" borderId="0" xfId="0" applyFont="1" applyBorder="1" applyAlignment="1"/>
    <xf numFmtId="0" fontId="0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/>
    </xf>
    <xf numFmtId="172" fontId="6" fillId="0" borderId="1" xfId="0" applyNumberFormat="1" applyFont="1" applyBorder="1" applyAlignment="1">
      <alignment horizontal="center"/>
    </xf>
    <xf numFmtId="0" fontId="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72" fontId="8" fillId="0" borderId="1" xfId="0" applyNumberFormat="1" applyFont="1" applyBorder="1" applyAlignment="1">
      <alignment horizontal="center"/>
    </xf>
    <xf numFmtId="0" fontId="2" fillId="0" borderId="1" xfId="0" quotePrefix="1" applyNumberFormat="1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center"/>
    </xf>
    <xf numFmtId="0" fontId="13" fillId="6" borderId="1" xfId="0" quotePrefix="1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172" fontId="0" fillId="0" borderId="0" xfId="0" applyNumberFormat="1" applyFont="1" applyBorder="1" applyAlignment="1"/>
    <xf numFmtId="0" fontId="9" fillId="2" borderId="1" xfId="0" quotePrefix="1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/>
    </xf>
    <xf numFmtId="0" fontId="7" fillId="0" borderId="1" xfId="0" quotePrefix="1" applyNumberFormat="1" applyFont="1" applyBorder="1" applyAlignment="1">
      <alignment horizontal="center" vertical="top"/>
    </xf>
    <xf numFmtId="164" fontId="12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10" fillId="0" borderId="1" xfId="0" quotePrefix="1" applyNumberFormat="1" applyFont="1" applyBorder="1" applyAlignment="1">
      <alignment horizontal="center" vertical="top"/>
    </xf>
    <xf numFmtId="0" fontId="10" fillId="0" borderId="1" xfId="0" quotePrefix="1" applyFont="1" applyBorder="1" applyAlignment="1">
      <alignment horizontal="center" vertical="top"/>
    </xf>
    <xf numFmtId="0" fontId="12" fillId="6" borderId="1" xfId="0" quotePrefix="1" applyFont="1" applyFill="1" applyBorder="1" applyAlignment="1">
      <alignment horizontal="center" vertical="center"/>
    </xf>
    <xf numFmtId="0" fontId="12" fillId="2" borderId="1" xfId="0" quotePrefix="1" applyFont="1" applyFill="1" applyBorder="1" applyAlignment="1">
      <alignment horizontal="center" vertical="center"/>
    </xf>
    <xf numFmtId="0" fontId="12" fillId="5" borderId="1" xfId="0" quotePrefix="1" applyFont="1" applyFill="1" applyBorder="1" applyAlignment="1">
      <alignment horizontal="center" vertical="center"/>
    </xf>
    <xf numFmtId="0" fontId="12" fillId="4" borderId="1" xfId="0" quotePrefix="1" applyFont="1" applyFill="1" applyBorder="1" applyAlignment="1">
      <alignment horizontal="center" vertical="center"/>
    </xf>
    <xf numFmtId="0" fontId="12" fillId="3" borderId="1" xfId="0" quotePrefix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2" xfId="0" quotePrefix="1" applyNumberFormat="1" applyFont="1" applyBorder="1" applyAlignment="1">
      <alignment horizontal="center" vertical="top"/>
    </xf>
    <xf numFmtId="0" fontId="10" fillId="0" borderId="2" xfId="0" quotePrefix="1" applyFont="1" applyBorder="1" applyAlignment="1">
      <alignment horizontal="center" vertical="top"/>
    </xf>
    <xf numFmtId="0" fontId="2" fillId="0" borderId="2" xfId="0" quotePrefix="1" applyFont="1" applyBorder="1" applyAlignment="1">
      <alignment horizontal="center" vertical="top"/>
    </xf>
    <xf numFmtId="164" fontId="6" fillId="0" borderId="2" xfId="0" applyNumberFormat="1" applyFont="1" applyBorder="1" applyAlignment="1">
      <alignment horizontal="center" vertical="center"/>
    </xf>
    <xf numFmtId="0" fontId="10" fillId="0" borderId="2" xfId="0" quotePrefix="1" applyNumberFormat="1" applyFont="1" applyBorder="1" applyAlignment="1">
      <alignment horizontal="center" vertical="top"/>
    </xf>
    <xf numFmtId="172" fontId="8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 vertical="top"/>
    </xf>
    <xf numFmtId="172" fontId="6" fillId="0" borderId="2" xfId="0" applyNumberFormat="1" applyFont="1" applyBorder="1" applyAlignment="1">
      <alignment horizontal="center"/>
    </xf>
    <xf numFmtId="164" fontId="12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6" fillId="1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/>
    <xf numFmtId="0" fontId="6" fillId="7" borderId="3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1" fillId="0" borderId="1" xfId="0" quotePrefix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2" fontId="5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</cellXfs>
  <cellStyles count="2">
    <cellStyle name="Comma [0]" xfId="1" builtinId="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146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Usia Pegawai Pada Bulan Juni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298-4E5B-8359-8D1F7B6AC59D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298-4E5B-8359-8D1F7B6AC59D}"/>
              </c:ext>
            </c:extLst>
          </c:dPt>
          <c:cat>
            <c:numRef>
              <c:f>'Olah Data'!$A$24:$A$53</c:f>
              <c:numCache>
                <c:formatCode>General</c:formatCode>
                <c:ptCount val="3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</c:numCache>
            </c:numRef>
          </c:cat>
          <c:val>
            <c:numRef>
              <c:f>'Olah Data'!$C$24:$C$53</c:f>
              <c:numCache>
                <c:formatCode>General</c:formatCode>
                <c:ptCount val="30"/>
                <c:pt idx="0">
                  <c:v>61</c:v>
                </c:pt>
                <c:pt idx="1">
                  <c:v>59</c:v>
                </c:pt>
                <c:pt idx="2">
                  <c:v>57</c:v>
                </c:pt>
                <c:pt idx="3">
                  <c:v>56</c:v>
                </c:pt>
                <c:pt idx="4">
                  <c:v>54</c:v>
                </c:pt>
                <c:pt idx="5">
                  <c:v>48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43</c:v>
                </c:pt>
                <c:pt idx="10">
                  <c:v>43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41</c:v>
                </c:pt>
                <c:pt idx="15">
                  <c:v>41</c:v>
                </c:pt>
                <c:pt idx="16">
                  <c:v>40</c:v>
                </c:pt>
                <c:pt idx="17">
                  <c:v>39</c:v>
                </c:pt>
                <c:pt idx="18">
                  <c:v>39</c:v>
                </c:pt>
                <c:pt idx="19">
                  <c:v>38</c:v>
                </c:pt>
                <c:pt idx="20">
                  <c:v>35</c:v>
                </c:pt>
                <c:pt idx="21">
                  <c:v>34</c:v>
                </c:pt>
                <c:pt idx="22">
                  <c:v>32</c:v>
                </c:pt>
                <c:pt idx="23">
                  <c:v>28</c:v>
                </c:pt>
                <c:pt idx="24">
                  <c:v>27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8-4E5B-8359-8D1F7B6AC59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30985664"/>
        <c:axId val="947318528"/>
      </c:barChart>
      <c:catAx>
        <c:axId val="153098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/>
                  <a:t> ID pegawai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18528"/>
        <c:crosses val="autoZero"/>
        <c:auto val="1"/>
        <c:lblAlgn val="ctr"/>
        <c:lblOffset val="100"/>
        <c:tickLblSkip val="1"/>
        <c:noMultiLvlLbl val="0"/>
      </c:catAx>
      <c:valAx>
        <c:axId val="947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/>
                  <a:t>USIA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8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1464F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Nilai Pegawai Pada Bulan Juni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FB-4CF1-8459-CD44F0EEF7B4}"/>
              </c:ext>
            </c:extLst>
          </c:dPt>
          <c:dPt>
            <c:idx val="2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FB-4CF1-8459-CD44F0EEF7B4}"/>
              </c:ext>
            </c:extLst>
          </c:dPt>
          <c:cat>
            <c:numRef>
              <c:f>'Olah Data'!$A$24:$A$53</c:f>
              <c:numCache>
                <c:formatCode>General</c:formatCode>
                <c:ptCount val="3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</c:numCache>
            </c:numRef>
          </c:cat>
          <c:val>
            <c:numRef>
              <c:f>'Olah Data'!$F$24:$F$53</c:f>
              <c:numCache>
                <c:formatCode>#,##0.000</c:formatCode>
                <c:ptCount val="30"/>
                <c:pt idx="0">
                  <c:v>7.8843598000000004</c:v>
                </c:pt>
                <c:pt idx="1">
                  <c:v>6.9518298999999999</c:v>
                </c:pt>
                <c:pt idx="2">
                  <c:v>8.1845198000000003</c:v>
                </c:pt>
                <c:pt idx="3">
                  <c:v>6.5561198999999997</c:v>
                </c:pt>
                <c:pt idx="4">
                  <c:v>6.34694</c:v>
                </c:pt>
                <c:pt idx="5">
                  <c:v>6.7943500999999999</c:v>
                </c:pt>
                <c:pt idx="6">
                  <c:v>6.5459199000000003</c:v>
                </c:pt>
                <c:pt idx="7">
                  <c:v>7.1785698</c:v>
                </c:pt>
                <c:pt idx="8">
                  <c:v>7.4851599000000002</c:v>
                </c:pt>
                <c:pt idx="9">
                  <c:v>7.1904801999999997</c:v>
                </c:pt>
                <c:pt idx="10">
                  <c:v>7.1519298999999998</c:v>
                </c:pt>
                <c:pt idx="11">
                  <c:v>6.3766999000000002</c:v>
                </c:pt>
                <c:pt idx="12">
                  <c:v>7.5459199000000003</c:v>
                </c:pt>
                <c:pt idx="13">
                  <c:v>7.3784799999999997</c:v>
                </c:pt>
                <c:pt idx="14">
                  <c:v>7.6042299</c:v>
                </c:pt>
                <c:pt idx="15">
                  <c:v>7.0023397999999997</c:v>
                </c:pt>
                <c:pt idx="16">
                  <c:v>7.1802701999999998</c:v>
                </c:pt>
                <c:pt idx="17">
                  <c:v>7.4770398</c:v>
                </c:pt>
                <c:pt idx="18">
                  <c:v>6.4717397999999999</c:v>
                </c:pt>
                <c:pt idx="19">
                  <c:v>7.1300998</c:v>
                </c:pt>
                <c:pt idx="20">
                  <c:v>7.3217300999999999</c:v>
                </c:pt>
                <c:pt idx="21">
                  <c:v>6.9017901000000004</c:v>
                </c:pt>
                <c:pt idx="22">
                  <c:v>7.1925998</c:v>
                </c:pt>
                <c:pt idx="23">
                  <c:v>7.1904801999999997</c:v>
                </c:pt>
                <c:pt idx="24">
                  <c:v>7.6836700000000002</c:v>
                </c:pt>
                <c:pt idx="25">
                  <c:v>7.1020398</c:v>
                </c:pt>
                <c:pt idx="26">
                  <c:v>7.2653097999999998</c:v>
                </c:pt>
                <c:pt idx="27">
                  <c:v>8.4036302999999997</c:v>
                </c:pt>
                <c:pt idx="28">
                  <c:v>7.0431699999999999</c:v>
                </c:pt>
                <c:pt idx="29">
                  <c:v>7.0323099999999998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FB-4CF1-8459-CD44F0EEF7B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30985664"/>
        <c:axId val="947318528"/>
      </c:barChart>
      <c:catAx>
        <c:axId val="153098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/>
                  <a:t> ID</a:t>
                </a:r>
                <a:r>
                  <a:rPr lang="en-ID" sz="1000" baseline="0"/>
                  <a:t> pegawai</a:t>
                </a:r>
                <a:endParaRPr lang="en-ID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18528"/>
        <c:crosses val="autoZero"/>
        <c:auto val="1"/>
        <c:lblAlgn val="ctr"/>
        <c:lblOffset val="100"/>
        <c:tickLblSkip val="1"/>
        <c:noMultiLvlLbl val="0"/>
      </c:catAx>
      <c:valAx>
        <c:axId val="947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/>
                  <a:t>NILAI</a:t>
                </a:r>
                <a:endParaRPr lang="en-ID" sz="10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8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1464F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TPA Pegawai Pada Bulan Juni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</c:v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7A-4EBE-943D-89522EA4C9E6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7A-4EBE-943D-89522EA4C9E6}"/>
              </c:ext>
            </c:extLst>
          </c:dPt>
          <c:cat>
            <c:numRef>
              <c:f>'Olah Data'!$A$24:$A$53</c:f>
              <c:numCache>
                <c:formatCode>General</c:formatCode>
                <c:ptCount val="3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</c:numCache>
            </c:numRef>
          </c:cat>
          <c:val>
            <c:numRef>
              <c:f>'Olah Data'!$G$24:$G$53</c:f>
              <c:numCache>
                <c:formatCode>General</c:formatCode>
                <c:ptCount val="30"/>
                <c:pt idx="0">
                  <c:v>8</c:v>
                </c:pt>
                <c:pt idx="1">
                  <c:v>3</c:v>
                </c:pt>
                <c:pt idx="2">
                  <c:v>7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3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A-4EBE-943D-89522EA4C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30985664"/>
        <c:axId val="947318528"/>
      </c:barChart>
      <c:catAx>
        <c:axId val="153098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/>
                  <a:t> ID</a:t>
                </a:r>
                <a:r>
                  <a:rPr lang="en-ID" sz="1000" baseline="0"/>
                  <a:t> pegawai</a:t>
                </a:r>
                <a:endParaRPr lang="en-ID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18528"/>
        <c:crosses val="autoZero"/>
        <c:auto val="1"/>
        <c:lblAlgn val="ctr"/>
        <c:lblOffset val="100"/>
        <c:tickLblSkip val="1"/>
        <c:noMultiLvlLbl val="0"/>
      </c:catAx>
      <c:valAx>
        <c:axId val="947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aseline="0"/>
                  <a:t>TPA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8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1464F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Jumlah</a:t>
            </a:r>
            <a:r>
              <a:rPr lang="en-US" baseline="0"/>
              <a:t> Pegawai Tiap Satuan Kerja</a:t>
            </a:r>
            <a:r>
              <a:rPr lang="en-US"/>
              <a:t> Pada Bulan Juni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C64-45E6-A5DF-757214ADA195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C64-45E6-A5DF-757214ADA195}"/>
              </c:ext>
            </c:extLst>
          </c:dPt>
          <c:cat>
            <c:strRef>
              <c:f>'Olah Data'!$C$16:$C$21</c:f>
              <c:strCache>
                <c:ptCount val="6"/>
                <c:pt idx="0">
                  <c:v>BADAN B</c:v>
                </c:pt>
                <c:pt idx="1">
                  <c:v>BADAN D</c:v>
                </c:pt>
                <c:pt idx="2">
                  <c:v>DINAS A</c:v>
                </c:pt>
                <c:pt idx="3">
                  <c:v>DINAS B</c:v>
                </c:pt>
                <c:pt idx="4">
                  <c:v>DINAS F</c:v>
                </c:pt>
                <c:pt idx="5">
                  <c:v>DINAS P</c:v>
                </c:pt>
              </c:strCache>
            </c:strRef>
          </c:cat>
          <c:val>
            <c:numRef>
              <c:f>'Olah Data'!$D$16:$D$21</c:f>
              <c:numCache>
                <c:formatCode>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4-45E6-A5DF-757214ADA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1530985664"/>
        <c:axId val="947318528"/>
      </c:barChart>
      <c:catAx>
        <c:axId val="153098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/>
                  <a:t> SATUAN</a:t>
                </a:r>
                <a:r>
                  <a:rPr lang="en-ID" sz="1000" baseline="0"/>
                  <a:t> KERJA</a:t>
                </a:r>
              </a:p>
            </c:rich>
          </c:tx>
          <c:layout>
            <c:manualLayout>
              <c:xMode val="edge"/>
              <c:yMode val="edge"/>
              <c:x val="0.45998569571718778"/>
              <c:y val="0.91442086274973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18528"/>
        <c:crosses val="autoZero"/>
        <c:auto val="1"/>
        <c:lblAlgn val="ctr"/>
        <c:lblOffset val="100"/>
        <c:noMultiLvlLbl val="0"/>
      </c:catAx>
      <c:valAx>
        <c:axId val="9473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/>
                  <a:t>Jumlah pegawai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8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1464F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454026</xdr:colOff>
      <xdr:row>21</xdr:row>
      <xdr:rowOff>155045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FB6B1-0A87-4B0A-A4B6-111A7A66B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555903</xdr:colOff>
      <xdr:row>0</xdr:row>
      <xdr:rowOff>0</xdr:rowOff>
    </xdr:from>
    <xdr:to>
      <xdr:col>21</xdr:col>
      <xdr:colOff>82774</xdr:colOff>
      <xdr:row>22</xdr:row>
      <xdr:rowOff>6349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0B9288-0145-4E10-9F07-CD58B0AEF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146497</xdr:colOff>
      <xdr:row>0</xdr:row>
      <xdr:rowOff>0</xdr:rowOff>
    </xdr:from>
    <xdr:to>
      <xdr:col>31</xdr:col>
      <xdr:colOff>368804</xdr:colOff>
      <xdr:row>22</xdr:row>
      <xdr:rowOff>10583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33A175-56D8-44A2-8947-BF7330172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22</xdr:row>
      <xdr:rowOff>152399</xdr:rowOff>
    </xdr:from>
    <xdr:to>
      <xdr:col>10</xdr:col>
      <xdr:colOff>454026</xdr:colOff>
      <xdr:row>44</xdr:row>
      <xdr:rowOff>129644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A6290F-6C3E-49D5-832E-D58212A65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E62E-7090-48FE-9601-800B2BC7DC5F}">
  <dimension ref="A1"/>
  <sheetViews>
    <sheetView tabSelected="1" zoomScale="50" zoomScaleNormal="50" workbookViewId="0">
      <selection activeCell="M10" sqref="M10"/>
    </sheetView>
  </sheetViews>
  <sheetFormatPr defaultRowHeight="1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E52F-1E91-4A6A-A46A-191E6C83E5A0}">
  <dimension ref="A2:G32"/>
  <sheetViews>
    <sheetView zoomScale="60" zoomScaleNormal="60" workbookViewId="0"/>
  </sheetViews>
  <sheetFormatPr defaultRowHeight="14" x14ac:dyDescent="0.3"/>
  <cols>
    <col min="1" max="1" width="11.1640625" bestFit="1" customWidth="1"/>
    <col min="2" max="2" width="23.58203125" bestFit="1" customWidth="1"/>
    <col min="3" max="3" width="4.9140625" bestFit="1" customWidth="1"/>
    <col min="4" max="4" width="12.1640625" bestFit="1" customWidth="1"/>
    <col min="5" max="5" width="5.6640625" bestFit="1" customWidth="1"/>
    <col min="6" max="6" width="10.25" bestFit="1" customWidth="1"/>
  </cols>
  <sheetData>
    <row r="2" spans="1:7" x14ac:dyDescent="0.3">
      <c r="A2" s="33" t="s">
        <v>0</v>
      </c>
      <c r="B2" s="34" t="s">
        <v>1</v>
      </c>
      <c r="C2" s="35" t="s">
        <v>2</v>
      </c>
      <c r="D2" s="36" t="s">
        <v>3</v>
      </c>
      <c r="E2" s="37" t="s">
        <v>5</v>
      </c>
      <c r="F2" s="38" t="s">
        <v>46</v>
      </c>
      <c r="G2" s="56" t="s">
        <v>60</v>
      </c>
    </row>
    <row r="3" spans="1:7" x14ac:dyDescent="0.3">
      <c r="A3" s="28">
        <v>1028</v>
      </c>
      <c r="B3" s="32" t="s">
        <v>15</v>
      </c>
      <c r="C3" s="31">
        <v>25</v>
      </c>
      <c r="D3" s="13" t="s">
        <v>10</v>
      </c>
      <c r="E3" s="29">
        <v>8.4036302999999997</v>
      </c>
      <c r="F3" s="53" t="s">
        <v>59</v>
      </c>
      <c r="G3" s="51">
        <v>1</v>
      </c>
    </row>
    <row r="4" spans="1:7" x14ac:dyDescent="0.3">
      <c r="A4" s="28">
        <v>1025</v>
      </c>
      <c r="B4" s="32" t="s">
        <v>20</v>
      </c>
      <c r="C4" s="31">
        <v>27</v>
      </c>
      <c r="D4" s="13" t="s">
        <v>12</v>
      </c>
      <c r="E4" s="29">
        <v>7.6836700000000002</v>
      </c>
      <c r="F4" s="53" t="s">
        <v>59</v>
      </c>
      <c r="G4" s="51">
        <v>2</v>
      </c>
    </row>
    <row r="5" spans="1:7" x14ac:dyDescent="0.3">
      <c r="A5" s="28">
        <v>1009</v>
      </c>
      <c r="B5" s="32" t="s">
        <v>14</v>
      </c>
      <c r="C5" s="31">
        <v>47</v>
      </c>
      <c r="D5" s="13" t="s">
        <v>17</v>
      </c>
      <c r="E5" s="29">
        <v>7.4851599000000002</v>
      </c>
      <c r="F5" s="53" t="s">
        <v>59</v>
      </c>
      <c r="G5" s="51">
        <v>3</v>
      </c>
    </row>
    <row r="6" spans="1:7" x14ac:dyDescent="0.3">
      <c r="A6" s="28">
        <v>1014</v>
      </c>
      <c r="B6" s="32" t="s">
        <v>9</v>
      </c>
      <c r="C6" s="31">
        <v>42</v>
      </c>
      <c r="D6" s="13" t="s">
        <v>16</v>
      </c>
      <c r="E6" s="29">
        <v>7.3784799999999997</v>
      </c>
      <c r="F6" s="53" t="s">
        <v>59</v>
      </c>
      <c r="G6" s="51">
        <v>4</v>
      </c>
    </row>
    <row r="7" spans="1:7" x14ac:dyDescent="0.3">
      <c r="A7" s="28">
        <v>1001</v>
      </c>
      <c r="B7" s="32" t="s">
        <v>6</v>
      </c>
      <c r="C7" s="31">
        <v>61</v>
      </c>
      <c r="D7" s="13" t="s">
        <v>7</v>
      </c>
      <c r="E7" s="29">
        <v>7.8843598000000004</v>
      </c>
      <c r="F7" s="53" t="s">
        <v>58</v>
      </c>
      <c r="G7" s="51">
        <v>5</v>
      </c>
    </row>
    <row r="8" spans="1:7" x14ac:dyDescent="0.3">
      <c r="A8" s="28">
        <v>1013</v>
      </c>
      <c r="B8" s="32" t="s">
        <v>15</v>
      </c>
      <c r="C8" s="31">
        <v>42</v>
      </c>
      <c r="D8" s="13" t="s">
        <v>16</v>
      </c>
      <c r="E8" s="29">
        <v>7.5459199000000003</v>
      </c>
      <c r="F8" s="53" t="s">
        <v>58</v>
      </c>
      <c r="G8" s="51">
        <v>6</v>
      </c>
    </row>
    <row r="9" spans="1:7" x14ac:dyDescent="0.3">
      <c r="A9" s="28">
        <v>1018</v>
      </c>
      <c r="B9" s="32" t="s">
        <v>15</v>
      </c>
      <c r="C9" s="31">
        <v>39</v>
      </c>
      <c r="D9" s="13" t="s">
        <v>19</v>
      </c>
      <c r="E9" s="29">
        <v>7.4770398</v>
      </c>
      <c r="F9" s="53" t="s">
        <v>58</v>
      </c>
      <c r="G9" s="51">
        <v>7</v>
      </c>
    </row>
    <row r="10" spans="1:7" x14ac:dyDescent="0.3">
      <c r="A10" s="28">
        <v>1004</v>
      </c>
      <c r="B10" s="32" t="s">
        <v>13</v>
      </c>
      <c r="C10" s="31">
        <v>56</v>
      </c>
      <c r="D10" s="13" t="s">
        <v>7</v>
      </c>
      <c r="E10" s="29">
        <v>6.5561198999999997</v>
      </c>
      <c r="F10" s="53" t="s">
        <v>57</v>
      </c>
      <c r="G10" s="51">
        <v>8</v>
      </c>
    </row>
    <row r="11" spans="1:7" x14ac:dyDescent="0.3">
      <c r="A11" s="28">
        <v>1017</v>
      </c>
      <c r="B11" s="32" t="s">
        <v>14</v>
      </c>
      <c r="C11" s="31">
        <v>40</v>
      </c>
      <c r="D11" s="13" t="s">
        <v>17</v>
      </c>
      <c r="E11" s="29">
        <v>7.1802701999999998</v>
      </c>
      <c r="F11" s="53" t="s">
        <v>57</v>
      </c>
      <c r="G11" s="51">
        <v>9</v>
      </c>
    </row>
    <row r="12" spans="1:7" x14ac:dyDescent="0.3">
      <c r="A12" s="28">
        <v>1011</v>
      </c>
      <c r="B12" s="32" t="s">
        <v>18</v>
      </c>
      <c r="C12" s="31">
        <v>43</v>
      </c>
      <c r="D12" s="13" t="s">
        <v>19</v>
      </c>
      <c r="E12" s="29">
        <v>7.1519298999999998</v>
      </c>
      <c r="F12" s="53" t="s">
        <v>57</v>
      </c>
      <c r="G12" s="51">
        <v>10</v>
      </c>
    </row>
    <row r="13" spans="1:7" x14ac:dyDescent="0.3">
      <c r="A13" s="28">
        <v>1015</v>
      </c>
      <c r="B13" s="32" t="s">
        <v>15</v>
      </c>
      <c r="C13" s="31">
        <v>41</v>
      </c>
      <c r="D13" s="13" t="s">
        <v>12</v>
      </c>
      <c r="E13" s="29">
        <v>7.6042299</v>
      </c>
      <c r="F13" s="53" t="s">
        <v>57</v>
      </c>
      <c r="G13" s="51">
        <v>11</v>
      </c>
    </row>
    <row r="14" spans="1:7" x14ac:dyDescent="0.3">
      <c r="A14" s="28">
        <v>1010</v>
      </c>
      <c r="B14" s="32" t="s">
        <v>14</v>
      </c>
      <c r="C14" s="31">
        <v>43</v>
      </c>
      <c r="D14" s="13" t="s">
        <v>10</v>
      </c>
      <c r="E14" s="29">
        <v>7.1904801999999997</v>
      </c>
      <c r="F14" s="53" t="s">
        <v>57</v>
      </c>
      <c r="G14" s="51">
        <v>12</v>
      </c>
    </row>
    <row r="15" spans="1:7" x14ac:dyDescent="0.3">
      <c r="A15" s="28">
        <v>1006</v>
      </c>
      <c r="B15" s="32" t="s">
        <v>14</v>
      </c>
      <c r="C15" s="31">
        <v>48</v>
      </c>
      <c r="D15" s="13" t="s">
        <v>7</v>
      </c>
      <c r="E15" s="29">
        <v>6.7943500999999999</v>
      </c>
      <c r="F15" s="53" t="s">
        <v>57</v>
      </c>
      <c r="G15" s="51">
        <v>13</v>
      </c>
    </row>
    <row r="16" spans="1:7" x14ac:dyDescent="0.3">
      <c r="A16" s="28">
        <v>1021</v>
      </c>
      <c r="B16" s="32" t="s">
        <v>15</v>
      </c>
      <c r="C16" s="31">
        <v>35</v>
      </c>
      <c r="D16" s="13" t="s">
        <v>17</v>
      </c>
      <c r="E16" s="29">
        <v>7.3217300999999999</v>
      </c>
      <c r="F16" s="53" t="s">
        <v>57</v>
      </c>
      <c r="G16" s="51">
        <v>14</v>
      </c>
    </row>
    <row r="17" spans="1:7" x14ac:dyDescent="0.3">
      <c r="A17" s="28">
        <v>1023</v>
      </c>
      <c r="B17" s="32" t="s">
        <v>15</v>
      </c>
      <c r="C17" s="31">
        <v>32</v>
      </c>
      <c r="D17" s="13" t="s">
        <v>19</v>
      </c>
      <c r="E17" s="29">
        <v>7.1925998</v>
      </c>
      <c r="F17" s="53" t="s">
        <v>57</v>
      </c>
      <c r="G17" s="51">
        <v>15</v>
      </c>
    </row>
    <row r="18" spans="1:7" x14ac:dyDescent="0.3">
      <c r="A18" s="28">
        <v>1008</v>
      </c>
      <c r="B18" s="32" t="s">
        <v>15</v>
      </c>
      <c r="C18" s="31">
        <v>47</v>
      </c>
      <c r="D18" s="13" t="s">
        <v>16</v>
      </c>
      <c r="E18" s="29">
        <v>7.1785698</v>
      </c>
      <c r="F18" s="53" t="s">
        <v>57</v>
      </c>
      <c r="G18" s="51">
        <v>16</v>
      </c>
    </row>
    <row r="19" spans="1:7" x14ac:dyDescent="0.3">
      <c r="A19" s="28">
        <v>1022</v>
      </c>
      <c r="B19" s="32" t="s">
        <v>9</v>
      </c>
      <c r="C19" s="31">
        <v>34</v>
      </c>
      <c r="D19" s="13" t="s">
        <v>17</v>
      </c>
      <c r="E19" s="29">
        <v>6.9017901000000004</v>
      </c>
      <c r="F19" s="53" t="s">
        <v>57</v>
      </c>
      <c r="G19" s="51">
        <v>17</v>
      </c>
    </row>
    <row r="20" spans="1:7" x14ac:dyDescent="0.3">
      <c r="A20" s="28">
        <v>1003</v>
      </c>
      <c r="B20" s="32" t="s">
        <v>11</v>
      </c>
      <c r="C20" s="31">
        <v>57</v>
      </c>
      <c r="D20" s="13" t="s">
        <v>12</v>
      </c>
      <c r="E20" s="29">
        <v>8.1845198000000003</v>
      </c>
      <c r="F20" s="53" t="s">
        <v>57</v>
      </c>
      <c r="G20" s="51">
        <v>18</v>
      </c>
    </row>
    <row r="21" spans="1:7" x14ac:dyDescent="0.3">
      <c r="A21" s="28">
        <v>1024</v>
      </c>
      <c r="B21" s="32" t="s">
        <v>15</v>
      </c>
      <c r="C21" s="31">
        <v>28</v>
      </c>
      <c r="D21" s="13" t="s">
        <v>17</v>
      </c>
      <c r="E21" s="29">
        <v>7.1904801999999997</v>
      </c>
      <c r="F21" s="53" t="s">
        <v>57</v>
      </c>
      <c r="G21" s="51">
        <v>19</v>
      </c>
    </row>
    <row r="22" spans="1:7" x14ac:dyDescent="0.3">
      <c r="A22" s="28">
        <v>1002</v>
      </c>
      <c r="B22" s="32" t="s">
        <v>9</v>
      </c>
      <c r="C22" s="31">
        <v>59</v>
      </c>
      <c r="D22" s="13" t="s">
        <v>10</v>
      </c>
      <c r="E22" s="29">
        <v>6.9518298999999999</v>
      </c>
      <c r="F22" s="53" t="s">
        <v>57</v>
      </c>
      <c r="G22" s="51">
        <v>20</v>
      </c>
    </row>
    <row r="23" spans="1:7" x14ac:dyDescent="0.3">
      <c r="A23" s="28">
        <v>1007</v>
      </c>
      <c r="B23" s="32" t="s">
        <v>9</v>
      </c>
      <c r="C23" s="31">
        <v>47</v>
      </c>
      <c r="D23" s="13" t="s">
        <v>7</v>
      </c>
      <c r="E23" s="29">
        <v>6.5459199000000003</v>
      </c>
      <c r="F23" s="53" t="s">
        <v>57</v>
      </c>
      <c r="G23" s="51">
        <v>21</v>
      </c>
    </row>
    <row r="24" spans="1:7" x14ac:dyDescent="0.3">
      <c r="A24" s="28">
        <v>1027</v>
      </c>
      <c r="B24" s="32" t="s">
        <v>15</v>
      </c>
      <c r="C24" s="31">
        <v>25</v>
      </c>
      <c r="D24" s="13" t="s">
        <v>10</v>
      </c>
      <c r="E24" s="29">
        <v>7.2653097999999998</v>
      </c>
      <c r="F24" s="53" t="s">
        <v>57</v>
      </c>
      <c r="G24" s="51">
        <v>22</v>
      </c>
    </row>
    <row r="25" spans="1:7" x14ac:dyDescent="0.3">
      <c r="A25" s="28">
        <v>1016</v>
      </c>
      <c r="B25" s="32" t="s">
        <v>15</v>
      </c>
      <c r="C25" s="31">
        <v>41</v>
      </c>
      <c r="D25" s="13" t="s">
        <v>19</v>
      </c>
      <c r="E25" s="29">
        <v>7.0023397999999997</v>
      </c>
      <c r="F25" s="53" t="s">
        <v>57</v>
      </c>
      <c r="G25" s="51">
        <v>23</v>
      </c>
    </row>
    <row r="26" spans="1:7" x14ac:dyDescent="0.3">
      <c r="A26" s="28">
        <v>1029</v>
      </c>
      <c r="B26" s="32" t="s">
        <v>15</v>
      </c>
      <c r="C26" s="31">
        <v>25</v>
      </c>
      <c r="D26" s="13" t="s">
        <v>16</v>
      </c>
      <c r="E26" s="29">
        <v>7.0431699999999999</v>
      </c>
      <c r="F26" s="53" t="s">
        <v>56</v>
      </c>
      <c r="G26" s="51">
        <v>24</v>
      </c>
    </row>
    <row r="27" spans="1:7" x14ac:dyDescent="0.3">
      <c r="A27" s="28">
        <v>1020</v>
      </c>
      <c r="B27" s="32" t="s">
        <v>15</v>
      </c>
      <c r="C27" s="31">
        <v>38</v>
      </c>
      <c r="D27" s="13" t="s">
        <v>10</v>
      </c>
      <c r="E27" s="29">
        <v>7.1300998</v>
      </c>
      <c r="F27" s="53" t="s">
        <v>56</v>
      </c>
      <c r="G27" s="51">
        <v>25</v>
      </c>
    </row>
    <row r="28" spans="1:7" x14ac:dyDescent="0.3">
      <c r="A28" s="28">
        <v>1019</v>
      </c>
      <c r="B28" s="32" t="s">
        <v>20</v>
      </c>
      <c r="C28" s="31">
        <v>39</v>
      </c>
      <c r="D28" s="13" t="s">
        <v>16</v>
      </c>
      <c r="E28" s="29">
        <v>6.4717397999999999</v>
      </c>
      <c r="F28" s="53" t="s">
        <v>56</v>
      </c>
      <c r="G28" s="51">
        <v>26</v>
      </c>
    </row>
    <row r="29" spans="1:7" x14ac:dyDescent="0.3">
      <c r="A29" s="28">
        <v>1012</v>
      </c>
      <c r="B29" s="32" t="s">
        <v>20</v>
      </c>
      <c r="C29" s="31">
        <v>42</v>
      </c>
      <c r="D29" s="13" t="s">
        <v>19</v>
      </c>
      <c r="E29" s="29">
        <v>6.3766999000000002</v>
      </c>
      <c r="F29" s="53" t="s">
        <v>55</v>
      </c>
      <c r="G29" s="51">
        <v>27</v>
      </c>
    </row>
    <row r="30" spans="1:7" x14ac:dyDescent="0.3">
      <c r="A30" s="28">
        <v>1005</v>
      </c>
      <c r="B30" s="32" t="s">
        <v>14</v>
      </c>
      <c r="C30" s="31">
        <v>54</v>
      </c>
      <c r="D30" s="13" t="s">
        <v>7</v>
      </c>
      <c r="E30" s="29">
        <v>6.34694</v>
      </c>
      <c r="F30" s="53" t="s">
        <v>55</v>
      </c>
      <c r="G30" s="51">
        <v>28</v>
      </c>
    </row>
    <row r="31" spans="1:7" x14ac:dyDescent="0.3">
      <c r="A31" s="28">
        <v>1026</v>
      </c>
      <c r="B31" s="32" t="s">
        <v>15</v>
      </c>
      <c r="C31" s="31">
        <v>25</v>
      </c>
      <c r="D31" s="13" t="s">
        <v>12</v>
      </c>
      <c r="E31" s="29">
        <v>7.1020398</v>
      </c>
      <c r="F31" s="53" t="s">
        <v>55</v>
      </c>
      <c r="G31" s="51">
        <v>29</v>
      </c>
    </row>
    <row r="32" spans="1:7" x14ac:dyDescent="0.3">
      <c r="A32" s="28">
        <v>1030</v>
      </c>
      <c r="B32" s="32" t="s">
        <v>15</v>
      </c>
      <c r="C32" s="31">
        <v>25</v>
      </c>
      <c r="D32" s="13" t="s">
        <v>12</v>
      </c>
      <c r="E32" s="29">
        <v>7.0323099999999998</v>
      </c>
      <c r="F32" s="53" t="s">
        <v>55</v>
      </c>
      <c r="G32" s="51">
        <v>30</v>
      </c>
    </row>
  </sheetData>
  <sortState ref="A3:G32">
    <sortCondition ref="G3"/>
  </sortState>
  <conditionalFormatting sqref="A3:A32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22E9-8B63-4714-8113-7F157F140FA7}">
  <dimension ref="A2:AG33"/>
  <sheetViews>
    <sheetView showGridLines="0" topLeftCell="A2" zoomScale="60" zoomScaleNormal="60" workbookViewId="0">
      <selection activeCell="AI2" sqref="AI2"/>
    </sheetView>
  </sheetViews>
  <sheetFormatPr defaultRowHeight="14" x14ac:dyDescent="0.3"/>
  <cols>
    <col min="1" max="1" width="11.1640625" bestFit="1" customWidth="1"/>
    <col min="2" max="2" width="23.58203125" hidden="1" customWidth="1"/>
    <col min="3" max="3" width="1.75" hidden="1" customWidth="1"/>
    <col min="4" max="4" width="3.4140625" hidden="1" customWidth="1"/>
    <col min="5" max="5" width="4.6640625" hidden="1" customWidth="1"/>
    <col min="6" max="6" width="29.6640625" hidden="1" customWidth="1"/>
    <col min="7" max="7" width="11.25" customWidth="1"/>
    <col min="8" max="10" width="11.25" hidden="1" customWidth="1"/>
    <col min="11" max="11" width="12.4140625" customWidth="1"/>
    <col min="12" max="12" width="12.1640625" customWidth="1"/>
    <col min="13" max="15" width="12.1640625" hidden="1" customWidth="1"/>
    <col min="16" max="16" width="18.25" customWidth="1"/>
    <col min="17" max="19" width="18.25" hidden="1" customWidth="1"/>
    <col min="21" max="21" width="16.33203125" customWidth="1"/>
    <col min="22" max="22" width="9.9140625" customWidth="1"/>
    <col min="23" max="23" width="9.5" bestFit="1" customWidth="1"/>
    <col min="24" max="25" width="6" bestFit="1" customWidth="1"/>
    <col min="26" max="26" width="10.6640625" bestFit="1" customWidth="1"/>
    <col min="27" max="27" width="10.9140625" customWidth="1"/>
    <col min="28" max="28" width="9.9140625" customWidth="1"/>
    <col min="31" max="31" width="25.25" customWidth="1"/>
    <col min="33" max="33" width="12.1640625" customWidth="1"/>
  </cols>
  <sheetData>
    <row r="2" spans="1:33" x14ac:dyDescent="0.3">
      <c r="V2" s="62" t="s">
        <v>48</v>
      </c>
      <c r="W2" s="63" t="s">
        <v>67</v>
      </c>
      <c r="X2" s="34" t="s">
        <v>24</v>
      </c>
      <c r="Y2" s="35" t="s">
        <v>2</v>
      </c>
      <c r="Z2" s="36" t="s">
        <v>3</v>
      </c>
    </row>
    <row r="3" spans="1:33" ht="33" customHeight="1" x14ac:dyDescent="0.3">
      <c r="A3" s="33" t="s">
        <v>0</v>
      </c>
      <c r="B3" s="34" t="s">
        <v>1</v>
      </c>
      <c r="C3" s="34"/>
      <c r="D3" s="34"/>
      <c r="E3" s="34"/>
      <c r="F3" s="34" t="s">
        <v>43</v>
      </c>
      <c r="G3" s="35" t="s">
        <v>2</v>
      </c>
      <c r="H3" s="35"/>
      <c r="I3" s="35"/>
      <c r="J3" s="35"/>
      <c r="K3" s="35" t="s">
        <v>44</v>
      </c>
      <c r="L3" s="36" t="s">
        <v>3</v>
      </c>
      <c r="M3" s="36"/>
      <c r="N3" s="36"/>
      <c r="O3" s="36"/>
      <c r="P3" s="36" t="s">
        <v>45</v>
      </c>
      <c r="Q3" s="36"/>
      <c r="R3" s="36"/>
      <c r="S3" s="36"/>
      <c r="T3" s="37" t="s">
        <v>5</v>
      </c>
      <c r="U3" s="64" t="s">
        <v>46</v>
      </c>
      <c r="V3" s="62"/>
      <c r="W3" s="48">
        <v>-4.2009999999999996</v>
      </c>
      <c r="X3" s="48">
        <v>0.86899999999999999</v>
      </c>
      <c r="Y3" s="48">
        <v>2.9000000000000001E-2</v>
      </c>
      <c r="Z3" s="48">
        <v>0.68600000000000005</v>
      </c>
      <c r="AA3" s="69" t="s">
        <v>68</v>
      </c>
      <c r="AB3" s="50" t="s">
        <v>47</v>
      </c>
      <c r="AC3" s="61" t="s">
        <v>61</v>
      </c>
      <c r="AD3" s="56" t="s">
        <v>60</v>
      </c>
      <c r="AE3" s="59" t="s">
        <v>49</v>
      </c>
      <c r="AF3" s="52"/>
      <c r="AG3" s="52"/>
    </row>
    <row r="4" spans="1:33" x14ac:dyDescent="0.3">
      <c r="A4" s="39">
        <v>1001</v>
      </c>
      <c r="B4" s="40" t="s">
        <v>6</v>
      </c>
      <c r="C4" s="41" t="str">
        <f>LEFT(F4,1)</f>
        <v>7</v>
      </c>
      <c r="D4" s="41" t="str">
        <f>MID(F4,3,3)</f>
        <v>884</v>
      </c>
      <c r="E4" s="41" t="str">
        <f>CONCATENATE(C4,".",D4)</f>
        <v>7.884</v>
      </c>
      <c r="F4" s="42">
        <f>VLOOKUP(B4,'Olah Data'!$K$8:$L$15,2,0)</f>
        <v>7.8843598000000004</v>
      </c>
      <c r="G4" s="43">
        <v>61</v>
      </c>
      <c r="H4" s="41" t="str">
        <f>LEFT(K4,1)</f>
        <v>7</v>
      </c>
      <c r="I4" s="41" t="str">
        <f>MID(K4,3,3)</f>
        <v>184</v>
      </c>
      <c r="J4" s="41" t="str">
        <f>CONCATENATE(H4,".",I4)</f>
        <v>7.184</v>
      </c>
      <c r="K4" s="44">
        <v>7.1847538800000068</v>
      </c>
      <c r="L4" s="45" t="s">
        <v>7</v>
      </c>
      <c r="M4" s="41" t="str">
        <f>LEFT(P4,1)</f>
        <v>6</v>
      </c>
      <c r="N4" s="41" t="str">
        <f>MID(P4,3,3)</f>
        <v>825</v>
      </c>
      <c r="O4" s="41" t="str">
        <f>CONCATENATE(M4,".",N4)</f>
        <v>6.825</v>
      </c>
      <c r="P4" s="46">
        <f>VLOOKUP(L4,'Olah Data'!$N$8:$O$13,2,0)</f>
        <v>6.8255379399999994</v>
      </c>
      <c r="Q4" s="41" t="str">
        <f>LEFT(T4,1)</f>
        <v>7</v>
      </c>
      <c r="R4" s="41" t="str">
        <f>MID(T4,3,3)</f>
        <v>884</v>
      </c>
      <c r="S4" s="41" t="str">
        <f>CONCATENATE(Q4,".",R4)</f>
        <v>7.884</v>
      </c>
      <c r="T4" s="47">
        <v>7.8843598000000004</v>
      </c>
      <c r="U4" s="53" t="str">
        <f>VLOOKUP(AC4,$AF$4:$AG$8,2,0)</f>
        <v>Good</v>
      </c>
      <c r="V4" s="58"/>
      <c r="W4" s="48">
        <v>-4.2009999999999996</v>
      </c>
      <c r="X4" s="70">
        <f>F4*$X$3</f>
        <v>6.8515086662</v>
      </c>
      <c r="Y4" s="70">
        <f>K4*$Y$3</f>
        <v>0.20835786252000021</v>
      </c>
      <c r="Z4" s="70">
        <f>P4*$Z$3</f>
        <v>4.6823190268400001</v>
      </c>
      <c r="AA4" s="16">
        <f>SUM(W4:Z4)</f>
        <v>7.5411855555600003</v>
      </c>
      <c r="AB4" s="30">
        <f>T4-AA4</f>
        <v>0.34317424444000011</v>
      </c>
      <c r="AC4" s="6" t="str">
        <f>IF(AB4&lt;-0.4,"VB",IF(AB4&lt;-0.2,"B",IF(AB4&lt;0.2,"N",IF(AB4&lt;0.4,"G","VG"))))</f>
        <v>G</v>
      </c>
      <c r="AD4" s="9">
        <f>RANK(AB4,$AB$4:$AB$33,0)</f>
        <v>5</v>
      </c>
      <c r="AE4" s="54" t="s">
        <v>62</v>
      </c>
      <c r="AF4" s="53" t="s">
        <v>51</v>
      </c>
      <c r="AG4" s="53" t="s">
        <v>55</v>
      </c>
    </row>
    <row r="5" spans="1:33" x14ac:dyDescent="0.3">
      <c r="A5" s="28">
        <v>1002</v>
      </c>
      <c r="B5" s="32" t="s">
        <v>9</v>
      </c>
      <c r="C5" s="7" t="str">
        <f t="shared" ref="C5:C33" si="0">LEFT(F5,1)</f>
        <v>6</v>
      </c>
      <c r="D5" s="7" t="str">
        <f t="shared" ref="D5:D33" si="1">MID(F5,3,3)</f>
        <v>944</v>
      </c>
      <c r="E5" s="7" t="str">
        <f t="shared" ref="E5:E33" si="2">CONCATENATE(C5,".",D5)</f>
        <v>6.944</v>
      </c>
      <c r="F5" s="30">
        <f>VLOOKUP(B5,'Olah Data'!$K$8:$L$15,2,0)</f>
        <v>6.9445049750000001</v>
      </c>
      <c r="G5" s="31">
        <v>59</v>
      </c>
      <c r="H5" s="7" t="str">
        <f t="shared" ref="H5:H33" si="3">LEFT(K5,1)</f>
        <v>7</v>
      </c>
      <c r="I5" s="7" t="str">
        <f t="shared" ref="I5:I33" si="4">MID(K5,3,3)</f>
        <v>184</v>
      </c>
      <c r="J5" s="7" t="str">
        <f t="shared" ref="J5:J33" si="5">CONCATENATE(H5,".",I5)</f>
        <v>7.184</v>
      </c>
      <c r="K5" s="20">
        <v>7.1847538800000068</v>
      </c>
      <c r="L5" s="13" t="s">
        <v>10</v>
      </c>
      <c r="M5" s="7" t="str">
        <f t="shared" ref="M5:M33" si="6">LEFT(P5,1)</f>
        <v>7</v>
      </c>
      <c r="N5" s="7" t="str">
        <f t="shared" ref="N5:N33" si="7">MID(P5,3,3)</f>
        <v>388</v>
      </c>
      <c r="O5" s="7" t="str">
        <f t="shared" ref="O5:O33" si="8">CONCATENATE(M5,".",N5)</f>
        <v>7.388</v>
      </c>
      <c r="P5" s="16">
        <f>VLOOKUP(L5,'Olah Data'!$N$8:$O$13,2,0)</f>
        <v>7.3882700000000003</v>
      </c>
      <c r="Q5" s="7" t="str">
        <f t="shared" ref="Q5:Q33" si="9">LEFT(T5,1)</f>
        <v>6</v>
      </c>
      <c r="R5" s="7" t="str">
        <f t="shared" ref="R5:R33" si="10">MID(T5,3,3)</f>
        <v>951</v>
      </c>
      <c r="S5" s="7" t="str">
        <f t="shared" ref="S5:S33" si="11">CONCATENATE(Q5,".",R5)</f>
        <v>6.951</v>
      </c>
      <c r="T5" s="29">
        <v>6.9518298999999999</v>
      </c>
      <c r="U5" s="53" t="str">
        <f t="shared" ref="U5:U33" si="12">VLOOKUP(AC5,$AF$4:$AG$8,2,0)</f>
        <v>Normal</v>
      </c>
      <c r="V5" s="58"/>
      <c r="W5" s="48">
        <v>-4.2009999999999996</v>
      </c>
      <c r="X5" s="70">
        <f>F5*$X$3</f>
        <v>6.0347748232749998</v>
      </c>
      <c r="Y5" s="70">
        <f>K5*$Y$3</f>
        <v>0.20835786252000021</v>
      </c>
      <c r="Z5" s="70">
        <f>P5*$Z$3</f>
        <v>5.0683532200000005</v>
      </c>
      <c r="AA5" s="16">
        <f t="shared" ref="AA5:AA33" si="13">SUM(W5:Z5)</f>
        <v>7.1104859057950005</v>
      </c>
      <c r="AB5" s="30">
        <f>T5-AA5</f>
        <v>-0.15865600579500061</v>
      </c>
      <c r="AC5" s="6" t="str">
        <f t="shared" ref="AC5:AC33" si="14">IF(AB5&lt;-0.4,"VB",IF(AB5&lt;-0.2,"B",IF(AB5&lt;0.2,"N",IF(AB5&lt;0.4,"G","VG"))))</f>
        <v>N</v>
      </c>
      <c r="AD5" s="9">
        <f>RANK(AB5,$AB$4:$AB$33,0)</f>
        <v>20</v>
      </c>
      <c r="AE5" s="54" t="s">
        <v>65</v>
      </c>
      <c r="AF5" s="53" t="s">
        <v>50</v>
      </c>
      <c r="AG5" s="53" t="s">
        <v>56</v>
      </c>
    </row>
    <row r="6" spans="1:33" x14ac:dyDescent="0.3">
      <c r="A6" s="28">
        <v>1003</v>
      </c>
      <c r="B6" s="32" t="s">
        <v>11</v>
      </c>
      <c r="C6" s="7" t="str">
        <f t="shared" si="0"/>
        <v>8</v>
      </c>
      <c r="D6" s="7" t="str">
        <f t="shared" si="1"/>
        <v>184</v>
      </c>
      <c r="E6" s="7" t="str">
        <f t="shared" si="2"/>
        <v>8.184</v>
      </c>
      <c r="F6" s="30">
        <f>VLOOKUP(B6,'Olah Data'!$K$8:$L$15,2,0)</f>
        <v>8.1845198000000003</v>
      </c>
      <c r="G6" s="31">
        <v>57</v>
      </c>
      <c r="H6" s="7" t="str">
        <f t="shared" si="3"/>
        <v>7</v>
      </c>
      <c r="I6" s="7" t="str">
        <f t="shared" si="4"/>
        <v>184</v>
      </c>
      <c r="J6" s="7" t="str">
        <f t="shared" si="5"/>
        <v>7.184</v>
      </c>
      <c r="K6" s="20">
        <v>7.1847538800000068</v>
      </c>
      <c r="L6" s="13" t="s">
        <v>12</v>
      </c>
      <c r="M6" s="7" t="str">
        <f t="shared" si="6"/>
        <v>7</v>
      </c>
      <c r="N6" s="7" t="str">
        <f t="shared" si="7"/>
        <v>521</v>
      </c>
      <c r="O6" s="7" t="str">
        <f t="shared" si="8"/>
        <v>7.521</v>
      </c>
      <c r="P6" s="16">
        <f>VLOOKUP(L6,'Olah Data'!$N$8:$O$13,2,0)</f>
        <v>7.5213538999999994</v>
      </c>
      <c r="Q6" s="7" t="str">
        <f t="shared" si="9"/>
        <v>8</v>
      </c>
      <c r="R6" s="7" t="str">
        <f t="shared" si="10"/>
        <v>184</v>
      </c>
      <c r="S6" s="7" t="str">
        <f t="shared" si="11"/>
        <v>8.184</v>
      </c>
      <c r="T6" s="29">
        <v>8.1845198000000003</v>
      </c>
      <c r="U6" s="53" t="str">
        <f t="shared" si="12"/>
        <v>Normal</v>
      </c>
      <c r="V6" s="58"/>
      <c r="W6" s="48">
        <v>-4.2009999999999996</v>
      </c>
      <c r="X6" s="70">
        <f>F6*$X$3</f>
        <v>7.1123477062000005</v>
      </c>
      <c r="Y6" s="70">
        <f>K6*$Y$3</f>
        <v>0.20835786252000021</v>
      </c>
      <c r="Z6" s="70">
        <f>P6*$Z$3</f>
        <v>5.1596487754</v>
      </c>
      <c r="AA6" s="16">
        <f t="shared" si="13"/>
        <v>8.2793543441200015</v>
      </c>
      <c r="AB6" s="30">
        <f>T6-AA6</f>
        <v>-9.4834544120001141E-2</v>
      </c>
      <c r="AC6" s="6" t="str">
        <f t="shared" si="14"/>
        <v>N</v>
      </c>
      <c r="AD6" s="9">
        <f>RANK(AB6,$AB$4:$AB$33,0)</f>
        <v>18</v>
      </c>
      <c r="AE6" s="54" t="s">
        <v>64</v>
      </c>
      <c r="AF6" s="53" t="s">
        <v>52</v>
      </c>
      <c r="AG6" s="53" t="s">
        <v>57</v>
      </c>
    </row>
    <row r="7" spans="1:33" x14ac:dyDescent="0.3">
      <c r="A7" s="28">
        <v>1004</v>
      </c>
      <c r="B7" s="32" t="s">
        <v>13</v>
      </c>
      <c r="C7" s="7" t="str">
        <f t="shared" si="0"/>
        <v>6</v>
      </c>
      <c r="D7" s="7" t="str">
        <f t="shared" si="1"/>
        <v>556</v>
      </c>
      <c r="E7" s="7" t="str">
        <f t="shared" si="2"/>
        <v>6.556</v>
      </c>
      <c r="F7" s="30">
        <f>VLOOKUP(B7,'Olah Data'!$K$8:$L$15,2,0)</f>
        <v>6.5561198999999997</v>
      </c>
      <c r="G7" s="31">
        <v>56</v>
      </c>
      <c r="H7" s="7" t="str">
        <f t="shared" si="3"/>
        <v>7</v>
      </c>
      <c r="I7" s="7" t="str">
        <f t="shared" si="4"/>
        <v>184</v>
      </c>
      <c r="J7" s="7" t="str">
        <f t="shared" si="5"/>
        <v>7.184</v>
      </c>
      <c r="K7" s="20">
        <v>7.1847538800000068</v>
      </c>
      <c r="L7" s="13" t="s">
        <v>7</v>
      </c>
      <c r="M7" s="7" t="str">
        <f t="shared" si="6"/>
        <v>6</v>
      </c>
      <c r="N7" s="7" t="str">
        <f t="shared" si="7"/>
        <v>825</v>
      </c>
      <c r="O7" s="7" t="str">
        <f t="shared" si="8"/>
        <v>6.825</v>
      </c>
      <c r="P7" s="16">
        <f>VLOOKUP(L7,'Olah Data'!$N$8:$O$13,2,0)</f>
        <v>6.8255379399999994</v>
      </c>
      <c r="Q7" s="7" t="str">
        <f t="shared" si="9"/>
        <v>6</v>
      </c>
      <c r="R7" s="7" t="str">
        <f t="shared" si="10"/>
        <v>556</v>
      </c>
      <c r="S7" s="7" t="str">
        <f t="shared" si="11"/>
        <v>6.556</v>
      </c>
      <c r="T7" s="29">
        <v>6.5561198999999997</v>
      </c>
      <c r="U7" s="53" t="str">
        <f t="shared" si="12"/>
        <v>Normal</v>
      </c>
      <c r="V7" s="58"/>
      <c r="W7" s="48">
        <v>-4.2009999999999996</v>
      </c>
      <c r="X7" s="70">
        <f>F7*$X$3</f>
        <v>5.6972681930999993</v>
      </c>
      <c r="Y7" s="70">
        <f>K7*$Y$3</f>
        <v>0.20835786252000021</v>
      </c>
      <c r="Z7" s="70">
        <f>P7*$Z$3</f>
        <v>4.6823190268400001</v>
      </c>
      <c r="AA7" s="16">
        <f t="shared" si="13"/>
        <v>6.3869450824600005</v>
      </c>
      <c r="AB7" s="30">
        <f>T7-AA7</f>
        <v>0.16917481753999919</v>
      </c>
      <c r="AC7" s="6" t="str">
        <f t="shared" si="14"/>
        <v>N</v>
      </c>
      <c r="AD7" s="9">
        <f>RANK(AB7,$AB$4:$AB$33,0)</f>
        <v>8</v>
      </c>
      <c r="AE7" s="54" t="s">
        <v>66</v>
      </c>
      <c r="AF7" s="53" t="s">
        <v>53</v>
      </c>
      <c r="AG7" s="53" t="s">
        <v>58</v>
      </c>
    </row>
    <row r="8" spans="1:33" x14ac:dyDescent="0.3">
      <c r="A8" s="28">
        <v>1005</v>
      </c>
      <c r="B8" s="32" t="s">
        <v>14</v>
      </c>
      <c r="C8" s="7" t="str">
        <f t="shared" si="0"/>
        <v>6</v>
      </c>
      <c r="D8" s="7" t="str">
        <f t="shared" si="1"/>
        <v>999</v>
      </c>
      <c r="E8" s="7" t="str">
        <f t="shared" si="2"/>
        <v>6.999</v>
      </c>
      <c r="F8" s="30">
        <f>VLOOKUP(B8,'Olah Data'!$K$8:$L$15,2,0)</f>
        <v>6.9994400799999994</v>
      </c>
      <c r="G8" s="31">
        <v>54</v>
      </c>
      <c r="H8" s="7" t="str">
        <f t="shared" si="3"/>
        <v>7</v>
      </c>
      <c r="I8" s="7" t="str">
        <f t="shared" si="4"/>
        <v>184</v>
      </c>
      <c r="J8" s="7" t="str">
        <f t="shared" si="5"/>
        <v>7.184</v>
      </c>
      <c r="K8" s="20">
        <v>7.1847538800000068</v>
      </c>
      <c r="L8" s="13" t="s">
        <v>7</v>
      </c>
      <c r="M8" s="7" t="str">
        <f t="shared" si="6"/>
        <v>6</v>
      </c>
      <c r="N8" s="7" t="str">
        <f t="shared" si="7"/>
        <v>825</v>
      </c>
      <c r="O8" s="7" t="str">
        <f t="shared" si="8"/>
        <v>6.825</v>
      </c>
      <c r="P8" s="16">
        <f>VLOOKUP(L8,'Olah Data'!$N$8:$O$13,2,0)</f>
        <v>6.8255379399999994</v>
      </c>
      <c r="Q8" s="7" t="str">
        <f t="shared" si="9"/>
        <v>6</v>
      </c>
      <c r="R8" s="7" t="str">
        <f t="shared" si="10"/>
        <v>346</v>
      </c>
      <c r="S8" s="7" t="str">
        <f t="shared" si="11"/>
        <v>6.346</v>
      </c>
      <c r="T8" s="29">
        <v>6.34694</v>
      </c>
      <c r="U8" s="53" t="str">
        <f t="shared" si="12"/>
        <v>Very Bad</v>
      </c>
      <c r="V8" s="58"/>
      <c r="W8" s="48">
        <v>-4.2009999999999996</v>
      </c>
      <c r="X8" s="70">
        <f>F8*$X$3</f>
        <v>6.0825134295199996</v>
      </c>
      <c r="Y8" s="70">
        <f>K8*$Y$3</f>
        <v>0.20835786252000021</v>
      </c>
      <c r="Z8" s="70">
        <f>P8*$Z$3</f>
        <v>4.6823190268400001</v>
      </c>
      <c r="AA8" s="16">
        <f t="shared" si="13"/>
        <v>6.7721903188799999</v>
      </c>
      <c r="AB8" s="30">
        <f>T8-AA8</f>
        <v>-0.42525031887999987</v>
      </c>
      <c r="AC8" s="6" t="str">
        <f t="shared" si="14"/>
        <v>VB</v>
      </c>
      <c r="AD8" s="9">
        <f>RANK(AB8,$AB$4:$AB$33,0)</f>
        <v>28</v>
      </c>
      <c r="AE8" s="54" t="s">
        <v>63</v>
      </c>
      <c r="AF8" s="53" t="s">
        <v>54</v>
      </c>
      <c r="AG8" s="53" t="s">
        <v>59</v>
      </c>
    </row>
    <row r="9" spans="1:33" x14ac:dyDescent="0.3">
      <c r="A9" s="28">
        <v>1006</v>
      </c>
      <c r="B9" s="32" t="s">
        <v>14</v>
      </c>
      <c r="C9" s="7" t="str">
        <f t="shared" si="0"/>
        <v>6</v>
      </c>
      <c r="D9" s="7" t="str">
        <f t="shared" si="1"/>
        <v>999</v>
      </c>
      <c r="E9" s="7" t="str">
        <f t="shared" si="2"/>
        <v>6.999</v>
      </c>
      <c r="F9" s="30">
        <f>VLOOKUP(B9,'Olah Data'!$K$8:$L$15,2,0)</f>
        <v>6.9994400799999994</v>
      </c>
      <c r="G9" s="31">
        <v>48</v>
      </c>
      <c r="H9" s="7" t="str">
        <f t="shared" si="3"/>
        <v>7</v>
      </c>
      <c r="I9" s="7" t="str">
        <f t="shared" si="4"/>
        <v>000</v>
      </c>
      <c r="J9" s="7" t="str">
        <f t="shared" si="5"/>
        <v>7.000</v>
      </c>
      <c r="K9" s="20">
        <v>7.000999925000011</v>
      </c>
      <c r="L9" s="13" t="s">
        <v>7</v>
      </c>
      <c r="M9" s="7" t="str">
        <f t="shared" si="6"/>
        <v>6</v>
      </c>
      <c r="N9" s="7" t="str">
        <f t="shared" si="7"/>
        <v>825</v>
      </c>
      <c r="O9" s="7" t="str">
        <f t="shared" si="8"/>
        <v>6.825</v>
      </c>
      <c r="P9" s="16">
        <f>VLOOKUP(L9,'Olah Data'!$N$8:$O$13,2,0)</f>
        <v>6.8255379399999994</v>
      </c>
      <c r="Q9" s="7" t="str">
        <f t="shared" si="9"/>
        <v>6</v>
      </c>
      <c r="R9" s="7" t="str">
        <f t="shared" si="10"/>
        <v>794</v>
      </c>
      <c r="S9" s="7" t="str">
        <f t="shared" si="11"/>
        <v>6.794</v>
      </c>
      <c r="T9" s="29">
        <v>6.7943500999999999</v>
      </c>
      <c r="U9" s="53" t="str">
        <f t="shared" si="12"/>
        <v>Normal</v>
      </c>
      <c r="V9" s="58"/>
      <c r="W9" s="48">
        <v>-4.2009999999999996</v>
      </c>
      <c r="X9" s="70">
        <f>F9*$X$3</f>
        <v>6.0825134295199996</v>
      </c>
      <c r="Y9" s="70">
        <f>K9*$Y$3</f>
        <v>0.20302899782500033</v>
      </c>
      <c r="Z9" s="70">
        <f>P9*$Z$3</f>
        <v>4.6823190268400001</v>
      </c>
      <c r="AA9" s="16">
        <f t="shared" si="13"/>
        <v>6.7668614541850003</v>
      </c>
      <c r="AB9" s="30">
        <f>T9-AA9</f>
        <v>2.7488645814999657E-2</v>
      </c>
      <c r="AC9" s="6" t="str">
        <f t="shared" si="14"/>
        <v>N</v>
      </c>
      <c r="AD9" s="9">
        <f>RANK(AB9,$AB$4:$AB$33,0)</f>
        <v>13</v>
      </c>
      <c r="AE9" s="5"/>
      <c r="AF9" s="5"/>
      <c r="AG9" s="5"/>
    </row>
    <row r="10" spans="1:33" x14ac:dyDescent="0.3">
      <c r="A10" s="28">
        <v>1007</v>
      </c>
      <c r="B10" s="32" t="s">
        <v>9</v>
      </c>
      <c r="C10" s="7" t="str">
        <f t="shared" si="0"/>
        <v>6</v>
      </c>
      <c r="D10" s="7" t="str">
        <f t="shared" si="1"/>
        <v>944</v>
      </c>
      <c r="E10" s="7" t="str">
        <f t="shared" si="2"/>
        <v>6.944</v>
      </c>
      <c r="F10" s="30">
        <f>VLOOKUP(B10,'Olah Data'!$K$8:$L$15,2,0)</f>
        <v>6.9445049750000001</v>
      </c>
      <c r="G10" s="31">
        <v>47</v>
      </c>
      <c r="H10" s="7" t="str">
        <f t="shared" si="3"/>
        <v>7</v>
      </c>
      <c r="I10" s="7" t="str">
        <f t="shared" si="4"/>
        <v>000</v>
      </c>
      <c r="J10" s="7" t="str">
        <f t="shared" si="5"/>
        <v>7.000</v>
      </c>
      <c r="K10" s="20">
        <v>7.000999925000011</v>
      </c>
      <c r="L10" s="13" t="s">
        <v>7</v>
      </c>
      <c r="M10" s="7" t="str">
        <f t="shared" si="6"/>
        <v>6</v>
      </c>
      <c r="N10" s="7" t="str">
        <f t="shared" si="7"/>
        <v>825</v>
      </c>
      <c r="O10" s="7" t="str">
        <f t="shared" si="8"/>
        <v>6.825</v>
      </c>
      <c r="P10" s="16">
        <f>VLOOKUP(L10,'Olah Data'!$N$8:$O$13,2,0)</f>
        <v>6.8255379399999994</v>
      </c>
      <c r="Q10" s="7" t="str">
        <f t="shared" si="9"/>
        <v>6</v>
      </c>
      <c r="R10" s="7" t="str">
        <f t="shared" si="10"/>
        <v>545</v>
      </c>
      <c r="S10" s="7" t="str">
        <f t="shared" si="11"/>
        <v>6.545</v>
      </c>
      <c r="T10" s="29">
        <v>6.5459199000000003</v>
      </c>
      <c r="U10" s="53" t="str">
        <f t="shared" si="12"/>
        <v>Normal</v>
      </c>
      <c r="V10" s="58"/>
      <c r="W10" s="48">
        <v>-4.2009999999999996</v>
      </c>
      <c r="X10" s="70">
        <f>F10*$X$3</f>
        <v>6.0347748232749998</v>
      </c>
      <c r="Y10" s="70">
        <f>K10*$Y$3</f>
        <v>0.20302899782500033</v>
      </c>
      <c r="Z10" s="70">
        <f>P10*$Z$3</f>
        <v>4.6823190268400001</v>
      </c>
      <c r="AA10" s="16">
        <f t="shared" si="13"/>
        <v>6.7191228479400005</v>
      </c>
      <c r="AB10" s="30">
        <f>T10-AA10</f>
        <v>-0.17320294794000013</v>
      </c>
      <c r="AC10" s="6" t="str">
        <f t="shared" si="14"/>
        <v>N</v>
      </c>
      <c r="AD10" s="9">
        <f>RANK(AB10,$AB$4:$AB$33,0)</f>
        <v>21</v>
      </c>
      <c r="AE10" s="5"/>
      <c r="AF10" s="5"/>
      <c r="AG10" s="5"/>
    </row>
    <row r="11" spans="1:33" x14ac:dyDescent="0.3">
      <c r="A11" s="28">
        <v>1008</v>
      </c>
      <c r="B11" s="32" t="s">
        <v>15</v>
      </c>
      <c r="C11" s="7" t="str">
        <f t="shared" si="0"/>
        <v>7</v>
      </c>
      <c r="D11" s="7" t="str">
        <f t="shared" si="1"/>
        <v>320</v>
      </c>
      <c r="E11" s="7" t="str">
        <f t="shared" si="2"/>
        <v>7.320</v>
      </c>
      <c r="F11" s="30">
        <f>VLOOKUP(B11,'Olah Data'!$K$8:$L$15,2,0)</f>
        <v>7.3206763571428564</v>
      </c>
      <c r="G11" s="31">
        <v>47</v>
      </c>
      <c r="H11" s="7" t="str">
        <f t="shared" si="3"/>
        <v>7</v>
      </c>
      <c r="I11" s="7" t="str">
        <f t="shared" si="4"/>
        <v>000</v>
      </c>
      <c r="J11" s="7" t="str">
        <f t="shared" si="5"/>
        <v>7.000</v>
      </c>
      <c r="K11" s="20">
        <v>7.000999925000011</v>
      </c>
      <c r="L11" s="13" t="s">
        <v>16</v>
      </c>
      <c r="M11" s="7" t="str">
        <f t="shared" si="6"/>
        <v>7</v>
      </c>
      <c r="N11" s="7" t="str">
        <f t="shared" si="7"/>
        <v>123</v>
      </c>
      <c r="O11" s="7" t="str">
        <f t="shared" si="8"/>
        <v>7.123</v>
      </c>
      <c r="P11" s="16">
        <f>VLOOKUP(L11,'Olah Data'!$N$8:$O$13,2,0)</f>
        <v>7.1235759000000005</v>
      </c>
      <c r="Q11" s="7" t="str">
        <f t="shared" si="9"/>
        <v>7</v>
      </c>
      <c r="R11" s="7" t="str">
        <f t="shared" si="10"/>
        <v>178</v>
      </c>
      <c r="S11" s="7" t="str">
        <f t="shared" si="11"/>
        <v>7.178</v>
      </c>
      <c r="T11" s="29">
        <v>7.1785698</v>
      </c>
      <c r="U11" s="53" t="str">
        <f t="shared" si="12"/>
        <v>Normal</v>
      </c>
      <c r="V11" s="58"/>
      <c r="W11" s="48">
        <v>-4.2009999999999996</v>
      </c>
      <c r="X11" s="70">
        <f>F11*$X$3</f>
        <v>6.3616677543571418</v>
      </c>
      <c r="Y11" s="70">
        <f>K11*$Y$3</f>
        <v>0.20302899782500033</v>
      </c>
      <c r="Z11" s="70">
        <f>P11*$Z$3</f>
        <v>4.8867730674000009</v>
      </c>
      <c r="AA11" s="16">
        <f t="shared" si="13"/>
        <v>7.2504698195821433</v>
      </c>
      <c r="AB11" s="30">
        <f>T11-AA11</f>
        <v>-7.1900019582143315E-2</v>
      </c>
      <c r="AC11" s="6" t="str">
        <f t="shared" si="14"/>
        <v>N</v>
      </c>
      <c r="AD11" s="9">
        <f>RANK(AB11,$AB$4:$AB$33,0)</f>
        <v>16</v>
      </c>
    </row>
    <row r="12" spans="1:33" x14ac:dyDescent="0.3">
      <c r="A12" s="28">
        <v>1009</v>
      </c>
      <c r="B12" s="32" t="s">
        <v>14</v>
      </c>
      <c r="C12" s="7" t="str">
        <f t="shared" si="0"/>
        <v>6</v>
      </c>
      <c r="D12" s="7" t="str">
        <f t="shared" si="1"/>
        <v>999</v>
      </c>
      <c r="E12" s="7" t="str">
        <f t="shared" si="2"/>
        <v>6.999</v>
      </c>
      <c r="F12" s="30">
        <f>VLOOKUP(B12,'Olah Data'!$K$8:$L$15,2,0)</f>
        <v>6.9994400799999994</v>
      </c>
      <c r="G12" s="31">
        <v>47</v>
      </c>
      <c r="H12" s="7" t="str">
        <f t="shared" si="3"/>
        <v>7</v>
      </c>
      <c r="I12" s="7" t="str">
        <f t="shared" si="4"/>
        <v>000</v>
      </c>
      <c r="J12" s="7" t="str">
        <f t="shared" si="5"/>
        <v>7.000</v>
      </c>
      <c r="K12" s="20">
        <v>7.000999925000011</v>
      </c>
      <c r="L12" s="13" t="s">
        <v>17</v>
      </c>
      <c r="M12" s="7" t="str">
        <f t="shared" si="6"/>
        <v>7</v>
      </c>
      <c r="N12" s="7" t="str">
        <f t="shared" si="7"/>
        <v>215</v>
      </c>
      <c r="O12" s="7" t="str">
        <f t="shared" si="8"/>
        <v>7.215</v>
      </c>
      <c r="P12" s="16">
        <f>VLOOKUP(L12,'Olah Data'!$N$8:$O$13,2,0)</f>
        <v>7.2158861000000005</v>
      </c>
      <c r="Q12" s="7" t="str">
        <f t="shared" si="9"/>
        <v>7</v>
      </c>
      <c r="R12" s="7" t="str">
        <f t="shared" si="10"/>
        <v>485</v>
      </c>
      <c r="S12" s="7" t="str">
        <f t="shared" si="11"/>
        <v>7.485</v>
      </c>
      <c r="T12" s="29">
        <v>7.4851599000000002</v>
      </c>
      <c r="U12" s="53" t="str">
        <f t="shared" si="12"/>
        <v>Very Good</v>
      </c>
      <c r="V12" s="58"/>
      <c r="W12" s="48">
        <v>-4.2009999999999996</v>
      </c>
      <c r="X12" s="70">
        <f>F12*$X$3</f>
        <v>6.0825134295199996</v>
      </c>
      <c r="Y12" s="70">
        <f>K12*$Y$3</f>
        <v>0.20302899782500033</v>
      </c>
      <c r="Z12" s="70">
        <f>P12*$Z$3</f>
        <v>4.9500978646000009</v>
      </c>
      <c r="AA12" s="16">
        <f t="shared" si="13"/>
        <v>7.0346402919450011</v>
      </c>
      <c r="AB12" s="30">
        <f>T12-AA12</f>
        <v>0.45051960805499913</v>
      </c>
      <c r="AC12" s="6" t="str">
        <f t="shared" si="14"/>
        <v>VG</v>
      </c>
      <c r="AD12" s="9">
        <f>RANK(AB12,$AB$4:$AB$33,0)</f>
        <v>3</v>
      </c>
    </row>
    <row r="13" spans="1:33" x14ac:dyDescent="0.3">
      <c r="A13" s="28">
        <v>1010</v>
      </c>
      <c r="B13" s="32" t="s">
        <v>14</v>
      </c>
      <c r="C13" s="7" t="str">
        <f t="shared" si="0"/>
        <v>6</v>
      </c>
      <c r="D13" s="7" t="str">
        <f t="shared" si="1"/>
        <v>999</v>
      </c>
      <c r="E13" s="7" t="str">
        <f t="shared" si="2"/>
        <v>6.999</v>
      </c>
      <c r="F13" s="30">
        <f>VLOOKUP(B13,'Olah Data'!$K$8:$L$15,2,0)</f>
        <v>6.9994400799999994</v>
      </c>
      <c r="G13" s="31">
        <v>43</v>
      </c>
      <c r="H13" s="7" t="str">
        <f t="shared" si="3"/>
        <v>7</v>
      </c>
      <c r="I13" s="7" t="str">
        <f t="shared" si="4"/>
        <v>178</v>
      </c>
      <c r="J13" s="7" t="str">
        <f t="shared" si="5"/>
        <v>7.178</v>
      </c>
      <c r="K13" s="20">
        <v>7.1785828</v>
      </c>
      <c r="L13" s="13" t="s">
        <v>10</v>
      </c>
      <c r="M13" s="7" t="str">
        <f t="shared" si="6"/>
        <v>7</v>
      </c>
      <c r="N13" s="7" t="str">
        <f t="shared" si="7"/>
        <v>388</v>
      </c>
      <c r="O13" s="7" t="str">
        <f t="shared" si="8"/>
        <v>7.388</v>
      </c>
      <c r="P13" s="16">
        <f>VLOOKUP(L13,'Olah Data'!$N$8:$O$13,2,0)</f>
        <v>7.3882700000000003</v>
      </c>
      <c r="Q13" s="7" t="str">
        <f t="shared" si="9"/>
        <v>7</v>
      </c>
      <c r="R13" s="7" t="str">
        <f t="shared" si="10"/>
        <v>190</v>
      </c>
      <c r="S13" s="7" t="str">
        <f t="shared" si="11"/>
        <v>7.190</v>
      </c>
      <c r="T13" s="29">
        <v>7.1904801999999997</v>
      </c>
      <c r="U13" s="53" t="str">
        <f t="shared" si="12"/>
        <v>Normal</v>
      </c>
      <c r="V13" s="58"/>
      <c r="W13" s="48">
        <v>-4.2009999999999996</v>
      </c>
      <c r="X13" s="70">
        <f>F13*$X$3</f>
        <v>6.0825134295199996</v>
      </c>
      <c r="Y13" s="70">
        <f>K13*$Y$3</f>
        <v>0.20817890120000002</v>
      </c>
      <c r="Z13" s="70">
        <f>P13*$Z$3</f>
        <v>5.0683532200000005</v>
      </c>
      <c r="AA13" s="16">
        <f t="shared" si="13"/>
        <v>7.1580455507200007</v>
      </c>
      <c r="AB13" s="30">
        <f>T13-AA13</f>
        <v>3.2434649279998951E-2</v>
      </c>
      <c r="AC13" s="6" t="str">
        <f t="shared" si="14"/>
        <v>N</v>
      </c>
      <c r="AD13" s="9">
        <f>RANK(AB13,$AB$4:$AB$33,0)</f>
        <v>12</v>
      </c>
    </row>
    <row r="14" spans="1:33" x14ac:dyDescent="0.3">
      <c r="A14" s="28">
        <v>1011</v>
      </c>
      <c r="B14" s="32" t="s">
        <v>18</v>
      </c>
      <c r="C14" s="7" t="str">
        <f t="shared" si="0"/>
        <v>7</v>
      </c>
      <c r="D14" s="7" t="str">
        <f t="shared" si="1"/>
        <v>151</v>
      </c>
      <c r="E14" s="7" t="str">
        <f t="shared" si="2"/>
        <v>7.151</v>
      </c>
      <c r="F14" s="30">
        <f>VLOOKUP(B14,'Olah Data'!$K$8:$L$15,2,0)</f>
        <v>7.1519298999999998</v>
      </c>
      <c r="G14" s="31">
        <v>43</v>
      </c>
      <c r="H14" s="7" t="str">
        <f t="shared" si="3"/>
        <v>7</v>
      </c>
      <c r="I14" s="7" t="str">
        <f t="shared" si="4"/>
        <v>178</v>
      </c>
      <c r="J14" s="7" t="str">
        <f t="shared" si="5"/>
        <v>7.178</v>
      </c>
      <c r="K14" s="20">
        <v>7.1785828</v>
      </c>
      <c r="L14" s="13" t="s">
        <v>19</v>
      </c>
      <c r="M14" s="7" t="str">
        <f t="shared" si="6"/>
        <v>7</v>
      </c>
      <c r="N14" s="7" t="str">
        <f t="shared" si="7"/>
        <v>040</v>
      </c>
      <c r="O14" s="7" t="str">
        <f t="shared" si="8"/>
        <v>7.040</v>
      </c>
      <c r="P14" s="16">
        <f>VLOOKUP(L14,'Olah Data'!$N$8:$O$13,2,0)</f>
        <v>7.0401218400000003</v>
      </c>
      <c r="Q14" s="7" t="str">
        <f t="shared" si="9"/>
        <v>7</v>
      </c>
      <c r="R14" s="7" t="str">
        <f t="shared" si="10"/>
        <v>151</v>
      </c>
      <c r="S14" s="7" t="str">
        <f t="shared" si="11"/>
        <v>7.151</v>
      </c>
      <c r="T14" s="29">
        <v>7.1519298999999998</v>
      </c>
      <c r="U14" s="53" t="str">
        <f t="shared" si="12"/>
        <v>Normal</v>
      </c>
      <c r="V14" s="58"/>
      <c r="W14" s="48">
        <v>-4.2009999999999996</v>
      </c>
      <c r="X14" s="70">
        <f>F14*$X$3</f>
        <v>6.2150270830999998</v>
      </c>
      <c r="Y14" s="70">
        <f>K14*$Y$3</f>
        <v>0.20817890120000002</v>
      </c>
      <c r="Z14" s="70">
        <f>P14*$Z$3</f>
        <v>4.8295235822400002</v>
      </c>
      <c r="AA14" s="16">
        <f t="shared" si="13"/>
        <v>7.0517295665400006</v>
      </c>
      <c r="AB14" s="30">
        <f>T14-AA14</f>
        <v>0.10020033345999924</v>
      </c>
      <c r="AC14" s="6" t="str">
        <f t="shared" si="14"/>
        <v>N</v>
      </c>
      <c r="AD14" s="9">
        <f>RANK(AB14,$AB$4:$AB$33,0)</f>
        <v>10</v>
      </c>
      <c r="AE14" s="55"/>
      <c r="AF14" s="55"/>
      <c r="AG14" s="55"/>
    </row>
    <row r="15" spans="1:33" x14ac:dyDescent="0.3">
      <c r="A15" s="28">
        <v>1012</v>
      </c>
      <c r="B15" s="32" t="s">
        <v>20</v>
      </c>
      <c r="C15" s="7" t="str">
        <f t="shared" si="0"/>
        <v>6</v>
      </c>
      <c r="D15" s="7" t="str">
        <f t="shared" si="1"/>
        <v>844</v>
      </c>
      <c r="E15" s="7" t="str">
        <f t="shared" si="2"/>
        <v>6.844</v>
      </c>
      <c r="F15" s="30">
        <f>VLOOKUP(B15,'Olah Data'!$K$8:$L$15,2,0)</f>
        <v>6.8440365666666665</v>
      </c>
      <c r="G15" s="31">
        <v>42</v>
      </c>
      <c r="H15" s="7" t="str">
        <f t="shared" si="3"/>
        <v>7</v>
      </c>
      <c r="I15" s="7" t="str">
        <f t="shared" si="4"/>
        <v>178</v>
      </c>
      <c r="J15" s="7" t="str">
        <f t="shared" si="5"/>
        <v>7.178</v>
      </c>
      <c r="K15" s="20">
        <v>7.1785828</v>
      </c>
      <c r="L15" s="13" t="s">
        <v>19</v>
      </c>
      <c r="M15" s="7" t="str">
        <f t="shared" si="6"/>
        <v>7</v>
      </c>
      <c r="N15" s="7" t="str">
        <f t="shared" si="7"/>
        <v>040</v>
      </c>
      <c r="O15" s="7" t="str">
        <f t="shared" si="8"/>
        <v>7.040</v>
      </c>
      <c r="P15" s="16">
        <f>VLOOKUP(L15,'Olah Data'!$N$8:$O$13,2,0)</f>
        <v>7.0401218400000003</v>
      </c>
      <c r="Q15" s="7" t="str">
        <f t="shared" si="9"/>
        <v>6</v>
      </c>
      <c r="R15" s="7" t="str">
        <f t="shared" si="10"/>
        <v>376</v>
      </c>
      <c r="S15" s="7" t="str">
        <f t="shared" si="11"/>
        <v>6.376</v>
      </c>
      <c r="T15" s="29">
        <v>6.3766999000000002</v>
      </c>
      <c r="U15" s="53" t="str">
        <f t="shared" si="12"/>
        <v>Very Bad</v>
      </c>
      <c r="V15" s="58"/>
      <c r="W15" s="48">
        <v>-4.2009999999999996</v>
      </c>
      <c r="X15" s="70">
        <f>F15*$X$3</f>
        <v>5.9474677764333332</v>
      </c>
      <c r="Y15" s="70">
        <f>K15*$Y$3</f>
        <v>0.20817890120000002</v>
      </c>
      <c r="Z15" s="70">
        <f>P15*$Z$3</f>
        <v>4.8295235822400002</v>
      </c>
      <c r="AA15" s="16">
        <f t="shared" si="13"/>
        <v>6.784170259873334</v>
      </c>
      <c r="AB15" s="30">
        <f>T15-AA15</f>
        <v>-0.4074703598733338</v>
      </c>
      <c r="AC15" s="6" t="str">
        <f t="shared" si="14"/>
        <v>VB</v>
      </c>
      <c r="AD15" s="9">
        <f>RANK(AB15,$AB$4:$AB$33,0)</f>
        <v>27</v>
      </c>
    </row>
    <row r="16" spans="1:33" x14ac:dyDescent="0.3">
      <c r="A16" s="28">
        <v>1013</v>
      </c>
      <c r="B16" s="32" t="s">
        <v>15</v>
      </c>
      <c r="C16" s="7" t="str">
        <f t="shared" si="0"/>
        <v>7</v>
      </c>
      <c r="D16" s="7" t="str">
        <f t="shared" si="1"/>
        <v>320</v>
      </c>
      <c r="E16" s="7" t="str">
        <f t="shared" si="2"/>
        <v>7.320</v>
      </c>
      <c r="F16" s="30">
        <f>VLOOKUP(B16,'Olah Data'!$K$8:$L$15,2,0)</f>
        <v>7.3206763571428564</v>
      </c>
      <c r="G16" s="31">
        <v>42</v>
      </c>
      <c r="H16" s="7" t="str">
        <f t="shared" si="3"/>
        <v>7</v>
      </c>
      <c r="I16" s="7" t="str">
        <f t="shared" si="4"/>
        <v>178</v>
      </c>
      <c r="J16" s="7" t="str">
        <f t="shared" si="5"/>
        <v>7.178</v>
      </c>
      <c r="K16" s="20">
        <v>7.1785828</v>
      </c>
      <c r="L16" s="13" t="s">
        <v>16</v>
      </c>
      <c r="M16" s="7" t="str">
        <f t="shared" si="6"/>
        <v>7</v>
      </c>
      <c r="N16" s="7" t="str">
        <f t="shared" si="7"/>
        <v>123</v>
      </c>
      <c r="O16" s="7" t="str">
        <f t="shared" si="8"/>
        <v>7.123</v>
      </c>
      <c r="P16" s="16">
        <f>VLOOKUP(L16,'Olah Data'!$N$8:$O$13,2,0)</f>
        <v>7.1235759000000005</v>
      </c>
      <c r="Q16" s="7" t="str">
        <f t="shared" si="9"/>
        <v>7</v>
      </c>
      <c r="R16" s="7" t="str">
        <f t="shared" si="10"/>
        <v>545</v>
      </c>
      <c r="S16" s="7" t="str">
        <f t="shared" si="11"/>
        <v>7.545</v>
      </c>
      <c r="T16" s="29">
        <v>7.5459199000000003</v>
      </c>
      <c r="U16" s="53" t="str">
        <f t="shared" si="12"/>
        <v>Good</v>
      </c>
      <c r="V16" s="58"/>
      <c r="W16" s="48">
        <v>-4.2009999999999996</v>
      </c>
      <c r="X16" s="70">
        <f>F16*$X$3</f>
        <v>6.3616677543571418</v>
      </c>
      <c r="Y16" s="70">
        <f>K16*$Y$3</f>
        <v>0.20817890120000002</v>
      </c>
      <c r="Z16" s="70">
        <f>P16*$Z$3</f>
        <v>4.8867730674000009</v>
      </c>
      <c r="AA16" s="16">
        <f t="shared" si="13"/>
        <v>7.2556197229571433</v>
      </c>
      <c r="AB16" s="30">
        <f>T16-AA16</f>
        <v>0.29030017704285704</v>
      </c>
      <c r="AC16" s="6" t="str">
        <f t="shared" si="14"/>
        <v>G</v>
      </c>
      <c r="AD16" s="9">
        <f>RANK(AB16,$AB$4:$AB$33,0)</f>
        <v>6</v>
      </c>
      <c r="AE16" s="5"/>
      <c r="AF16" s="5"/>
      <c r="AG16" s="5"/>
    </row>
    <row r="17" spans="1:33" x14ac:dyDescent="0.3">
      <c r="A17" s="28">
        <v>1014</v>
      </c>
      <c r="B17" s="32" t="s">
        <v>9</v>
      </c>
      <c r="C17" s="7" t="str">
        <f t="shared" si="0"/>
        <v>6</v>
      </c>
      <c r="D17" s="7" t="str">
        <f t="shared" si="1"/>
        <v>944</v>
      </c>
      <c r="E17" s="7" t="str">
        <f t="shared" si="2"/>
        <v>6.944</v>
      </c>
      <c r="F17" s="30">
        <f>VLOOKUP(B17,'Olah Data'!$K$8:$L$15,2,0)</f>
        <v>6.9445049750000001</v>
      </c>
      <c r="G17" s="31">
        <v>42</v>
      </c>
      <c r="H17" s="7" t="str">
        <f t="shared" si="3"/>
        <v>7</v>
      </c>
      <c r="I17" s="7" t="str">
        <f t="shared" si="4"/>
        <v>178</v>
      </c>
      <c r="J17" s="7" t="str">
        <f t="shared" si="5"/>
        <v>7.178</v>
      </c>
      <c r="K17" s="20">
        <v>7.1785828</v>
      </c>
      <c r="L17" s="13" t="s">
        <v>16</v>
      </c>
      <c r="M17" s="7" t="str">
        <f t="shared" si="6"/>
        <v>7</v>
      </c>
      <c r="N17" s="7" t="str">
        <f t="shared" si="7"/>
        <v>123</v>
      </c>
      <c r="O17" s="7" t="str">
        <f t="shared" si="8"/>
        <v>7.123</v>
      </c>
      <c r="P17" s="16">
        <f>VLOOKUP(L17,'Olah Data'!$N$8:$O$13,2,0)</f>
        <v>7.1235759000000005</v>
      </c>
      <c r="Q17" s="7" t="str">
        <f t="shared" si="9"/>
        <v>7</v>
      </c>
      <c r="R17" s="7" t="str">
        <f t="shared" si="10"/>
        <v>378</v>
      </c>
      <c r="S17" s="7" t="str">
        <f t="shared" si="11"/>
        <v>7.378</v>
      </c>
      <c r="T17" s="29">
        <v>7.3784799999999997</v>
      </c>
      <c r="U17" s="53" t="str">
        <f t="shared" si="12"/>
        <v>Very Good</v>
      </c>
      <c r="V17" s="58"/>
      <c r="W17" s="48">
        <v>-4.2009999999999996</v>
      </c>
      <c r="X17" s="70">
        <f>F17*$X$3</f>
        <v>6.0347748232749998</v>
      </c>
      <c r="Y17" s="70">
        <f>K17*$Y$3</f>
        <v>0.20817890120000002</v>
      </c>
      <c r="Z17" s="70">
        <f>P17*$Z$3</f>
        <v>4.8867730674000009</v>
      </c>
      <c r="AA17" s="16">
        <f t="shared" si="13"/>
        <v>6.9287267918750013</v>
      </c>
      <c r="AB17" s="30">
        <f>T17-AA17</f>
        <v>0.44975320812499842</v>
      </c>
      <c r="AC17" s="6" t="str">
        <f t="shared" si="14"/>
        <v>VG</v>
      </c>
      <c r="AD17" s="9">
        <f>RANK(AB17,$AB$4:$AB$33,0)</f>
        <v>4</v>
      </c>
    </row>
    <row r="18" spans="1:33" x14ac:dyDescent="0.3">
      <c r="A18" s="28">
        <v>1015</v>
      </c>
      <c r="B18" s="32" t="s">
        <v>15</v>
      </c>
      <c r="C18" s="7" t="str">
        <f t="shared" si="0"/>
        <v>7</v>
      </c>
      <c r="D18" s="7" t="str">
        <f t="shared" si="1"/>
        <v>320</v>
      </c>
      <c r="E18" s="7" t="str">
        <f t="shared" si="2"/>
        <v>7.320</v>
      </c>
      <c r="F18" s="30">
        <f>VLOOKUP(B18,'Olah Data'!$K$8:$L$15,2,0)</f>
        <v>7.3206763571428564</v>
      </c>
      <c r="G18" s="31">
        <v>41</v>
      </c>
      <c r="H18" s="7" t="str">
        <f t="shared" si="3"/>
        <v>7</v>
      </c>
      <c r="I18" s="7" t="str">
        <f t="shared" si="4"/>
        <v>178</v>
      </c>
      <c r="J18" s="7" t="str">
        <f t="shared" si="5"/>
        <v>7.178</v>
      </c>
      <c r="K18" s="20">
        <v>7.1785828</v>
      </c>
      <c r="L18" s="13" t="s">
        <v>12</v>
      </c>
      <c r="M18" s="7" t="str">
        <f t="shared" si="6"/>
        <v>7</v>
      </c>
      <c r="N18" s="7" t="str">
        <f t="shared" si="7"/>
        <v>521</v>
      </c>
      <c r="O18" s="7" t="str">
        <f t="shared" si="8"/>
        <v>7.521</v>
      </c>
      <c r="P18" s="16">
        <f>VLOOKUP(L18,'Olah Data'!$N$8:$O$13,2,0)</f>
        <v>7.5213538999999994</v>
      </c>
      <c r="Q18" s="7" t="str">
        <f t="shared" si="9"/>
        <v>7</v>
      </c>
      <c r="R18" s="7" t="str">
        <f t="shared" si="10"/>
        <v>604</v>
      </c>
      <c r="S18" s="7" t="str">
        <f t="shared" si="11"/>
        <v>7.604</v>
      </c>
      <c r="T18" s="29">
        <v>7.6042299</v>
      </c>
      <c r="U18" s="53" t="str">
        <f t="shared" si="12"/>
        <v>Normal</v>
      </c>
      <c r="V18" s="58"/>
      <c r="W18" s="48">
        <v>-4.2009999999999996</v>
      </c>
      <c r="X18" s="70">
        <f>F18*$X$3</f>
        <v>6.3616677543571418</v>
      </c>
      <c r="Y18" s="70">
        <f>K18*$Y$3</f>
        <v>0.20817890120000002</v>
      </c>
      <c r="Z18" s="70">
        <f>P18*$Z$3</f>
        <v>5.1596487754</v>
      </c>
      <c r="AA18" s="16">
        <f t="shared" si="13"/>
        <v>7.5284954309571424</v>
      </c>
      <c r="AB18" s="30">
        <f>T18-AA18</f>
        <v>7.5734469042857633E-2</v>
      </c>
      <c r="AC18" s="6" t="str">
        <f t="shared" si="14"/>
        <v>N</v>
      </c>
      <c r="AD18" s="9">
        <f>RANK(AB18,$AB$4:$AB$33,0)</f>
        <v>11</v>
      </c>
      <c r="AE18" s="5"/>
      <c r="AF18" s="5"/>
      <c r="AG18" s="5"/>
    </row>
    <row r="19" spans="1:33" x14ac:dyDescent="0.3">
      <c r="A19" s="28">
        <v>1016</v>
      </c>
      <c r="B19" s="32" t="s">
        <v>15</v>
      </c>
      <c r="C19" s="7" t="str">
        <f t="shared" si="0"/>
        <v>7</v>
      </c>
      <c r="D19" s="7" t="str">
        <f t="shared" si="1"/>
        <v>320</v>
      </c>
      <c r="E19" s="7" t="str">
        <f t="shared" si="2"/>
        <v>7.320</v>
      </c>
      <c r="F19" s="30">
        <f>VLOOKUP(B19,'Olah Data'!$K$8:$L$15,2,0)</f>
        <v>7.3206763571428564</v>
      </c>
      <c r="G19" s="31">
        <v>41</v>
      </c>
      <c r="H19" s="7" t="str">
        <f t="shared" si="3"/>
        <v>7</v>
      </c>
      <c r="I19" s="7" t="str">
        <f t="shared" si="4"/>
        <v>178</v>
      </c>
      <c r="J19" s="7" t="str">
        <f t="shared" si="5"/>
        <v>7.178</v>
      </c>
      <c r="K19" s="20">
        <v>7.1785828</v>
      </c>
      <c r="L19" s="13" t="s">
        <v>19</v>
      </c>
      <c r="M19" s="7" t="str">
        <f t="shared" si="6"/>
        <v>7</v>
      </c>
      <c r="N19" s="7" t="str">
        <f t="shared" si="7"/>
        <v>040</v>
      </c>
      <c r="O19" s="7" t="str">
        <f t="shared" si="8"/>
        <v>7.040</v>
      </c>
      <c r="P19" s="16">
        <f>VLOOKUP(L19,'Olah Data'!$N$8:$O$13,2,0)</f>
        <v>7.0401218400000003</v>
      </c>
      <c r="Q19" s="7" t="str">
        <f t="shared" si="9"/>
        <v>7</v>
      </c>
      <c r="R19" s="7" t="str">
        <f t="shared" si="10"/>
        <v>002</v>
      </c>
      <c r="S19" s="7" t="str">
        <f t="shared" si="11"/>
        <v>7.002</v>
      </c>
      <c r="T19" s="29">
        <v>7.0023397999999997</v>
      </c>
      <c r="U19" s="53" t="str">
        <f t="shared" si="12"/>
        <v>Normal</v>
      </c>
      <c r="V19" s="58"/>
      <c r="W19" s="48">
        <v>-4.2009999999999996</v>
      </c>
      <c r="X19" s="70">
        <f>F19*$X$3</f>
        <v>6.3616677543571418</v>
      </c>
      <c r="Y19" s="70">
        <f>K19*$Y$3</f>
        <v>0.20817890120000002</v>
      </c>
      <c r="Z19" s="70">
        <f>P19*$Z$3</f>
        <v>4.8295235822400002</v>
      </c>
      <c r="AA19" s="16">
        <f t="shared" si="13"/>
        <v>7.1983702377971426</v>
      </c>
      <c r="AB19" s="30">
        <f>T19-AA19</f>
        <v>-0.19603043779714291</v>
      </c>
      <c r="AC19" s="6" t="str">
        <f t="shared" si="14"/>
        <v>N</v>
      </c>
      <c r="AD19" s="9">
        <f>RANK(AB19,$AB$4:$AB$33,0)</f>
        <v>23</v>
      </c>
    </row>
    <row r="20" spans="1:33" x14ac:dyDescent="0.3">
      <c r="A20" s="28">
        <v>1017</v>
      </c>
      <c r="B20" s="32" t="s">
        <v>14</v>
      </c>
      <c r="C20" s="7" t="str">
        <f t="shared" si="0"/>
        <v>6</v>
      </c>
      <c r="D20" s="7" t="str">
        <f t="shared" si="1"/>
        <v>999</v>
      </c>
      <c r="E20" s="7" t="str">
        <f t="shared" si="2"/>
        <v>6.999</v>
      </c>
      <c r="F20" s="30">
        <f>VLOOKUP(B20,'Olah Data'!$K$8:$L$15,2,0)</f>
        <v>6.9994400799999994</v>
      </c>
      <c r="G20" s="31">
        <v>40</v>
      </c>
      <c r="H20" s="7" t="str">
        <f t="shared" si="3"/>
        <v>7</v>
      </c>
      <c r="I20" s="7" t="str">
        <f t="shared" si="4"/>
        <v>064</v>
      </c>
      <c r="J20" s="7" t="str">
        <f t="shared" si="5"/>
        <v>7.064</v>
      </c>
      <c r="K20" s="20">
        <v>7.0647874000000019</v>
      </c>
      <c r="L20" s="13" t="s">
        <v>17</v>
      </c>
      <c r="M20" s="7" t="str">
        <f t="shared" si="6"/>
        <v>7</v>
      </c>
      <c r="N20" s="7" t="str">
        <f t="shared" si="7"/>
        <v>215</v>
      </c>
      <c r="O20" s="7" t="str">
        <f t="shared" si="8"/>
        <v>7.215</v>
      </c>
      <c r="P20" s="16">
        <f>VLOOKUP(L20,'Olah Data'!$N$8:$O$13,2,0)</f>
        <v>7.2158861000000005</v>
      </c>
      <c r="Q20" s="7" t="str">
        <f t="shared" si="9"/>
        <v>7</v>
      </c>
      <c r="R20" s="7" t="str">
        <f t="shared" si="10"/>
        <v>180</v>
      </c>
      <c r="S20" s="7" t="str">
        <f t="shared" si="11"/>
        <v>7.180</v>
      </c>
      <c r="T20" s="29">
        <v>7.1802701999999998</v>
      </c>
      <c r="U20" s="53" t="str">
        <f t="shared" si="12"/>
        <v>Normal</v>
      </c>
      <c r="V20" s="58"/>
      <c r="W20" s="48">
        <v>-4.2009999999999996</v>
      </c>
      <c r="X20" s="70">
        <f>F20*$X$3</f>
        <v>6.0825134295199996</v>
      </c>
      <c r="Y20" s="70">
        <f>K20*$Y$3</f>
        <v>0.20487883460000006</v>
      </c>
      <c r="Z20" s="70">
        <f>P20*$Z$3</f>
        <v>4.9500978646000009</v>
      </c>
      <c r="AA20" s="16">
        <f t="shared" si="13"/>
        <v>7.0364901287200006</v>
      </c>
      <c r="AB20" s="30">
        <f>T20-AA20</f>
        <v>0.14378007127999926</v>
      </c>
      <c r="AC20" s="6" t="str">
        <f t="shared" si="14"/>
        <v>N</v>
      </c>
      <c r="AD20" s="9">
        <f>RANK(AB20,$AB$4:$AB$33,0)</f>
        <v>9</v>
      </c>
    </row>
    <row r="21" spans="1:33" x14ac:dyDescent="0.3">
      <c r="A21" s="28">
        <v>1018</v>
      </c>
      <c r="B21" s="32" t="s">
        <v>15</v>
      </c>
      <c r="C21" s="7" t="str">
        <f t="shared" si="0"/>
        <v>7</v>
      </c>
      <c r="D21" s="7" t="str">
        <f t="shared" si="1"/>
        <v>320</v>
      </c>
      <c r="E21" s="7" t="str">
        <f t="shared" si="2"/>
        <v>7.320</v>
      </c>
      <c r="F21" s="30">
        <f>VLOOKUP(B21,'Olah Data'!$K$8:$L$15,2,0)</f>
        <v>7.3206763571428564</v>
      </c>
      <c r="G21" s="31">
        <v>39</v>
      </c>
      <c r="H21" s="7" t="str">
        <f t="shared" si="3"/>
        <v>7</v>
      </c>
      <c r="I21" s="7" t="str">
        <f t="shared" si="4"/>
        <v>064</v>
      </c>
      <c r="J21" s="7" t="str">
        <f t="shared" si="5"/>
        <v>7.064</v>
      </c>
      <c r="K21" s="20">
        <v>7.0647874000000019</v>
      </c>
      <c r="L21" s="13" t="s">
        <v>19</v>
      </c>
      <c r="M21" s="7" t="str">
        <f t="shared" si="6"/>
        <v>7</v>
      </c>
      <c r="N21" s="7" t="str">
        <f t="shared" si="7"/>
        <v>040</v>
      </c>
      <c r="O21" s="7" t="str">
        <f t="shared" si="8"/>
        <v>7.040</v>
      </c>
      <c r="P21" s="16">
        <f>VLOOKUP(L21,'Olah Data'!$N$8:$O$13,2,0)</f>
        <v>7.0401218400000003</v>
      </c>
      <c r="Q21" s="7" t="str">
        <f t="shared" si="9"/>
        <v>7</v>
      </c>
      <c r="R21" s="7" t="str">
        <f t="shared" si="10"/>
        <v>477</v>
      </c>
      <c r="S21" s="7" t="str">
        <f t="shared" si="11"/>
        <v>7.477</v>
      </c>
      <c r="T21" s="29">
        <v>7.4770398</v>
      </c>
      <c r="U21" s="53" t="str">
        <f t="shared" si="12"/>
        <v>Good</v>
      </c>
      <c r="V21" s="58"/>
      <c r="W21" s="48">
        <v>-4.2009999999999996</v>
      </c>
      <c r="X21" s="70">
        <f>F21*$X$3</f>
        <v>6.3616677543571418</v>
      </c>
      <c r="Y21" s="70">
        <f>K21*$Y$3</f>
        <v>0.20487883460000006</v>
      </c>
      <c r="Z21" s="70">
        <f>P21*$Z$3</f>
        <v>4.8295235822400002</v>
      </c>
      <c r="AA21" s="16">
        <f t="shared" si="13"/>
        <v>7.195070171197143</v>
      </c>
      <c r="AB21" s="30">
        <f>T21-AA21</f>
        <v>0.28196962880285703</v>
      </c>
      <c r="AC21" s="6" t="str">
        <f t="shared" si="14"/>
        <v>G</v>
      </c>
      <c r="AD21" s="9">
        <f>RANK(AB21,$AB$4:$AB$33,0)</f>
        <v>7</v>
      </c>
      <c r="AE21" s="5"/>
      <c r="AF21" s="5"/>
      <c r="AG21" s="5"/>
    </row>
    <row r="22" spans="1:33" x14ac:dyDescent="0.3">
      <c r="A22" s="28">
        <v>1019</v>
      </c>
      <c r="B22" s="32" t="s">
        <v>20</v>
      </c>
      <c r="C22" s="7" t="str">
        <f t="shared" si="0"/>
        <v>6</v>
      </c>
      <c r="D22" s="7" t="str">
        <f t="shared" si="1"/>
        <v>844</v>
      </c>
      <c r="E22" s="7" t="str">
        <f t="shared" si="2"/>
        <v>6.844</v>
      </c>
      <c r="F22" s="30">
        <f>VLOOKUP(B22,'Olah Data'!$K$8:$L$15,2,0)</f>
        <v>6.8440365666666665</v>
      </c>
      <c r="G22" s="31">
        <v>39</v>
      </c>
      <c r="H22" s="7" t="str">
        <f t="shared" si="3"/>
        <v>7</v>
      </c>
      <c r="I22" s="7" t="str">
        <f t="shared" si="4"/>
        <v>064</v>
      </c>
      <c r="J22" s="7" t="str">
        <f t="shared" si="5"/>
        <v>7.064</v>
      </c>
      <c r="K22" s="20">
        <v>7.0647874000000019</v>
      </c>
      <c r="L22" s="13" t="s">
        <v>16</v>
      </c>
      <c r="M22" s="7" t="str">
        <f t="shared" si="6"/>
        <v>7</v>
      </c>
      <c r="N22" s="7" t="str">
        <f t="shared" si="7"/>
        <v>123</v>
      </c>
      <c r="O22" s="7" t="str">
        <f t="shared" si="8"/>
        <v>7.123</v>
      </c>
      <c r="P22" s="16">
        <f>VLOOKUP(L22,'Olah Data'!$N$8:$O$13,2,0)</f>
        <v>7.1235759000000005</v>
      </c>
      <c r="Q22" s="7" t="str">
        <f t="shared" si="9"/>
        <v>6</v>
      </c>
      <c r="R22" s="7" t="str">
        <f t="shared" si="10"/>
        <v>471</v>
      </c>
      <c r="S22" s="7" t="str">
        <f t="shared" si="11"/>
        <v>6.471</v>
      </c>
      <c r="T22" s="29">
        <v>6.4717397999999999</v>
      </c>
      <c r="U22" s="53" t="str">
        <f t="shared" si="12"/>
        <v>Bad</v>
      </c>
      <c r="V22" s="58"/>
      <c r="W22" s="48">
        <v>-4.2009999999999996</v>
      </c>
      <c r="X22" s="70">
        <f>F22*$X$3</f>
        <v>5.9474677764333332</v>
      </c>
      <c r="Y22" s="70">
        <f>K22*$Y$3</f>
        <v>0.20487883460000006</v>
      </c>
      <c r="Z22" s="70">
        <f>P22*$Z$3</f>
        <v>4.8867730674000009</v>
      </c>
      <c r="AA22" s="16">
        <f t="shared" si="13"/>
        <v>6.8381196784333351</v>
      </c>
      <c r="AB22" s="30">
        <f>T22-AA22</f>
        <v>-0.36637987843333519</v>
      </c>
      <c r="AC22" s="6" t="str">
        <f t="shared" si="14"/>
        <v>B</v>
      </c>
      <c r="AD22" s="9">
        <f>RANK(AB22,$AB$4:$AB$33,0)</f>
        <v>26</v>
      </c>
      <c r="AE22" s="5"/>
      <c r="AF22" s="5"/>
      <c r="AG22" s="5"/>
    </row>
    <row r="23" spans="1:33" x14ac:dyDescent="0.3">
      <c r="A23" s="28">
        <v>1020</v>
      </c>
      <c r="B23" s="32" t="s">
        <v>15</v>
      </c>
      <c r="C23" s="7" t="str">
        <f t="shared" si="0"/>
        <v>7</v>
      </c>
      <c r="D23" s="7" t="str">
        <f t="shared" si="1"/>
        <v>320</v>
      </c>
      <c r="E23" s="7" t="str">
        <f t="shared" si="2"/>
        <v>7.320</v>
      </c>
      <c r="F23" s="30">
        <f>VLOOKUP(B23,'Olah Data'!$K$8:$L$15,2,0)</f>
        <v>7.3206763571428564</v>
      </c>
      <c r="G23" s="31">
        <v>38</v>
      </c>
      <c r="H23" s="7" t="str">
        <f t="shared" si="3"/>
        <v>7</v>
      </c>
      <c r="I23" s="7" t="str">
        <f t="shared" si="4"/>
        <v>064</v>
      </c>
      <c r="J23" s="7" t="str">
        <f t="shared" si="5"/>
        <v>7.064</v>
      </c>
      <c r="K23" s="20">
        <v>7.0647874000000019</v>
      </c>
      <c r="L23" s="13" t="s">
        <v>10</v>
      </c>
      <c r="M23" s="7" t="str">
        <f t="shared" si="6"/>
        <v>7</v>
      </c>
      <c r="N23" s="7" t="str">
        <f t="shared" si="7"/>
        <v>388</v>
      </c>
      <c r="O23" s="7" t="str">
        <f t="shared" si="8"/>
        <v>7.388</v>
      </c>
      <c r="P23" s="16">
        <f>VLOOKUP(L23,'Olah Data'!$N$8:$O$13,2,0)</f>
        <v>7.3882700000000003</v>
      </c>
      <c r="Q23" s="7" t="str">
        <f t="shared" si="9"/>
        <v>7</v>
      </c>
      <c r="R23" s="7" t="str">
        <f t="shared" si="10"/>
        <v>130</v>
      </c>
      <c r="S23" s="7" t="str">
        <f t="shared" si="11"/>
        <v>7.130</v>
      </c>
      <c r="T23" s="29">
        <v>7.1300998</v>
      </c>
      <c r="U23" s="53" t="str">
        <f t="shared" si="12"/>
        <v>Bad</v>
      </c>
      <c r="V23" s="58"/>
      <c r="W23" s="48">
        <v>-4.2009999999999996</v>
      </c>
      <c r="X23" s="70">
        <f>F23*$X$3</f>
        <v>6.3616677543571418</v>
      </c>
      <c r="Y23" s="70">
        <f>K23*$Y$3</f>
        <v>0.20487883460000006</v>
      </c>
      <c r="Z23" s="70">
        <f>P23*$Z$3</f>
        <v>5.0683532200000005</v>
      </c>
      <c r="AA23" s="16">
        <f t="shared" si="13"/>
        <v>7.4338998089571433</v>
      </c>
      <c r="AB23" s="30">
        <f>T23-AA23</f>
        <v>-0.30380000895714332</v>
      </c>
      <c r="AC23" s="6" t="str">
        <f t="shared" si="14"/>
        <v>B</v>
      </c>
      <c r="AD23" s="9">
        <f>RANK(AB23,$AB$4:$AB$33,0)</f>
        <v>25</v>
      </c>
      <c r="AE23" s="5"/>
      <c r="AF23" s="5"/>
      <c r="AG23" s="5"/>
    </row>
    <row r="24" spans="1:33" x14ac:dyDescent="0.3">
      <c r="A24" s="28">
        <v>1021</v>
      </c>
      <c r="B24" s="32" t="s">
        <v>15</v>
      </c>
      <c r="C24" s="7" t="str">
        <f t="shared" si="0"/>
        <v>7</v>
      </c>
      <c r="D24" s="7" t="str">
        <f t="shared" si="1"/>
        <v>320</v>
      </c>
      <c r="E24" s="7" t="str">
        <f t="shared" si="2"/>
        <v>7.320</v>
      </c>
      <c r="F24" s="30">
        <f>VLOOKUP(B24,'Olah Data'!$K$8:$L$15,2,0)</f>
        <v>7.3206763571428564</v>
      </c>
      <c r="G24" s="31">
        <v>35</v>
      </c>
      <c r="H24" s="7" t="str">
        <f t="shared" si="3"/>
        <v>7</v>
      </c>
      <c r="I24" s="7" t="str">
        <f t="shared" si="4"/>
        <v>138</v>
      </c>
      <c r="J24" s="7" t="str">
        <f t="shared" si="5"/>
        <v>7.138</v>
      </c>
      <c r="K24" s="20">
        <v>7.1387066666666614</v>
      </c>
      <c r="L24" s="13" t="s">
        <v>17</v>
      </c>
      <c r="M24" s="7" t="str">
        <f t="shared" si="6"/>
        <v>7</v>
      </c>
      <c r="N24" s="7" t="str">
        <f t="shared" si="7"/>
        <v>215</v>
      </c>
      <c r="O24" s="7" t="str">
        <f t="shared" si="8"/>
        <v>7.215</v>
      </c>
      <c r="P24" s="16">
        <f>VLOOKUP(L24,'Olah Data'!$N$8:$O$13,2,0)</f>
        <v>7.2158861000000005</v>
      </c>
      <c r="Q24" s="7" t="str">
        <f t="shared" si="9"/>
        <v>7</v>
      </c>
      <c r="R24" s="7" t="str">
        <f t="shared" si="10"/>
        <v>321</v>
      </c>
      <c r="S24" s="7" t="str">
        <f t="shared" si="11"/>
        <v>7.321</v>
      </c>
      <c r="T24" s="29">
        <v>7.3217300999999999</v>
      </c>
      <c r="U24" s="53" t="str">
        <f t="shared" si="12"/>
        <v>Normal</v>
      </c>
      <c r="V24" s="58"/>
      <c r="W24" s="48">
        <v>-4.2009999999999996</v>
      </c>
      <c r="X24" s="70">
        <f>F24*$X$3</f>
        <v>6.3616677543571418</v>
      </c>
      <c r="Y24" s="70">
        <f>K24*$Y$3</f>
        <v>0.2070224933333332</v>
      </c>
      <c r="Z24" s="70">
        <f>P24*$Z$3</f>
        <v>4.9500978646000009</v>
      </c>
      <c r="AA24" s="16">
        <f t="shared" si="13"/>
        <v>7.3177881122904758</v>
      </c>
      <c r="AB24" s="30">
        <f>T24-AA24</f>
        <v>3.9419877095241418E-3</v>
      </c>
      <c r="AC24" s="6" t="str">
        <f t="shared" si="14"/>
        <v>N</v>
      </c>
      <c r="AD24" s="9">
        <f>RANK(AB24,$AB$4:$AB$33,0)</f>
        <v>14</v>
      </c>
      <c r="AE24" s="57"/>
    </row>
    <row r="25" spans="1:33" x14ac:dyDescent="0.3">
      <c r="A25" s="28">
        <v>1022</v>
      </c>
      <c r="B25" s="32" t="s">
        <v>9</v>
      </c>
      <c r="C25" s="7" t="str">
        <f t="shared" si="0"/>
        <v>6</v>
      </c>
      <c r="D25" s="7" t="str">
        <f t="shared" si="1"/>
        <v>944</v>
      </c>
      <c r="E25" s="7" t="str">
        <f t="shared" si="2"/>
        <v>6.944</v>
      </c>
      <c r="F25" s="30">
        <f>VLOOKUP(B25,'Olah Data'!$K$8:$L$15,2,0)</f>
        <v>6.9445049750000001</v>
      </c>
      <c r="G25" s="31">
        <v>34</v>
      </c>
      <c r="H25" s="7" t="str">
        <f t="shared" si="3"/>
        <v>7</v>
      </c>
      <c r="I25" s="7" t="str">
        <f t="shared" si="4"/>
        <v>138</v>
      </c>
      <c r="J25" s="7" t="str">
        <f t="shared" si="5"/>
        <v>7.138</v>
      </c>
      <c r="K25" s="20">
        <v>7.1387066666666614</v>
      </c>
      <c r="L25" s="13" t="s">
        <v>17</v>
      </c>
      <c r="M25" s="7" t="str">
        <f t="shared" si="6"/>
        <v>7</v>
      </c>
      <c r="N25" s="7" t="str">
        <f t="shared" si="7"/>
        <v>215</v>
      </c>
      <c r="O25" s="7" t="str">
        <f t="shared" si="8"/>
        <v>7.215</v>
      </c>
      <c r="P25" s="16">
        <f>VLOOKUP(L25,'Olah Data'!$N$8:$O$13,2,0)</f>
        <v>7.2158861000000005</v>
      </c>
      <c r="Q25" s="7" t="str">
        <f t="shared" si="9"/>
        <v>6</v>
      </c>
      <c r="R25" s="7" t="str">
        <f t="shared" si="10"/>
        <v>901</v>
      </c>
      <c r="S25" s="7" t="str">
        <f t="shared" si="11"/>
        <v>6.901</v>
      </c>
      <c r="T25" s="29">
        <v>6.9017901000000004</v>
      </c>
      <c r="U25" s="53" t="str">
        <f t="shared" si="12"/>
        <v>Normal</v>
      </c>
      <c r="V25" s="58"/>
      <c r="W25" s="48">
        <v>-4.2009999999999996</v>
      </c>
      <c r="X25" s="70">
        <f>F25*$X$3</f>
        <v>6.0347748232749998</v>
      </c>
      <c r="Y25" s="70">
        <f>K25*$Y$3</f>
        <v>0.2070224933333332</v>
      </c>
      <c r="Z25" s="70">
        <f>P25*$Z$3</f>
        <v>4.9500978646000009</v>
      </c>
      <c r="AA25" s="16">
        <f t="shared" si="13"/>
        <v>6.9908951812083338</v>
      </c>
      <c r="AB25" s="30">
        <f>T25-AA25</f>
        <v>-8.9105081208333381E-2</v>
      </c>
      <c r="AC25" s="6" t="str">
        <f t="shared" si="14"/>
        <v>N</v>
      </c>
      <c r="AD25" s="9">
        <f>RANK(AB25,$AB$4:$AB$33,0)</f>
        <v>17</v>
      </c>
    </row>
    <row r="26" spans="1:33" x14ac:dyDescent="0.3">
      <c r="A26" s="28">
        <v>1023</v>
      </c>
      <c r="B26" s="32" t="s">
        <v>15</v>
      </c>
      <c r="C26" s="7" t="str">
        <f t="shared" si="0"/>
        <v>7</v>
      </c>
      <c r="D26" s="7" t="str">
        <f t="shared" si="1"/>
        <v>320</v>
      </c>
      <c r="E26" s="7" t="str">
        <f t="shared" si="2"/>
        <v>7.320</v>
      </c>
      <c r="F26" s="30">
        <f>VLOOKUP(B26,'Olah Data'!$K$8:$L$15,2,0)</f>
        <v>7.3206763571428564</v>
      </c>
      <c r="G26" s="31">
        <v>32</v>
      </c>
      <c r="H26" s="7" t="str">
        <f t="shared" si="3"/>
        <v>7</v>
      </c>
      <c r="I26" s="7" t="str">
        <f t="shared" si="4"/>
        <v>138</v>
      </c>
      <c r="J26" s="7" t="str">
        <f t="shared" si="5"/>
        <v>7.138</v>
      </c>
      <c r="K26" s="20">
        <v>7.1387066666666614</v>
      </c>
      <c r="L26" s="13" t="s">
        <v>19</v>
      </c>
      <c r="M26" s="7" t="str">
        <f t="shared" si="6"/>
        <v>7</v>
      </c>
      <c r="N26" s="7" t="str">
        <f t="shared" si="7"/>
        <v>040</v>
      </c>
      <c r="O26" s="7" t="str">
        <f t="shared" si="8"/>
        <v>7.040</v>
      </c>
      <c r="P26" s="16">
        <f>VLOOKUP(L26,'Olah Data'!$N$8:$O$13,2,0)</f>
        <v>7.0401218400000003</v>
      </c>
      <c r="Q26" s="7" t="str">
        <f t="shared" si="9"/>
        <v>7</v>
      </c>
      <c r="R26" s="7" t="str">
        <f t="shared" si="10"/>
        <v>192</v>
      </c>
      <c r="S26" s="7" t="str">
        <f t="shared" si="11"/>
        <v>7.192</v>
      </c>
      <c r="T26" s="29">
        <v>7.1925998</v>
      </c>
      <c r="U26" s="53" t="str">
        <f t="shared" si="12"/>
        <v>Normal</v>
      </c>
      <c r="V26" s="58"/>
      <c r="W26" s="48">
        <v>-4.2009999999999996</v>
      </c>
      <c r="X26" s="70">
        <f>F26*$X$3</f>
        <v>6.3616677543571418</v>
      </c>
      <c r="Y26" s="70">
        <f>K26*$Y$3</f>
        <v>0.2070224933333332</v>
      </c>
      <c r="Z26" s="70">
        <f>P26*$Z$3</f>
        <v>4.8295235822400002</v>
      </c>
      <c r="AA26" s="16">
        <f t="shared" si="13"/>
        <v>7.197213829930476</v>
      </c>
      <c r="AB26" s="30">
        <f>T26-AA26</f>
        <v>-4.6140299304759935E-3</v>
      </c>
      <c r="AC26" s="6" t="str">
        <f t="shared" si="14"/>
        <v>N</v>
      </c>
      <c r="AD26" s="9">
        <f>RANK(AB26,$AB$4:$AB$33,0)</f>
        <v>15</v>
      </c>
      <c r="AE26" s="5"/>
      <c r="AF26" s="5"/>
      <c r="AG26" s="5"/>
    </row>
    <row r="27" spans="1:33" x14ac:dyDescent="0.3">
      <c r="A27" s="28">
        <v>1024</v>
      </c>
      <c r="B27" s="32" t="s">
        <v>15</v>
      </c>
      <c r="C27" s="7" t="str">
        <f t="shared" si="0"/>
        <v>7</v>
      </c>
      <c r="D27" s="7" t="str">
        <f t="shared" si="1"/>
        <v>320</v>
      </c>
      <c r="E27" s="7" t="str">
        <f t="shared" si="2"/>
        <v>7.320</v>
      </c>
      <c r="F27" s="30">
        <f>VLOOKUP(B27,'Olah Data'!$K$8:$L$15,2,0)</f>
        <v>7.3206763571428564</v>
      </c>
      <c r="G27" s="31">
        <v>28</v>
      </c>
      <c r="H27" s="7" t="str">
        <f t="shared" si="3"/>
        <v>7</v>
      </c>
      <c r="I27" s="7" t="str">
        <f t="shared" si="4"/>
        <v>388</v>
      </c>
      <c r="J27" s="7" t="str">
        <f t="shared" si="5"/>
        <v>7.388</v>
      </c>
      <c r="K27" s="20">
        <v>7.3886585857142872</v>
      </c>
      <c r="L27" s="13" t="s">
        <v>17</v>
      </c>
      <c r="M27" s="7" t="str">
        <f t="shared" si="6"/>
        <v>7</v>
      </c>
      <c r="N27" s="7" t="str">
        <f t="shared" si="7"/>
        <v>215</v>
      </c>
      <c r="O27" s="7" t="str">
        <f t="shared" si="8"/>
        <v>7.215</v>
      </c>
      <c r="P27" s="16">
        <f>VLOOKUP(L27,'Olah Data'!$N$8:$O$13,2,0)</f>
        <v>7.2158861000000005</v>
      </c>
      <c r="Q27" s="7" t="str">
        <f t="shared" si="9"/>
        <v>7</v>
      </c>
      <c r="R27" s="7" t="str">
        <f t="shared" si="10"/>
        <v>190</v>
      </c>
      <c r="S27" s="7" t="str">
        <f t="shared" si="11"/>
        <v>7.190</v>
      </c>
      <c r="T27" s="29">
        <v>7.1904801999999997</v>
      </c>
      <c r="U27" s="53" t="str">
        <f t="shared" si="12"/>
        <v>Normal</v>
      </c>
      <c r="V27" s="58"/>
      <c r="W27" s="48">
        <v>-4.2009999999999996</v>
      </c>
      <c r="X27" s="70">
        <f>F27*$X$3</f>
        <v>6.3616677543571418</v>
      </c>
      <c r="Y27" s="70">
        <f>K27*$Y$3</f>
        <v>0.21427109898571434</v>
      </c>
      <c r="Z27" s="70">
        <f>P27*$Z$3</f>
        <v>4.9500978646000009</v>
      </c>
      <c r="AA27" s="16">
        <f t="shared" si="13"/>
        <v>7.3250367179428579</v>
      </c>
      <c r="AB27" s="30">
        <f>T27-AA27</f>
        <v>-0.13455651794285828</v>
      </c>
      <c r="AC27" s="6" t="str">
        <f t="shared" si="14"/>
        <v>N</v>
      </c>
      <c r="AD27" s="9">
        <f>RANK(AB27,$AB$4:$AB$33,0)</f>
        <v>19</v>
      </c>
      <c r="AE27" s="57"/>
    </row>
    <row r="28" spans="1:33" x14ac:dyDescent="0.3">
      <c r="A28" s="28">
        <v>1025</v>
      </c>
      <c r="B28" s="32" t="s">
        <v>20</v>
      </c>
      <c r="C28" s="7" t="str">
        <f t="shared" si="0"/>
        <v>6</v>
      </c>
      <c r="D28" s="7" t="str">
        <f t="shared" si="1"/>
        <v>844</v>
      </c>
      <c r="E28" s="7" t="str">
        <f t="shared" si="2"/>
        <v>6.844</v>
      </c>
      <c r="F28" s="30">
        <f>VLOOKUP(B28,'Olah Data'!$K$8:$L$15,2,0)</f>
        <v>6.8440365666666665</v>
      </c>
      <c r="G28" s="31">
        <v>27</v>
      </c>
      <c r="H28" s="7" t="str">
        <f t="shared" si="3"/>
        <v>7</v>
      </c>
      <c r="I28" s="7" t="str">
        <f t="shared" si="4"/>
        <v>388</v>
      </c>
      <c r="J28" s="7" t="str">
        <f t="shared" si="5"/>
        <v>7.388</v>
      </c>
      <c r="K28" s="20">
        <v>7.3886585857142872</v>
      </c>
      <c r="L28" s="13" t="s">
        <v>12</v>
      </c>
      <c r="M28" s="7" t="str">
        <f t="shared" si="6"/>
        <v>7</v>
      </c>
      <c r="N28" s="7" t="str">
        <f t="shared" si="7"/>
        <v>521</v>
      </c>
      <c r="O28" s="7" t="str">
        <f t="shared" si="8"/>
        <v>7.521</v>
      </c>
      <c r="P28" s="16">
        <f>VLOOKUP(L28,'Olah Data'!$N$8:$O$13,2,0)</f>
        <v>7.5213538999999994</v>
      </c>
      <c r="Q28" s="7" t="str">
        <f t="shared" si="9"/>
        <v>7</v>
      </c>
      <c r="R28" s="7" t="str">
        <f t="shared" si="10"/>
        <v>683</v>
      </c>
      <c r="S28" s="7" t="str">
        <f t="shared" si="11"/>
        <v>7.683</v>
      </c>
      <c r="T28" s="29">
        <v>7.6836700000000002</v>
      </c>
      <c r="U28" s="53" t="str">
        <f t="shared" si="12"/>
        <v>Very Good</v>
      </c>
      <c r="V28" s="58"/>
      <c r="W28" s="48">
        <v>-4.2009999999999996</v>
      </c>
      <c r="X28" s="70">
        <f>F28*$X$3</f>
        <v>5.9474677764333332</v>
      </c>
      <c r="Y28" s="70">
        <f>K28*$Y$3</f>
        <v>0.21427109898571434</v>
      </c>
      <c r="Z28" s="70">
        <f>P28*$Z$3</f>
        <v>5.1596487754</v>
      </c>
      <c r="AA28" s="16">
        <f t="shared" si="13"/>
        <v>7.1203876508190476</v>
      </c>
      <c r="AB28" s="30">
        <f>T28-AA28</f>
        <v>0.56328234918095266</v>
      </c>
      <c r="AC28" s="6" t="str">
        <f t="shared" si="14"/>
        <v>VG</v>
      </c>
      <c r="AD28" s="9">
        <f>RANK(AB28,$AB$4:$AB$33,0)</f>
        <v>2</v>
      </c>
      <c r="AE28" s="57"/>
    </row>
    <row r="29" spans="1:33" x14ac:dyDescent="0.3">
      <c r="A29" s="28">
        <v>1026</v>
      </c>
      <c r="B29" s="32" t="s">
        <v>15</v>
      </c>
      <c r="C29" s="7" t="str">
        <f t="shared" si="0"/>
        <v>7</v>
      </c>
      <c r="D29" s="7" t="str">
        <f t="shared" si="1"/>
        <v>320</v>
      </c>
      <c r="E29" s="7" t="str">
        <f t="shared" si="2"/>
        <v>7.320</v>
      </c>
      <c r="F29" s="30">
        <f>VLOOKUP(B29,'Olah Data'!$K$8:$L$15,2,0)</f>
        <v>7.3206763571428564</v>
      </c>
      <c r="G29" s="31">
        <v>25</v>
      </c>
      <c r="H29" s="7" t="str">
        <f t="shared" si="3"/>
        <v>7</v>
      </c>
      <c r="I29" s="7" t="str">
        <f t="shared" si="4"/>
        <v>388</v>
      </c>
      <c r="J29" s="7" t="str">
        <f t="shared" si="5"/>
        <v>7.388</v>
      </c>
      <c r="K29" s="20">
        <v>7.3886585857142872</v>
      </c>
      <c r="L29" s="13" t="s">
        <v>12</v>
      </c>
      <c r="M29" s="7" t="str">
        <f t="shared" si="6"/>
        <v>7</v>
      </c>
      <c r="N29" s="7" t="str">
        <f t="shared" si="7"/>
        <v>521</v>
      </c>
      <c r="O29" s="7" t="str">
        <f t="shared" si="8"/>
        <v>7.521</v>
      </c>
      <c r="P29" s="16">
        <f>VLOOKUP(L29,'Olah Data'!$N$8:$O$13,2,0)</f>
        <v>7.5213538999999994</v>
      </c>
      <c r="Q29" s="7" t="str">
        <f t="shared" si="9"/>
        <v>7</v>
      </c>
      <c r="R29" s="7" t="str">
        <f t="shared" si="10"/>
        <v>102</v>
      </c>
      <c r="S29" s="7" t="str">
        <f t="shared" si="11"/>
        <v>7.102</v>
      </c>
      <c r="T29" s="29">
        <v>7.1020398</v>
      </c>
      <c r="U29" s="53" t="str">
        <f t="shared" si="12"/>
        <v>Very Bad</v>
      </c>
      <c r="V29" s="58"/>
      <c r="W29" s="48">
        <v>-4.2009999999999996</v>
      </c>
      <c r="X29" s="70">
        <f>F29*$X$3</f>
        <v>6.3616677543571418</v>
      </c>
      <c r="Y29" s="70">
        <f>K29*$Y$3</f>
        <v>0.21427109898571434</v>
      </c>
      <c r="Z29" s="70">
        <f>P29*$Z$3</f>
        <v>5.1596487754</v>
      </c>
      <c r="AA29" s="16">
        <f t="shared" si="13"/>
        <v>7.534587628742857</v>
      </c>
      <c r="AB29" s="30">
        <f>T29-AA29</f>
        <v>-0.43254782874285702</v>
      </c>
      <c r="AC29" s="6" t="str">
        <f t="shared" si="14"/>
        <v>VB</v>
      </c>
      <c r="AD29" s="9">
        <f>RANK(AB29,$AB$4:$AB$33,0)</f>
        <v>29</v>
      </c>
      <c r="AE29" s="5"/>
      <c r="AF29" s="5"/>
      <c r="AG29" s="5"/>
    </row>
    <row r="30" spans="1:33" x14ac:dyDescent="0.3">
      <c r="A30" s="28">
        <v>1027</v>
      </c>
      <c r="B30" s="32" t="s">
        <v>15</v>
      </c>
      <c r="C30" s="7" t="str">
        <f t="shared" si="0"/>
        <v>7</v>
      </c>
      <c r="D30" s="7" t="str">
        <f t="shared" si="1"/>
        <v>320</v>
      </c>
      <c r="E30" s="7" t="str">
        <f t="shared" si="2"/>
        <v>7.320</v>
      </c>
      <c r="F30" s="30">
        <f>VLOOKUP(B30,'Olah Data'!$K$8:$L$15,2,0)</f>
        <v>7.3206763571428564</v>
      </c>
      <c r="G30" s="31">
        <v>25</v>
      </c>
      <c r="H30" s="7" t="str">
        <f t="shared" si="3"/>
        <v>7</v>
      </c>
      <c r="I30" s="7" t="str">
        <f t="shared" si="4"/>
        <v>388</v>
      </c>
      <c r="J30" s="7" t="str">
        <f t="shared" si="5"/>
        <v>7.388</v>
      </c>
      <c r="K30" s="20">
        <v>7.3886585857142872</v>
      </c>
      <c r="L30" s="13" t="s">
        <v>10</v>
      </c>
      <c r="M30" s="7" t="str">
        <f t="shared" si="6"/>
        <v>7</v>
      </c>
      <c r="N30" s="7" t="str">
        <f t="shared" si="7"/>
        <v>388</v>
      </c>
      <c r="O30" s="7" t="str">
        <f t="shared" si="8"/>
        <v>7.388</v>
      </c>
      <c r="P30" s="16">
        <f>VLOOKUP(L30,'Olah Data'!$N$8:$O$13,2,0)</f>
        <v>7.3882700000000003</v>
      </c>
      <c r="Q30" s="7" t="str">
        <f t="shared" si="9"/>
        <v>7</v>
      </c>
      <c r="R30" s="7" t="str">
        <f t="shared" si="10"/>
        <v>265</v>
      </c>
      <c r="S30" s="7" t="str">
        <f t="shared" si="11"/>
        <v>7.265</v>
      </c>
      <c r="T30" s="29">
        <v>7.2653097999999998</v>
      </c>
      <c r="U30" s="53" t="str">
        <f t="shared" si="12"/>
        <v>Normal</v>
      </c>
      <c r="V30" s="58"/>
      <c r="W30" s="48">
        <v>-4.2009999999999996</v>
      </c>
      <c r="X30" s="70">
        <f>F30*$X$3</f>
        <v>6.3616677543571418</v>
      </c>
      <c r="Y30" s="70">
        <f>K30*$Y$3</f>
        <v>0.21427109898571434</v>
      </c>
      <c r="Z30" s="70">
        <f>P30*$Z$3</f>
        <v>5.0683532200000005</v>
      </c>
      <c r="AA30" s="16">
        <f t="shared" si="13"/>
        <v>7.4432920733428567</v>
      </c>
      <c r="AB30" s="30">
        <f>T30-AA30</f>
        <v>-0.17798227334285688</v>
      </c>
      <c r="AC30" s="6" t="str">
        <f t="shared" si="14"/>
        <v>N</v>
      </c>
      <c r="AD30" s="9">
        <f>RANK(AB30,$AB$4:$AB$33,0)</f>
        <v>22</v>
      </c>
    </row>
    <row r="31" spans="1:33" x14ac:dyDescent="0.3">
      <c r="A31" s="28">
        <v>1028</v>
      </c>
      <c r="B31" s="32" t="s">
        <v>15</v>
      </c>
      <c r="C31" s="7" t="str">
        <f t="shared" si="0"/>
        <v>7</v>
      </c>
      <c r="D31" s="7" t="str">
        <f t="shared" si="1"/>
        <v>320</v>
      </c>
      <c r="E31" s="7" t="str">
        <f t="shared" si="2"/>
        <v>7.320</v>
      </c>
      <c r="F31" s="30">
        <f>VLOOKUP(B31,'Olah Data'!$K$8:$L$15,2,0)</f>
        <v>7.3206763571428564</v>
      </c>
      <c r="G31" s="31">
        <v>25</v>
      </c>
      <c r="H31" s="7" t="str">
        <f t="shared" si="3"/>
        <v>7</v>
      </c>
      <c r="I31" s="7" t="str">
        <f t="shared" si="4"/>
        <v>388</v>
      </c>
      <c r="J31" s="7" t="str">
        <f t="shared" si="5"/>
        <v>7.388</v>
      </c>
      <c r="K31" s="20">
        <v>7.3886585857142872</v>
      </c>
      <c r="L31" s="13" t="s">
        <v>10</v>
      </c>
      <c r="M31" s="7" t="str">
        <f t="shared" si="6"/>
        <v>7</v>
      </c>
      <c r="N31" s="7" t="str">
        <f t="shared" si="7"/>
        <v>388</v>
      </c>
      <c r="O31" s="7" t="str">
        <f t="shared" si="8"/>
        <v>7.388</v>
      </c>
      <c r="P31" s="16">
        <f>VLOOKUP(L31,'Olah Data'!$N$8:$O$13,2,0)</f>
        <v>7.3882700000000003</v>
      </c>
      <c r="Q31" s="7" t="str">
        <f t="shared" si="9"/>
        <v>8</v>
      </c>
      <c r="R31" s="7" t="str">
        <f t="shared" si="10"/>
        <v>403</v>
      </c>
      <c r="S31" s="7" t="str">
        <f t="shared" si="11"/>
        <v>8.403</v>
      </c>
      <c r="T31" s="29">
        <v>8.4036302999999997</v>
      </c>
      <c r="U31" s="53" t="str">
        <f t="shared" si="12"/>
        <v>Very Good</v>
      </c>
      <c r="V31" s="58"/>
      <c r="W31" s="48">
        <v>-4.2009999999999996</v>
      </c>
      <c r="X31" s="70">
        <f>F31*$X$3</f>
        <v>6.3616677543571418</v>
      </c>
      <c r="Y31" s="70">
        <f>K31*$Y$3</f>
        <v>0.21427109898571434</v>
      </c>
      <c r="Z31" s="70">
        <f>P31*$Z$3</f>
        <v>5.0683532200000005</v>
      </c>
      <c r="AA31" s="16">
        <f t="shared" si="13"/>
        <v>7.4432920733428567</v>
      </c>
      <c r="AB31" s="30">
        <f>T31-AA31</f>
        <v>0.96033822665714297</v>
      </c>
      <c r="AC31" s="6" t="str">
        <f t="shared" si="14"/>
        <v>VG</v>
      </c>
      <c r="AD31" s="9">
        <f>RANK(AB31,$AB$4:$AB$33,0)</f>
        <v>1</v>
      </c>
    </row>
    <row r="32" spans="1:33" x14ac:dyDescent="0.3">
      <c r="A32" s="28">
        <v>1029</v>
      </c>
      <c r="B32" s="32" t="s">
        <v>15</v>
      </c>
      <c r="C32" s="7" t="str">
        <f t="shared" si="0"/>
        <v>7</v>
      </c>
      <c r="D32" s="7" t="str">
        <f t="shared" si="1"/>
        <v>320</v>
      </c>
      <c r="E32" s="7" t="str">
        <f t="shared" si="2"/>
        <v>7.320</v>
      </c>
      <c r="F32" s="30">
        <f>VLOOKUP(B32,'Olah Data'!$K$8:$L$15,2,0)</f>
        <v>7.3206763571428564</v>
      </c>
      <c r="G32" s="31">
        <v>25</v>
      </c>
      <c r="H32" s="7" t="str">
        <f t="shared" si="3"/>
        <v>7</v>
      </c>
      <c r="I32" s="7" t="str">
        <f t="shared" si="4"/>
        <v>388</v>
      </c>
      <c r="J32" s="7" t="str">
        <f t="shared" si="5"/>
        <v>7.388</v>
      </c>
      <c r="K32" s="20">
        <v>7.3886585857142872</v>
      </c>
      <c r="L32" s="13" t="s">
        <v>16</v>
      </c>
      <c r="M32" s="7" t="str">
        <f t="shared" si="6"/>
        <v>7</v>
      </c>
      <c r="N32" s="7" t="str">
        <f t="shared" si="7"/>
        <v>123</v>
      </c>
      <c r="O32" s="7" t="str">
        <f t="shared" si="8"/>
        <v>7.123</v>
      </c>
      <c r="P32" s="16">
        <f>VLOOKUP(L32,'Olah Data'!$N$8:$O$13,2,0)</f>
        <v>7.1235759000000005</v>
      </c>
      <c r="Q32" s="7" t="str">
        <f t="shared" si="9"/>
        <v>7</v>
      </c>
      <c r="R32" s="7" t="str">
        <f t="shared" si="10"/>
        <v>043</v>
      </c>
      <c r="S32" s="7" t="str">
        <f t="shared" si="11"/>
        <v>7.043</v>
      </c>
      <c r="T32" s="29">
        <v>7.0431699999999999</v>
      </c>
      <c r="U32" s="53" t="str">
        <f t="shared" si="12"/>
        <v>Bad</v>
      </c>
      <c r="V32" s="58"/>
      <c r="W32" s="48">
        <v>-4.2009999999999996</v>
      </c>
      <c r="X32" s="70">
        <f>F32*$X$3</f>
        <v>6.3616677543571418</v>
      </c>
      <c r="Y32" s="70">
        <f>K32*$Y$3</f>
        <v>0.21427109898571434</v>
      </c>
      <c r="Z32" s="70">
        <f>P32*$Z$3</f>
        <v>4.8867730674000009</v>
      </c>
      <c r="AA32" s="16">
        <f t="shared" si="13"/>
        <v>7.261711920742858</v>
      </c>
      <c r="AB32" s="30">
        <f>T32-AA32</f>
        <v>-0.21854192074285805</v>
      </c>
      <c r="AC32" s="6" t="str">
        <f t="shared" si="14"/>
        <v>B</v>
      </c>
      <c r="AD32" s="9">
        <f>RANK(AB32,$AB$4:$AB$33,0)</f>
        <v>24</v>
      </c>
    </row>
    <row r="33" spans="1:33" x14ac:dyDescent="0.3">
      <c r="A33" s="28">
        <v>1030</v>
      </c>
      <c r="B33" s="32" t="s">
        <v>15</v>
      </c>
      <c r="C33" s="7" t="str">
        <f t="shared" si="0"/>
        <v>7</v>
      </c>
      <c r="D33" s="7" t="str">
        <f t="shared" si="1"/>
        <v>320</v>
      </c>
      <c r="E33" s="7" t="str">
        <f t="shared" si="2"/>
        <v>7.320</v>
      </c>
      <c r="F33" s="30">
        <f>VLOOKUP(B33,'Olah Data'!$K$8:$L$15,2,0)</f>
        <v>7.3206763571428564</v>
      </c>
      <c r="G33" s="31">
        <v>25</v>
      </c>
      <c r="H33" s="7" t="str">
        <f t="shared" si="3"/>
        <v>7</v>
      </c>
      <c r="I33" s="7" t="str">
        <f t="shared" si="4"/>
        <v>388</v>
      </c>
      <c r="J33" s="7" t="str">
        <f t="shared" si="5"/>
        <v>7.388</v>
      </c>
      <c r="K33" s="20">
        <v>7.3886585857142872</v>
      </c>
      <c r="L33" s="13" t="s">
        <v>12</v>
      </c>
      <c r="M33" s="7" t="str">
        <f t="shared" si="6"/>
        <v>7</v>
      </c>
      <c r="N33" s="7" t="str">
        <f t="shared" si="7"/>
        <v>521</v>
      </c>
      <c r="O33" s="7" t="str">
        <f t="shared" si="8"/>
        <v>7.521</v>
      </c>
      <c r="P33" s="16">
        <f>VLOOKUP(L33,'Olah Data'!$N$8:$O$13,2,0)</f>
        <v>7.5213538999999994</v>
      </c>
      <c r="Q33" s="7" t="str">
        <f t="shared" si="9"/>
        <v>7</v>
      </c>
      <c r="R33" s="7" t="str">
        <f t="shared" si="10"/>
        <v>032</v>
      </c>
      <c r="S33" s="7" t="str">
        <f t="shared" si="11"/>
        <v>7.032</v>
      </c>
      <c r="T33" s="29">
        <v>7.0323099999999998</v>
      </c>
      <c r="U33" s="53" t="str">
        <f t="shared" si="12"/>
        <v>Very Bad</v>
      </c>
      <c r="V33" s="58"/>
      <c r="W33" s="48">
        <v>-4.2009999999999996</v>
      </c>
      <c r="X33" s="70">
        <f>F33*$X$3</f>
        <v>6.3616677543571418</v>
      </c>
      <c r="Y33" s="70">
        <f>K33*$Y$3</f>
        <v>0.21427109898571434</v>
      </c>
      <c r="Z33" s="70">
        <f>P33*$Z$3</f>
        <v>5.1596487754</v>
      </c>
      <c r="AA33" s="16">
        <f t="shared" si="13"/>
        <v>7.534587628742857</v>
      </c>
      <c r="AB33" s="30">
        <f>T33-AA33</f>
        <v>-0.5022776287428572</v>
      </c>
      <c r="AC33" s="6" t="str">
        <f t="shared" si="14"/>
        <v>VB</v>
      </c>
      <c r="AD33" s="9">
        <f>RANK(AB33,$AB$4:$AB$33,0)</f>
        <v>30</v>
      </c>
      <c r="AE33" s="5"/>
      <c r="AF33" s="5"/>
      <c r="AG33" s="5"/>
    </row>
  </sheetData>
  <mergeCells count="3">
    <mergeCell ref="AE3:AG3"/>
    <mergeCell ref="V4:V33"/>
    <mergeCell ref="V2:V3"/>
  </mergeCells>
  <conditionalFormatting sqref="A4:A33">
    <cfRule type="duplicateValues" dxfId="1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F934-4C02-424D-B9BA-013739FF51D5}">
  <dimension ref="A1:U1003"/>
  <sheetViews>
    <sheetView showGridLines="0" zoomScale="60" zoomScaleNormal="60" workbookViewId="0">
      <selection activeCell="L19" sqref="L19"/>
    </sheetView>
  </sheetViews>
  <sheetFormatPr defaultColWidth="12.6640625" defaultRowHeight="15" customHeight="1" x14ac:dyDescent="0.3"/>
  <cols>
    <col min="1" max="1" width="11.75" bestFit="1" customWidth="1"/>
    <col min="2" max="2" width="23.58203125" bestFit="1" customWidth="1"/>
    <col min="3" max="3" width="11.83203125" bestFit="1" customWidth="1"/>
    <col min="4" max="4" width="12.1640625" bestFit="1" customWidth="1"/>
    <col min="5" max="5" width="6.83203125" customWidth="1"/>
    <col min="6" max="6" width="7.6640625" customWidth="1"/>
    <col min="7" max="7" width="13.6640625" bestFit="1" customWidth="1"/>
    <col min="8" max="8" width="8.83203125" customWidth="1"/>
    <col min="9" max="9" width="8.9140625" bestFit="1" customWidth="1"/>
    <col min="10" max="10" width="9.25" bestFit="1" customWidth="1"/>
    <col min="11" max="11" width="16.25" customWidth="1"/>
    <col min="12" max="12" width="14.6640625" customWidth="1"/>
    <col min="13" max="13" width="7.6640625" customWidth="1"/>
    <col min="14" max="14" width="12.1640625" bestFit="1" customWidth="1"/>
    <col min="15" max="15" width="12.08203125" customWidth="1"/>
    <col min="16" max="16" width="8.4140625" bestFit="1" customWidth="1"/>
    <col min="17" max="17" width="9.6640625" customWidth="1"/>
    <col min="18" max="18" width="1.9140625" hidden="1" customWidth="1"/>
    <col min="19" max="19" width="5.5" bestFit="1" customWidth="1"/>
    <col min="20" max="20" width="5.6640625" bestFit="1" customWidth="1"/>
    <col min="21" max="21" width="11.75" bestFit="1" customWidth="1"/>
    <col min="22" max="31" width="7.6640625" customWidth="1"/>
  </cols>
  <sheetData>
    <row r="1" spans="1:21" ht="14" x14ac:dyDescent="0.3">
      <c r="H1" s="4"/>
      <c r="I1" s="4"/>
      <c r="J1" s="65" t="s">
        <v>73</v>
      </c>
      <c r="K1" s="11">
        <f>AVERAGE(F24:F53)</f>
        <v>7.1857909466666685</v>
      </c>
      <c r="L1" s="9"/>
    </row>
    <row r="2" spans="1:21" ht="14" x14ac:dyDescent="0.3">
      <c r="H2" s="5"/>
      <c r="I2" s="5"/>
      <c r="J2" s="66" t="s">
        <v>22</v>
      </c>
      <c r="K2" s="16">
        <f>LARGE(F24:F53,1)</f>
        <v>8.4036302999999997</v>
      </c>
      <c r="L2" s="9">
        <f>INDEX($A:$A,MATCH(K2,$F:$F,0))</f>
        <v>1028</v>
      </c>
      <c r="M2" s="2"/>
    </row>
    <row r="3" spans="1:21" ht="14" x14ac:dyDescent="0.3">
      <c r="H3" s="5"/>
      <c r="I3" s="5"/>
      <c r="J3" s="27" t="s">
        <v>23</v>
      </c>
      <c r="K3" s="16">
        <f>SMALL(F24:F53,1)</f>
        <v>6.34694</v>
      </c>
      <c r="L3" s="9">
        <f>INDEX($A:$A,MATCH(K3,$F:$F,0))</f>
        <v>1005</v>
      </c>
      <c r="M3" s="2"/>
    </row>
    <row r="4" spans="1:21" ht="14" x14ac:dyDescent="0.3">
      <c r="H4" s="5"/>
      <c r="I4" s="5"/>
      <c r="L4" s="3"/>
      <c r="M4" s="2"/>
    </row>
    <row r="5" spans="1:21" ht="14" x14ac:dyDescent="0.3">
      <c r="H5" s="5"/>
      <c r="I5" s="5"/>
      <c r="L5" s="3"/>
      <c r="M5" s="2"/>
    </row>
    <row r="6" spans="1:21" ht="14" x14ac:dyDescent="0.3">
      <c r="H6" s="5"/>
      <c r="I6" s="5"/>
      <c r="L6" s="3"/>
      <c r="M6" s="2"/>
    </row>
    <row r="7" spans="1:21" ht="14" x14ac:dyDescent="0.3">
      <c r="A7" s="9" t="s">
        <v>41</v>
      </c>
      <c r="B7" s="9" t="s">
        <v>39</v>
      </c>
      <c r="C7" s="9" t="s">
        <v>42</v>
      </c>
      <c r="D7" s="9" t="s">
        <v>40</v>
      </c>
      <c r="E7" s="9" t="s">
        <v>25</v>
      </c>
      <c r="H7" s="12" t="s">
        <v>2</v>
      </c>
      <c r="I7" s="12" t="s">
        <v>35</v>
      </c>
      <c r="K7" s="12" t="s">
        <v>24</v>
      </c>
      <c r="L7" s="10" t="s">
        <v>35</v>
      </c>
      <c r="M7" s="2"/>
      <c r="N7" s="9" t="s">
        <v>26</v>
      </c>
      <c r="O7" s="9" t="s">
        <v>35</v>
      </c>
      <c r="Q7" s="9"/>
      <c r="R7" s="9"/>
      <c r="S7" s="15" t="s">
        <v>24</v>
      </c>
      <c r="T7" s="65" t="s">
        <v>2</v>
      </c>
      <c r="U7" s="66" t="s">
        <v>5</v>
      </c>
    </row>
    <row r="8" spans="1:21" ht="14" x14ac:dyDescent="0.3">
      <c r="A8" s="16">
        <f>SUMIFS(F24:$F$53,$C$24:$C$53,"&lt;31")</f>
        <v>51.720610100000009</v>
      </c>
      <c r="B8" s="16">
        <f>SUMIFS(F24:$F$53,$C$24:$C$53,"&lt;31")</f>
        <v>51.720610100000009</v>
      </c>
      <c r="C8" s="9">
        <f>COUNTIFS($C$24:$C$53,"&lt;31")</f>
        <v>7</v>
      </c>
      <c r="D8" s="9">
        <f>COUNTIFS($C$24:$C$53,"&lt;31")</f>
        <v>7</v>
      </c>
      <c r="E8" s="16">
        <f>B8/D8</f>
        <v>7.3886585857142872</v>
      </c>
      <c r="H8" s="19" t="s">
        <v>38</v>
      </c>
      <c r="I8" s="20">
        <v>7.3886585857142872</v>
      </c>
      <c r="K8" s="26" t="s">
        <v>13</v>
      </c>
      <c r="L8" s="11">
        <f t="shared" ref="L8:L10" si="0">AVERAGEIFS($F$24:$F$53,$B$24:$B$53,K8)</f>
        <v>6.5561198999999997</v>
      </c>
      <c r="M8" s="2"/>
      <c r="N8" s="14" t="s">
        <v>16</v>
      </c>
      <c r="O8" s="16">
        <f>AVERAGEIFS($F$24:$F$53,$D$24:$D$53,N8)</f>
        <v>7.1235759000000005</v>
      </c>
      <c r="Q8" s="27" t="s">
        <v>36</v>
      </c>
      <c r="R8" s="9">
        <v>0</v>
      </c>
      <c r="S8" s="9">
        <f>QUARTILE($G$24:$G$53,R8)</f>
        <v>1</v>
      </c>
      <c r="T8" s="9">
        <f>QUARTILE($C$24:$C$53,R8)</f>
        <v>25</v>
      </c>
      <c r="U8" s="16">
        <f>QUARTILE($F$24:$F$53,R8)</f>
        <v>6.34694</v>
      </c>
    </row>
    <row r="9" spans="1:21" ht="14" x14ac:dyDescent="0.3">
      <c r="A9" s="16">
        <f>SUMIFS(F24:$F$53,$C$24:$C$53,"&lt;36")</f>
        <v>73.136730099999994</v>
      </c>
      <c r="B9" s="16">
        <f>A9-B8</f>
        <v>21.416119999999985</v>
      </c>
      <c r="C9" s="9">
        <f>COUNTIFS($C$24:$C$53,"&lt;36")</f>
        <v>10</v>
      </c>
      <c r="D9" s="9">
        <f>C9-D8</f>
        <v>3</v>
      </c>
      <c r="E9" s="16">
        <f>B9/D9</f>
        <v>7.1387066666666614</v>
      </c>
      <c r="H9" s="19" t="s">
        <v>37</v>
      </c>
      <c r="I9" s="20">
        <v>7.1387066666666614</v>
      </c>
      <c r="K9" s="26" t="s">
        <v>18</v>
      </c>
      <c r="L9" s="11">
        <f t="shared" si="0"/>
        <v>7.1519298999999998</v>
      </c>
      <c r="M9" s="2"/>
      <c r="N9" s="14" t="s">
        <v>12</v>
      </c>
      <c r="O9" s="16">
        <f t="shared" ref="O9:O13" si="1">AVERAGEIFS($F$24:$F$53,$D$24:$D$53,N9)</f>
        <v>7.5213538999999994</v>
      </c>
      <c r="Q9" s="27" t="s">
        <v>27</v>
      </c>
      <c r="R9" s="9">
        <v>1</v>
      </c>
      <c r="S9" s="9">
        <v>3</v>
      </c>
      <c r="T9" s="9">
        <f>QUARTILE($C$24:$C$53,R9)</f>
        <v>32.5</v>
      </c>
      <c r="U9" s="16">
        <f>QUARTILE($F$24:$F$53,R9)</f>
        <v>6.9644573750000003</v>
      </c>
    </row>
    <row r="10" spans="1:21" ht="14" x14ac:dyDescent="0.3">
      <c r="A10" s="16">
        <f>SUMIFS(F24:$F$53,$C$24:$C$53,"&lt;41")</f>
        <v>101.39587969999999</v>
      </c>
      <c r="B10" s="16">
        <f>A10-B9-B8</f>
        <v>28.259149600000008</v>
      </c>
      <c r="C10" s="9">
        <f>COUNTIFS($C$24:$C$53,"&lt;41")</f>
        <v>14</v>
      </c>
      <c r="D10" s="9">
        <f>C10-D9-D8</f>
        <v>4</v>
      </c>
      <c r="E10" s="16">
        <f t="shared" ref="E10:E13" si="2">B10/D10</f>
        <v>7.0647874000000019</v>
      </c>
      <c r="H10" s="19" t="s">
        <v>31</v>
      </c>
      <c r="I10" s="20">
        <v>7.0647874000000019</v>
      </c>
      <c r="K10" s="26" t="s">
        <v>9</v>
      </c>
      <c r="L10" s="11">
        <f t="shared" si="0"/>
        <v>6.9445049750000001</v>
      </c>
      <c r="M10" s="2"/>
      <c r="N10" s="14" t="s">
        <v>10</v>
      </c>
      <c r="O10" s="16">
        <f t="shared" si="1"/>
        <v>7.3882700000000003</v>
      </c>
      <c r="Q10" s="27" t="s">
        <v>28</v>
      </c>
      <c r="R10" s="9">
        <v>2</v>
      </c>
      <c r="S10" s="9">
        <v>4</v>
      </c>
      <c r="T10" s="9">
        <f>QUARTILE($C$24:$C$53,R10)</f>
        <v>41</v>
      </c>
      <c r="U10" s="16">
        <f>QUARTILE($F$24:$F$53,R10)</f>
        <v>7.1794200000000004</v>
      </c>
    </row>
    <row r="11" spans="1:21" ht="14" x14ac:dyDescent="0.3">
      <c r="A11" s="16">
        <f>SUMIFS(F24:$F$53,$C$24:$C$53,"&lt;46")</f>
        <v>151.64595929999999</v>
      </c>
      <c r="B11" s="16">
        <f>A11-B10-B9-B8</f>
        <v>50.250079599999999</v>
      </c>
      <c r="C11" s="9">
        <f>COUNTIFS($C$24:$C$53,"&lt;46")</f>
        <v>21</v>
      </c>
      <c r="D11" s="9">
        <f>C11-D10-D9-D8</f>
        <v>7</v>
      </c>
      <c r="E11" s="16">
        <f t="shared" si="2"/>
        <v>7.1785828</v>
      </c>
      <c r="H11" s="19" t="s">
        <v>32</v>
      </c>
      <c r="I11" s="20">
        <v>7.1785828</v>
      </c>
      <c r="K11" s="26" t="s">
        <v>14</v>
      </c>
      <c r="L11" s="11">
        <f>AVERAGEIFS($F$24:$F$53,$B$24:$B$53,K11)</f>
        <v>6.9994400799999994</v>
      </c>
      <c r="M11" s="2"/>
      <c r="N11" s="14" t="s">
        <v>7</v>
      </c>
      <c r="O11" s="16">
        <f t="shared" si="1"/>
        <v>6.8255379399999994</v>
      </c>
      <c r="Q11" s="27" t="s">
        <v>29</v>
      </c>
      <c r="R11" s="9">
        <v>3</v>
      </c>
      <c r="S11" s="9">
        <v>7</v>
      </c>
      <c r="T11" s="9">
        <f>QUARTILE($C$24:$C$53,R11)</f>
        <v>47</v>
      </c>
      <c r="U11" s="16">
        <f>QUARTILE($F$24:$F$53,R11)</f>
        <v>7.4523998499999999</v>
      </c>
    </row>
    <row r="12" spans="1:21" ht="14" x14ac:dyDescent="0.3">
      <c r="A12" s="16">
        <f>SUMIFS(F24:$F$53,$C$24:$C$53,"&lt;51")</f>
        <v>179.64995900000002</v>
      </c>
      <c r="B12" s="16">
        <f>A12-B11-B10-B9-B8</f>
        <v>28.003999700000044</v>
      </c>
      <c r="C12" s="9">
        <f>COUNTIFS($C$24:$C$53,"&lt;51")</f>
        <v>25</v>
      </c>
      <c r="D12" s="9">
        <f>C12-D11-D10-D9-D8</f>
        <v>4</v>
      </c>
      <c r="E12" s="16">
        <f t="shared" si="2"/>
        <v>7.000999925000011</v>
      </c>
      <c r="H12" s="19" t="s">
        <v>33</v>
      </c>
      <c r="I12" s="20">
        <v>7.000999925000011</v>
      </c>
      <c r="K12" s="26" t="s">
        <v>20</v>
      </c>
      <c r="L12" s="11">
        <f>AVERAGEIFS($F$24:$F$53,$B$24:$B$53,K12)</f>
        <v>6.8440365666666665</v>
      </c>
      <c r="M12" s="2"/>
      <c r="N12" s="14" t="s">
        <v>19</v>
      </c>
      <c r="O12" s="16">
        <f t="shared" si="1"/>
        <v>7.0401218400000003</v>
      </c>
      <c r="Q12" s="27" t="s">
        <v>30</v>
      </c>
      <c r="R12" s="9">
        <v>4</v>
      </c>
      <c r="S12" s="9">
        <f>QUARTILE($G$24:$G$53,R12)</f>
        <v>8</v>
      </c>
      <c r="T12" s="9">
        <f>QUARTILE($C$24:$C$53,R12)</f>
        <v>61</v>
      </c>
      <c r="U12" s="16">
        <f>QUARTILE($F$24:$F$53,R12)</f>
        <v>8.4036302999999997</v>
      </c>
    </row>
    <row r="13" spans="1:21" ht="14" x14ac:dyDescent="0.3">
      <c r="A13" s="16">
        <f>SUMIFS(F24:$F$53,$C$24:$C$53,"&lt;100")</f>
        <v>215.57372840000005</v>
      </c>
      <c r="B13" s="16">
        <f>A13-B12-B11-B10-B9-B8</f>
        <v>35.923769400000033</v>
      </c>
      <c r="C13" s="9">
        <f>COUNTIFS($C$24:$C$53,"&lt;100")</f>
        <v>30</v>
      </c>
      <c r="D13" s="9">
        <f>C13-D12-D11-D10-D9-D8</f>
        <v>5</v>
      </c>
      <c r="E13" s="16">
        <f t="shared" si="2"/>
        <v>7.1847538800000068</v>
      </c>
      <c r="H13" s="19" t="s">
        <v>34</v>
      </c>
      <c r="I13" s="20">
        <v>7.1847538800000068</v>
      </c>
      <c r="K13" s="26" t="s">
        <v>15</v>
      </c>
      <c r="L13" s="11">
        <f>AVERAGEIFS($F$24:$F$53,$B$24:$B$53,K13)</f>
        <v>7.3206763571428564</v>
      </c>
      <c r="M13" s="2"/>
      <c r="N13" s="14" t="s">
        <v>17</v>
      </c>
      <c r="O13" s="16">
        <f t="shared" si="1"/>
        <v>7.2158861000000005</v>
      </c>
    </row>
    <row r="14" spans="1:21" ht="14" x14ac:dyDescent="0.3">
      <c r="H14" s="18"/>
      <c r="I14" s="18"/>
      <c r="K14" s="26" t="s">
        <v>11</v>
      </c>
      <c r="L14" s="11">
        <f>AVERAGEIFS($F$24:$F$53,$B$24:$B$53,K14)</f>
        <v>8.1845198000000003</v>
      </c>
      <c r="M14" s="2"/>
    </row>
    <row r="15" spans="1:21" ht="14" x14ac:dyDescent="0.3">
      <c r="C15" s="9" t="s">
        <v>26</v>
      </c>
      <c r="D15" s="9" t="s">
        <v>35</v>
      </c>
      <c r="H15" s="18"/>
      <c r="I15" s="18"/>
      <c r="K15" s="26" t="s">
        <v>6</v>
      </c>
      <c r="L15" s="11">
        <f>AVERAGEIFS($F$24:$F$53,$B$24:$B$53,K15)</f>
        <v>7.8843598000000004</v>
      </c>
      <c r="M15" s="2"/>
    </row>
    <row r="16" spans="1:21" ht="14" x14ac:dyDescent="0.3">
      <c r="C16" s="14" t="s">
        <v>16</v>
      </c>
      <c r="D16" s="71">
        <f>COUNTIF($D$24:$D$53,C16)</f>
        <v>5</v>
      </c>
      <c r="H16" s="5"/>
      <c r="I16" s="5"/>
      <c r="L16" s="3"/>
      <c r="M16" s="2"/>
    </row>
    <row r="17" spans="1:13" ht="14" x14ac:dyDescent="0.3">
      <c r="C17" s="14" t="s">
        <v>12</v>
      </c>
      <c r="D17" s="71">
        <f t="shared" ref="D17:D21" si="3">COUNTIF($D$24:$D$53,C17)</f>
        <v>5</v>
      </c>
      <c r="H17" s="5"/>
      <c r="I17" s="5"/>
      <c r="L17" s="3"/>
      <c r="M17" s="2"/>
    </row>
    <row r="18" spans="1:13" ht="14" x14ac:dyDescent="0.3">
      <c r="C18" s="14" t="s">
        <v>10</v>
      </c>
      <c r="D18" s="71">
        <f t="shared" si="3"/>
        <v>5</v>
      </c>
      <c r="H18" s="5"/>
      <c r="I18" s="5"/>
      <c r="L18" s="3"/>
      <c r="M18" s="2"/>
    </row>
    <row r="19" spans="1:13" ht="14" x14ac:dyDescent="0.3">
      <c r="C19" s="14" t="s">
        <v>7</v>
      </c>
      <c r="D19" s="71">
        <f t="shared" si="3"/>
        <v>5</v>
      </c>
      <c r="H19" s="5"/>
      <c r="I19" s="5"/>
      <c r="L19" s="3"/>
      <c r="M19" s="2"/>
    </row>
    <row r="20" spans="1:13" ht="14" x14ac:dyDescent="0.3">
      <c r="C20" s="14" t="s">
        <v>19</v>
      </c>
      <c r="D20" s="71">
        <f t="shared" si="3"/>
        <v>5</v>
      </c>
      <c r="H20" s="5"/>
      <c r="I20" s="5"/>
      <c r="L20" s="3"/>
      <c r="M20" s="2"/>
    </row>
    <row r="21" spans="1:13" ht="14" x14ac:dyDescent="0.3">
      <c r="C21" s="14" t="s">
        <v>17</v>
      </c>
      <c r="D21" s="71">
        <f t="shared" si="3"/>
        <v>5</v>
      </c>
      <c r="H21" s="5"/>
      <c r="I21" s="17"/>
      <c r="J21" s="5"/>
      <c r="K21" s="5"/>
      <c r="L21" s="3"/>
      <c r="M21" s="2"/>
    </row>
    <row r="22" spans="1:13" ht="14" x14ac:dyDescent="0.3">
      <c r="H22" s="5"/>
      <c r="I22" s="25"/>
      <c r="J22" s="5"/>
      <c r="K22" s="5"/>
      <c r="L22" s="3"/>
      <c r="M22" s="2"/>
    </row>
    <row r="23" spans="1:13" ht="14" x14ac:dyDescent="0.3">
      <c r="A23" s="23" t="s">
        <v>0</v>
      </c>
      <c r="B23" s="23" t="s">
        <v>1</v>
      </c>
      <c r="C23" s="23" t="s">
        <v>2</v>
      </c>
      <c r="D23" s="23" t="s">
        <v>3</v>
      </c>
      <c r="E23" s="23" t="s">
        <v>4</v>
      </c>
      <c r="F23" s="24" t="s">
        <v>5</v>
      </c>
      <c r="G23" s="24" t="s">
        <v>21</v>
      </c>
      <c r="H23" s="5"/>
      <c r="I23" s="25"/>
      <c r="J23" s="5"/>
      <c r="K23" s="5"/>
      <c r="L23" s="3"/>
      <c r="M23" s="2"/>
    </row>
    <row r="24" spans="1:13" ht="15.75" customHeight="1" x14ac:dyDescent="0.3">
      <c r="A24" s="21">
        <v>1001</v>
      </c>
      <c r="B24" s="7" t="s">
        <v>6</v>
      </c>
      <c r="C24" s="21">
        <v>61</v>
      </c>
      <c r="D24" s="8" t="s">
        <v>7</v>
      </c>
      <c r="E24" s="7" t="s">
        <v>8</v>
      </c>
      <c r="F24" s="22">
        <v>7.8843598000000004</v>
      </c>
      <c r="G24" s="6">
        <f>VLOOKUP(B24,'dummy TPA'!$A:$B,2,0)</f>
        <v>8</v>
      </c>
      <c r="H24" s="5"/>
      <c r="I24" s="25"/>
      <c r="J24" s="5"/>
      <c r="K24" s="5"/>
      <c r="L24" s="3"/>
      <c r="M24" s="2"/>
    </row>
    <row r="25" spans="1:13" ht="15.75" customHeight="1" x14ac:dyDescent="0.3">
      <c r="A25" s="21">
        <v>1002</v>
      </c>
      <c r="B25" s="7" t="s">
        <v>9</v>
      </c>
      <c r="C25" s="21">
        <v>59</v>
      </c>
      <c r="D25" s="8" t="s">
        <v>10</v>
      </c>
      <c r="E25" s="7" t="s">
        <v>8</v>
      </c>
      <c r="F25" s="22">
        <v>6.9518298999999999</v>
      </c>
      <c r="G25" s="6">
        <f>VLOOKUP(B25,'dummy TPA'!$A:$B,2,0)</f>
        <v>3</v>
      </c>
      <c r="H25" s="5"/>
      <c r="I25" s="17"/>
      <c r="J25" s="17"/>
      <c r="K25" s="5"/>
      <c r="L25" s="3"/>
      <c r="M25" s="2"/>
    </row>
    <row r="26" spans="1:13" ht="15.75" customHeight="1" x14ac:dyDescent="0.3">
      <c r="A26" s="21">
        <v>1003</v>
      </c>
      <c r="B26" s="7" t="s">
        <v>11</v>
      </c>
      <c r="C26" s="21">
        <v>57</v>
      </c>
      <c r="D26" s="8" t="s">
        <v>12</v>
      </c>
      <c r="E26" s="7" t="s">
        <v>8</v>
      </c>
      <c r="F26" s="22">
        <v>8.1845198000000003</v>
      </c>
      <c r="G26" s="6">
        <f>VLOOKUP(B26,'dummy TPA'!$A:$B,2,0)</f>
        <v>7</v>
      </c>
      <c r="H26" s="5"/>
      <c r="I26" s="25"/>
      <c r="J26" s="5"/>
      <c r="K26" s="25"/>
      <c r="L26" s="3"/>
      <c r="M26" s="2"/>
    </row>
    <row r="27" spans="1:13" ht="15.75" customHeight="1" x14ac:dyDescent="0.3">
      <c r="A27" s="21">
        <v>1004</v>
      </c>
      <c r="B27" s="7" t="s">
        <v>13</v>
      </c>
      <c r="C27" s="21">
        <v>56</v>
      </c>
      <c r="D27" s="8" t="s">
        <v>7</v>
      </c>
      <c r="E27" s="7" t="s">
        <v>8</v>
      </c>
      <c r="F27" s="22">
        <v>6.5561198999999997</v>
      </c>
      <c r="G27" s="6">
        <f>VLOOKUP(B27,'dummy TPA'!$A:$B,2,0)</f>
        <v>1</v>
      </c>
      <c r="H27" s="5"/>
      <c r="I27" s="5"/>
      <c r="L27" s="3"/>
      <c r="M27" s="2"/>
    </row>
    <row r="28" spans="1:13" ht="15.75" customHeight="1" x14ac:dyDescent="0.3">
      <c r="A28" s="21">
        <v>1005</v>
      </c>
      <c r="B28" s="7" t="s">
        <v>14</v>
      </c>
      <c r="C28" s="21">
        <v>54</v>
      </c>
      <c r="D28" s="8" t="s">
        <v>7</v>
      </c>
      <c r="E28" s="7" t="s">
        <v>8</v>
      </c>
      <c r="F28" s="22">
        <v>6.34694</v>
      </c>
      <c r="G28" s="6">
        <f>VLOOKUP(B28,'dummy TPA'!$A:$B,2,0)</f>
        <v>4</v>
      </c>
      <c r="H28" s="5"/>
      <c r="I28" s="5"/>
      <c r="L28" s="3"/>
      <c r="M28" s="2"/>
    </row>
    <row r="29" spans="1:13" ht="15.75" customHeight="1" x14ac:dyDescent="0.3">
      <c r="A29" s="21">
        <v>1006</v>
      </c>
      <c r="B29" s="7" t="s">
        <v>14</v>
      </c>
      <c r="C29" s="21">
        <v>48</v>
      </c>
      <c r="D29" s="8" t="s">
        <v>7</v>
      </c>
      <c r="E29" s="7" t="s">
        <v>8</v>
      </c>
      <c r="F29" s="22">
        <v>6.7943500999999999</v>
      </c>
      <c r="G29" s="6">
        <f>VLOOKUP(B29,'dummy TPA'!$A:$B,2,0)</f>
        <v>4</v>
      </c>
      <c r="H29" s="5"/>
      <c r="I29" s="5"/>
      <c r="L29" s="3"/>
      <c r="M29" s="2"/>
    </row>
    <row r="30" spans="1:13" ht="15.75" customHeight="1" x14ac:dyDescent="0.3">
      <c r="A30" s="21">
        <v>1007</v>
      </c>
      <c r="B30" s="7" t="s">
        <v>9</v>
      </c>
      <c r="C30" s="21">
        <v>47</v>
      </c>
      <c r="D30" s="8" t="s">
        <v>7</v>
      </c>
      <c r="E30" s="7" t="s">
        <v>8</v>
      </c>
      <c r="F30" s="22">
        <v>6.5459199000000003</v>
      </c>
      <c r="G30" s="6">
        <f>VLOOKUP(B30,'dummy TPA'!$A:$B,2,0)</f>
        <v>3</v>
      </c>
      <c r="H30" s="5"/>
      <c r="I30" s="5"/>
      <c r="L30" s="3"/>
      <c r="M30" s="2"/>
    </row>
    <row r="31" spans="1:13" ht="15.75" customHeight="1" x14ac:dyDescent="0.3">
      <c r="A31" s="21">
        <v>1008</v>
      </c>
      <c r="B31" s="7" t="s">
        <v>15</v>
      </c>
      <c r="C31" s="21">
        <v>47</v>
      </c>
      <c r="D31" s="8" t="s">
        <v>16</v>
      </c>
      <c r="E31" s="7" t="s">
        <v>8</v>
      </c>
      <c r="F31" s="22">
        <v>7.1785698</v>
      </c>
      <c r="G31" s="6">
        <f>VLOOKUP(B31,'dummy TPA'!$A:$B,2,0)</f>
        <v>6</v>
      </c>
      <c r="H31" s="5"/>
      <c r="I31" s="5"/>
      <c r="L31" s="3"/>
      <c r="M31" s="2"/>
    </row>
    <row r="32" spans="1:13" ht="15.75" customHeight="1" x14ac:dyDescent="0.3">
      <c r="A32" s="21">
        <v>1009</v>
      </c>
      <c r="B32" s="7" t="s">
        <v>14</v>
      </c>
      <c r="C32" s="21">
        <v>47</v>
      </c>
      <c r="D32" s="8" t="s">
        <v>17</v>
      </c>
      <c r="E32" s="7" t="s">
        <v>8</v>
      </c>
      <c r="F32" s="22">
        <v>7.4851599000000002</v>
      </c>
      <c r="G32" s="6">
        <f>VLOOKUP(B32,'dummy TPA'!$A:$B,2,0)</f>
        <v>4</v>
      </c>
      <c r="H32" s="5"/>
      <c r="I32" s="5"/>
      <c r="L32" s="3"/>
      <c r="M32" s="2"/>
    </row>
    <row r="33" spans="1:7" ht="15.75" customHeight="1" x14ac:dyDescent="0.3">
      <c r="A33" s="21">
        <v>1010</v>
      </c>
      <c r="B33" s="7" t="s">
        <v>14</v>
      </c>
      <c r="C33" s="21">
        <v>43</v>
      </c>
      <c r="D33" s="8" t="s">
        <v>10</v>
      </c>
      <c r="E33" s="7" t="s">
        <v>8</v>
      </c>
      <c r="F33" s="22">
        <v>7.1904801999999997</v>
      </c>
      <c r="G33" s="6">
        <f>VLOOKUP(B33,'dummy TPA'!$A:$B,2,0)</f>
        <v>4</v>
      </c>
    </row>
    <row r="34" spans="1:7" ht="15.75" customHeight="1" x14ac:dyDescent="0.3">
      <c r="A34" s="21">
        <v>1011</v>
      </c>
      <c r="B34" s="7" t="s">
        <v>18</v>
      </c>
      <c r="C34" s="21">
        <v>43</v>
      </c>
      <c r="D34" s="8" t="s">
        <v>19</v>
      </c>
      <c r="E34" s="7" t="s">
        <v>8</v>
      </c>
      <c r="F34" s="22">
        <v>7.1519298999999998</v>
      </c>
      <c r="G34" s="6">
        <f>VLOOKUP(B34,'dummy TPA'!$A:$B,2,0)</f>
        <v>2</v>
      </c>
    </row>
    <row r="35" spans="1:7" ht="15.75" customHeight="1" x14ac:dyDescent="0.3">
      <c r="A35" s="21">
        <v>1012</v>
      </c>
      <c r="B35" s="7" t="s">
        <v>20</v>
      </c>
      <c r="C35" s="21">
        <v>42</v>
      </c>
      <c r="D35" s="8" t="s">
        <v>19</v>
      </c>
      <c r="E35" s="7" t="s">
        <v>8</v>
      </c>
      <c r="F35" s="22">
        <v>6.3766999000000002</v>
      </c>
      <c r="G35" s="6">
        <f>VLOOKUP(B35,'dummy TPA'!$A:$B,2,0)</f>
        <v>5</v>
      </c>
    </row>
    <row r="36" spans="1:7" ht="15.75" customHeight="1" x14ac:dyDescent="0.3">
      <c r="A36" s="21">
        <v>1013</v>
      </c>
      <c r="B36" s="7" t="s">
        <v>15</v>
      </c>
      <c r="C36" s="21">
        <v>42</v>
      </c>
      <c r="D36" s="8" t="s">
        <v>16</v>
      </c>
      <c r="E36" s="7" t="s">
        <v>8</v>
      </c>
      <c r="F36" s="22">
        <v>7.5459199000000003</v>
      </c>
      <c r="G36" s="6">
        <f>VLOOKUP(B36,'dummy TPA'!$A:$B,2,0)</f>
        <v>6</v>
      </c>
    </row>
    <row r="37" spans="1:7" ht="15.75" customHeight="1" x14ac:dyDescent="0.3">
      <c r="A37" s="21">
        <v>1014</v>
      </c>
      <c r="B37" s="7" t="s">
        <v>9</v>
      </c>
      <c r="C37" s="21">
        <v>42</v>
      </c>
      <c r="D37" s="8" t="s">
        <v>16</v>
      </c>
      <c r="E37" s="7" t="s">
        <v>8</v>
      </c>
      <c r="F37" s="22">
        <v>7.3784799999999997</v>
      </c>
      <c r="G37" s="6">
        <f>VLOOKUP(B37,'dummy TPA'!$A:$B,2,0)</f>
        <v>3</v>
      </c>
    </row>
    <row r="38" spans="1:7" ht="15.75" customHeight="1" x14ac:dyDescent="0.3">
      <c r="A38" s="21">
        <v>1015</v>
      </c>
      <c r="B38" s="7" t="s">
        <v>15</v>
      </c>
      <c r="C38" s="21">
        <v>41</v>
      </c>
      <c r="D38" s="8" t="s">
        <v>12</v>
      </c>
      <c r="E38" s="7" t="s">
        <v>8</v>
      </c>
      <c r="F38" s="22">
        <v>7.6042299</v>
      </c>
      <c r="G38" s="6">
        <f>VLOOKUP(B38,'dummy TPA'!$A:$B,2,0)</f>
        <v>6</v>
      </c>
    </row>
    <row r="39" spans="1:7" ht="15.75" customHeight="1" x14ac:dyDescent="0.3">
      <c r="A39" s="21">
        <v>1016</v>
      </c>
      <c r="B39" s="7" t="s">
        <v>15</v>
      </c>
      <c r="C39" s="21">
        <v>41</v>
      </c>
      <c r="D39" s="8" t="s">
        <v>19</v>
      </c>
      <c r="E39" s="7" t="s">
        <v>8</v>
      </c>
      <c r="F39" s="22">
        <v>7.0023397999999997</v>
      </c>
      <c r="G39" s="6">
        <f>VLOOKUP(B39,'dummy TPA'!$A:$B,2,0)</f>
        <v>6</v>
      </c>
    </row>
    <row r="40" spans="1:7" ht="15.75" customHeight="1" x14ac:dyDescent="0.3">
      <c r="A40" s="21">
        <v>1017</v>
      </c>
      <c r="B40" s="7" t="s">
        <v>14</v>
      </c>
      <c r="C40" s="21">
        <v>40</v>
      </c>
      <c r="D40" s="8" t="s">
        <v>17</v>
      </c>
      <c r="E40" s="7" t="s">
        <v>8</v>
      </c>
      <c r="F40" s="22">
        <v>7.1802701999999998</v>
      </c>
      <c r="G40" s="6">
        <f>VLOOKUP(B40,'dummy TPA'!$A:$B,2,0)</f>
        <v>4</v>
      </c>
    </row>
    <row r="41" spans="1:7" ht="15.75" customHeight="1" x14ac:dyDescent="0.3">
      <c r="A41" s="21">
        <v>1018</v>
      </c>
      <c r="B41" s="7" t="s">
        <v>15</v>
      </c>
      <c r="C41" s="21">
        <v>39</v>
      </c>
      <c r="D41" s="8" t="s">
        <v>19</v>
      </c>
      <c r="E41" s="7" t="s">
        <v>8</v>
      </c>
      <c r="F41" s="22">
        <v>7.4770398</v>
      </c>
      <c r="G41" s="6">
        <f>VLOOKUP(B41,'dummy TPA'!$A:$B,2,0)</f>
        <v>6</v>
      </c>
    </row>
    <row r="42" spans="1:7" ht="15.75" customHeight="1" x14ac:dyDescent="0.3">
      <c r="A42" s="21">
        <v>1019</v>
      </c>
      <c r="B42" s="7" t="s">
        <v>20</v>
      </c>
      <c r="C42" s="21">
        <v>39</v>
      </c>
      <c r="D42" s="8" t="s">
        <v>16</v>
      </c>
      <c r="E42" s="7" t="s">
        <v>8</v>
      </c>
      <c r="F42" s="22">
        <v>6.4717397999999999</v>
      </c>
      <c r="G42" s="6">
        <f>VLOOKUP(B42,'dummy TPA'!$A:$B,2,0)</f>
        <v>5</v>
      </c>
    </row>
    <row r="43" spans="1:7" ht="15.75" customHeight="1" x14ac:dyDescent="0.3">
      <c r="A43" s="21">
        <v>1020</v>
      </c>
      <c r="B43" s="7" t="s">
        <v>15</v>
      </c>
      <c r="C43" s="21">
        <v>38</v>
      </c>
      <c r="D43" s="8" t="s">
        <v>10</v>
      </c>
      <c r="E43" s="7" t="s">
        <v>8</v>
      </c>
      <c r="F43" s="22">
        <v>7.1300998</v>
      </c>
      <c r="G43" s="6">
        <f>VLOOKUP(B43,'dummy TPA'!$A:$B,2,0)</f>
        <v>6</v>
      </c>
    </row>
    <row r="44" spans="1:7" ht="15.75" customHeight="1" x14ac:dyDescent="0.3">
      <c r="A44" s="21">
        <v>1021</v>
      </c>
      <c r="B44" s="7" t="s">
        <v>15</v>
      </c>
      <c r="C44" s="21">
        <v>35</v>
      </c>
      <c r="D44" s="8" t="s">
        <v>17</v>
      </c>
      <c r="E44" s="7" t="s">
        <v>8</v>
      </c>
      <c r="F44" s="22">
        <v>7.3217300999999999</v>
      </c>
      <c r="G44" s="6">
        <f>VLOOKUP(B44,'dummy TPA'!$A:$B,2,0)</f>
        <v>6</v>
      </c>
    </row>
    <row r="45" spans="1:7" ht="15.75" customHeight="1" x14ac:dyDescent="0.3">
      <c r="A45" s="21">
        <v>1022</v>
      </c>
      <c r="B45" s="7" t="s">
        <v>9</v>
      </c>
      <c r="C45" s="21">
        <v>34</v>
      </c>
      <c r="D45" s="8" t="s">
        <v>17</v>
      </c>
      <c r="E45" s="7" t="s">
        <v>8</v>
      </c>
      <c r="F45" s="22">
        <v>6.9017901000000004</v>
      </c>
      <c r="G45" s="6">
        <f>VLOOKUP(B45,'dummy TPA'!$A:$B,2,0)</f>
        <v>3</v>
      </c>
    </row>
    <row r="46" spans="1:7" ht="15.75" customHeight="1" x14ac:dyDescent="0.3">
      <c r="A46" s="21">
        <v>1023</v>
      </c>
      <c r="B46" s="7" t="s">
        <v>15</v>
      </c>
      <c r="C46" s="21">
        <v>32</v>
      </c>
      <c r="D46" s="8" t="s">
        <v>19</v>
      </c>
      <c r="E46" s="7" t="s">
        <v>8</v>
      </c>
      <c r="F46" s="22">
        <v>7.1925998</v>
      </c>
      <c r="G46" s="6">
        <f>VLOOKUP(B46,'dummy TPA'!$A:$B,2,0)</f>
        <v>6</v>
      </c>
    </row>
    <row r="47" spans="1:7" ht="15.75" customHeight="1" x14ac:dyDescent="0.3">
      <c r="A47" s="21">
        <v>1024</v>
      </c>
      <c r="B47" s="7" t="s">
        <v>15</v>
      </c>
      <c r="C47" s="21">
        <v>28</v>
      </c>
      <c r="D47" s="8" t="s">
        <v>17</v>
      </c>
      <c r="E47" s="7" t="s">
        <v>8</v>
      </c>
      <c r="F47" s="22">
        <v>7.1904801999999997</v>
      </c>
      <c r="G47" s="6">
        <f>VLOOKUP(B47,'dummy TPA'!$A:$B,2,0)</f>
        <v>6</v>
      </c>
    </row>
    <row r="48" spans="1:7" ht="15.75" customHeight="1" x14ac:dyDescent="0.3">
      <c r="A48" s="21">
        <v>1025</v>
      </c>
      <c r="B48" s="7" t="s">
        <v>20</v>
      </c>
      <c r="C48" s="21">
        <v>27</v>
      </c>
      <c r="D48" s="8" t="s">
        <v>12</v>
      </c>
      <c r="E48" s="7" t="s">
        <v>8</v>
      </c>
      <c r="F48" s="22">
        <v>7.6836700000000002</v>
      </c>
      <c r="G48" s="6">
        <f>VLOOKUP(B48,'dummy TPA'!$A:$B,2,0)</f>
        <v>5</v>
      </c>
    </row>
    <row r="49" spans="1:7" ht="15.75" customHeight="1" x14ac:dyDescent="0.3">
      <c r="A49" s="21">
        <v>1026</v>
      </c>
      <c r="B49" s="7" t="s">
        <v>15</v>
      </c>
      <c r="C49" s="21">
        <v>25</v>
      </c>
      <c r="D49" s="8" t="s">
        <v>12</v>
      </c>
      <c r="E49" s="7" t="s">
        <v>8</v>
      </c>
      <c r="F49" s="22">
        <v>7.1020398</v>
      </c>
      <c r="G49" s="6">
        <f>VLOOKUP(B49,'dummy TPA'!$A:$B,2,0)</f>
        <v>6</v>
      </c>
    </row>
    <row r="50" spans="1:7" ht="15.75" customHeight="1" x14ac:dyDescent="0.3">
      <c r="A50" s="21">
        <v>1027</v>
      </c>
      <c r="B50" s="7" t="s">
        <v>15</v>
      </c>
      <c r="C50" s="21">
        <v>25</v>
      </c>
      <c r="D50" s="8" t="s">
        <v>10</v>
      </c>
      <c r="E50" s="7" t="s">
        <v>8</v>
      </c>
      <c r="F50" s="22">
        <v>7.2653097999999998</v>
      </c>
      <c r="G50" s="6">
        <f>VLOOKUP(B50,'dummy TPA'!$A:$B,2,0)</f>
        <v>6</v>
      </c>
    </row>
    <row r="51" spans="1:7" ht="15.75" customHeight="1" x14ac:dyDescent="0.3">
      <c r="A51" s="21">
        <v>1028</v>
      </c>
      <c r="B51" s="7" t="s">
        <v>15</v>
      </c>
      <c r="C51" s="21">
        <v>25</v>
      </c>
      <c r="D51" s="8" t="s">
        <v>10</v>
      </c>
      <c r="E51" s="7" t="s">
        <v>8</v>
      </c>
      <c r="F51" s="22">
        <v>8.4036302999999997</v>
      </c>
      <c r="G51" s="6">
        <f>VLOOKUP(B51,'dummy TPA'!$A:$B,2,0)</f>
        <v>6</v>
      </c>
    </row>
    <row r="52" spans="1:7" ht="15.75" customHeight="1" x14ac:dyDescent="0.3">
      <c r="A52" s="21">
        <v>1029</v>
      </c>
      <c r="B52" s="7" t="s">
        <v>15</v>
      </c>
      <c r="C52" s="21">
        <v>25</v>
      </c>
      <c r="D52" s="8" t="s">
        <v>16</v>
      </c>
      <c r="E52" s="7" t="s">
        <v>8</v>
      </c>
      <c r="F52" s="22">
        <v>7.0431699999999999</v>
      </c>
      <c r="G52" s="6">
        <f>VLOOKUP(B52,'dummy TPA'!$A:$B,2,0)</f>
        <v>6</v>
      </c>
    </row>
    <row r="53" spans="1:7" ht="15.75" customHeight="1" x14ac:dyDescent="0.3">
      <c r="A53" s="21">
        <v>1030</v>
      </c>
      <c r="B53" s="7" t="s">
        <v>15</v>
      </c>
      <c r="C53" s="21">
        <v>25</v>
      </c>
      <c r="D53" s="8" t="s">
        <v>12</v>
      </c>
      <c r="E53" s="7" t="s">
        <v>8</v>
      </c>
      <c r="F53" s="22">
        <v>7.0323099999999998</v>
      </c>
      <c r="G53" s="6">
        <f>VLOOKUP(B53,'dummy TPA'!$A:$B,2,0)</f>
        <v>6</v>
      </c>
    </row>
    <row r="54" spans="1:7" ht="15.75" customHeight="1" x14ac:dyDescent="0.35">
      <c r="A54" s="1"/>
    </row>
    <row r="55" spans="1:7" ht="15.75" customHeight="1" x14ac:dyDescent="0.35">
      <c r="A55" s="1"/>
    </row>
    <row r="56" spans="1:7" ht="15.75" customHeight="1" x14ac:dyDescent="0.35">
      <c r="A56" s="1"/>
    </row>
    <row r="57" spans="1:7" ht="15.75" customHeight="1" x14ac:dyDescent="0.35">
      <c r="A57" s="1"/>
    </row>
    <row r="58" spans="1:7" ht="15.75" customHeight="1" x14ac:dyDescent="0.35">
      <c r="A58" s="1"/>
    </row>
    <row r="59" spans="1:7" ht="15.75" customHeight="1" x14ac:dyDescent="0.35">
      <c r="A59" s="1"/>
    </row>
    <row r="60" spans="1:7" ht="15.75" customHeight="1" x14ac:dyDescent="0.35">
      <c r="A60" s="1"/>
    </row>
    <row r="61" spans="1:7" ht="15.75" customHeight="1" x14ac:dyDescent="0.35">
      <c r="A61" s="1"/>
    </row>
    <row r="62" spans="1:7" ht="15.75" customHeight="1" x14ac:dyDescent="0.35">
      <c r="A62" s="1"/>
    </row>
    <row r="63" spans="1:7" ht="15.75" customHeight="1" x14ac:dyDescent="0.35">
      <c r="A63" s="1"/>
    </row>
    <row r="64" spans="1:7" ht="15.75" customHeight="1" x14ac:dyDescent="0.35">
      <c r="A64" s="1"/>
    </row>
    <row r="65" spans="1:1" ht="15.75" customHeight="1" x14ac:dyDescent="0.35">
      <c r="A65" s="1"/>
    </row>
    <row r="66" spans="1:1" ht="15.75" customHeight="1" x14ac:dyDescent="0.35">
      <c r="A66" s="1"/>
    </row>
    <row r="67" spans="1:1" ht="15.75" customHeight="1" x14ac:dyDescent="0.35">
      <c r="A67" s="1"/>
    </row>
    <row r="68" spans="1:1" ht="15.75" customHeight="1" x14ac:dyDescent="0.35">
      <c r="A68" s="1"/>
    </row>
    <row r="69" spans="1:1" ht="15.75" customHeight="1" x14ac:dyDescent="0.35">
      <c r="A69" s="1"/>
    </row>
    <row r="70" spans="1:1" ht="15.75" customHeight="1" x14ac:dyDescent="0.35">
      <c r="A70" s="1"/>
    </row>
    <row r="71" spans="1:1" ht="15.75" customHeight="1" x14ac:dyDescent="0.35">
      <c r="A71" s="1"/>
    </row>
    <row r="72" spans="1:1" ht="15.75" customHeight="1" x14ac:dyDescent="0.35">
      <c r="A72" s="1"/>
    </row>
    <row r="73" spans="1:1" ht="15.75" customHeight="1" x14ac:dyDescent="0.35">
      <c r="A73" s="1"/>
    </row>
    <row r="74" spans="1:1" ht="15.75" customHeight="1" x14ac:dyDescent="0.35">
      <c r="A74" s="1"/>
    </row>
    <row r="75" spans="1:1" ht="15.75" customHeight="1" x14ac:dyDescent="0.35">
      <c r="A75" s="1"/>
    </row>
    <row r="76" spans="1:1" ht="15.75" customHeight="1" x14ac:dyDescent="0.35">
      <c r="A76" s="1"/>
    </row>
    <row r="77" spans="1:1" ht="15.75" customHeight="1" x14ac:dyDescent="0.35">
      <c r="A77" s="1"/>
    </row>
    <row r="78" spans="1:1" ht="15.75" customHeight="1" x14ac:dyDescent="0.35">
      <c r="A78" s="1"/>
    </row>
    <row r="79" spans="1:1" ht="15.75" customHeight="1" x14ac:dyDescent="0.35">
      <c r="A79" s="1"/>
    </row>
    <row r="80" spans="1:1" ht="15.75" customHeight="1" x14ac:dyDescent="0.35">
      <c r="A80" s="1"/>
    </row>
    <row r="81" spans="1:1" ht="15.75" customHeight="1" x14ac:dyDescent="0.35">
      <c r="A81" s="1"/>
    </row>
    <row r="82" spans="1:1" ht="15.75" customHeight="1" x14ac:dyDescent="0.35">
      <c r="A82" s="1"/>
    </row>
    <row r="83" spans="1:1" ht="15.75" customHeight="1" x14ac:dyDescent="0.35">
      <c r="A83" s="1"/>
    </row>
    <row r="84" spans="1:1" ht="15.75" customHeight="1" x14ac:dyDescent="0.35">
      <c r="A84" s="1"/>
    </row>
    <row r="85" spans="1:1" ht="15.75" customHeight="1" x14ac:dyDescent="0.35">
      <c r="A85" s="1"/>
    </row>
    <row r="86" spans="1:1" ht="15.75" customHeight="1" x14ac:dyDescent="0.35">
      <c r="A86" s="1"/>
    </row>
    <row r="87" spans="1:1" ht="15.75" customHeight="1" x14ac:dyDescent="0.35">
      <c r="A87" s="1"/>
    </row>
    <row r="88" spans="1:1" ht="15.75" customHeight="1" x14ac:dyDescent="0.35">
      <c r="A88" s="1"/>
    </row>
    <row r="89" spans="1:1" ht="15.75" customHeight="1" x14ac:dyDescent="0.35">
      <c r="A89" s="1"/>
    </row>
    <row r="90" spans="1:1" ht="15.75" customHeight="1" x14ac:dyDescent="0.35">
      <c r="A90" s="1"/>
    </row>
    <row r="91" spans="1:1" ht="15.75" customHeight="1" x14ac:dyDescent="0.35">
      <c r="A91" s="1"/>
    </row>
    <row r="92" spans="1:1" ht="15.75" customHeight="1" x14ac:dyDescent="0.35">
      <c r="A92" s="1"/>
    </row>
    <row r="93" spans="1:1" ht="15.75" customHeight="1" x14ac:dyDescent="0.35">
      <c r="A93" s="1"/>
    </row>
    <row r="94" spans="1:1" ht="15.75" customHeight="1" x14ac:dyDescent="0.35">
      <c r="A94" s="1"/>
    </row>
    <row r="95" spans="1:1" ht="15.75" customHeight="1" x14ac:dyDescent="0.35">
      <c r="A95" s="1"/>
    </row>
    <row r="96" spans="1:1" ht="15.75" customHeight="1" x14ac:dyDescent="0.35">
      <c r="A96" s="1"/>
    </row>
    <row r="97" spans="1:1" ht="15.75" customHeight="1" x14ac:dyDescent="0.35">
      <c r="A97" s="1"/>
    </row>
    <row r="98" spans="1:1" ht="15.75" customHeight="1" x14ac:dyDescent="0.35">
      <c r="A98" s="1"/>
    </row>
    <row r="99" spans="1:1" ht="15.75" customHeight="1" x14ac:dyDescent="0.35">
      <c r="A99" s="1"/>
    </row>
    <row r="100" spans="1:1" ht="15.75" customHeight="1" x14ac:dyDescent="0.35">
      <c r="A100" s="1"/>
    </row>
    <row r="101" spans="1:1" ht="15.75" customHeight="1" x14ac:dyDescent="0.35">
      <c r="A101" s="1"/>
    </row>
    <row r="102" spans="1:1" ht="15.75" customHeight="1" x14ac:dyDescent="0.35">
      <c r="A102" s="1"/>
    </row>
    <row r="103" spans="1:1" ht="15.75" customHeight="1" x14ac:dyDescent="0.35">
      <c r="A103" s="1"/>
    </row>
    <row r="104" spans="1:1" ht="15.75" customHeight="1" x14ac:dyDescent="0.35">
      <c r="A104" s="1"/>
    </row>
    <row r="105" spans="1:1" ht="15.75" customHeight="1" x14ac:dyDescent="0.35">
      <c r="A105" s="1"/>
    </row>
    <row r="106" spans="1:1" ht="15.75" customHeight="1" x14ac:dyDescent="0.35">
      <c r="A106" s="1"/>
    </row>
    <row r="107" spans="1:1" ht="15.75" customHeight="1" x14ac:dyDescent="0.35">
      <c r="A107" s="1"/>
    </row>
    <row r="108" spans="1:1" ht="15.75" customHeight="1" x14ac:dyDescent="0.35">
      <c r="A108" s="1"/>
    </row>
    <row r="109" spans="1:1" ht="15.75" customHeight="1" x14ac:dyDescent="0.35">
      <c r="A109" s="1"/>
    </row>
    <row r="110" spans="1:1" ht="15.75" customHeight="1" x14ac:dyDescent="0.35">
      <c r="A110" s="1"/>
    </row>
    <row r="111" spans="1:1" ht="15.75" customHeight="1" x14ac:dyDescent="0.35">
      <c r="A111" s="1"/>
    </row>
    <row r="112" spans="1:1" ht="15.75" customHeight="1" x14ac:dyDescent="0.35">
      <c r="A112" s="1"/>
    </row>
    <row r="113" spans="1:1" ht="15.75" customHeight="1" x14ac:dyDescent="0.35">
      <c r="A113" s="1"/>
    </row>
    <row r="114" spans="1:1" ht="15.75" customHeight="1" x14ac:dyDescent="0.35">
      <c r="A114" s="1"/>
    </row>
    <row r="115" spans="1:1" ht="15.75" customHeight="1" x14ac:dyDescent="0.35">
      <c r="A115" s="1"/>
    </row>
    <row r="116" spans="1:1" ht="15.75" customHeight="1" x14ac:dyDescent="0.35">
      <c r="A116" s="1"/>
    </row>
    <row r="117" spans="1:1" ht="15.75" customHeight="1" x14ac:dyDescent="0.35">
      <c r="A117" s="1"/>
    </row>
    <row r="118" spans="1:1" ht="15.75" customHeight="1" x14ac:dyDescent="0.35">
      <c r="A118" s="1"/>
    </row>
    <row r="119" spans="1:1" ht="15.75" customHeight="1" x14ac:dyDescent="0.35">
      <c r="A119" s="1"/>
    </row>
    <row r="120" spans="1:1" ht="15.75" customHeight="1" x14ac:dyDescent="0.35">
      <c r="A120" s="1"/>
    </row>
    <row r="121" spans="1:1" ht="15.75" customHeight="1" x14ac:dyDescent="0.35">
      <c r="A121" s="1"/>
    </row>
    <row r="122" spans="1:1" ht="15.75" customHeight="1" x14ac:dyDescent="0.35">
      <c r="A122" s="1"/>
    </row>
    <row r="123" spans="1:1" ht="15.75" customHeight="1" x14ac:dyDescent="0.35">
      <c r="A123" s="1"/>
    </row>
    <row r="124" spans="1:1" ht="15.75" customHeight="1" x14ac:dyDescent="0.35">
      <c r="A124" s="1"/>
    </row>
    <row r="125" spans="1:1" ht="15.75" customHeight="1" x14ac:dyDescent="0.35">
      <c r="A125" s="1"/>
    </row>
    <row r="126" spans="1:1" ht="15.75" customHeight="1" x14ac:dyDescent="0.35">
      <c r="A126" s="1"/>
    </row>
    <row r="127" spans="1:1" ht="15.75" customHeight="1" x14ac:dyDescent="0.35">
      <c r="A127" s="1"/>
    </row>
    <row r="128" spans="1:1" ht="15.75" customHeight="1" x14ac:dyDescent="0.35">
      <c r="A128" s="1"/>
    </row>
    <row r="129" spans="1:1" ht="15.75" customHeight="1" x14ac:dyDescent="0.35">
      <c r="A129" s="1"/>
    </row>
    <row r="130" spans="1:1" ht="15.75" customHeight="1" x14ac:dyDescent="0.35">
      <c r="A130" s="1"/>
    </row>
    <row r="131" spans="1:1" ht="15.75" customHeight="1" x14ac:dyDescent="0.35">
      <c r="A131" s="1"/>
    </row>
    <row r="132" spans="1:1" ht="15.75" customHeight="1" x14ac:dyDescent="0.35">
      <c r="A132" s="1"/>
    </row>
    <row r="133" spans="1:1" ht="15.75" customHeight="1" x14ac:dyDescent="0.35">
      <c r="A133" s="1"/>
    </row>
    <row r="134" spans="1:1" ht="15.75" customHeight="1" x14ac:dyDescent="0.35">
      <c r="A134" s="1"/>
    </row>
    <row r="135" spans="1:1" ht="15.75" customHeight="1" x14ac:dyDescent="0.35">
      <c r="A135" s="1"/>
    </row>
    <row r="136" spans="1:1" ht="15.75" customHeight="1" x14ac:dyDescent="0.35">
      <c r="A136" s="1"/>
    </row>
    <row r="137" spans="1:1" ht="15.75" customHeight="1" x14ac:dyDescent="0.35">
      <c r="A137" s="1"/>
    </row>
    <row r="138" spans="1:1" ht="15.75" customHeight="1" x14ac:dyDescent="0.35">
      <c r="A138" s="1"/>
    </row>
    <row r="139" spans="1:1" ht="15.75" customHeight="1" x14ac:dyDescent="0.35">
      <c r="A139" s="1"/>
    </row>
    <row r="140" spans="1:1" ht="15.75" customHeight="1" x14ac:dyDescent="0.35">
      <c r="A140" s="1"/>
    </row>
    <row r="141" spans="1:1" ht="15.75" customHeight="1" x14ac:dyDescent="0.35">
      <c r="A141" s="1"/>
    </row>
    <row r="142" spans="1:1" ht="15.75" customHeight="1" x14ac:dyDescent="0.35">
      <c r="A142" s="1"/>
    </row>
    <row r="143" spans="1:1" ht="15.75" customHeight="1" x14ac:dyDescent="0.35">
      <c r="A143" s="1"/>
    </row>
    <row r="144" spans="1:1" ht="15.75" customHeight="1" x14ac:dyDescent="0.35">
      <c r="A144" s="1"/>
    </row>
    <row r="145" spans="1:1" ht="15.75" customHeight="1" x14ac:dyDescent="0.35">
      <c r="A145" s="1"/>
    </row>
    <row r="146" spans="1:1" ht="15.75" customHeight="1" x14ac:dyDescent="0.35">
      <c r="A146" s="1"/>
    </row>
    <row r="147" spans="1:1" ht="15.75" customHeight="1" x14ac:dyDescent="0.35">
      <c r="A147" s="1"/>
    </row>
    <row r="148" spans="1:1" ht="15.75" customHeight="1" x14ac:dyDescent="0.35">
      <c r="A148" s="1"/>
    </row>
    <row r="149" spans="1:1" ht="15.75" customHeight="1" x14ac:dyDescent="0.35">
      <c r="A149" s="1"/>
    </row>
    <row r="150" spans="1:1" ht="15.75" customHeight="1" x14ac:dyDescent="0.35">
      <c r="A150" s="1"/>
    </row>
    <row r="151" spans="1:1" ht="15.75" customHeight="1" x14ac:dyDescent="0.35">
      <c r="A151" s="1"/>
    </row>
    <row r="152" spans="1:1" ht="15.75" customHeight="1" x14ac:dyDescent="0.35">
      <c r="A152" s="1"/>
    </row>
    <row r="153" spans="1:1" ht="15.75" customHeight="1" x14ac:dyDescent="0.35">
      <c r="A153" s="1"/>
    </row>
    <row r="154" spans="1:1" ht="15.75" customHeight="1" x14ac:dyDescent="0.35">
      <c r="A154" s="1"/>
    </row>
    <row r="155" spans="1:1" ht="15.75" customHeight="1" x14ac:dyDescent="0.35">
      <c r="A155" s="1"/>
    </row>
    <row r="156" spans="1:1" ht="15.75" customHeight="1" x14ac:dyDescent="0.35">
      <c r="A156" s="1"/>
    </row>
    <row r="157" spans="1:1" ht="15.75" customHeight="1" x14ac:dyDescent="0.35">
      <c r="A157" s="1"/>
    </row>
    <row r="158" spans="1:1" ht="15.75" customHeight="1" x14ac:dyDescent="0.35">
      <c r="A158" s="1"/>
    </row>
    <row r="159" spans="1:1" ht="15.75" customHeight="1" x14ac:dyDescent="0.35">
      <c r="A159" s="1"/>
    </row>
    <row r="160" spans="1:1" ht="15.75" customHeight="1" x14ac:dyDescent="0.35">
      <c r="A160" s="1"/>
    </row>
    <row r="161" spans="1:1" ht="15.75" customHeight="1" x14ac:dyDescent="0.35">
      <c r="A161" s="1"/>
    </row>
    <row r="162" spans="1:1" ht="15.75" customHeight="1" x14ac:dyDescent="0.35">
      <c r="A162" s="1"/>
    </row>
    <row r="163" spans="1:1" ht="15.75" customHeight="1" x14ac:dyDescent="0.35">
      <c r="A163" s="1"/>
    </row>
    <row r="164" spans="1:1" ht="15.75" customHeight="1" x14ac:dyDescent="0.35">
      <c r="A164" s="1"/>
    </row>
    <row r="165" spans="1:1" ht="15.75" customHeight="1" x14ac:dyDescent="0.35">
      <c r="A165" s="1"/>
    </row>
    <row r="166" spans="1:1" ht="15.75" customHeight="1" x14ac:dyDescent="0.35">
      <c r="A166" s="1"/>
    </row>
    <row r="167" spans="1:1" ht="15.75" customHeight="1" x14ac:dyDescent="0.35">
      <c r="A167" s="1"/>
    </row>
    <row r="168" spans="1:1" ht="15.75" customHeight="1" x14ac:dyDescent="0.35">
      <c r="A168" s="1"/>
    </row>
    <row r="169" spans="1:1" ht="15.75" customHeight="1" x14ac:dyDescent="0.35">
      <c r="A169" s="1"/>
    </row>
    <row r="170" spans="1:1" ht="15.75" customHeight="1" x14ac:dyDescent="0.35">
      <c r="A170" s="1"/>
    </row>
    <row r="171" spans="1:1" ht="15.75" customHeight="1" x14ac:dyDescent="0.35">
      <c r="A171" s="1"/>
    </row>
    <row r="172" spans="1:1" ht="15.75" customHeight="1" x14ac:dyDescent="0.35">
      <c r="A172" s="1"/>
    </row>
    <row r="173" spans="1:1" ht="15.75" customHeight="1" x14ac:dyDescent="0.35">
      <c r="A173" s="1"/>
    </row>
    <row r="174" spans="1:1" ht="15.75" customHeight="1" x14ac:dyDescent="0.35">
      <c r="A174" s="1"/>
    </row>
    <row r="175" spans="1:1" ht="15.75" customHeight="1" x14ac:dyDescent="0.35">
      <c r="A175" s="1"/>
    </row>
    <row r="176" spans="1:1" ht="15.75" customHeight="1" x14ac:dyDescent="0.35">
      <c r="A176" s="1"/>
    </row>
    <row r="177" spans="1:1" ht="15.75" customHeight="1" x14ac:dyDescent="0.35">
      <c r="A177" s="1"/>
    </row>
    <row r="178" spans="1:1" ht="15.75" customHeight="1" x14ac:dyDescent="0.35">
      <c r="A178" s="1"/>
    </row>
    <row r="179" spans="1:1" ht="15.75" customHeight="1" x14ac:dyDescent="0.35">
      <c r="A179" s="1"/>
    </row>
    <row r="180" spans="1:1" ht="15.75" customHeight="1" x14ac:dyDescent="0.35">
      <c r="A180" s="1"/>
    </row>
    <row r="181" spans="1:1" ht="15.75" customHeight="1" x14ac:dyDescent="0.35">
      <c r="A181" s="1"/>
    </row>
    <row r="182" spans="1:1" ht="15.75" customHeight="1" x14ac:dyDescent="0.35">
      <c r="A182" s="1"/>
    </row>
    <row r="183" spans="1:1" ht="15.75" customHeight="1" x14ac:dyDescent="0.35">
      <c r="A183" s="1"/>
    </row>
    <row r="184" spans="1:1" ht="15.75" customHeight="1" x14ac:dyDescent="0.35">
      <c r="A184" s="1"/>
    </row>
    <row r="185" spans="1:1" ht="15.75" customHeight="1" x14ac:dyDescent="0.35">
      <c r="A185" s="1"/>
    </row>
    <row r="186" spans="1:1" ht="15.75" customHeight="1" x14ac:dyDescent="0.35">
      <c r="A186" s="1"/>
    </row>
    <row r="187" spans="1:1" ht="15.75" customHeight="1" x14ac:dyDescent="0.35">
      <c r="A187" s="1"/>
    </row>
    <row r="188" spans="1:1" ht="15.75" customHeight="1" x14ac:dyDescent="0.35">
      <c r="A188" s="1"/>
    </row>
    <row r="189" spans="1:1" ht="15.75" customHeight="1" x14ac:dyDescent="0.35">
      <c r="A189" s="1"/>
    </row>
    <row r="190" spans="1:1" ht="15.75" customHeight="1" x14ac:dyDescent="0.35">
      <c r="A190" s="1"/>
    </row>
    <row r="191" spans="1:1" ht="15.75" customHeight="1" x14ac:dyDescent="0.35">
      <c r="A191" s="1"/>
    </row>
    <row r="192" spans="1:1" ht="15.75" customHeight="1" x14ac:dyDescent="0.35">
      <c r="A192" s="1"/>
    </row>
    <row r="193" spans="1:1" ht="15.75" customHeight="1" x14ac:dyDescent="0.35">
      <c r="A193" s="1"/>
    </row>
    <row r="194" spans="1:1" ht="15.75" customHeight="1" x14ac:dyDescent="0.35">
      <c r="A194" s="1"/>
    </row>
    <row r="195" spans="1:1" ht="15.75" customHeight="1" x14ac:dyDescent="0.35">
      <c r="A195" s="1"/>
    </row>
    <row r="196" spans="1:1" ht="15.75" customHeight="1" x14ac:dyDescent="0.35">
      <c r="A196" s="1"/>
    </row>
    <row r="197" spans="1:1" ht="15.75" customHeight="1" x14ac:dyDescent="0.35">
      <c r="A197" s="1"/>
    </row>
    <row r="198" spans="1:1" ht="15.75" customHeight="1" x14ac:dyDescent="0.35">
      <c r="A198" s="1"/>
    </row>
    <row r="199" spans="1:1" ht="15.75" customHeight="1" x14ac:dyDescent="0.35">
      <c r="A199" s="1"/>
    </row>
    <row r="200" spans="1:1" ht="15.75" customHeight="1" x14ac:dyDescent="0.35">
      <c r="A200" s="1"/>
    </row>
    <row r="201" spans="1:1" ht="15.75" customHeight="1" x14ac:dyDescent="0.35">
      <c r="A201" s="1"/>
    </row>
    <row r="202" spans="1:1" ht="15.75" customHeight="1" x14ac:dyDescent="0.35">
      <c r="A202" s="1"/>
    </row>
    <row r="203" spans="1:1" ht="15.75" customHeight="1" x14ac:dyDescent="0.35">
      <c r="A203" s="1"/>
    </row>
    <row r="204" spans="1:1" ht="15.75" customHeight="1" x14ac:dyDescent="0.35">
      <c r="A204" s="1"/>
    </row>
    <row r="205" spans="1:1" ht="15.75" customHeight="1" x14ac:dyDescent="0.35">
      <c r="A205" s="1"/>
    </row>
    <row r="206" spans="1:1" ht="15.75" customHeight="1" x14ac:dyDescent="0.35">
      <c r="A206" s="1"/>
    </row>
    <row r="207" spans="1:1" ht="15.75" customHeight="1" x14ac:dyDescent="0.35">
      <c r="A207" s="1"/>
    </row>
    <row r="208" spans="1:1" ht="15.75" customHeight="1" x14ac:dyDescent="0.35">
      <c r="A208" s="1"/>
    </row>
    <row r="209" spans="1:1" ht="15.75" customHeight="1" x14ac:dyDescent="0.35">
      <c r="A209" s="1"/>
    </row>
    <row r="210" spans="1:1" ht="15.75" customHeight="1" x14ac:dyDescent="0.35">
      <c r="A210" s="1"/>
    </row>
    <row r="211" spans="1:1" ht="15.75" customHeight="1" x14ac:dyDescent="0.35">
      <c r="A211" s="1"/>
    </row>
    <row r="212" spans="1:1" ht="15.75" customHeight="1" x14ac:dyDescent="0.35">
      <c r="A212" s="1"/>
    </row>
    <row r="213" spans="1:1" ht="15.75" customHeight="1" x14ac:dyDescent="0.35">
      <c r="A213" s="1"/>
    </row>
    <row r="214" spans="1:1" ht="15.75" customHeight="1" x14ac:dyDescent="0.35">
      <c r="A214" s="1"/>
    </row>
    <row r="215" spans="1:1" ht="15.75" customHeight="1" x14ac:dyDescent="0.35">
      <c r="A215" s="1"/>
    </row>
    <row r="216" spans="1:1" ht="15.75" customHeight="1" x14ac:dyDescent="0.35">
      <c r="A216" s="1"/>
    </row>
    <row r="217" spans="1:1" ht="15.75" customHeight="1" x14ac:dyDescent="0.35">
      <c r="A217" s="1"/>
    </row>
    <row r="218" spans="1:1" ht="15.75" customHeight="1" x14ac:dyDescent="0.35">
      <c r="A218" s="1"/>
    </row>
    <row r="219" spans="1:1" ht="15.75" customHeight="1" x14ac:dyDescent="0.35">
      <c r="A219" s="1"/>
    </row>
    <row r="220" spans="1:1" ht="15.75" customHeight="1" x14ac:dyDescent="0.35">
      <c r="A220" s="1"/>
    </row>
    <row r="221" spans="1:1" ht="15.75" customHeight="1" x14ac:dyDescent="0.35">
      <c r="A221" s="1"/>
    </row>
    <row r="222" spans="1:1" ht="15.75" customHeight="1" x14ac:dyDescent="0.35">
      <c r="A222" s="1"/>
    </row>
    <row r="223" spans="1:1" ht="15.75" customHeight="1" x14ac:dyDescent="0.35">
      <c r="A223" s="1"/>
    </row>
    <row r="224" spans="1:1" ht="15.75" customHeight="1" x14ac:dyDescent="0.35">
      <c r="A224" s="1"/>
    </row>
    <row r="225" spans="1:1" ht="15.75" customHeight="1" x14ac:dyDescent="0.35">
      <c r="A225" s="1"/>
    </row>
    <row r="226" spans="1:1" ht="15.75" customHeight="1" x14ac:dyDescent="0.35">
      <c r="A226" s="1"/>
    </row>
    <row r="227" spans="1:1" ht="15.75" customHeight="1" x14ac:dyDescent="0.35">
      <c r="A227" s="1"/>
    </row>
    <row r="228" spans="1:1" ht="15.75" customHeight="1" x14ac:dyDescent="0.35">
      <c r="A228" s="1"/>
    </row>
    <row r="229" spans="1:1" ht="15.75" customHeight="1" x14ac:dyDescent="0.35">
      <c r="A229" s="1"/>
    </row>
    <row r="230" spans="1:1" ht="15.75" customHeight="1" x14ac:dyDescent="0.35">
      <c r="A230" s="1"/>
    </row>
    <row r="231" spans="1:1" ht="15.75" customHeight="1" x14ac:dyDescent="0.35">
      <c r="A231" s="1"/>
    </row>
    <row r="232" spans="1:1" ht="15.75" customHeight="1" x14ac:dyDescent="0.35">
      <c r="A232" s="1"/>
    </row>
    <row r="233" spans="1:1" ht="15.75" customHeight="1" x14ac:dyDescent="0.35">
      <c r="A233" s="1"/>
    </row>
    <row r="234" spans="1:1" ht="15.75" customHeight="1" x14ac:dyDescent="0.35">
      <c r="A234" s="1"/>
    </row>
    <row r="235" spans="1:1" ht="15.75" customHeight="1" x14ac:dyDescent="0.35">
      <c r="A235" s="1"/>
    </row>
    <row r="236" spans="1:1" ht="15.75" customHeight="1" x14ac:dyDescent="0.35">
      <c r="A236" s="1"/>
    </row>
    <row r="237" spans="1:1" ht="15.75" customHeight="1" x14ac:dyDescent="0.35">
      <c r="A237" s="1"/>
    </row>
    <row r="238" spans="1:1" ht="15.75" customHeight="1" x14ac:dyDescent="0.35">
      <c r="A238" s="1"/>
    </row>
    <row r="239" spans="1:1" ht="15.75" customHeight="1" x14ac:dyDescent="0.35">
      <c r="A239" s="1"/>
    </row>
    <row r="240" spans="1:1" ht="15.75" customHeight="1" x14ac:dyDescent="0.35">
      <c r="A240" s="1"/>
    </row>
    <row r="241" spans="1:1" ht="15.75" customHeight="1" x14ac:dyDescent="0.35">
      <c r="A241" s="1"/>
    </row>
    <row r="242" spans="1:1" ht="15.75" customHeight="1" x14ac:dyDescent="0.35">
      <c r="A242" s="1"/>
    </row>
    <row r="243" spans="1:1" ht="15.75" customHeight="1" x14ac:dyDescent="0.35">
      <c r="A243" s="1"/>
    </row>
    <row r="244" spans="1:1" ht="15.75" customHeight="1" x14ac:dyDescent="0.35">
      <c r="A244" s="1"/>
    </row>
    <row r="245" spans="1:1" ht="15.75" customHeight="1" x14ac:dyDescent="0.35">
      <c r="A245" s="1"/>
    </row>
    <row r="246" spans="1:1" ht="15.75" customHeight="1" x14ac:dyDescent="0.35">
      <c r="A246" s="1"/>
    </row>
    <row r="247" spans="1:1" ht="15.75" customHeight="1" x14ac:dyDescent="0.35">
      <c r="A247" s="1"/>
    </row>
    <row r="248" spans="1:1" ht="15.75" customHeight="1" x14ac:dyDescent="0.35">
      <c r="A248" s="1"/>
    </row>
    <row r="249" spans="1:1" ht="15.75" customHeight="1" x14ac:dyDescent="0.35">
      <c r="A249" s="1"/>
    </row>
    <row r="250" spans="1:1" ht="15.75" customHeight="1" x14ac:dyDescent="0.35">
      <c r="A250" s="1"/>
    </row>
    <row r="251" spans="1:1" ht="15.75" customHeight="1" x14ac:dyDescent="0.35">
      <c r="A251" s="1"/>
    </row>
    <row r="252" spans="1:1" ht="15.75" customHeight="1" x14ac:dyDescent="0.35">
      <c r="A252" s="1"/>
    </row>
    <row r="253" spans="1:1" ht="15.75" customHeight="1" x14ac:dyDescent="0.35">
      <c r="A253" s="1"/>
    </row>
    <row r="254" spans="1:1" ht="15.75" customHeight="1" x14ac:dyDescent="0.35">
      <c r="A254" s="1"/>
    </row>
    <row r="255" spans="1:1" ht="15.75" customHeight="1" x14ac:dyDescent="0.35">
      <c r="A255" s="1"/>
    </row>
    <row r="256" spans="1:1" ht="15.75" customHeight="1" x14ac:dyDescent="0.35">
      <c r="A256" s="1"/>
    </row>
    <row r="257" spans="1:1" ht="15.75" customHeight="1" x14ac:dyDescent="0.35">
      <c r="A257" s="1"/>
    </row>
    <row r="258" spans="1:1" ht="15.75" customHeight="1" x14ac:dyDescent="0.35">
      <c r="A258" s="1"/>
    </row>
    <row r="259" spans="1:1" ht="15.75" customHeight="1" x14ac:dyDescent="0.35">
      <c r="A259" s="1"/>
    </row>
    <row r="260" spans="1:1" ht="15.75" customHeight="1" x14ac:dyDescent="0.35">
      <c r="A260" s="1"/>
    </row>
    <row r="261" spans="1:1" ht="15.75" customHeight="1" x14ac:dyDescent="0.35">
      <c r="A261" s="1"/>
    </row>
    <row r="262" spans="1:1" ht="15.75" customHeight="1" x14ac:dyDescent="0.35">
      <c r="A262" s="1"/>
    </row>
    <row r="263" spans="1:1" ht="15.75" customHeight="1" x14ac:dyDescent="0.35">
      <c r="A263" s="1"/>
    </row>
    <row r="264" spans="1:1" ht="15.75" customHeight="1" x14ac:dyDescent="0.35">
      <c r="A264" s="1"/>
    </row>
    <row r="265" spans="1:1" ht="15.75" customHeight="1" x14ac:dyDescent="0.35">
      <c r="A265" s="1"/>
    </row>
    <row r="266" spans="1:1" ht="15.75" customHeight="1" x14ac:dyDescent="0.35">
      <c r="A266" s="1"/>
    </row>
    <row r="267" spans="1:1" ht="15.75" customHeight="1" x14ac:dyDescent="0.35">
      <c r="A267" s="1"/>
    </row>
    <row r="268" spans="1:1" ht="15.75" customHeight="1" x14ac:dyDescent="0.35">
      <c r="A268" s="1"/>
    </row>
    <row r="269" spans="1:1" ht="15.75" customHeight="1" x14ac:dyDescent="0.35">
      <c r="A269" s="1"/>
    </row>
    <row r="270" spans="1:1" ht="15.75" customHeight="1" x14ac:dyDescent="0.35">
      <c r="A270" s="1"/>
    </row>
    <row r="271" spans="1:1" ht="15.75" customHeight="1" x14ac:dyDescent="0.35">
      <c r="A271" s="1"/>
    </row>
    <row r="272" spans="1:1" ht="15.75" customHeight="1" x14ac:dyDescent="0.35">
      <c r="A272" s="1"/>
    </row>
    <row r="273" spans="1:1" ht="15.75" customHeight="1" x14ac:dyDescent="0.35">
      <c r="A273" s="1"/>
    </row>
    <row r="274" spans="1:1" ht="15.75" customHeight="1" x14ac:dyDescent="0.35">
      <c r="A274" s="1"/>
    </row>
    <row r="275" spans="1:1" ht="15.75" customHeight="1" x14ac:dyDescent="0.35">
      <c r="A275" s="1"/>
    </row>
    <row r="276" spans="1:1" ht="15.75" customHeight="1" x14ac:dyDescent="0.35">
      <c r="A276" s="1"/>
    </row>
    <row r="277" spans="1:1" ht="15.75" customHeight="1" x14ac:dyDescent="0.35">
      <c r="A277" s="1"/>
    </row>
    <row r="278" spans="1:1" ht="15.75" customHeight="1" x14ac:dyDescent="0.35">
      <c r="A278" s="1"/>
    </row>
    <row r="279" spans="1:1" ht="15.75" customHeight="1" x14ac:dyDescent="0.35">
      <c r="A279" s="1"/>
    </row>
    <row r="280" spans="1:1" ht="15.75" customHeight="1" x14ac:dyDescent="0.35">
      <c r="A280" s="1"/>
    </row>
    <row r="281" spans="1:1" ht="15.75" customHeight="1" x14ac:dyDescent="0.35">
      <c r="A281" s="1"/>
    </row>
    <row r="282" spans="1:1" ht="15.75" customHeight="1" x14ac:dyDescent="0.35">
      <c r="A282" s="1"/>
    </row>
    <row r="283" spans="1:1" ht="15.75" customHeight="1" x14ac:dyDescent="0.35">
      <c r="A283" s="1"/>
    </row>
    <row r="284" spans="1:1" ht="15.75" customHeight="1" x14ac:dyDescent="0.35">
      <c r="A284" s="1"/>
    </row>
    <row r="285" spans="1:1" ht="15.75" customHeight="1" x14ac:dyDescent="0.35">
      <c r="A285" s="1"/>
    </row>
    <row r="286" spans="1:1" ht="15.75" customHeight="1" x14ac:dyDescent="0.35">
      <c r="A286" s="1"/>
    </row>
    <row r="287" spans="1:1" ht="15.75" customHeight="1" x14ac:dyDescent="0.35">
      <c r="A287" s="1"/>
    </row>
    <row r="288" spans="1:1" ht="15.75" customHeight="1" x14ac:dyDescent="0.35">
      <c r="A288" s="1"/>
    </row>
    <row r="289" spans="1:1" ht="15.75" customHeight="1" x14ac:dyDescent="0.35">
      <c r="A289" s="1"/>
    </row>
    <row r="290" spans="1:1" ht="15.75" customHeight="1" x14ac:dyDescent="0.35">
      <c r="A290" s="1"/>
    </row>
    <row r="291" spans="1:1" ht="15.75" customHeight="1" x14ac:dyDescent="0.35">
      <c r="A291" s="1"/>
    </row>
    <row r="292" spans="1:1" ht="15.75" customHeight="1" x14ac:dyDescent="0.35">
      <c r="A292" s="1"/>
    </row>
    <row r="293" spans="1:1" ht="15.75" customHeight="1" x14ac:dyDescent="0.35">
      <c r="A293" s="1"/>
    </row>
    <row r="294" spans="1:1" ht="15.75" customHeight="1" x14ac:dyDescent="0.35">
      <c r="A294" s="1"/>
    </row>
    <row r="295" spans="1:1" ht="15.75" customHeight="1" x14ac:dyDescent="0.35">
      <c r="A295" s="1"/>
    </row>
    <row r="296" spans="1:1" ht="15.75" customHeight="1" x14ac:dyDescent="0.35">
      <c r="A296" s="1"/>
    </row>
    <row r="297" spans="1:1" ht="15.75" customHeight="1" x14ac:dyDescent="0.35">
      <c r="A297" s="1"/>
    </row>
    <row r="298" spans="1:1" ht="15.75" customHeight="1" x14ac:dyDescent="0.35">
      <c r="A298" s="1"/>
    </row>
    <row r="299" spans="1:1" ht="15.75" customHeight="1" x14ac:dyDescent="0.35">
      <c r="A299" s="1"/>
    </row>
    <row r="300" spans="1:1" ht="15.75" customHeight="1" x14ac:dyDescent="0.35">
      <c r="A300" s="1"/>
    </row>
    <row r="301" spans="1:1" ht="15.75" customHeight="1" x14ac:dyDescent="0.35">
      <c r="A301" s="1"/>
    </row>
    <row r="302" spans="1:1" ht="15.75" customHeight="1" x14ac:dyDescent="0.35">
      <c r="A302" s="1"/>
    </row>
    <row r="303" spans="1:1" ht="15.75" customHeight="1" x14ac:dyDescent="0.35">
      <c r="A303" s="1"/>
    </row>
    <row r="304" spans="1:1" ht="15.75" customHeight="1" x14ac:dyDescent="0.35">
      <c r="A304" s="1"/>
    </row>
    <row r="305" spans="1:1" ht="15.75" customHeight="1" x14ac:dyDescent="0.35">
      <c r="A305" s="1"/>
    </row>
    <row r="306" spans="1:1" ht="15.75" customHeight="1" x14ac:dyDescent="0.35">
      <c r="A306" s="1"/>
    </row>
    <row r="307" spans="1:1" ht="15.75" customHeight="1" x14ac:dyDescent="0.35">
      <c r="A307" s="1"/>
    </row>
    <row r="308" spans="1:1" ht="15.75" customHeight="1" x14ac:dyDescent="0.35">
      <c r="A308" s="1"/>
    </row>
    <row r="309" spans="1:1" ht="15.75" customHeight="1" x14ac:dyDescent="0.35">
      <c r="A309" s="1"/>
    </row>
    <row r="310" spans="1:1" ht="15.75" customHeight="1" x14ac:dyDescent="0.35">
      <c r="A310" s="1"/>
    </row>
    <row r="311" spans="1:1" ht="15.75" customHeight="1" x14ac:dyDescent="0.35">
      <c r="A311" s="1"/>
    </row>
    <row r="312" spans="1:1" ht="15.75" customHeight="1" x14ac:dyDescent="0.35">
      <c r="A312" s="1"/>
    </row>
    <row r="313" spans="1:1" ht="15.75" customHeight="1" x14ac:dyDescent="0.35">
      <c r="A313" s="1"/>
    </row>
    <row r="314" spans="1:1" ht="15.75" customHeight="1" x14ac:dyDescent="0.35">
      <c r="A314" s="1"/>
    </row>
    <row r="315" spans="1:1" ht="15.75" customHeight="1" x14ac:dyDescent="0.35">
      <c r="A315" s="1"/>
    </row>
    <row r="316" spans="1:1" ht="15.75" customHeight="1" x14ac:dyDescent="0.35">
      <c r="A316" s="1"/>
    </row>
    <row r="317" spans="1:1" ht="15.75" customHeight="1" x14ac:dyDescent="0.35">
      <c r="A317" s="1"/>
    </row>
    <row r="318" spans="1:1" ht="15.75" customHeight="1" x14ac:dyDescent="0.35">
      <c r="A318" s="1"/>
    </row>
    <row r="319" spans="1:1" ht="15.75" customHeight="1" x14ac:dyDescent="0.35">
      <c r="A319" s="1"/>
    </row>
    <row r="320" spans="1:1" ht="15.75" customHeight="1" x14ac:dyDescent="0.35">
      <c r="A320" s="1"/>
    </row>
    <row r="321" spans="1:1" ht="15.75" customHeight="1" x14ac:dyDescent="0.35">
      <c r="A321" s="1"/>
    </row>
    <row r="322" spans="1:1" ht="15.75" customHeight="1" x14ac:dyDescent="0.35">
      <c r="A322" s="1"/>
    </row>
    <row r="323" spans="1:1" ht="15.75" customHeight="1" x14ac:dyDescent="0.35">
      <c r="A323" s="1"/>
    </row>
    <row r="324" spans="1:1" ht="15.75" customHeight="1" x14ac:dyDescent="0.35">
      <c r="A324" s="1"/>
    </row>
    <row r="325" spans="1:1" ht="15.75" customHeight="1" x14ac:dyDescent="0.35">
      <c r="A325" s="1"/>
    </row>
    <row r="326" spans="1:1" ht="15.75" customHeight="1" x14ac:dyDescent="0.35">
      <c r="A326" s="1"/>
    </row>
    <row r="327" spans="1:1" ht="15.75" customHeight="1" x14ac:dyDescent="0.35">
      <c r="A327" s="1"/>
    </row>
    <row r="328" spans="1:1" ht="15.75" customHeight="1" x14ac:dyDescent="0.35">
      <c r="A328" s="1"/>
    </row>
    <row r="329" spans="1:1" ht="15.75" customHeight="1" x14ac:dyDescent="0.35">
      <c r="A329" s="1"/>
    </row>
    <row r="330" spans="1:1" ht="15.75" customHeight="1" x14ac:dyDescent="0.35">
      <c r="A330" s="1"/>
    </row>
    <row r="331" spans="1:1" ht="15.75" customHeight="1" x14ac:dyDescent="0.35">
      <c r="A331" s="1"/>
    </row>
    <row r="332" spans="1:1" ht="15.75" customHeight="1" x14ac:dyDescent="0.35">
      <c r="A332" s="1"/>
    </row>
    <row r="333" spans="1:1" ht="15.75" customHeight="1" x14ac:dyDescent="0.35">
      <c r="A333" s="1"/>
    </row>
    <row r="334" spans="1:1" ht="15.75" customHeight="1" x14ac:dyDescent="0.35">
      <c r="A334" s="1"/>
    </row>
    <row r="335" spans="1:1" ht="15.75" customHeight="1" x14ac:dyDescent="0.35">
      <c r="A335" s="1"/>
    </row>
    <row r="336" spans="1:1" ht="15.75" customHeight="1" x14ac:dyDescent="0.35">
      <c r="A336" s="1"/>
    </row>
    <row r="337" spans="1:1" ht="15.75" customHeight="1" x14ac:dyDescent="0.35">
      <c r="A337" s="1"/>
    </row>
    <row r="338" spans="1:1" ht="15.75" customHeight="1" x14ac:dyDescent="0.35">
      <c r="A338" s="1"/>
    </row>
    <row r="339" spans="1:1" ht="15.75" customHeight="1" x14ac:dyDescent="0.35">
      <c r="A339" s="1"/>
    </row>
    <row r="340" spans="1:1" ht="15.75" customHeight="1" x14ac:dyDescent="0.35">
      <c r="A340" s="1"/>
    </row>
    <row r="341" spans="1:1" ht="15.75" customHeight="1" x14ac:dyDescent="0.35">
      <c r="A341" s="1"/>
    </row>
    <row r="342" spans="1:1" ht="15.75" customHeight="1" x14ac:dyDescent="0.35">
      <c r="A342" s="1"/>
    </row>
    <row r="343" spans="1:1" ht="15.75" customHeight="1" x14ac:dyDescent="0.35">
      <c r="A343" s="1"/>
    </row>
    <row r="344" spans="1:1" ht="15.75" customHeight="1" x14ac:dyDescent="0.35">
      <c r="A344" s="1"/>
    </row>
    <row r="345" spans="1:1" ht="15.75" customHeight="1" x14ac:dyDescent="0.35">
      <c r="A345" s="1"/>
    </row>
    <row r="346" spans="1:1" ht="15.75" customHeight="1" x14ac:dyDescent="0.35">
      <c r="A346" s="1"/>
    </row>
    <row r="347" spans="1:1" ht="15.75" customHeight="1" x14ac:dyDescent="0.35">
      <c r="A347" s="1"/>
    </row>
    <row r="348" spans="1:1" ht="15.75" customHeight="1" x14ac:dyDescent="0.35">
      <c r="A348" s="1"/>
    </row>
    <row r="349" spans="1:1" ht="15.75" customHeight="1" x14ac:dyDescent="0.35">
      <c r="A349" s="1"/>
    </row>
    <row r="350" spans="1:1" ht="15.75" customHeight="1" x14ac:dyDescent="0.35">
      <c r="A350" s="1"/>
    </row>
    <row r="351" spans="1:1" ht="15.75" customHeight="1" x14ac:dyDescent="0.35">
      <c r="A351" s="1"/>
    </row>
    <row r="352" spans="1:1" ht="15.75" customHeight="1" x14ac:dyDescent="0.35">
      <c r="A352" s="1"/>
    </row>
    <row r="353" spans="1:1" ht="15.75" customHeight="1" x14ac:dyDescent="0.35">
      <c r="A353" s="1"/>
    </row>
    <row r="354" spans="1:1" ht="15.75" customHeight="1" x14ac:dyDescent="0.35">
      <c r="A354" s="1"/>
    </row>
    <row r="355" spans="1:1" ht="15.75" customHeight="1" x14ac:dyDescent="0.35">
      <c r="A355" s="1"/>
    </row>
    <row r="356" spans="1:1" ht="15.75" customHeight="1" x14ac:dyDescent="0.35">
      <c r="A356" s="1"/>
    </row>
    <row r="357" spans="1:1" ht="15.75" customHeight="1" x14ac:dyDescent="0.35">
      <c r="A357" s="1"/>
    </row>
    <row r="358" spans="1:1" ht="15.75" customHeight="1" x14ac:dyDescent="0.35">
      <c r="A358" s="1"/>
    </row>
    <row r="359" spans="1:1" ht="15.75" customHeight="1" x14ac:dyDescent="0.35">
      <c r="A359" s="1"/>
    </row>
    <row r="360" spans="1:1" ht="15.75" customHeight="1" x14ac:dyDescent="0.35">
      <c r="A360" s="1"/>
    </row>
    <row r="361" spans="1:1" ht="15.75" customHeight="1" x14ac:dyDescent="0.35">
      <c r="A361" s="1"/>
    </row>
    <row r="362" spans="1:1" ht="15.75" customHeight="1" x14ac:dyDescent="0.35">
      <c r="A362" s="1"/>
    </row>
    <row r="363" spans="1:1" ht="15.75" customHeight="1" x14ac:dyDescent="0.35">
      <c r="A363" s="1"/>
    </row>
    <row r="364" spans="1:1" ht="15.75" customHeight="1" x14ac:dyDescent="0.35">
      <c r="A364" s="1"/>
    </row>
    <row r="365" spans="1:1" ht="15.75" customHeight="1" x14ac:dyDescent="0.35">
      <c r="A365" s="1"/>
    </row>
    <row r="366" spans="1:1" ht="15.75" customHeight="1" x14ac:dyDescent="0.35">
      <c r="A366" s="1"/>
    </row>
    <row r="367" spans="1:1" ht="15.75" customHeight="1" x14ac:dyDescent="0.35">
      <c r="A367" s="1"/>
    </row>
    <row r="368" spans="1:1" ht="15.75" customHeight="1" x14ac:dyDescent="0.35">
      <c r="A368" s="1"/>
    </row>
    <row r="369" spans="1:1" ht="15.75" customHeight="1" x14ac:dyDescent="0.35">
      <c r="A369" s="1"/>
    </row>
    <row r="370" spans="1:1" ht="15.75" customHeight="1" x14ac:dyDescent="0.35">
      <c r="A370" s="1"/>
    </row>
    <row r="371" spans="1:1" ht="15.75" customHeight="1" x14ac:dyDescent="0.35">
      <c r="A371" s="1"/>
    </row>
    <row r="372" spans="1:1" ht="15.75" customHeight="1" x14ac:dyDescent="0.35">
      <c r="A372" s="1"/>
    </row>
    <row r="373" spans="1:1" ht="15.75" customHeight="1" x14ac:dyDescent="0.35">
      <c r="A373" s="1"/>
    </row>
    <row r="374" spans="1:1" ht="15.75" customHeight="1" x14ac:dyDescent="0.35">
      <c r="A374" s="1"/>
    </row>
    <row r="375" spans="1:1" ht="15.75" customHeight="1" x14ac:dyDescent="0.35">
      <c r="A375" s="1"/>
    </row>
    <row r="376" spans="1:1" ht="15.75" customHeight="1" x14ac:dyDescent="0.35">
      <c r="A376" s="1"/>
    </row>
    <row r="377" spans="1:1" ht="15.75" customHeight="1" x14ac:dyDescent="0.35">
      <c r="A377" s="1"/>
    </row>
    <row r="378" spans="1:1" ht="15.75" customHeight="1" x14ac:dyDescent="0.35">
      <c r="A378" s="1"/>
    </row>
    <row r="379" spans="1:1" ht="15.75" customHeight="1" x14ac:dyDescent="0.35">
      <c r="A379" s="1"/>
    </row>
    <row r="380" spans="1:1" ht="15.75" customHeight="1" x14ac:dyDescent="0.35">
      <c r="A380" s="1"/>
    </row>
    <row r="381" spans="1:1" ht="15.75" customHeight="1" x14ac:dyDescent="0.35">
      <c r="A381" s="1"/>
    </row>
    <row r="382" spans="1:1" ht="15.75" customHeight="1" x14ac:dyDescent="0.35">
      <c r="A382" s="1"/>
    </row>
    <row r="383" spans="1:1" ht="15.75" customHeight="1" x14ac:dyDescent="0.35">
      <c r="A383" s="1"/>
    </row>
    <row r="384" spans="1:1" ht="15.75" customHeight="1" x14ac:dyDescent="0.35">
      <c r="A384" s="1"/>
    </row>
    <row r="385" spans="1:1" ht="15.75" customHeight="1" x14ac:dyDescent="0.35">
      <c r="A385" s="1"/>
    </row>
    <row r="386" spans="1:1" ht="15.75" customHeight="1" x14ac:dyDescent="0.35">
      <c r="A386" s="1"/>
    </row>
    <row r="387" spans="1:1" ht="15.75" customHeight="1" x14ac:dyDescent="0.35">
      <c r="A387" s="1"/>
    </row>
    <row r="388" spans="1:1" ht="15.75" customHeight="1" x14ac:dyDescent="0.35">
      <c r="A388" s="1"/>
    </row>
    <row r="389" spans="1:1" ht="15.75" customHeight="1" x14ac:dyDescent="0.35">
      <c r="A389" s="1"/>
    </row>
    <row r="390" spans="1:1" ht="15.75" customHeight="1" x14ac:dyDescent="0.35">
      <c r="A390" s="1"/>
    </row>
    <row r="391" spans="1:1" ht="15.75" customHeight="1" x14ac:dyDescent="0.35">
      <c r="A391" s="1"/>
    </row>
    <row r="392" spans="1:1" ht="15.75" customHeight="1" x14ac:dyDescent="0.35">
      <c r="A392" s="1"/>
    </row>
    <row r="393" spans="1:1" ht="15.75" customHeight="1" x14ac:dyDescent="0.35">
      <c r="A393" s="1"/>
    </row>
    <row r="394" spans="1:1" ht="15.75" customHeight="1" x14ac:dyDescent="0.35">
      <c r="A394" s="1"/>
    </row>
    <row r="395" spans="1:1" ht="15.75" customHeight="1" x14ac:dyDescent="0.35">
      <c r="A395" s="1"/>
    </row>
    <row r="396" spans="1:1" ht="15.75" customHeight="1" x14ac:dyDescent="0.35">
      <c r="A396" s="1"/>
    </row>
    <row r="397" spans="1:1" ht="15.75" customHeight="1" x14ac:dyDescent="0.35">
      <c r="A397" s="1"/>
    </row>
    <row r="398" spans="1:1" ht="15.75" customHeight="1" x14ac:dyDescent="0.35">
      <c r="A398" s="1"/>
    </row>
    <row r="399" spans="1:1" ht="15.75" customHeight="1" x14ac:dyDescent="0.35">
      <c r="A399" s="1"/>
    </row>
    <row r="400" spans="1:1" ht="15.75" customHeight="1" x14ac:dyDescent="0.35">
      <c r="A400" s="1"/>
    </row>
    <row r="401" spans="1:1" ht="15.75" customHeight="1" x14ac:dyDescent="0.35">
      <c r="A401" s="1"/>
    </row>
    <row r="402" spans="1:1" ht="15.75" customHeight="1" x14ac:dyDescent="0.35">
      <c r="A402" s="1"/>
    </row>
    <row r="403" spans="1:1" ht="15.75" customHeight="1" x14ac:dyDescent="0.35">
      <c r="A403" s="1"/>
    </row>
    <row r="404" spans="1:1" ht="15.75" customHeight="1" x14ac:dyDescent="0.35">
      <c r="A404" s="1"/>
    </row>
    <row r="405" spans="1:1" ht="15.75" customHeight="1" x14ac:dyDescent="0.35">
      <c r="A405" s="1"/>
    </row>
    <row r="406" spans="1:1" ht="15.75" customHeight="1" x14ac:dyDescent="0.35">
      <c r="A406" s="1"/>
    </row>
    <row r="407" spans="1:1" ht="15.75" customHeight="1" x14ac:dyDescent="0.35">
      <c r="A407" s="1"/>
    </row>
    <row r="408" spans="1:1" ht="15.75" customHeight="1" x14ac:dyDescent="0.35">
      <c r="A408" s="1"/>
    </row>
    <row r="409" spans="1:1" ht="15.75" customHeight="1" x14ac:dyDescent="0.35">
      <c r="A409" s="1"/>
    </row>
    <row r="410" spans="1:1" ht="15.75" customHeight="1" x14ac:dyDescent="0.35">
      <c r="A410" s="1"/>
    </row>
    <row r="411" spans="1:1" ht="15.75" customHeight="1" x14ac:dyDescent="0.35">
      <c r="A411" s="1"/>
    </row>
    <row r="412" spans="1:1" ht="15.75" customHeight="1" x14ac:dyDescent="0.35">
      <c r="A412" s="1"/>
    </row>
    <row r="413" spans="1:1" ht="15.75" customHeight="1" x14ac:dyDescent="0.35">
      <c r="A413" s="1"/>
    </row>
    <row r="414" spans="1:1" ht="15.75" customHeight="1" x14ac:dyDescent="0.35">
      <c r="A414" s="1"/>
    </row>
    <row r="415" spans="1:1" ht="15.75" customHeight="1" x14ac:dyDescent="0.35">
      <c r="A415" s="1"/>
    </row>
    <row r="416" spans="1:1" ht="15.75" customHeight="1" x14ac:dyDescent="0.35">
      <c r="A416" s="1"/>
    </row>
    <row r="417" spans="1:1" ht="15.75" customHeight="1" x14ac:dyDescent="0.35">
      <c r="A417" s="1"/>
    </row>
    <row r="418" spans="1:1" ht="15.75" customHeight="1" x14ac:dyDescent="0.35">
      <c r="A418" s="1"/>
    </row>
    <row r="419" spans="1:1" ht="15.75" customHeight="1" x14ac:dyDescent="0.35">
      <c r="A419" s="1"/>
    </row>
    <row r="420" spans="1:1" ht="15.75" customHeight="1" x14ac:dyDescent="0.35">
      <c r="A420" s="1"/>
    </row>
    <row r="421" spans="1:1" ht="15.75" customHeight="1" x14ac:dyDescent="0.35">
      <c r="A421" s="1"/>
    </row>
    <row r="422" spans="1:1" ht="15.75" customHeight="1" x14ac:dyDescent="0.35">
      <c r="A422" s="1"/>
    </row>
    <row r="423" spans="1:1" ht="15.75" customHeight="1" x14ac:dyDescent="0.35">
      <c r="A423" s="1"/>
    </row>
    <row r="424" spans="1:1" ht="15.75" customHeight="1" x14ac:dyDescent="0.35">
      <c r="A424" s="1"/>
    </row>
    <row r="425" spans="1:1" ht="15.75" customHeight="1" x14ac:dyDescent="0.35">
      <c r="A425" s="1"/>
    </row>
    <row r="426" spans="1:1" ht="15.75" customHeight="1" x14ac:dyDescent="0.35">
      <c r="A426" s="1"/>
    </row>
    <row r="427" spans="1:1" ht="15.75" customHeight="1" x14ac:dyDescent="0.35">
      <c r="A427" s="1"/>
    </row>
    <row r="428" spans="1:1" ht="15.75" customHeight="1" x14ac:dyDescent="0.35">
      <c r="A428" s="1"/>
    </row>
    <row r="429" spans="1:1" ht="15.75" customHeight="1" x14ac:dyDescent="0.35">
      <c r="A429" s="1"/>
    </row>
    <row r="430" spans="1:1" ht="15.75" customHeight="1" x14ac:dyDescent="0.35">
      <c r="A430" s="1"/>
    </row>
    <row r="431" spans="1:1" ht="15.75" customHeight="1" x14ac:dyDescent="0.35">
      <c r="A431" s="1"/>
    </row>
    <row r="432" spans="1:1" ht="15.75" customHeight="1" x14ac:dyDescent="0.35">
      <c r="A432" s="1"/>
    </row>
    <row r="433" spans="1:1" ht="15.75" customHeight="1" x14ac:dyDescent="0.35">
      <c r="A433" s="1"/>
    </row>
    <row r="434" spans="1:1" ht="15.75" customHeight="1" x14ac:dyDescent="0.35">
      <c r="A434" s="1"/>
    </row>
    <row r="435" spans="1:1" ht="15.75" customHeight="1" x14ac:dyDescent="0.35">
      <c r="A435" s="1"/>
    </row>
    <row r="436" spans="1:1" ht="15.75" customHeight="1" x14ac:dyDescent="0.35">
      <c r="A436" s="1"/>
    </row>
    <row r="437" spans="1:1" ht="15.75" customHeight="1" x14ac:dyDescent="0.35">
      <c r="A437" s="1"/>
    </row>
    <row r="438" spans="1:1" ht="15.75" customHeight="1" x14ac:dyDescent="0.35">
      <c r="A438" s="1"/>
    </row>
    <row r="439" spans="1:1" ht="15.75" customHeight="1" x14ac:dyDescent="0.35">
      <c r="A439" s="1"/>
    </row>
    <row r="440" spans="1:1" ht="15.75" customHeight="1" x14ac:dyDescent="0.35">
      <c r="A440" s="1"/>
    </row>
    <row r="441" spans="1:1" ht="15.75" customHeight="1" x14ac:dyDescent="0.35">
      <c r="A441" s="1"/>
    </row>
    <row r="442" spans="1:1" ht="15.75" customHeight="1" x14ac:dyDescent="0.35">
      <c r="A442" s="1"/>
    </row>
    <row r="443" spans="1:1" ht="15.75" customHeight="1" x14ac:dyDescent="0.35">
      <c r="A443" s="1"/>
    </row>
    <row r="444" spans="1:1" ht="15.75" customHeight="1" x14ac:dyDescent="0.35">
      <c r="A444" s="1"/>
    </row>
    <row r="445" spans="1:1" ht="15.75" customHeight="1" x14ac:dyDescent="0.35">
      <c r="A445" s="1"/>
    </row>
    <row r="446" spans="1:1" ht="15.75" customHeight="1" x14ac:dyDescent="0.35">
      <c r="A446" s="1"/>
    </row>
    <row r="447" spans="1:1" ht="15.75" customHeight="1" x14ac:dyDescent="0.35">
      <c r="A447" s="1"/>
    </row>
    <row r="448" spans="1:1" ht="15.75" customHeight="1" x14ac:dyDescent="0.35">
      <c r="A448" s="1"/>
    </row>
    <row r="449" spans="1:1" ht="15.75" customHeight="1" x14ac:dyDescent="0.35">
      <c r="A449" s="1"/>
    </row>
    <row r="450" spans="1:1" ht="15.75" customHeight="1" x14ac:dyDescent="0.35">
      <c r="A450" s="1"/>
    </row>
    <row r="451" spans="1:1" ht="15.75" customHeight="1" x14ac:dyDescent="0.35">
      <c r="A451" s="1"/>
    </row>
    <row r="452" spans="1:1" ht="15.75" customHeight="1" x14ac:dyDescent="0.35">
      <c r="A452" s="1"/>
    </row>
    <row r="453" spans="1:1" ht="15.75" customHeight="1" x14ac:dyDescent="0.35">
      <c r="A453" s="1"/>
    </row>
    <row r="454" spans="1:1" ht="15.75" customHeight="1" x14ac:dyDescent="0.35">
      <c r="A454" s="1"/>
    </row>
    <row r="455" spans="1:1" ht="15.75" customHeight="1" x14ac:dyDescent="0.35">
      <c r="A455" s="1"/>
    </row>
    <row r="456" spans="1:1" ht="15.75" customHeight="1" x14ac:dyDescent="0.35">
      <c r="A456" s="1"/>
    </row>
    <row r="457" spans="1:1" ht="15.75" customHeight="1" x14ac:dyDescent="0.35">
      <c r="A457" s="1"/>
    </row>
    <row r="458" spans="1:1" ht="15.75" customHeight="1" x14ac:dyDescent="0.35">
      <c r="A458" s="1"/>
    </row>
    <row r="459" spans="1:1" ht="15.75" customHeight="1" x14ac:dyDescent="0.35">
      <c r="A459" s="1"/>
    </row>
    <row r="460" spans="1:1" ht="15.75" customHeight="1" x14ac:dyDescent="0.35">
      <c r="A460" s="1"/>
    </row>
    <row r="461" spans="1:1" ht="15.75" customHeight="1" x14ac:dyDescent="0.35">
      <c r="A461" s="1"/>
    </row>
    <row r="462" spans="1:1" ht="15.75" customHeight="1" x14ac:dyDescent="0.35">
      <c r="A462" s="1"/>
    </row>
    <row r="463" spans="1:1" ht="15.75" customHeight="1" x14ac:dyDescent="0.35">
      <c r="A463" s="1"/>
    </row>
    <row r="464" spans="1:1" ht="15.75" customHeight="1" x14ac:dyDescent="0.35">
      <c r="A464" s="1"/>
    </row>
    <row r="465" spans="1:1" ht="15.75" customHeight="1" x14ac:dyDescent="0.35">
      <c r="A465" s="1"/>
    </row>
    <row r="466" spans="1:1" ht="15.75" customHeight="1" x14ac:dyDescent="0.35">
      <c r="A466" s="1"/>
    </row>
    <row r="467" spans="1:1" ht="15.75" customHeight="1" x14ac:dyDescent="0.35">
      <c r="A467" s="1"/>
    </row>
    <row r="468" spans="1:1" ht="15.75" customHeight="1" x14ac:dyDescent="0.35">
      <c r="A468" s="1"/>
    </row>
    <row r="469" spans="1:1" ht="15.75" customHeight="1" x14ac:dyDescent="0.35">
      <c r="A469" s="1"/>
    </row>
    <row r="470" spans="1:1" ht="15.75" customHeight="1" x14ac:dyDescent="0.35">
      <c r="A470" s="1"/>
    </row>
    <row r="471" spans="1:1" ht="15.75" customHeight="1" x14ac:dyDescent="0.35">
      <c r="A471" s="1"/>
    </row>
    <row r="472" spans="1:1" ht="15.75" customHeight="1" x14ac:dyDescent="0.35">
      <c r="A472" s="1"/>
    </row>
    <row r="473" spans="1:1" ht="15.75" customHeight="1" x14ac:dyDescent="0.35">
      <c r="A473" s="1"/>
    </row>
    <row r="474" spans="1:1" ht="15.75" customHeight="1" x14ac:dyDescent="0.35">
      <c r="A474" s="1"/>
    </row>
    <row r="475" spans="1:1" ht="15.75" customHeight="1" x14ac:dyDescent="0.35">
      <c r="A475" s="1"/>
    </row>
    <row r="476" spans="1:1" ht="15.75" customHeight="1" x14ac:dyDescent="0.35">
      <c r="A476" s="1"/>
    </row>
    <row r="477" spans="1:1" ht="15.75" customHeight="1" x14ac:dyDescent="0.35">
      <c r="A477" s="1"/>
    </row>
    <row r="478" spans="1:1" ht="15.75" customHeight="1" x14ac:dyDescent="0.35">
      <c r="A478" s="1"/>
    </row>
    <row r="479" spans="1:1" ht="15.75" customHeight="1" x14ac:dyDescent="0.35">
      <c r="A479" s="1"/>
    </row>
    <row r="480" spans="1:1" ht="15.75" customHeight="1" x14ac:dyDescent="0.35">
      <c r="A480" s="1"/>
    </row>
    <row r="481" spans="1:1" ht="15.75" customHeight="1" x14ac:dyDescent="0.35">
      <c r="A481" s="1"/>
    </row>
    <row r="482" spans="1:1" ht="15.75" customHeight="1" x14ac:dyDescent="0.35">
      <c r="A482" s="1"/>
    </row>
    <row r="483" spans="1:1" ht="15.75" customHeight="1" x14ac:dyDescent="0.35">
      <c r="A483" s="1"/>
    </row>
    <row r="484" spans="1:1" ht="15.75" customHeight="1" x14ac:dyDescent="0.35">
      <c r="A484" s="1"/>
    </row>
    <row r="485" spans="1:1" ht="15.75" customHeight="1" x14ac:dyDescent="0.35">
      <c r="A485" s="1"/>
    </row>
    <row r="486" spans="1:1" ht="15.75" customHeight="1" x14ac:dyDescent="0.35">
      <c r="A486" s="1"/>
    </row>
    <row r="487" spans="1:1" ht="15.75" customHeight="1" x14ac:dyDescent="0.35">
      <c r="A487" s="1"/>
    </row>
    <row r="488" spans="1:1" ht="15.75" customHeight="1" x14ac:dyDescent="0.35">
      <c r="A488" s="1"/>
    </row>
    <row r="489" spans="1:1" ht="15.75" customHeight="1" x14ac:dyDescent="0.35">
      <c r="A489" s="1"/>
    </row>
    <row r="490" spans="1:1" ht="15.75" customHeight="1" x14ac:dyDescent="0.35">
      <c r="A490" s="1"/>
    </row>
    <row r="491" spans="1:1" ht="15.75" customHeight="1" x14ac:dyDescent="0.35">
      <c r="A491" s="1"/>
    </row>
    <row r="492" spans="1:1" ht="15.75" customHeight="1" x14ac:dyDescent="0.35">
      <c r="A492" s="1"/>
    </row>
    <row r="493" spans="1:1" ht="15.75" customHeight="1" x14ac:dyDescent="0.35">
      <c r="A493" s="1"/>
    </row>
    <row r="494" spans="1:1" ht="15.75" customHeight="1" x14ac:dyDescent="0.35">
      <c r="A494" s="1"/>
    </row>
    <row r="495" spans="1:1" ht="15.75" customHeight="1" x14ac:dyDescent="0.35">
      <c r="A495" s="1"/>
    </row>
    <row r="496" spans="1:1" ht="15.75" customHeight="1" x14ac:dyDescent="0.35">
      <c r="A496" s="1"/>
    </row>
    <row r="497" spans="1:1" ht="15.75" customHeight="1" x14ac:dyDescent="0.35">
      <c r="A497" s="1"/>
    </row>
    <row r="498" spans="1:1" ht="15.75" customHeight="1" x14ac:dyDescent="0.35">
      <c r="A498" s="1"/>
    </row>
    <row r="499" spans="1:1" ht="15.75" customHeight="1" x14ac:dyDescent="0.35">
      <c r="A499" s="1"/>
    </row>
    <row r="500" spans="1:1" ht="15.75" customHeight="1" x14ac:dyDescent="0.35">
      <c r="A500" s="1"/>
    </row>
    <row r="501" spans="1:1" ht="15.75" customHeight="1" x14ac:dyDescent="0.35">
      <c r="A501" s="1"/>
    </row>
    <row r="502" spans="1:1" ht="15.75" customHeight="1" x14ac:dyDescent="0.35">
      <c r="A502" s="1"/>
    </row>
    <row r="503" spans="1:1" ht="15.75" customHeight="1" x14ac:dyDescent="0.35">
      <c r="A503" s="1"/>
    </row>
    <row r="504" spans="1:1" ht="15.75" customHeight="1" x14ac:dyDescent="0.35">
      <c r="A504" s="1"/>
    </row>
    <row r="505" spans="1:1" ht="15.75" customHeight="1" x14ac:dyDescent="0.35">
      <c r="A505" s="1"/>
    </row>
    <row r="506" spans="1:1" ht="15.75" customHeight="1" x14ac:dyDescent="0.35">
      <c r="A506" s="1"/>
    </row>
    <row r="507" spans="1:1" ht="15.75" customHeight="1" x14ac:dyDescent="0.35">
      <c r="A507" s="1"/>
    </row>
    <row r="508" spans="1:1" ht="15.75" customHeight="1" x14ac:dyDescent="0.35">
      <c r="A508" s="1"/>
    </row>
    <row r="509" spans="1:1" ht="15.75" customHeight="1" x14ac:dyDescent="0.35">
      <c r="A509" s="1"/>
    </row>
    <row r="510" spans="1:1" ht="15.75" customHeight="1" x14ac:dyDescent="0.35">
      <c r="A510" s="1"/>
    </row>
    <row r="511" spans="1:1" ht="15.75" customHeight="1" x14ac:dyDescent="0.35">
      <c r="A511" s="1"/>
    </row>
    <row r="512" spans="1:1" ht="15.75" customHeight="1" x14ac:dyDescent="0.35">
      <c r="A512" s="1"/>
    </row>
    <row r="513" spans="1:1" ht="15.75" customHeight="1" x14ac:dyDescent="0.35">
      <c r="A513" s="1"/>
    </row>
    <row r="514" spans="1:1" ht="15.75" customHeight="1" x14ac:dyDescent="0.35">
      <c r="A514" s="1"/>
    </row>
    <row r="515" spans="1:1" ht="15.75" customHeight="1" x14ac:dyDescent="0.35">
      <c r="A515" s="1"/>
    </row>
    <row r="516" spans="1:1" ht="15.75" customHeight="1" x14ac:dyDescent="0.35">
      <c r="A516" s="1"/>
    </row>
    <row r="517" spans="1:1" ht="15.75" customHeight="1" x14ac:dyDescent="0.35">
      <c r="A517" s="1"/>
    </row>
    <row r="518" spans="1:1" ht="15.75" customHeight="1" x14ac:dyDescent="0.35">
      <c r="A518" s="1"/>
    </row>
    <row r="519" spans="1:1" ht="15.75" customHeight="1" x14ac:dyDescent="0.35">
      <c r="A519" s="1"/>
    </row>
    <row r="520" spans="1:1" ht="15.75" customHeight="1" x14ac:dyDescent="0.35">
      <c r="A520" s="1"/>
    </row>
    <row r="521" spans="1:1" ht="15.75" customHeight="1" x14ac:dyDescent="0.35">
      <c r="A521" s="1"/>
    </row>
    <row r="522" spans="1:1" ht="15.75" customHeight="1" x14ac:dyDescent="0.35">
      <c r="A522" s="1"/>
    </row>
    <row r="523" spans="1:1" ht="15.75" customHeight="1" x14ac:dyDescent="0.35">
      <c r="A523" s="1"/>
    </row>
    <row r="524" spans="1:1" ht="15.75" customHeight="1" x14ac:dyDescent="0.35">
      <c r="A524" s="1"/>
    </row>
    <row r="525" spans="1:1" ht="15.75" customHeight="1" x14ac:dyDescent="0.35">
      <c r="A525" s="1"/>
    </row>
    <row r="526" spans="1:1" ht="15.75" customHeight="1" x14ac:dyDescent="0.35">
      <c r="A526" s="1"/>
    </row>
    <row r="527" spans="1:1" ht="15.75" customHeight="1" x14ac:dyDescent="0.35">
      <c r="A527" s="1"/>
    </row>
    <row r="528" spans="1:1" ht="15.75" customHeight="1" x14ac:dyDescent="0.35">
      <c r="A528" s="1"/>
    </row>
    <row r="529" spans="1:1" ht="15.75" customHeight="1" x14ac:dyDescent="0.35">
      <c r="A529" s="1"/>
    </row>
    <row r="530" spans="1:1" ht="15.75" customHeight="1" x14ac:dyDescent="0.35">
      <c r="A530" s="1"/>
    </row>
    <row r="531" spans="1:1" ht="15.75" customHeight="1" x14ac:dyDescent="0.35">
      <c r="A531" s="1"/>
    </row>
    <row r="532" spans="1:1" ht="15.75" customHeight="1" x14ac:dyDescent="0.35">
      <c r="A532" s="1"/>
    </row>
    <row r="533" spans="1:1" ht="15.75" customHeight="1" x14ac:dyDescent="0.35">
      <c r="A533" s="1"/>
    </row>
    <row r="534" spans="1:1" ht="15.75" customHeight="1" x14ac:dyDescent="0.35">
      <c r="A534" s="1"/>
    </row>
    <row r="535" spans="1:1" ht="15.75" customHeight="1" x14ac:dyDescent="0.35">
      <c r="A535" s="1"/>
    </row>
    <row r="536" spans="1:1" ht="15.75" customHeight="1" x14ac:dyDescent="0.35">
      <c r="A536" s="1"/>
    </row>
    <row r="537" spans="1:1" ht="15.75" customHeight="1" x14ac:dyDescent="0.35">
      <c r="A537" s="1"/>
    </row>
    <row r="538" spans="1:1" ht="15.75" customHeight="1" x14ac:dyDescent="0.35">
      <c r="A538" s="1"/>
    </row>
    <row r="539" spans="1:1" ht="15.75" customHeight="1" x14ac:dyDescent="0.35">
      <c r="A539" s="1"/>
    </row>
    <row r="540" spans="1:1" ht="15.75" customHeight="1" x14ac:dyDescent="0.35">
      <c r="A540" s="1"/>
    </row>
    <row r="541" spans="1:1" ht="15.75" customHeight="1" x14ac:dyDescent="0.35">
      <c r="A541" s="1"/>
    </row>
    <row r="542" spans="1:1" ht="15.75" customHeight="1" x14ac:dyDescent="0.35">
      <c r="A542" s="1"/>
    </row>
    <row r="543" spans="1:1" ht="15.75" customHeight="1" x14ac:dyDescent="0.35">
      <c r="A543" s="1"/>
    </row>
    <row r="544" spans="1:1" ht="15.75" customHeight="1" x14ac:dyDescent="0.35">
      <c r="A544" s="1"/>
    </row>
    <row r="545" spans="1:1" ht="15.75" customHeight="1" x14ac:dyDescent="0.35">
      <c r="A545" s="1"/>
    </row>
    <row r="546" spans="1:1" ht="15.75" customHeight="1" x14ac:dyDescent="0.35">
      <c r="A546" s="1"/>
    </row>
    <row r="547" spans="1:1" ht="15.75" customHeight="1" x14ac:dyDescent="0.35">
      <c r="A547" s="1"/>
    </row>
    <row r="548" spans="1:1" ht="15.75" customHeight="1" x14ac:dyDescent="0.35">
      <c r="A548" s="1"/>
    </row>
    <row r="549" spans="1:1" ht="15.75" customHeight="1" x14ac:dyDescent="0.35">
      <c r="A549" s="1"/>
    </row>
    <row r="550" spans="1:1" ht="15.75" customHeight="1" x14ac:dyDescent="0.35">
      <c r="A550" s="1"/>
    </row>
    <row r="551" spans="1:1" ht="15.75" customHeight="1" x14ac:dyDescent="0.35">
      <c r="A551" s="1"/>
    </row>
    <row r="552" spans="1:1" ht="15.75" customHeight="1" x14ac:dyDescent="0.35">
      <c r="A552" s="1"/>
    </row>
    <row r="553" spans="1:1" ht="15.75" customHeight="1" x14ac:dyDescent="0.35">
      <c r="A553" s="1"/>
    </row>
    <row r="554" spans="1:1" ht="15.75" customHeight="1" x14ac:dyDescent="0.35">
      <c r="A554" s="1"/>
    </row>
    <row r="555" spans="1:1" ht="15.75" customHeight="1" x14ac:dyDescent="0.35">
      <c r="A555" s="1"/>
    </row>
    <row r="556" spans="1:1" ht="15.75" customHeight="1" x14ac:dyDescent="0.35">
      <c r="A556" s="1"/>
    </row>
    <row r="557" spans="1:1" ht="15.75" customHeight="1" x14ac:dyDescent="0.35">
      <c r="A557" s="1"/>
    </row>
    <row r="558" spans="1:1" ht="15.75" customHeight="1" x14ac:dyDescent="0.35">
      <c r="A558" s="1"/>
    </row>
    <row r="559" spans="1:1" ht="15.75" customHeight="1" x14ac:dyDescent="0.35">
      <c r="A559" s="1"/>
    </row>
    <row r="560" spans="1:1" ht="15.75" customHeight="1" x14ac:dyDescent="0.35">
      <c r="A560" s="1"/>
    </row>
    <row r="561" spans="1:1" ht="15.75" customHeight="1" x14ac:dyDescent="0.35">
      <c r="A561" s="1"/>
    </row>
    <row r="562" spans="1:1" ht="15.75" customHeight="1" x14ac:dyDescent="0.35">
      <c r="A562" s="1"/>
    </row>
    <row r="563" spans="1:1" ht="15.75" customHeight="1" x14ac:dyDescent="0.35">
      <c r="A563" s="1"/>
    </row>
    <row r="564" spans="1:1" ht="15.75" customHeight="1" x14ac:dyDescent="0.35">
      <c r="A564" s="1"/>
    </row>
    <row r="565" spans="1:1" ht="15.75" customHeight="1" x14ac:dyDescent="0.35">
      <c r="A565" s="1"/>
    </row>
    <row r="566" spans="1:1" ht="15.75" customHeight="1" x14ac:dyDescent="0.35">
      <c r="A566" s="1"/>
    </row>
    <row r="567" spans="1:1" ht="15.75" customHeight="1" x14ac:dyDescent="0.35">
      <c r="A567" s="1"/>
    </row>
    <row r="568" spans="1:1" ht="15.75" customHeight="1" x14ac:dyDescent="0.35">
      <c r="A568" s="1"/>
    </row>
    <row r="569" spans="1:1" ht="15.75" customHeight="1" x14ac:dyDescent="0.35">
      <c r="A569" s="1"/>
    </row>
    <row r="570" spans="1:1" ht="15.75" customHeight="1" x14ac:dyDescent="0.35">
      <c r="A570" s="1"/>
    </row>
    <row r="571" spans="1:1" ht="15.75" customHeight="1" x14ac:dyDescent="0.35">
      <c r="A571" s="1"/>
    </row>
    <row r="572" spans="1:1" ht="15.75" customHeight="1" x14ac:dyDescent="0.35">
      <c r="A572" s="1"/>
    </row>
    <row r="573" spans="1:1" ht="15.75" customHeight="1" x14ac:dyDescent="0.35">
      <c r="A573" s="1"/>
    </row>
    <row r="574" spans="1:1" ht="15.75" customHeight="1" x14ac:dyDescent="0.35">
      <c r="A574" s="1"/>
    </row>
    <row r="575" spans="1:1" ht="15.75" customHeight="1" x14ac:dyDescent="0.35">
      <c r="A575" s="1"/>
    </row>
    <row r="576" spans="1:1" ht="15.75" customHeight="1" x14ac:dyDescent="0.35">
      <c r="A576" s="1"/>
    </row>
    <row r="577" spans="1:1" ht="15.75" customHeight="1" x14ac:dyDescent="0.35">
      <c r="A577" s="1"/>
    </row>
    <row r="578" spans="1:1" ht="15.75" customHeight="1" x14ac:dyDescent="0.35">
      <c r="A578" s="1"/>
    </row>
    <row r="579" spans="1:1" ht="15.75" customHeight="1" x14ac:dyDescent="0.35">
      <c r="A579" s="1"/>
    </row>
    <row r="580" spans="1:1" ht="15.75" customHeight="1" x14ac:dyDescent="0.35">
      <c r="A580" s="1"/>
    </row>
    <row r="581" spans="1:1" ht="15.75" customHeight="1" x14ac:dyDescent="0.35">
      <c r="A581" s="1"/>
    </row>
    <row r="582" spans="1:1" ht="15.75" customHeight="1" x14ac:dyDescent="0.35">
      <c r="A582" s="1"/>
    </row>
    <row r="583" spans="1:1" ht="15.75" customHeight="1" x14ac:dyDescent="0.35">
      <c r="A583" s="1"/>
    </row>
    <row r="584" spans="1:1" ht="15.75" customHeight="1" x14ac:dyDescent="0.35">
      <c r="A584" s="1"/>
    </row>
    <row r="585" spans="1:1" ht="15.75" customHeight="1" x14ac:dyDescent="0.35">
      <c r="A585" s="1"/>
    </row>
    <row r="586" spans="1:1" ht="15.75" customHeight="1" x14ac:dyDescent="0.35">
      <c r="A586" s="1"/>
    </row>
    <row r="587" spans="1:1" ht="15.75" customHeight="1" x14ac:dyDescent="0.35">
      <c r="A587" s="1"/>
    </row>
    <row r="588" spans="1:1" ht="15.75" customHeight="1" x14ac:dyDescent="0.35">
      <c r="A588" s="1"/>
    </row>
    <row r="589" spans="1:1" ht="15.75" customHeight="1" x14ac:dyDescent="0.35">
      <c r="A589" s="1"/>
    </row>
    <row r="590" spans="1:1" ht="15.75" customHeight="1" x14ac:dyDescent="0.35">
      <c r="A590" s="1"/>
    </row>
    <row r="591" spans="1:1" ht="15.75" customHeight="1" x14ac:dyDescent="0.35">
      <c r="A591" s="1"/>
    </row>
    <row r="592" spans="1:1" ht="15.75" customHeight="1" x14ac:dyDescent="0.35">
      <c r="A592" s="1"/>
    </row>
    <row r="593" spans="1:1" ht="15.75" customHeight="1" x14ac:dyDescent="0.35">
      <c r="A593" s="1"/>
    </row>
    <row r="594" spans="1:1" ht="15.75" customHeight="1" x14ac:dyDescent="0.35">
      <c r="A594" s="1"/>
    </row>
    <row r="595" spans="1:1" ht="15.75" customHeight="1" x14ac:dyDescent="0.35">
      <c r="A595" s="1"/>
    </row>
    <row r="596" spans="1:1" ht="15.75" customHeight="1" x14ac:dyDescent="0.35">
      <c r="A596" s="1"/>
    </row>
    <row r="597" spans="1:1" ht="15.75" customHeight="1" x14ac:dyDescent="0.35">
      <c r="A597" s="1"/>
    </row>
    <row r="598" spans="1:1" ht="15.75" customHeight="1" x14ac:dyDescent="0.35">
      <c r="A598" s="1"/>
    </row>
    <row r="599" spans="1:1" ht="15.75" customHeight="1" x14ac:dyDescent="0.35">
      <c r="A599" s="1"/>
    </row>
    <row r="600" spans="1:1" ht="15.75" customHeight="1" x14ac:dyDescent="0.35">
      <c r="A600" s="1"/>
    </row>
    <row r="601" spans="1:1" ht="15.75" customHeight="1" x14ac:dyDescent="0.35">
      <c r="A601" s="1"/>
    </row>
    <row r="602" spans="1:1" ht="15.75" customHeight="1" x14ac:dyDescent="0.35">
      <c r="A602" s="1"/>
    </row>
    <row r="603" spans="1:1" ht="15.75" customHeight="1" x14ac:dyDescent="0.35">
      <c r="A603" s="1"/>
    </row>
    <row r="604" spans="1:1" ht="15.75" customHeight="1" x14ac:dyDescent="0.35">
      <c r="A604" s="1"/>
    </row>
    <row r="605" spans="1:1" ht="15.75" customHeight="1" x14ac:dyDescent="0.35">
      <c r="A605" s="1"/>
    </row>
    <row r="606" spans="1:1" ht="15.75" customHeight="1" x14ac:dyDescent="0.35">
      <c r="A606" s="1"/>
    </row>
    <row r="607" spans="1:1" ht="15.75" customHeight="1" x14ac:dyDescent="0.35">
      <c r="A607" s="1"/>
    </row>
    <row r="608" spans="1:1" ht="15.75" customHeight="1" x14ac:dyDescent="0.35">
      <c r="A608" s="1"/>
    </row>
    <row r="609" spans="1:1" ht="15.75" customHeight="1" x14ac:dyDescent="0.35">
      <c r="A609" s="1"/>
    </row>
    <row r="610" spans="1:1" ht="15.75" customHeight="1" x14ac:dyDescent="0.35">
      <c r="A610" s="1"/>
    </row>
    <row r="611" spans="1:1" ht="15.75" customHeight="1" x14ac:dyDescent="0.35">
      <c r="A611" s="1"/>
    </row>
    <row r="612" spans="1:1" ht="15.75" customHeight="1" x14ac:dyDescent="0.35">
      <c r="A612" s="1"/>
    </row>
    <row r="613" spans="1:1" ht="15.75" customHeight="1" x14ac:dyDescent="0.35">
      <c r="A613" s="1"/>
    </row>
    <row r="614" spans="1:1" ht="15.75" customHeight="1" x14ac:dyDescent="0.35">
      <c r="A614" s="1"/>
    </row>
    <row r="615" spans="1:1" ht="15.75" customHeight="1" x14ac:dyDescent="0.35">
      <c r="A615" s="1"/>
    </row>
    <row r="616" spans="1:1" ht="15.75" customHeight="1" x14ac:dyDescent="0.35">
      <c r="A616" s="1"/>
    </row>
    <row r="617" spans="1:1" ht="15.75" customHeight="1" x14ac:dyDescent="0.35">
      <c r="A617" s="1"/>
    </row>
    <row r="618" spans="1:1" ht="15.75" customHeight="1" x14ac:dyDescent="0.35">
      <c r="A618" s="1"/>
    </row>
    <row r="619" spans="1:1" ht="15.75" customHeight="1" x14ac:dyDescent="0.35">
      <c r="A619" s="1"/>
    </row>
    <row r="620" spans="1:1" ht="15.75" customHeight="1" x14ac:dyDescent="0.35">
      <c r="A620" s="1"/>
    </row>
    <row r="621" spans="1:1" ht="15.75" customHeight="1" x14ac:dyDescent="0.35">
      <c r="A621" s="1"/>
    </row>
    <row r="622" spans="1:1" ht="15.75" customHeight="1" x14ac:dyDescent="0.35">
      <c r="A622" s="1"/>
    </row>
    <row r="623" spans="1:1" ht="15.75" customHeight="1" x14ac:dyDescent="0.35">
      <c r="A623" s="1"/>
    </row>
    <row r="624" spans="1:1" ht="15.75" customHeight="1" x14ac:dyDescent="0.35">
      <c r="A624" s="1"/>
    </row>
    <row r="625" spans="1:1" ht="15.75" customHeight="1" x14ac:dyDescent="0.35">
      <c r="A625" s="1"/>
    </row>
    <row r="626" spans="1:1" ht="15.75" customHeight="1" x14ac:dyDescent="0.35">
      <c r="A626" s="1"/>
    </row>
    <row r="627" spans="1:1" ht="15.75" customHeight="1" x14ac:dyDescent="0.35">
      <c r="A627" s="1"/>
    </row>
    <row r="628" spans="1:1" ht="15.75" customHeight="1" x14ac:dyDescent="0.35">
      <c r="A628" s="1"/>
    </row>
    <row r="629" spans="1:1" ht="15.75" customHeight="1" x14ac:dyDescent="0.35">
      <c r="A629" s="1"/>
    </row>
    <row r="630" spans="1:1" ht="15.75" customHeight="1" x14ac:dyDescent="0.35">
      <c r="A630" s="1"/>
    </row>
    <row r="631" spans="1:1" ht="15.75" customHeight="1" x14ac:dyDescent="0.35">
      <c r="A631" s="1"/>
    </row>
    <row r="632" spans="1:1" ht="15.75" customHeight="1" x14ac:dyDescent="0.35">
      <c r="A632" s="1"/>
    </row>
    <row r="633" spans="1:1" ht="15.75" customHeight="1" x14ac:dyDescent="0.35">
      <c r="A633" s="1"/>
    </row>
    <row r="634" spans="1:1" ht="15.75" customHeight="1" x14ac:dyDescent="0.35">
      <c r="A634" s="1"/>
    </row>
    <row r="635" spans="1:1" ht="15.75" customHeight="1" x14ac:dyDescent="0.35">
      <c r="A635" s="1"/>
    </row>
    <row r="636" spans="1:1" ht="15.75" customHeight="1" x14ac:dyDescent="0.35">
      <c r="A636" s="1"/>
    </row>
    <row r="637" spans="1:1" ht="15.75" customHeight="1" x14ac:dyDescent="0.35">
      <c r="A637" s="1"/>
    </row>
    <row r="638" spans="1:1" ht="15.75" customHeight="1" x14ac:dyDescent="0.35">
      <c r="A638" s="1"/>
    </row>
    <row r="639" spans="1:1" ht="15.75" customHeight="1" x14ac:dyDescent="0.35">
      <c r="A639" s="1"/>
    </row>
    <row r="640" spans="1:1" ht="15.75" customHeight="1" x14ac:dyDescent="0.35">
      <c r="A640" s="1"/>
    </row>
    <row r="641" spans="1:1" ht="15.75" customHeight="1" x14ac:dyDescent="0.35">
      <c r="A641" s="1"/>
    </row>
    <row r="642" spans="1:1" ht="15.75" customHeight="1" x14ac:dyDescent="0.35">
      <c r="A642" s="1"/>
    </row>
    <row r="643" spans="1:1" ht="15.75" customHeight="1" x14ac:dyDescent="0.35">
      <c r="A643" s="1"/>
    </row>
    <row r="644" spans="1:1" ht="15.75" customHeight="1" x14ac:dyDescent="0.35">
      <c r="A644" s="1"/>
    </row>
    <row r="645" spans="1:1" ht="15.75" customHeight="1" x14ac:dyDescent="0.35">
      <c r="A645" s="1"/>
    </row>
    <row r="646" spans="1:1" ht="15.75" customHeight="1" x14ac:dyDescent="0.35">
      <c r="A646" s="1"/>
    </row>
    <row r="647" spans="1:1" ht="15.75" customHeight="1" x14ac:dyDescent="0.35">
      <c r="A647" s="1"/>
    </row>
    <row r="648" spans="1:1" ht="15.75" customHeight="1" x14ac:dyDescent="0.35">
      <c r="A648" s="1"/>
    </row>
    <row r="649" spans="1:1" ht="15.75" customHeight="1" x14ac:dyDescent="0.35">
      <c r="A649" s="1"/>
    </row>
    <row r="650" spans="1:1" ht="15.75" customHeight="1" x14ac:dyDescent="0.35">
      <c r="A650" s="1"/>
    </row>
    <row r="651" spans="1:1" ht="15.75" customHeight="1" x14ac:dyDescent="0.35">
      <c r="A651" s="1"/>
    </row>
    <row r="652" spans="1:1" ht="15.75" customHeight="1" x14ac:dyDescent="0.35">
      <c r="A652" s="1"/>
    </row>
    <row r="653" spans="1:1" ht="15.75" customHeight="1" x14ac:dyDescent="0.35">
      <c r="A653" s="1"/>
    </row>
    <row r="654" spans="1:1" ht="15.75" customHeight="1" x14ac:dyDescent="0.35">
      <c r="A654" s="1"/>
    </row>
    <row r="655" spans="1:1" ht="15.75" customHeight="1" x14ac:dyDescent="0.35">
      <c r="A655" s="1"/>
    </row>
    <row r="656" spans="1:1" ht="15.75" customHeight="1" x14ac:dyDescent="0.35">
      <c r="A656" s="1"/>
    </row>
    <row r="657" spans="1:1" ht="15.75" customHeight="1" x14ac:dyDescent="0.35">
      <c r="A657" s="1"/>
    </row>
    <row r="658" spans="1:1" ht="15.75" customHeight="1" x14ac:dyDescent="0.35">
      <c r="A658" s="1"/>
    </row>
    <row r="659" spans="1:1" ht="15.75" customHeight="1" x14ac:dyDescent="0.35">
      <c r="A659" s="1"/>
    </row>
    <row r="660" spans="1:1" ht="15.75" customHeight="1" x14ac:dyDescent="0.35">
      <c r="A660" s="1"/>
    </row>
    <row r="661" spans="1:1" ht="15.75" customHeight="1" x14ac:dyDescent="0.35">
      <c r="A661" s="1"/>
    </row>
    <row r="662" spans="1:1" ht="15.75" customHeight="1" x14ac:dyDescent="0.35">
      <c r="A662" s="1"/>
    </row>
    <row r="663" spans="1:1" ht="15.75" customHeight="1" x14ac:dyDescent="0.35">
      <c r="A663" s="1"/>
    </row>
    <row r="664" spans="1:1" ht="15.75" customHeight="1" x14ac:dyDescent="0.35">
      <c r="A664" s="1"/>
    </row>
    <row r="665" spans="1:1" ht="15.75" customHeight="1" x14ac:dyDescent="0.35">
      <c r="A665" s="1"/>
    </row>
    <row r="666" spans="1:1" ht="15.75" customHeight="1" x14ac:dyDescent="0.35">
      <c r="A666" s="1"/>
    </row>
    <row r="667" spans="1:1" ht="15.75" customHeight="1" x14ac:dyDescent="0.35">
      <c r="A667" s="1"/>
    </row>
    <row r="668" spans="1:1" ht="15.75" customHeight="1" x14ac:dyDescent="0.35">
      <c r="A668" s="1"/>
    </row>
    <row r="669" spans="1:1" ht="15.75" customHeight="1" x14ac:dyDescent="0.35">
      <c r="A669" s="1"/>
    </row>
    <row r="670" spans="1:1" ht="15.75" customHeight="1" x14ac:dyDescent="0.35">
      <c r="A670" s="1"/>
    </row>
    <row r="671" spans="1:1" ht="15.75" customHeight="1" x14ac:dyDescent="0.35">
      <c r="A671" s="1"/>
    </row>
    <row r="672" spans="1:1" ht="15.75" customHeight="1" x14ac:dyDescent="0.35">
      <c r="A672" s="1"/>
    </row>
    <row r="673" spans="1:1" ht="15.75" customHeight="1" x14ac:dyDescent="0.35">
      <c r="A673" s="1"/>
    </row>
    <row r="674" spans="1:1" ht="15.75" customHeight="1" x14ac:dyDescent="0.35">
      <c r="A674" s="1"/>
    </row>
    <row r="675" spans="1:1" ht="15.75" customHeight="1" x14ac:dyDescent="0.35">
      <c r="A675" s="1"/>
    </row>
    <row r="676" spans="1:1" ht="15.75" customHeight="1" x14ac:dyDescent="0.35">
      <c r="A676" s="1"/>
    </row>
    <row r="677" spans="1:1" ht="15.75" customHeight="1" x14ac:dyDescent="0.35">
      <c r="A677" s="1"/>
    </row>
    <row r="678" spans="1:1" ht="15.75" customHeight="1" x14ac:dyDescent="0.35">
      <c r="A678" s="1"/>
    </row>
    <row r="679" spans="1:1" ht="15.75" customHeight="1" x14ac:dyDescent="0.35">
      <c r="A679" s="1"/>
    </row>
    <row r="680" spans="1:1" ht="15.75" customHeight="1" x14ac:dyDescent="0.35">
      <c r="A680" s="1"/>
    </row>
    <row r="681" spans="1:1" ht="15.75" customHeight="1" x14ac:dyDescent="0.35">
      <c r="A681" s="1"/>
    </row>
    <row r="682" spans="1:1" ht="15.75" customHeight="1" x14ac:dyDescent="0.35">
      <c r="A682" s="1"/>
    </row>
    <row r="683" spans="1:1" ht="15.75" customHeight="1" x14ac:dyDescent="0.35">
      <c r="A683" s="1"/>
    </row>
    <row r="684" spans="1:1" ht="15.75" customHeight="1" x14ac:dyDescent="0.35">
      <c r="A684" s="1"/>
    </row>
    <row r="685" spans="1:1" ht="15.75" customHeight="1" x14ac:dyDescent="0.35">
      <c r="A685" s="1"/>
    </row>
    <row r="686" spans="1:1" ht="15.75" customHeight="1" x14ac:dyDescent="0.35">
      <c r="A686" s="1"/>
    </row>
    <row r="687" spans="1:1" ht="15.75" customHeight="1" x14ac:dyDescent="0.35">
      <c r="A687" s="1"/>
    </row>
    <row r="688" spans="1:1" ht="15.75" customHeight="1" x14ac:dyDescent="0.35">
      <c r="A688" s="1"/>
    </row>
    <row r="689" spans="1:1" ht="15.75" customHeight="1" x14ac:dyDescent="0.35">
      <c r="A689" s="1"/>
    </row>
    <row r="690" spans="1:1" ht="15.75" customHeight="1" x14ac:dyDescent="0.35">
      <c r="A690" s="1"/>
    </row>
    <row r="691" spans="1:1" ht="15.75" customHeight="1" x14ac:dyDescent="0.35">
      <c r="A691" s="1"/>
    </row>
    <row r="692" spans="1:1" ht="15.75" customHeight="1" x14ac:dyDescent="0.35">
      <c r="A692" s="1"/>
    </row>
    <row r="693" spans="1:1" ht="15.75" customHeight="1" x14ac:dyDescent="0.35">
      <c r="A693" s="1"/>
    </row>
    <row r="694" spans="1:1" ht="15.75" customHeight="1" x14ac:dyDescent="0.35">
      <c r="A694" s="1"/>
    </row>
    <row r="695" spans="1:1" ht="15.75" customHeight="1" x14ac:dyDescent="0.35">
      <c r="A695" s="1"/>
    </row>
    <row r="696" spans="1:1" ht="15.75" customHeight="1" x14ac:dyDescent="0.35">
      <c r="A696" s="1"/>
    </row>
    <row r="697" spans="1:1" ht="15.75" customHeight="1" x14ac:dyDescent="0.35">
      <c r="A697" s="1"/>
    </row>
    <row r="698" spans="1:1" ht="15.75" customHeight="1" x14ac:dyDescent="0.35">
      <c r="A698" s="1"/>
    </row>
    <row r="699" spans="1:1" ht="15.75" customHeight="1" x14ac:dyDescent="0.35">
      <c r="A699" s="1"/>
    </row>
    <row r="700" spans="1:1" ht="15.75" customHeight="1" x14ac:dyDescent="0.35">
      <c r="A700" s="1"/>
    </row>
    <row r="701" spans="1:1" ht="15.75" customHeight="1" x14ac:dyDescent="0.35">
      <c r="A701" s="1"/>
    </row>
    <row r="702" spans="1:1" ht="15.75" customHeight="1" x14ac:dyDescent="0.35">
      <c r="A702" s="1"/>
    </row>
    <row r="703" spans="1:1" ht="15.75" customHeight="1" x14ac:dyDescent="0.35">
      <c r="A703" s="1"/>
    </row>
    <row r="704" spans="1:1" ht="15.75" customHeight="1" x14ac:dyDescent="0.35">
      <c r="A704" s="1"/>
    </row>
    <row r="705" spans="1:1" ht="15.75" customHeight="1" x14ac:dyDescent="0.35">
      <c r="A705" s="1"/>
    </row>
    <row r="706" spans="1:1" ht="15.75" customHeight="1" x14ac:dyDescent="0.35">
      <c r="A706" s="1"/>
    </row>
    <row r="707" spans="1:1" ht="15.75" customHeight="1" x14ac:dyDescent="0.35">
      <c r="A707" s="1"/>
    </row>
    <row r="708" spans="1:1" ht="15.75" customHeight="1" x14ac:dyDescent="0.35">
      <c r="A708" s="1"/>
    </row>
    <row r="709" spans="1:1" ht="15.75" customHeight="1" x14ac:dyDescent="0.35">
      <c r="A709" s="1"/>
    </row>
    <row r="710" spans="1:1" ht="15.75" customHeight="1" x14ac:dyDescent="0.35">
      <c r="A710" s="1"/>
    </row>
    <row r="711" spans="1:1" ht="15.75" customHeight="1" x14ac:dyDescent="0.35">
      <c r="A711" s="1"/>
    </row>
    <row r="712" spans="1:1" ht="15.75" customHeight="1" x14ac:dyDescent="0.35">
      <c r="A712" s="1"/>
    </row>
    <row r="713" spans="1:1" ht="15.75" customHeight="1" x14ac:dyDescent="0.35">
      <c r="A713" s="1"/>
    </row>
    <row r="714" spans="1:1" ht="15.75" customHeight="1" x14ac:dyDescent="0.35">
      <c r="A714" s="1"/>
    </row>
    <row r="715" spans="1:1" ht="15.75" customHeight="1" x14ac:dyDescent="0.35">
      <c r="A715" s="1"/>
    </row>
    <row r="716" spans="1:1" ht="15.75" customHeight="1" x14ac:dyDescent="0.35">
      <c r="A716" s="1"/>
    </row>
    <row r="717" spans="1:1" ht="15.75" customHeight="1" x14ac:dyDescent="0.35">
      <c r="A717" s="1"/>
    </row>
    <row r="718" spans="1:1" ht="15.75" customHeight="1" x14ac:dyDescent="0.35">
      <c r="A718" s="1"/>
    </row>
    <row r="719" spans="1:1" ht="15.75" customHeight="1" x14ac:dyDescent="0.35">
      <c r="A719" s="1"/>
    </row>
    <row r="720" spans="1:1" ht="15.75" customHeight="1" x14ac:dyDescent="0.35">
      <c r="A720" s="1"/>
    </row>
    <row r="721" spans="1:1" ht="15.75" customHeight="1" x14ac:dyDescent="0.35">
      <c r="A721" s="1"/>
    </row>
    <row r="722" spans="1:1" ht="15.75" customHeight="1" x14ac:dyDescent="0.35">
      <c r="A722" s="1"/>
    </row>
    <row r="723" spans="1:1" ht="15.75" customHeight="1" x14ac:dyDescent="0.35">
      <c r="A723" s="1"/>
    </row>
    <row r="724" spans="1:1" ht="15.75" customHeight="1" x14ac:dyDescent="0.35">
      <c r="A724" s="1"/>
    </row>
    <row r="725" spans="1:1" ht="15.75" customHeight="1" x14ac:dyDescent="0.35">
      <c r="A725" s="1"/>
    </row>
    <row r="726" spans="1:1" ht="15.75" customHeight="1" x14ac:dyDescent="0.35">
      <c r="A726" s="1"/>
    </row>
    <row r="727" spans="1:1" ht="15.75" customHeight="1" x14ac:dyDescent="0.35">
      <c r="A727" s="1"/>
    </row>
    <row r="728" spans="1:1" ht="15.75" customHeight="1" x14ac:dyDescent="0.35">
      <c r="A728" s="1"/>
    </row>
    <row r="729" spans="1:1" ht="15.75" customHeight="1" x14ac:dyDescent="0.35">
      <c r="A729" s="1"/>
    </row>
    <row r="730" spans="1:1" ht="15.75" customHeight="1" x14ac:dyDescent="0.35">
      <c r="A730" s="1"/>
    </row>
    <row r="731" spans="1:1" ht="15.75" customHeight="1" x14ac:dyDescent="0.35">
      <c r="A731" s="1"/>
    </row>
    <row r="732" spans="1:1" ht="15.75" customHeight="1" x14ac:dyDescent="0.35">
      <c r="A732" s="1"/>
    </row>
    <row r="733" spans="1:1" ht="15.75" customHeight="1" x14ac:dyDescent="0.35">
      <c r="A733" s="1"/>
    </row>
    <row r="734" spans="1:1" ht="15.75" customHeight="1" x14ac:dyDescent="0.35">
      <c r="A734" s="1"/>
    </row>
    <row r="735" spans="1:1" ht="15.75" customHeight="1" x14ac:dyDescent="0.35">
      <c r="A735" s="1"/>
    </row>
    <row r="736" spans="1:1" ht="15.75" customHeight="1" x14ac:dyDescent="0.35">
      <c r="A736" s="1"/>
    </row>
    <row r="737" spans="1:1" ht="15.75" customHeight="1" x14ac:dyDescent="0.35">
      <c r="A737" s="1"/>
    </row>
    <row r="738" spans="1:1" ht="15.75" customHeight="1" x14ac:dyDescent="0.35">
      <c r="A738" s="1"/>
    </row>
    <row r="739" spans="1:1" ht="15.75" customHeight="1" x14ac:dyDescent="0.35">
      <c r="A739" s="1"/>
    </row>
    <row r="740" spans="1:1" ht="15.75" customHeight="1" x14ac:dyDescent="0.35">
      <c r="A740" s="1"/>
    </row>
    <row r="741" spans="1:1" ht="15.75" customHeight="1" x14ac:dyDescent="0.35">
      <c r="A741" s="1"/>
    </row>
    <row r="742" spans="1:1" ht="15.75" customHeight="1" x14ac:dyDescent="0.35">
      <c r="A742" s="1"/>
    </row>
    <row r="743" spans="1:1" ht="15.75" customHeight="1" x14ac:dyDescent="0.35">
      <c r="A743" s="1"/>
    </row>
    <row r="744" spans="1:1" ht="15.75" customHeight="1" x14ac:dyDescent="0.35">
      <c r="A744" s="1"/>
    </row>
    <row r="745" spans="1:1" ht="15.75" customHeight="1" x14ac:dyDescent="0.35">
      <c r="A745" s="1"/>
    </row>
    <row r="746" spans="1:1" ht="15.75" customHeight="1" x14ac:dyDescent="0.35">
      <c r="A746" s="1"/>
    </row>
    <row r="747" spans="1:1" ht="15.75" customHeight="1" x14ac:dyDescent="0.35">
      <c r="A747" s="1"/>
    </row>
    <row r="748" spans="1:1" ht="15.75" customHeight="1" x14ac:dyDescent="0.35">
      <c r="A748" s="1"/>
    </row>
    <row r="749" spans="1:1" ht="15.75" customHeight="1" x14ac:dyDescent="0.35">
      <c r="A749" s="1"/>
    </row>
    <row r="750" spans="1:1" ht="15.75" customHeight="1" x14ac:dyDescent="0.35">
      <c r="A750" s="1"/>
    </row>
    <row r="751" spans="1:1" ht="15.75" customHeight="1" x14ac:dyDescent="0.35">
      <c r="A751" s="1"/>
    </row>
    <row r="752" spans="1:1" ht="15.75" customHeight="1" x14ac:dyDescent="0.35">
      <c r="A752" s="1"/>
    </row>
    <row r="753" spans="1:1" ht="15.75" customHeight="1" x14ac:dyDescent="0.35">
      <c r="A753" s="1"/>
    </row>
    <row r="754" spans="1:1" ht="15.75" customHeight="1" x14ac:dyDescent="0.35">
      <c r="A754" s="1"/>
    </row>
    <row r="755" spans="1:1" ht="15.75" customHeight="1" x14ac:dyDescent="0.35">
      <c r="A755" s="1"/>
    </row>
    <row r="756" spans="1:1" ht="15.75" customHeight="1" x14ac:dyDescent="0.35">
      <c r="A756" s="1"/>
    </row>
    <row r="757" spans="1:1" ht="15.75" customHeight="1" x14ac:dyDescent="0.35">
      <c r="A757" s="1"/>
    </row>
    <row r="758" spans="1:1" ht="15.75" customHeight="1" x14ac:dyDescent="0.35">
      <c r="A758" s="1"/>
    </row>
    <row r="759" spans="1:1" ht="15.75" customHeight="1" x14ac:dyDescent="0.35">
      <c r="A759" s="1"/>
    </row>
    <row r="760" spans="1:1" ht="15.75" customHeight="1" x14ac:dyDescent="0.35">
      <c r="A760" s="1"/>
    </row>
    <row r="761" spans="1:1" ht="15.75" customHeight="1" x14ac:dyDescent="0.35">
      <c r="A761" s="1"/>
    </row>
    <row r="762" spans="1:1" ht="15.75" customHeight="1" x14ac:dyDescent="0.35">
      <c r="A762" s="1"/>
    </row>
    <row r="763" spans="1:1" ht="15.75" customHeight="1" x14ac:dyDescent="0.35">
      <c r="A763" s="1"/>
    </row>
    <row r="764" spans="1:1" ht="15.75" customHeight="1" x14ac:dyDescent="0.35">
      <c r="A764" s="1"/>
    </row>
    <row r="765" spans="1:1" ht="15.75" customHeight="1" x14ac:dyDescent="0.35">
      <c r="A765" s="1"/>
    </row>
    <row r="766" spans="1:1" ht="15.75" customHeight="1" x14ac:dyDescent="0.35">
      <c r="A766" s="1"/>
    </row>
    <row r="767" spans="1:1" ht="15.75" customHeight="1" x14ac:dyDescent="0.35">
      <c r="A767" s="1"/>
    </row>
    <row r="768" spans="1:1" ht="15.75" customHeight="1" x14ac:dyDescent="0.35">
      <c r="A768" s="1"/>
    </row>
    <row r="769" spans="1:1" ht="15.75" customHeight="1" x14ac:dyDescent="0.35">
      <c r="A769" s="1"/>
    </row>
    <row r="770" spans="1:1" ht="15.75" customHeight="1" x14ac:dyDescent="0.35">
      <c r="A770" s="1"/>
    </row>
    <row r="771" spans="1:1" ht="15.75" customHeight="1" x14ac:dyDescent="0.35">
      <c r="A771" s="1"/>
    </row>
    <row r="772" spans="1:1" ht="15.75" customHeight="1" x14ac:dyDescent="0.35">
      <c r="A772" s="1"/>
    </row>
    <row r="773" spans="1:1" ht="15.75" customHeight="1" x14ac:dyDescent="0.35">
      <c r="A773" s="1"/>
    </row>
    <row r="774" spans="1:1" ht="15.75" customHeight="1" x14ac:dyDescent="0.35">
      <c r="A774" s="1"/>
    </row>
    <row r="775" spans="1:1" ht="15.75" customHeight="1" x14ac:dyDescent="0.35">
      <c r="A775" s="1"/>
    </row>
    <row r="776" spans="1:1" ht="15.75" customHeight="1" x14ac:dyDescent="0.35">
      <c r="A776" s="1"/>
    </row>
    <row r="777" spans="1:1" ht="15.75" customHeight="1" x14ac:dyDescent="0.35">
      <c r="A777" s="1"/>
    </row>
    <row r="778" spans="1:1" ht="15.75" customHeight="1" x14ac:dyDescent="0.35">
      <c r="A778" s="1"/>
    </row>
    <row r="779" spans="1:1" ht="15.75" customHeight="1" x14ac:dyDescent="0.35">
      <c r="A779" s="1"/>
    </row>
    <row r="780" spans="1:1" ht="15.75" customHeight="1" x14ac:dyDescent="0.35">
      <c r="A780" s="1"/>
    </row>
    <row r="781" spans="1:1" ht="15.75" customHeight="1" x14ac:dyDescent="0.35">
      <c r="A781" s="1"/>
    </row>
    <row r="782" spans="1:1" ht="15.75" customHeight="1" x14ac:dyDescent="0.35">
      <c r="A782" s="1"/>
    </row>
    <row r="783" spans="1:1" ht="15.75" customHeight="1" x14ac:dyDescent="0.35">
      <c r="A783" s="1"/>
    </row>
    <row r="784" spans="1:1" ht="15.75" customHeight="1" x14ac:dyDescent="0.35">
      <c r="A784" s="1"/>
    </row>
    <row r="785" spans="1:1" ht="15.75" customHeight="1" x14ac:dyDescent="0.35">
      <c r="A785" s="1"/>
    </row>
    <row r="786" spans="1:1" ht="15.75" customHeight="1" x14ac:dyDescent="0.35">
      <c r="A786" s="1"/>
    </row>
    <row r="787" spans="1:1" ht="15.75" customHeight="1" x14ac:dyDescent="0.35">
      <c r="A787" s="1"/>
    </row>
    <row r="788" spans="1:1" ht="15.75" customHeight="1" x14ac:dyDescent="0.35">
      <c r="A788" s="1"/>
    </row>
    <row r="789" spans="1:1" ht="15.75" customHeight="1" x14ac:dyDescent="0.35">
      <c r="A789" s="1"/>
    </row>
    <row r="790" spans="1:1" ht="15.75" customHeight="1" x14ac:dyDescent="0.35">
      <c r="A790" s="1"/>
    </row>
    <row r="791" spans="1:1" ht="15.75" customHeight="1" x14ac:dyDescent="0.35">
      <c r="A791" s="1"/>
    </row>
    <row r="792" spans="1:1" ht="15.75" customHeight="1" x14ac:dyDescent="0.35">
      <c r="A792" s="1"/>
    </row>
    <row r="793" spans="1:1" ht="15.75" customHeight="1" x14ac:dyDescent="0.35">
      <c r="A793" s="1"/>
    </row>
    <row r="794" spans="1:1" ht="15.75" customHeight="1" x14ac:dyDescent="0.35">
      <c r="A794" s="1"/>
    </row>
    <row r="795" spans="1:1" ht="15.75" customHeight="1" x14ac:dyDescent="0.35">
      <c r="A795" s="1"/>
    </row>
    <row r="796" spans="1:1" ht="15.75" customHeight="1" x14ac:dyDescent="0.35">
      <c r="A796" s="1"/>
    </row>
    <row r="797" spans="1:1" ht="15.75" customHeight="1" x14ac:dyDescent="0.35">
      <c r="A797" s="1"/>
    </row>
    <row r="798" spans="1:1" ht="15.75" customHeight="1" x14ac:dyDescent="0.35">
      <c r="A798" s="1"/>
    </row>
    <row r="799" spans="1:1" ht="15.75" customHeight="1" x14ac:dyDescent="0.35">
      <c r="A799" s="1"/>
    </row>
    <row r="800" spans="1:1" ht="15.75" customHeight="1" x14ac:dyDescent="0.35">
      <c r="A800" s="1"/>
    </row>
    <row r="801" spans="1:1" ht="15.75" customHeight="1" x14ac:dyDescent="0.35">
      <c r="A801" s="1"/>
    </row>
    <row r="802" spans="1:1" ht="15.75" customHeight="1" x14ac:dyDescent="0.35">
      <c r="A802" s="1"/>
    </row>
    <row r="803" spans="1:1" ht="15.75" customHeight="1" x14ac:dyDescent="0.35">
      <c r="A803" s="1"/>
    </row>
    <row r="804" spans="1:1" ht="15.75" customHeight="1" x14ac:dyDescent="0.35">
      <c r="A804" s="1"/>
    </row>
    <row r="805" spans="1:1" ht="15.75" customHeight="1" x14ac:dyDescent="0.35">
      <c r="A805" s="1"/>
    </row>
    <row r="806" spans="1:1" ht="15.75" customHeight="1" x14ac:dyDescent="0.35">
      <c r="A806" s="1"/>
    </row>
    <row r="807" spans="1:1" ht="15.75" customHeight="1" x14ac:dyDescent="0.35">
      <c r="A807" s="1"/>
    </row>
    <row r="808" spans="1:1" ht="15.75" customHeight="1" x14ac:dyDescent="0.35">
      <c r="A808" s="1"/>
    </row>
    <row r="809" spans="1:1" ht="15.75" customHeight="1" x14ac:dyDescent="0.35">
      <c r="A809" s="1"/>
    </row>
    <row r="810" spans="1:1" ht="15.75" customHeight="1" x14ac:dyDescent="0.35">
      <c r="A810" s="1"/>
    </row>
    <row r="811" spans="1:1" ht="15.75" customHeight="1" x14ac:dyDescent="0.35">
      <c r="A811" s="1"/>
    </row>
    <row r="812" spans="1:1" ht="15.75" customHeight="1" x14ac:dyDescent="0.35">
      <c r="A812" s="1"/>
    </row>
    <row r="813" spans="1:1" ht="15.75" customHeight="1" x14ac:dyDescent="0.35">
      <c r="A813" s="1"/>
    </row>
    <row r="814" spans="1:1" ht="15.75" customHeight="1" x14ac:dyDescent="0.35">
      <c r="A814" s="1"/>
    </row>
    <row r="815" spans="1:1" ht="15.75" customHeight="1" x14ac:dyDescent="0.35">
      <c r="A815" s="1"/>
    </row>
    <row r="816" spans="1:1" ht="15.75" customHeight="1" x14ac:dyDescent="0.35">
      <c r="A816" s="1"/>
    </row>
    <row r="817" spans="1:1" ht="15.75" customHeight="1" x14ac:dyDescent="0.35">
      <c r="A817" s="1"/>
    </row>
    <row r="818" spans="1:1" ht="15.75" customHeight="1" x14ac:dyDescent="0.35">
      <c r="A818" s="1"/>
    </row>
    <row r="819" spans="1:1" ht="15.75" customHeight="1" x14ac:dyDescent="0.35">
      <c r="A819" s="1"/>
    </row>
    <row r="820" spans="1:1" ht="15.75" customHeight="1" x14ac:dyDescent="0.35">
      <c r="A820" s="1"/>
    </row>
    <row r="821" spans="1:1" ht="15.75" customHeight="1" x14ac:dyDescent="0.35">
      <c r="A821" s="1"/>
    </row>
    <row r="822" spans="1:1" ht="15.75" customHeight="1" x14ac:dyDescent="0.35">
      <c r="A822" s="1"/>
    </row>
    <row r="823" spans="1:1" ht="15.75" customHeight="1" x14ac:dyDescent="0.35">
      <c r="A823" s="1"/>
    </row>
    <row r="824" spans="1:1" ht="15.75" customHeight="1" x14ac:dyDescent="0.35">
      <c r="A824" s="1"/>
    </row>
    <row r="825" spans="1:1" ht="15.75" customHeight="1" x14ac:dyDescent="0.35">
      <c r="A825" s="1"/>
    </row>
    <row r="826" spans="1:1" ht="15.75" customHeight="1" x14ac:dyDescent="0.35">
      <c r="A826" s="1"/>
    </row>
    <row r="827" spans="1:1" ht="15.75" customHeight="1" x14ac:dyDescent="0.35">
      <c r="A827" s="1"/>
    </row>
    <row r="828" spans="1:1" ht="15.75" customHeight="1" x14ac:dyDescent="0.35">
      <c r="A828" s="1"/>
    </row>
    <row r="829" spans="1:1" ht="15.75" customHeight="1" x14ac:dyDescent="0.35">
      <c r="A829" s="1"/>
    </row>
    <row r="830" spans="1:1" ht="15.75" customHeight="1" x14ac:dyDescent="0.35">
      <c r="A830" s="1"/>
    </row>
    <row r="831" spans="1:1" ht="15.75" customHeight="1" x14ac:dyDescent="0.35">
      <c r="A831" s="1"/>
    </row>
    <row r="832" spans="1:1" ht="15.75" customHeight="1" x14ac:dyDescent="0.35">
      <c r="A832" s="1"/>
    </row>
    <row r="833" spans="1:1" ht="15.75" customHeight="1" x14ac:dyDescent="0.35">
      <c r="A833" s="1"/>
    </row>
    <row r="834" spans="1:1" ht="15.75" customHeight="1" x14ac:dyDescent="0.35">
      <c r="A834" s="1"/>
    </row>
    <row r="835" spans="1:1" ht="15.75" customHeight="1" x14ac:dyDescent="0.35">
      <c r="A835" s="1"/>
    </row>
    <row r="836" spans="1:1" ht="15.75" customHeight="1" x14ac:dyDescent="0.35">
      <c r="A836" s="1"/>
    </row>
    <row r="837" spans="1:1" ht="15.75" customHeight="1" x14ac:dyDescent="0.35">
      <c r="A837" s="1"/>
    </row>
    <row r="838" spans="1:1" ht="15.75" customHeight="1" x14ac:dyDescent="0.35">
      <c r="A838" s="1"/>
    </row>
    <row r="839" spans="1:1" ht="15.75" customHeight="1" x14ac:dyDescent="0.35">
      <c r="A839" s="1"/>
    </row>
    <row r="840" spans="1:1" ht="15.75" customHeight="1" x14ac:dyDescent="0.35">
      <c r="A840" s="1"/>
    </row>
    <row r="841" spans="1:1" ht="15.75" customHeight="1" x14ac:dyDescent="0.35">
      <c r="A841" s="1"/>
    </row>
    <row r="842" spans="1:1" ht="15.75" customHeight="1" x14ac:dyDescent="0.35">
      <c r="A842" s="1"/>
    </row>
    <row r="843" spans="1:1" ht="15.75" customHeight="1" x14ac:dyDescent="0.35">
      <c r="A843" s="1"/>
    </row>
    <row r="844" spans="1:1" ht="15.75" customHeight="1" x14ac:dyDescent="0.35">
      <c r="A844" s="1"/>
    </row>
    <row r="845" spans="1:1" ht="15.75" customHeight="1" x14ac:dyDescent="0.35">
      <c r="A845" s="1"/>
    </row>
    <row r="846" spans="1:1" ht="15.75" customHeight="1" x14ac:dyDescent="0.35">
      <c r="A846" s="1"/>
    </row>
    <row r="847" spans="1:1" ht="15.75" customHeight="1" x14ac:dyDescent="0.35">
      <c r="A847" s="1"/>
    </row>
    <row r="848" spans="1:1" ht="15.75" customHeight="1" x14ac:dyDescent="0.35">
      <c r="A848" s="1"/>
    </row>
    <row r="849" spans="1:1" ht="15.75" customHeight="1" x14ac:dyDescent="0.35">
      <c r="A849" s="1"/>
    </row>
    <row r="850" spans="1:1" ht="15.75" customHeight="1" x14ac:dyDescent="0.35">
      <c r="A850" s="1"/>
    </row>
    <row r="851" spans="1:1" ht="15.75" customHeight="1" x14ac:dyDescent="0.35">
      <c r="A851" s="1"/>
    </row>
    <row r="852" spans="1:1" ht="15.75" customHeight="1" x14ac:dyDescent="0.35">
      <c r="A852" s="1"/>
    </row>
    <row r="853" spans="1:1" ht="15.75" customHeight="1" x14ac:dyDescent="0.35">
      <c r="A853" s="1"/>
    </row>
    <row r="854" spans="1:1" ht="15.75" customHeight="1" x14ac:dyDescent="0.35">
      <c r="A854" s="1"/>
    </row>
    <row r="855" spans="1:1" ht="15.75" customHeight="1" x14ac:dyDescent="0.35">
      <c r="A855" s="1"/>
    </row>
    <row r="856" spans="1:1" ht="15.75" customHeight="1" x14ac:dyDescent="0.35">
      <c r="A856" s="1"/>
    </row>
    <row r="857" spans="1:1" ht="15.75" customHeight="1" x14ac:dyDescent="0.35">
      <c r="A857" s="1"/>
    </row>
    <row r="858" spans="1:1" ht="15.75" customHeight="1" x14ac:dyDescent="0.35">
      <c r="A858" s="1"/>
    </row>
    <row r="859" spans="1:1" ht="15.75" customHeight="1" x14ac:dyDescent="0.35">
      <c r="A859" s="1"/>
    </row>
    <row r="860" spans="1:1" ht="15.75" customHeight="1" x14ac:dyDescent="0.35">
      <c r="A860" s="1"/>
    </row>
    <row r="861" spans="1:1" ht="15.75" customHeight="1" x14ac:dyDescent="0.35">
      <c r="A861" s="1"/>
    </row>
    <row r="862" spans="1:1" ht="15.75" customHeight="1" x14ac:dyDescent="0.35">
      <c r="A862" s="1"/>
    </row>
    <row r="863" spans="1:1" ht="15.75" customHeight="1" x14ac:dyDescent="0.35">
      <c r="A863" s="1"/>
    </row>
    <row r="864" spans="1:1" ht="15.75" customHeight="1" x14ac:dyDescent="0.35">
      <c r="A864" s="1"/>
    </row>
    <row r="865" spans="1:1" ht="15.75" customHeight="1" x14ac:dyDescent="0.35">
      <c r="A865" s="1"/>
    </row>
    <row r="866" spans="1:1" ht="15.75" customHeight="1" x14ac:dyDescent="0.35">
      <c r="A866" s="1"/>
    </row>
    <row r="867" spans="1:1" ht="15.75" customHeight="1" x14ac:dyDescent="0.35">
      <c r="A867" s="1"/>
    </row>
    <row r="868" spans="1:1" ht="15.75" customHeight="1" x14ac:dyDescent="0.35">
      <c r="A868" s="1"/>
    </row>
    <row r="869" spans="1:1" ht="15.75" customHeight="1" x14ac:dyDescent="0.35">
      <c r="A869" s="1"/>
    </row>
    <row r="870" spans="1:1" ht="15.75" customHeight="1" x14ac:dyDescent="0.35">
      <c r="A870" s="1"/>
    </row>
    <row r="871" spans="1:1" ht="15.75" customHeight="1" x14ac:dyDescent="0.35">
      <c r="A871" s="1"/>
    </row>
    <row r="872" spans="1:1" ht="15.75" customHeight="1" x14ac:dyDescent="0.35">
      <c r="A872" s="1"/>
    </row>
    <row r="873" spans="1:1" ht="15.75" customHeight="1" x14ac:dyDescent="0.35">
      <c r="A873" s="1"/>
    </row>
    <row r="874" spans="1:1" ht="15.75" customHeight="1" x14ac:dyDescent="0.35">
      <c r="A874" s="1"/>
    </row>
    <row r="875" spans="1:1" ht="15.75" customHeight="1" x14ac:dyDescent="0.35">
      <c r="A875" s="1"/>
    </row>
    <row r="876" spans="1:1" ht="15.75" customHeight="1" x14ac:dyDescent="0.35">
      <c r="A876" s="1"/>
    </row>
    <row r="877" spans="1:1" ht="15.75" customHeight="1" x14ac:dyDescent="0.35">
      <c r="A877" s="1"/>
    </row>
    <row r="878" spans="1:1" ht="15.75" customHeight="1" x14ac:dyDescent="0.35">
      <c r="A878" s="1"/>
    </row>
    <row r="879" spans="1:1" ht="15.75" customHeight="1" x14ac:dyDescent="0.35">
      <c r="A879" s="1"/>
    </row>
    <row r="880" spans="1:1" ht="15.75" customHeight="1" x14ac:dyDescent="0.35">
      <c r="A880" s="1"/>
    </row>
    <row r="881" spans="1:1" ht="15.75" customHeight="1" x14ac:dyDescent="0.35">
      <c r="A881" s="1"/>
    </row>
    <row r="882" spans="1:1" ht="15.75" customHeight="1" x14ac:dyDescent="0.35">
      <c r="A882" s="1"/>
    </row>
    <row r="883" spans="1:1" ht="15.75" customHeight="1" x14ac:dyDescent="0.35">
      <c r="A883" s="1"/>
    </row>
    <row r="884" spans="1:1" ht="15.75" customHeight="1" x14ac:dyDescent="0.35">
      <c r="A884" s="1"/>
    </row>
    <row r="885" spans="1:1" ht="15.75" customHeight="1" x14ac:dyDescent="0.35">
      <c r="A885" s="1"/>
    </row>
    <row r="886" spans="1:1" ht="15.75" customHeight="1" x14ac:dyDescent="0.35">
      <c r="A886" s="1"/>
    </row>
    <row r="887" spans="1:1" ht="15.75" customHeight="1" x14ac:dyDescent="0.35">
      <c r="A887" s="1"/>
    </row>
    <row r="888" spans="1:1" ht="15.75" customHeight="1" x14ac:dyDescent="0.35">
      <c r="A888" s="1"/>
    </row>
    <row r="889" spans="1:1" ht="15.75" customHeight="1" x14ac:dyDescent="0.35">
      <c r="A889" s="1"/>
    </row>
    <row r="890" spans="1:1" ht="15.75" customHeight="1" x14ac:dyDescent="0.35">
      <c r="A890" s="1"/>
    </row>
    <row r="891" spans="1:1" ht="15.75" customHeight="1" x14ac:dyDescent="0.35">
      <c r="A891" s="1"/>
    </row>
    <row r="892" spans="1:1" ht="15.75" customHeight="1" x14ac:dyDescent="0.35">
      <c r="A892" s="1"/>
    </row>
    <row r="893" spans="1:1" ht="15.75" customHeight="1" x14ac:dyDescent="0.35">
      <c r="A893" s="1"/>
    </row>
    <row r="894" spans="1:1" ht="15.75" customHeight="1" x14ac:dyDescent="0.35">
      <c r="A894" s="1"/>
    </row>
    <row r="895" spans="1:1" ht="15.75" customHeight="1" x14ac:dyDescent="0.35">
      <c r="A895" s="1"/>
    </row>
    <row r="896" spans="1:1" ht="15.75" customHeight="1" x14ac:dyDescent="0.35">
      <c r="A896" s="1"/>
    </row>
    <row r="897" spans="1:1" ht="15.75" customHeight="1" x14ac:dyDescent="0.35">
      <c r="A897" s="1"/>
    </row>
    <row r="898" spans="1:1" ht="15.75" customHeight="1" x14ac:dyDescent="0.35">
      <c r="A898" s="1"/>
    </row>
    <row r="899" spans="1:1" ht="15.75" customHeight="1" x14ac:dyDescent="0.35">
      <c r="A899" s="1"/>
    </row>
    <row r="900" spans="1:1" ht="15.75" customHeight="1" x14ac:dyDescent="0.35">
      <c r="A900" s="1"/>
    </row>
    <row r="901" spans="1:1" ht="15.75" customHeight="1" x14ac:dyDescent="0.35">
      <c r="A901" s="1"/>
    </row>
    <row r="902" spans="1:1" ht="15.75" customHeight="1" x14ac:dyDescent="0.35">
      <c r="A902" s="1"/>
    </row>
    <row r="903" spans="1:1" ht="15.75" customHeight="1" x14ac:dyDescent="0.35">
      <c r="A903" s="1"/>
    </row>
    <row r="904" spans="1:1" ht="15.75" customHeight="1" x14ac:dyDescent="0.35">
      <c r="A904" s="1"/>
    </row>
    <row r="905" spans="1:1" ht="15.75" customHeight="1" x14ac:dyDescent="0.35">
      <c r="A905" s="1"/>
    </row>
    <row r="906" spans="1:1" ht="15.75" customHeight="1" x14ac:dyDescent="0.35">
      <c r="A906" s="1"/>
    </row>
    <row r="907" spans="1:1" ht="15.75" customHeight="1" x14ac:dyDescent="0.35">
      <c r="A907" s="1"/>
    </row>
    <row r="908" spans="1:1" ht="15.75" customHeight="1" x14ac:dyDescent="0.35">
      <c r="A908" s="1"/>
    </row>
    <row r="909" spans="1:1" ht="15.75" customHeight="1" x14ac:dyDescent="0.35">
      <c r="A909" s="1"/>
    </row>
    <row r="910" spans="1:1" ht="15.75" customHeight="1" x14ac:dyDescent="0.35">
      <c r="A910" s="1"/>
    </row>
    <row r="911" spans="1:1" ht="15.75" customHeight="1" x14ac:dyDescent="0.35">
      <c r="A911" s="1"/>
    </row>
    <row r="912" spans="1:1" ht="15.75" customHeight="1" x14ac:dyDescent="0.35">
      <c r="A912" s="1"/>
    </row>
    <row r="913" spans="1:1" ht="15.75" customHeight="1" x14ac:dyDescent="0.35">
      <c r="A913" s="1"/>
    </row>
    <row r="914" spans="1:1" ht="15.75" customHeight="1" x14ac:dyDescent="0.35">
      <c r="A914" s="1"/>
    </row>
    <row r="915" spans="1:1" ht="15.75" customHeight="1" x14ac:dyDescent="0.35">
      <c r="A915" s="1"/>
    </row>
    <row r="916" spans="1:1" ht="15.75" customHeight="1" x14ac:dyDescent="0.35">
      <c r="A916" s="1"/>
    </row>
    <row r="917" spans="1:1" ht="15.75" customHeight="1" x14ac:dyDescent="0.35">
      <c r="A917" s="1"/>
    </row>
    <row r="918" spans="1:1" ht="15.75" customHeight="1" x14ac:dyDescent="0.35">
      <c r="A918" s="1"/>
    </row>
    <row r="919" spans="1:1" ht="15.75" customHeight="1" x14ac:dyDescent="0.35">
      <c r="A919" s="1"/>
    </row>
    <row r="920" spans="1:1" ht="15.75" customHeight="1" x14ac:dyDescent="0.35">
      <c r="A920" s="1"/>
    </row>
    <row r="921" spans="1:1" ht="15.75" customHeight="1" x14ac:dyDescent="0.35">
      <c r="A921" s="1"/>
    </row>
    <row r="922" spans="1:1" ht="15.75" customHeight="1" x14ac:dyDescent="0.35">
      <c r="A922" s="1"/>
    </row>
    <row r="923" spans="1:1" ht="15.75" customHeight="1" x14ac:dyDescent="0.35">
      <c r="A923" s="1"/>
    </row>
    <row r="924" spans="1:1" ht="15.75" customHeight="1" x14ac:dyDescent="0.35">
      <c r="A924" s="1"/>
    </row>
    <row r="925" spans="1:1" ht="15.75" customHeight="1" x14ac:dyDescent="0.35">
      <c r="A925" s="1"/>
    </row>
    <row r="926" spans="1:1" ht="15.75" customHeight="1" x14ac:dyDescent="0.35">
      <c r="A926" s="1"/>
    </row>
    <row r="927" spans="1:1" ht="15.75" customHeight="1" x14ac:dyDescent="0.35">
      <c r="A927" s="1"/>
    </row>
    <row r="928" spans="1:1" ht="15.75" customHeight="1" x14ac:dyDescent="0.35">
      <c r="A928" s="1"/>
    </row>
    <row r="929" spans="1:1" ht="15.75" customHeight="1" x14ac:dyDescent="0.35">
      <c r="A929" s="1"/>
    </row>
    <row r="930" spans="1:1" ht="15.75" customHeight="1" x14ac:dyDescent="0.35">
      <c r="A930" s="1"/>
    </row>
    <row r="931" spans="1:1" ht="15.75" customHeight="1" x14ac:dyDescent="0.35">
      <c r="A931" s="1"/>
    </row>
    <row r="932" spans="1:1" ht="15.75" customHeight="1" x14ac:dyDescent="0.35">
      <c r="A932" s="1"/>
    </row>
    <row r="933" spans="1:1" ht="15.75" customHeight="1" x14ac:dyDescent="0.35">
      <c r="A933" s="1"/>
    </row>
    <row r="934" spans="1:1" ht="15.75" customHeight="1" x14ac:dyDescent="0.35">
      <c r="A934" s="1"/>
    </row>
    <row r="935" spans="1:1" ht="15.75" customHeight="1" x14ac:dyDescent="0.35">
      <c r="A935" s="1"/>
    </row>
    <row r="936" spans="1:1" ht="15.75" customHeight="1" x14ac:dyDescent="0.35">
      <c r="A936" s="1"/>
    </row>
    <row r="937" spans="1:1" ht="15.75" customHeight="1" x14ac:dyDescent="0.35">
      <c r="A937" s="1"/>
    </row>
    <row r="938" spans="1:1" ht="15.75" customHeight="1" x14ac:dyDescent="0.35">
      <c r="A938" s="1"/>
    </row>
    <row r="939" spans="1:1" ht="15.75" customHeight="1" x14ac:dyDescent="0.35">
      <c r="A939" s="1"/>
    </row>
    <row r="940" spans="1:1" ht="15.75" customHeight="1" x14ac:dyDescent="0.35">
      <c r="A940" s="1"/>
    </row>
    <row r="941" spans="1:1" ht="15.75" customHeight="1" x14ac:dyDescent="0.35">
      <c r="A941" s="1"/>
    </row>
    <row r="942" spans="1:1" ht="15.75" customHeight="1" x14ac:dyDescent="0.35">
      <c r="A942" s="1"/>
    </row>
    <row r="943" spans="1:1" ht="15.75" customHeight="1" x14ac:dyDescent="0.35">
      <c r="A943" s="1"/>
    </row>
    <row r="944" spans="1:1" ht="15.75" customHeight="1" x14ac:dyDescent="0.35">
      <c r="A944" s="1"/>
    </row>
    <row r="945" spans="1:1" ht="15.75" customHeight="1" x14ac:dyDescent="0.35">
      <c r="A945" s="1"/>
    </row>
    <row r="946" spans="1:1" ht="15.75" customHeight="1" x14ac:dyDescent="0.35">
      <c r="A946" s="1"/>
    </row>
    <row r="947" spans="1:1" ht="15.75" customHeight="1" x14ac:dyDescent="0.35">
      <c r="A947" s="1"/>
    </row>
    <row r="948" spans="1:1" ht="15.75" customHeight="1" x14ac:dyDescent="0.35">
      <c r="A948" s="1"/>
    </row>
    <row r="949" spans="1:1" ht="15.75" customHeight="1" x14ac:dyDescent="0.35">
      <c r="A949" s="1"/>
    </row>
    <row r="950" spans="1:1" ht="15.75" customHeight="1" x14ac:dyDescent="0.35">
      <c r="A950" s="1"/>
    </row>
    <row r="951" spans="1:1" ht="15.75" customHeight="1" x14ac:dyDescent="0.35">
      <c r="A951" s="1"/>
    </row>
    <row r="952" spans="1:1" ht="15.75" customHeight="1" x14ac:dyDescent="0.35">
      <c r="A952" s="1"/>
    </row>
    <row r="953" spans="1:1" ht="15.75" customHeight="1" x14ac:dyDescent="0.35">
      <c r="A953" s="1"/>
    </row>
    <row r="954" spans="1:1" ht="15.75" customHeight="1" x14ac:dyDescent="0.35">
      <c r="A954" s="1"/>
    </row>
    <row r="955" spans="1:1" ht="15.75" customHeight="1" x14ac:dyDescent="0.35">
      <c r="A955" s="1"/>
    </row>
    <row r="956" spans="1:1" ht="15.75" customHeight="1" x14ac:dyDescent="0.35">
      <c r="A956" s="1"/>
    </row>
    <row r="957" spans="1:1" ht="15.75" customHeight="1" x14ac:dyDescent="0.35">
      <c r="A957" s="1"/>
    </row>
    <row r="958" spans="1:1" ht="15.75" customHeight="1" x14ac:dyDescent="0.35">
      <c r="A958" s="1"/>
    </row>
    <row r="959" spans="1:1" ht="15.75" customHeight="1" x14ac:dyDescent="0.35">
      <c r="A959" s="1"/>
    </row>
    <row r="960" spans="1:1" ht="15.75" customHeight="1" x14ac:dyDescent="0.35">
      <c r="A960" s="1"/>
    </row>
    <row r="961" spans="1:1" ht="15.75" customHeight="1" x14ac:dyDescent="0.35">
      <c r="A961" s="1"/>
    </row>
    <row r="962" spans="1:1" ht="15.75" customHeight="1" x14ac:dyDescent="0.35">
      <c r="A962" s="1"/>
    </row>
    <row r="963" spans="1:1" ht="15.75" customHeight="1" x14ac:dyDescent="0.35">
      <c r="A963" s="1"/>
    </row>
    <row r="964" spans="1:1" ht="15.75" customHeight="1" x14ac:dyDescent="0.35">
      <c r="A964" s="1"/>
    </row>
    <row r="965" spans="1:1" ht="15.75" customHeight="1" x14ac:dyDescent="0.35">
      <c r="A965" s="1"/>
    </row>
    <row r="966" spans="1:1" ht="15.75" customHeight="1" x14ac:dyDescent="0.35">
      <c r="A966" s="1"/>
    </row>
    <row r="967" spans="1:1" ht="15.75" customHeight="1" x14ac:dyDescent="0.35">
      <c r="A967" s="1"/>
    </row>
    <row r="968" spans="1:1" ht="15.75" customHeight="1" x14ac:dyDescent="0.35">
      <c r="A968" s="1"/>
    </row>
    <row r="969" spans="1:1" ht="15.75" customHeight="1" x14ac:dyDescent="0.35">
      <c r="A969" s="1"/>
    </row>
    <row r="970" spans="1:1" ht="15.75" customHeight="1" x14ac:dyDescent="0.35">
      <c r="A970" s="1"/>
    </row>
    <row r="971" spans="1:1" ht="15.75" customHeight="1" x14ac:dyDescent="0.35">
      <c r="A971" s="1"/>
    </row>
    <row r="972" spans="1:1" ht="15.75" customHeight="1" x14ac:dyDescent="0.35">
      <c r="A972" s="1"/>
    </row>
    <row r="973" spans="1:1" ht="15.75" customHeight="1" x14ac:dyDescent="0.35">
      <c r="A973" s="1"/>
    </row>
    <row r="974" spans="1:1" ht="15.75" customHeight="1" x14ac:dyDescent="0.35">
      <c r="A974" s="1"/>
    </row>
    <row r="975" spans="1:1" ht="15.75" customHeight="1" x14ac:dyDescent="0.35">
      <c r="A975" s="1"/>
    </row>
    <row r="976" spans="1:1" ht="15.75" customHeight="1" x14ac:dyDescent="0.35">
      <c r="A976" s="1"/>
    </row>
    <row r="977" spans="1:1" ht="15.75" customHeight="1" x14ac:dyDescent="0.35">
      <c r="A977" s="1"/>
    </row>
    <row r="978" spans="1:1" ht="15.75" customHeight="1" x14ac:dyDescent="0.35">
      <c r="A978" s="1"/>
    </row>
    <row r="979" spans="1:1" ht="15.75" customHeight="1" x14ac:dyDescent="0.35">
      <c r="A979" s="1"/>
    </row>
    <row r="980" spans="1:1" ht="15.75" customHeight="1" x14ac:dyDescent="0.35">
      <c r="A980" s="1"/>
    </row>
    <row r="981" spans="1:1" ht="15.75" customHeight="1" x14ac:dyDescent="0.35">
      <c r="A981" s="1"/>
    </row>
    <row r="982" spans="1:1" ht="15.75" customHeight="1" x14ac:dyDescent="0.35">
      <c r="A982" s="1"/>
    </row>
    <row r="983" spans="1:1" ht="15.75" customHeight="1" x14ac:dyDescent="0.35">
      <c r="A983" s="1"/>
    </row>
    <row r="984" spans="1:1" ht="15.75" customHeight="1" x14ac:dyDescent="0.35">
      <c r="A984" s="1"/>
    </row>
    <row r="985" spans="1:1" ht="15.75" customHeight="1" x14ac:dyDescent="0.35">
      <c r="A985" s="1"/>
    </row>
    <row r="986" spans="1:1" ht="15.75" customHeight="1" x14ac:dyDescent="0.35">
      <c r="A986" s="1"/>
    </row>
    <row r="987" spans="1:1" ht="15.75" customHeight="1" x14ac:dyDescent="0.35">
      <c r="A987" s="1"/>
    </row>
    <row r="988" spans="1:1" ht="15.75" customHeight="1" x14ac:dyDescent="0.35">
      <c r="A988" s="1"/>
    </row>
    <row r="989" spans="1:1" ht="15.75" customHeight="1" x14ac:dyDescent="0.35">
      <c r="A989" s="1"/>
    </row>
    <row r="990" spans="1:1" ht="15.75" customHeight="1" x14ac:dyDescent="0.35">
      <c r="A990" s="1"/>
    </row>
    <row r="991" spans="1:1" ht="15.75" customHeight="1" x14ac:dyDescent="0.35">
      <c r="A991" s="1"/>
    </row>
    <row r="992" spans="1:1" ht="15.75" customHeight="1" x14ac:dyDescent="0.35">
      <c r="A992" s="1"/>
    </row>
    <row r="993" spans="1:1" ht="15.75" customHeight="1" x14ac:dyDescent="0.35">
      <c r="A993" s="1"/>
    </row>
    <row r="994" spans="1:1" ht="15.75" customHeight="1" x14ac:dyDescent="0.35">
      <c r="A994" s="1"/>
    </row>
    <row r="995" spans="1:1" ht="15.75" customHeight="1" x14ac:dyDescent="0.35">
      <c r="A995" s="1"/>
    </row>
    <row r="996" spans="1:1" ht="15.75" customHeight="1" x14ac:dyDescent="0.35">
      <c r="A996" s="1"/>
    </row>
    <row r="997" spans="1:1" ht="15.75" customHeight="1" x14ac:dyDescent="0.35">
      <c r="A997" s="1"/>
    </row>
    <row r="998" spans="1:1" ht="15.75" customHeight="1" x14ac:dyDescent="0.35">
      <c r="A998" s="1"/>
    </row>
    <row r="999" spans="1:1" ht="15.75" customHeight="1" x14ac:dyDescent="0.35">
      <c r="A999" s="1"/>
    </row>
    <row r="1000" spans="1:1" ht="15.75" customHeight="1" x14ac:dyDescent="0.35">
      <c r="A1000" s="1"/>
    </row>
    <row r="1001" spans="1:1" ht="15.75" customHeight="1" x14ac:dyDescent="0.35">
      <c r="A1001" s="1"/>
    </row>
    <row r="1002" spans="1:1" ht="15.75" customHeight="1" x14ac:dyDescent="0.35">
      <c r="A1002" s="1"/>
    </row>
    <row r="1003" spans="1:1" ht="15.75" customHeight="1" x14ac:dyDescent="0.35">
      <c r="A1003" s="1"/>
    </row>
  </sheetData>
  <conditionalFormatting sqref="A24:A53">
    <cfRule type="duplicateValues" dxfId="0" priority="1"/>
  </conditionalFormatting>
  <pageMargins left="0.7" right="0.7" top="0.75" bottom="0.75" header="0" footer="0"/>
  <pageSetup paperSize="9" orientation="portrait" r:id="rId1"/>
  <ignoredErrors>
    <ignoredError sqref="C9 C10:C1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468A-9B48-4D5F-802C-A99C34E42872}">
  <dimension ref="A1:F9"/>
  <sheetViews>
    <sheetView zoomScale="90" zoomScaleNormal="90" workbookViewId="0">
      <selection activeCell="F8" sqref="F8"/>
    </sheetView>
  </sheetViews>
  <sheetFormatPr defaultRowHeight="14" x14ac:dyDescent="0.3"/>
  <cols>
    <col min="1" max="1" width="24.25" customWidth="1"/>
    <col min="2" max="2" width="6.1640625" customWidth="1"/>
  </cols>
  <sheetData>
    <row r="1" spans="1:6" x14ac:dyDescent="0.3">
      <c r="A1" s="68" t="s">
        <v>1</v>
      </c>
      <c r="B1" s="49" t="s">
        <v>5</v>
      </c>
    </row>
    <row r="2" spans="1:6" x14ac:dyDescent="0.3">
      <c r="A2" s="67" t="s">
        <v>13</v>
      </c>
      <c r="B2" s="53">
        <v>1</v>
      </c>
      <c r="C2" s="60">
        <v>1</v>
      </c>
      <c r="F2" s="72" t="s">
        <v>16</v>
      </c>
    </row>
    <row r="3" spans="1:6" x14ac:dyDescent="0.3">
      <c r="A3" s="67" t="s">
        <v>18</v>
      </c>
      <c r="B3" s="53">
        <v>2</v>
      </c>
      <c r="C3" s="60">
        <v>1</v>
      </c>
      <c r="F3" s="72" t="s">
        <v>12</v>
      </c>
    </row>
    <row r="4" spans="1:6" x14ac:dyDescent="0.3">
      <c r="A4" s="67" t="s">
        <v>9</v>
      </c>
      <c r="B4" s="53">
        <v>3</v>
      </c>
      <c r="C4" s="60">
        <v>2</v>
      </c>
      <c r="F4" s="72" t="s">
        <v>10</v>
      </c>
    </row>
    <row r="5" spans="1:6" x14ac:dyDescent="0.3">
      <c r="A5" s="67" t="s">
        <v>14</v>
      </c>
      <c r="B5" s="53">
        <v>4</v>
      </c>
      <c r="C5" s="60">
        <v>3</v>
      </c>
      <c r="F5" s="72" t="s">
        <v>7</v>
      </c>
    </row>
    <row r="6" spans="1:6" x14ac:dyDescent="0.3">
      <c r="A6" s="67" t="s">
        <v>20</v>
      </c>
      <c r="B6" s="53">
        <v>5</v>
      </c>
      <c r="C6" s="60">
        <v>4</v>
      </c>
      <c r="F6" s="72" t="s">
        <v>19</v>
      </c>
    </row>
    <row r="7" spans="1:6" x14ac:dyDescent="0.3">
      <c r="A7" s="67" t="s">
        <v>15</v>
      </c>
      <c r="B7" s="53">
        <v>6</v>
      </c>
      <c r="C7" s="60">
        <v>4</v>
      </c>
      <c r="F7" s="72" t="s">
        <v>17</v>
      </c>
    </row>
    <row r="8" spans="1:6" x14ac:dyDescent="0.3">
      <c r="A8" s="67" t="s">
        <v>11</v>
      </c>
      <c r="B8" s="53">
        <v>7</v>
      </c>
      <c r="C8" s="60">
        <v>5</v>
      </c>
    </row>
    <row r="9" spans="1:6" x14ac:dyDescent="0.3">
      <c r="A9" s="67" t="s">
        <v>6</v>
      </c>
      <c r="B9" s="53">
        <v>8</v>
      </c>
      <c r="C9" s="60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 C o l u m n s \ T i n g k a t   P e n d i d i k a n   A k h i r 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 C o l u m n s \ S a t u a n   K e r j a 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 C o l u m n s \ N i l a i 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 2 0 2 0 - 0 1 - 0 8 T 1 4 : 1 5 : 3 3 . 6 7 2 0 2 1 6 + 0 7 : 0 0 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 P E R S O N < / K e y > < / D i a g r a m O b j e c t K e y > < D i a g r a m O b j e c t K e y > < K e y > C o l u m n s \ T i n g k a t   P e n d i d i k a n   A k h i r < / K e y > < / D i a g r a m O b j e c t K e y > < D i a g r a m O b j e c t K e y > < K e y > C o l u m n s \ U s i a < / K e y > < / D i a g r a m O b j e c t K e y > < D i a g r a m O b j e c t K e y > < K e y > C o l u m n s \ S a t u a n   K e r j a < / K e y > < / D i a g r a m O b j e c t K e y > < D i a g r a m O b j e c t K e y > < K e y > C o l u m n s \ B u l a n < / K e y > < / D i a g r a m O b j e c t K e y > < D i a g r a m O b j e c t K e y > < K e y > C o l u m n s \ N i l a i 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 C o l u m n s \ T i n g k a t   P e n d i d i k a n   A k h i r 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 C o l u m n s \ S a t u a n   K e r j a 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 C o l u m n s \ B u l a n 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 C o l u m n s \ N i l a i 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 P E R S O N < / s t r i n g > < / k e y > < v a l u e > < i n t > 1 4 7 < / i n t > < / v a l u e > < / i t e m > < i t e m > < k e y > < s t r i n g > T i n g k a t   P e n d i d i k a n   A k h i r < / s t r i n g > < / k e y > < v a l u e > < i n t > 2 7 4 < / i n t > < / v a l u e > < / i t e m > < i t e m > < k e y > < s t r i n g > U s i a < / s t r i n g > < / k e y > < v a l u e > < i n t > 8 8 < / i n t > < / v a l u e > < / i t e m > < i t e m > < k e y > < s t r i n g > S a t u a n   K e r j a < / s t r i n g > < / k e y > < v a l u e > < i n t > 1 6 3 < / i n t > < / v a l u e > < / i t e m > < i t e m > < k e y > < s t r i n g > B u l a n < / s t r i n g > < / k e y > < v a l u e > < i n t > 1 0 1 < / i n t > < / v a l u e > < / i t e m > < i t e m > < k e y > < s t r i n g > N i l a i < / s t r i n g > < / k e y > < v a l u e > < i n t > 8 9 < / i n t > < / v a l u e > < / i t e m > < / C o l u m n W i d t h s > < C o l u m n D i s p l a y I n d e x > < i t e m > < k e y > < s t r i n g > I D   P E R S O N < / s t r i n g > < / k e y > < v a l u e > < i n t > 0 < / i n t > < / v a l u e > < / i t e m > < i t e m > < k e y > < s t r i n g > T i n g k a t   P e n d i d i k a n   A k h i r < / s t r i n g > < / k e y > < v a l u e > < i n t > 1 < / i n t > < / v a l u e > < / i t e m > < i t e m > < k e y > < s t r i n g > U s i a < / s t r i n g > < / k e y > < v a l u e > < i n t > 2 < / i n t > < / v a l u e > < / i t e m > < i t e m > < k e y > < s t r i n g > S a t u a n   K e r j a < / s t r i n g > < / k e y > < v a l u e > < i n t > 3 < / i n t > < / v a l u e > < / i t e m > < i t e m > < k e y > < s t r i n g > B u l a n < / s t r i n g > < / k e y > < v a l u e > < i n t > 4 < / i n t > < / v a l u e > < / i t e m > < i t e m > < k e y > < s t r i n g > N i l a i 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 f a l s e 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69B2DB2A-2ADE-4C8A-A1A3-1141FCCF317A}">
  <ds:schemaRefs/>
</ds:datastoreItem>
</file>

<file path=customXml/itemProps10.xml><?xml version="1.0" encoding="utf-8"?>
<ds:datastoreItem xmlns:ds="http://schemas.openxmlformats.org/officeDocument/2006/customXml" ds:itemID="{F2A6A9DC-927F-47BF-AEC0-2FD907120A64}">
  <ds:schemaRefs/>
</ds:datastoreItem>
</file>

<file path=customXml/itemProps11.xml><?xml version="1.0" encoding="utf-8"?>
<ds:datastoreItem xmlns:ds="http://schemas.openxmlformats.org/officeDocument/2006/customXml" ds:itemID="{43CE23A0-7BE1-41CE-9A77-B8D2FB5858F9}">
  <ds:schemaRefs/>
</ds:datastoreItem>
</file>

<file path=customXml/itemProps12.xml><?xml version="1.0" encoding="utf-8"?>
<ds:datastoreItem xmlns:ds="http://schemas.openxmlformats.org/officeDocument/2006/customXml" ds:itemID="{322BD777-B815-4EAE-AB31-7D86AF671B1F}">
  <ds:schemaRefs/>
</ds:datastoreItem>
</file>

<file path=customXml/itemProps13.xml><?xml version="1.0" encoding="utf-8"?>
<ds:datastoreItem xmlns:ds="http://schemas.openxmlformats.org/officeDocument/2006/customXml" ds:itemID="{69B02A60-91D2-4F45-83E5-D71927239593}">
  <ds:schemaRefs/>
</ds:datastoreItem>
</file>

<file path=customXml/itemProps14.xml><?xml version="1.0" encoding="utf-8"?>
<ds:datastoreItem xmlns:ds="http://schemas.openxmlformats.org/officeDocument/2006/customXml" ds:itemID="{885A8066-AEFE-4B7E-B31F-20F19381AAFE}">
  <ds:schemaRefs/>
</ds:datastoreItem>
</file>

<file path=customXml/itemProps15.xml><?xml version="1.0" encoding="utf-8"?>
<ds:datastoreItem xmlns:ds="http://schemas.openxmlformats.org/officeDocument/2006/customXml" ds:itemID="{E25A0FA7-B584-4DDC-A2E6-F8ADA93BE723}">
  <ds:schemaRefs/>
</ds:datastoreItem>
</file>

<file path=customXml/itemProps16.xml><?xml version="1.0" encoding="utf-8"?>
<ds:datastoreItem xmlns:ds="http://schemas.openxmlformats.org/officeDocument/2006/customXml" ds:itemID="{64E96AFF-E6A6-4EC7-8AD8-3492B346D3FE}">
  <ds:schemaRefs/>
</ds:datastoreItem>
</file>

<file path=customXml/itemProps2.xml><?xml version="1.0" encoding="utf-8"?>
<ds:datastoreItem xmlns:ds="http://schemas.openxmlformats.org/officeDocument/2006/customXml" ds:itemID="{3B3CC0F9-8C4C-4CDD-8057-6E7C0FD7FE5E}">
  <ds:schemaRefs/>
</ds:datastoreItem>
</file>

<file path=customXml/itemProps3.xml><?xml version="1.0" encoding="utf-8"?>
<ds:datastoreItem xmlns:ds="http://schemas.openxmlformats.org/officeDocument/2006/customXml" ds:itemID="{C5737082-6B6F-4119-97F7-5AE39692395C}">
  <ds:schemaRefs/>
</ds:datastoreItem>
</file>

<file path=customXml/itemProps4.xml><?xml version="1.0" encoding="utf-8"?>
<ds:datastoreItem xmlns:ds="http://schemas.openxmlformats.org/officeDocument/2006/customXml" ds:itemID="{3FDBC135-6884-4BFF-944F-B2F99902A323}">
  <ds:schemaRefs/>
</ds:datastoreItem>
</file>

<file path=customXml/itemProps5.xml><?xml version="1.0" encoding="utf-8"?>
<ds:datastoreItem xmlns:ds="http://schemas.openxmlformats.org/officeDocument/2006/customXml" ds:itemID="{43648919-89F0-427E-A87B-C56FF45FB533}">
  <ds:schemaRefs/>
</ds:datastoreItem>
</file>

<file path=customXml/itemProps6.xml><?xml version="1.0" encoding="utf-8"?>
<ds:datastoreItem xmlns:ds="http://schemas.openxmlformats.org/officeDocument/2006/customXml" ds:itemID="{5D22555F-5BD1-4A38-8C27-477E38457CD6}">
  <ds:schemaRefs/>
</ds:datastoreItem>
</file>

<file path=customXml/itemProps7.xml><?xml version="1.0" encoding="utf-8"?>
<ds:datastoreItem xmlns:ds="http://schemas.openxmlformats.org/officeDocument/2006/customXml" ds:itemID="{0F25C626-A855-48BA-8FFA-83A1AF7CF9A1}">
  <ds:schemaRefs/>
</ds:datastoreItem>
</file>

<file path=customXml/itemProps8.xml><?xml version="1.0" encoding="utf-8"?>
<ds:datastoreItem xmlns:ds="http://schemas.openxmlformats.org/officeDocument/2006/customXml" ds:itemID="{9443225C-B087-4AF5-B744-938D3F9AB1A4}">
  <ds:schemaRefs/>
</ds:datastoreItem>
</file>

<file path=customXml/itemProps9.xml><?xml version="1.0" encoding="utf-8"?>
<ds:datastoreItem xmlns:ds="http://schemas.openxmlformats.org/officeDocument/2006/customXml" ds:itemID="{0C69CDB9-4EFD-4F45-848F-4A025EEF3C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Grafik</vt:lpstr>
      <vt:lpstr>Peringkat Pegawai</vt:lpstr>
      <vt:lpstr>Data Regresi</vt:lpstr>
      <vt:lpstr>Olah Data</vt:lpstr>
      <vt:lpstr>dummy TPA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CC18</dc:creator>
  <cp:lastModifiedBy>Lenovo</cp:lastModifiedBy>
  <dcterms:created xsi:type="dcterms:W3CDTF">2019-10-22T11:08:52Z</dcterms:created>
  <dcterms:modified xsi:type="dcterms:W3CDTF">2020-01-11T23:19:34Z</dcterms:modified>
</cp:coreProperties>
</file>