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75" windowWidth="15600" windowHeight="8250" activeTab="1"/>
  </bookViews>
  <sheets>
    <sheet name="VZOR 1" sheetId="1" r:id="rId1"/>
    <sheet name="Specification" sheetId="2" r:id="rId2"/>
    <sheet name="Расчет" sheetId="3" r:id="rId3"/>
    <sheet name="Лист1" sheetId="4" r:id="rId4"/>
  </sheets>
  <externalReferences>
    <externalReference r:id="rId5"/>
    <externalReference r:id="rId6"/>
  </externalReferences>
  <definedNames>
    <definedName name="_xlnm._FilterDatabase" localSheetId="0" hidden="1">'VZOR 1'!$A$18:$U$102</definedName>
    <definedName name="_xlnm._FilterDatabase" localSheetId="3" hidden="1">Лист1!$A$1:$T$1</definedName>
    <definedName name="_xlnm._FilterDatabase" localSheetId="2" hidden="1">Расчет!$A$1:$Z$145</definedName>
    <definedName name="ИнвОснова" localSheetId="1">[1]Загрузка!$BI$1</definedName>
    <definedName name="ИнвОснова" localSheetId="0">[1]Загрузка!$BI$1</definedName>
    <definedName name="_xlnm.Print_Area" localSheetId="0">'VZOR 1'!$A$1:$R$115</definedName>
    <definedName name="Просрочена" localSheetId="1">[1]Загрузка!$DN$2</definedName>
    <definedName name="Просрочена" localSheetId="0">[1]Загрузка!$DN$2</definedName>
    <definedName name="ТмжОснова" localSheetId="1">[1]Загрузка!$BO$1</definedName>
    <definedName name="ТмжОснова" localSheetId="0">[1]Загрузка!$BO$1</definedName>
    <definedName name="Устарела" localSheetId="1">[1]Загрузка!$DN$1</definedName>
    <definedName name="Устарела" localSheetId="0">[1]Загрузка!$DN$1</definedName>
  </definedNames>
  <calcPr calcId="145621"/>
</workbook>
</file>

<file path=xl/calcChain.xml><?xml version="1.0" encoding="utf-8"?>
<calcChain xmlns="http://schemas.openxmlformats.org/spreadsheetml/2006/main">
  <c r="Q100" i="2" l="1"/>
  <c r="J100" i="2"/>
  <c r="M100" i="2" s="1"/>
  <c r="Q99" i="2"/>
  <c r="J99" i="2" s="1"/>
  <c r="Q98" i="2"/>
  <c r="J98" i="2"/>
  <c r="K98" i="2" s="1"/>
  <c r="Q97" i="2"/>
  <c r="J97" i="2" s="1"/>
  <c r="Q96" i="2"/>
  <c r="J96" i="2"/>
  <c r="K96" i="2" s="1"/>
  <c r="Q95" i="2"/>
  <c r="J95" i="2" s="1"/>
  <c r="Q94" i="2"/>
  <c r="J94" i="2"/>
  <c r="K94" i="2" s="1"/>
  <c r="Q93" i="2"/>
  <c r="J93" i="2" s="1"/>
  <c r="Q92" i="2"/>
  <c r="J92" i="2"/>
  <c r="K92" i="2" s="1"/>
  <c r="Q91" i="2"/>
  <c r="J91" i="2" s="1"/>
  <c r="Q90" i="2"/>
  <c r="J90" i="2"/>
  <c r="K90" i="2" s="1"/>
  <c r="Q89" i="2"/>
  <c r="J89" i="2" s="1"/>
  <c r="Q88" i="2"/>
  <c r="J88" i="2"/>
  <c r="K88" i="2" s="1"/>
  <c r="Q87" i="2"/>
  <c r="J87" i="2" s="1"/>
  <c r="Q86" i="2"/>
  <c r="J86" i="2"/>
  <c r="K86" i="2" s="1"/>
  <c r="Q85" i="2"/>
  <c r="J85" i="2" s="1"/>
  <c r="Q84" i="2"/>
  <c r="J84" i="2"/>
  <c r="K84" i="2" s="1"/>
  <c r="Q83" i="2"/>
  <c r="J83" i="2" s="1"/>
  <c r="Q82" i="2"/>
  <c r="J82" i="2"/>
  <c r="K82" i="2" s="1"/>
  <c r="Q81" i="2"/>
  <c r="J81" i="2" s="1"/>
  <c r="Q80" i="2"/>
  <c r="J80" i="2"/>
  <c r="K80" i="2" s="1"/>
  <c r="Q79" i="2"/>
  <c r="J79" i="2" s="1"/>
  <c r="Q78" i="2"/>
  <c r="J78" i="2"/>
  <c r="K78" i="2" s="1"/>
  <c r="Q77" i="2"/>
  <c r="J77" i="2" s="1"/>
  <c r="Q76" i="2"/>
  <c r="J76" i="2"/>
  <c r="K76" i="2" s="1"/>
  <c r="Q75" i="2"/>
  <c r="J75" i="2" s="1"/>
  <c r="Q74" i="2"/>
  <c r="J74" i="2"/>
  <c r="K74" i="2" s="1"/>
  <c r="Q73" i="2"/>
  <c r="J73" i="2" s="1"/>
  <c r="M73" i="2" s="1"/>
  <c r="Q72" i="2"/>
  <c r="J72" i="2"/>
  <c r="K72" i="2" s="1"/>
  <c r="Q71" i="2"/>
  <c r="J71" i="2" s="1"/>
  <c r="M71" i="2" s="1"/>
  <c r="Q70" i="2"/>
  <c r="J70" i="2" s="1"/>
  <c r="Q69" i="2"/>
  <c r="J69" i="2" s="1"/>
  <c r="M69" i="2" s="1"/>
  <c r="K69" i="2"/>
  <c r="Q68" i="2"/>
  <c r="J68" i="2" s="1"/>
  <c r="Q67" i="2"/>
  <c r="J67" i="2" s="1"/>
  <c r="M67" i="2" s="1"/>
  <c r="K67" i="2"/>
  <c r="Q66" i="2"/>
  <c r="J66" i="2"/>
  <c r="K66" i="2" s="1"/>
  <c r="Q65" i="2"/>
  <c r="J65" i="2" s="1"/>
  <c r="M65" i="2" s="1"/>
  <c r="Q64" i="2"/>
  <c r="J64" i="2"/>
  <c r="K64" i="2" s="1"/>
  <c r="Q63" i="2"/>
  <c r="J63" i="2" s="1"/>
  <c r="M63" i="2" s="1"/>
  <c r="Q62" i="2"/>
  <c r="J62" i="2"/>
  <c r="K62" i="2" s="1"/>
  <c r="Q61" i="2"/>
  <c r="J61" i="2" s="1"/>
  <c r="M61" i="2" s="1"/>
  <c r="Q60" i="2"/>
  <c r="J60" i="2"/>
  <c r="K60" i="2" s="1"/>
  <c r="Q59" i="2"/>
  <c r="J59" i="2" s="1"/>
  <c r="M59" i="2" s="1"/>
  <c r="Q58" i="2"/>
  <c r="J58" i="2"/>
  <c r="K58" i="2" s="1"/>
  <c r="Q57" i="2"/>
  <c r="J57" i="2" s="1"/>
  <c r="M57" i="2" s="1"/>
  <c r="Q56" i="2"/>
  <c r="J56" i="2" s="1"/>
  <c r="Q55" i="2"/>
  <c r="J55" i="2" s="1"/>
  <c r="M55" i="2" s="1"/>
  <c r="K55" i="2"/>
  <c r="Q54" i="2"/>
  <c r="J54" i="2" s="1"/>
  <c r="Q53" i="2"/>
  <c r="J53" i="2" s="1"/>
  <c r="M53" i="2" s="1"/>
  <c r="K53" i="2"/>
  <c r="Q52" i="2"/>
  <c r="J52" i="2"/>
  <c r="K52" i="2" s="1"/>
  <c r="Q51" i="2"/>
  <c r="J51" i="2" s="1"/>
  <c r="M51" i="2" s="1"/>
  <c r="K51" i="2"/>
  <c r="Q50" i="2"/>
  <c r="J50" i="2"/>
  <c r="K50" i="2" s="1"/>
  <c r="Q49" i="2"/>
  <c r="J49" i="2" s="1"/>
  <c r="M49" i="2" s="1"/>
  <c r="N49" i="2" s="1"/>
  <c r="Q48" i="2"/>
  <c r="J48" i="2"/>
  <c r="K48" i="2" s="1"/>
  <c r="Q47" i="2"/>
  <c r="J47" i="2" s="1"/>
  <c r="M47" i="2" s="1"/>
  <c r="N47" i="2" s="1"/>
  <c r="Q46" i="2"/>
  <c r="J46" i="2"/>
  <c r="K46" i="2" s="1"/>
  <c r="Q45" i="2"/>
  <c r="J45" i="2" s="1"/>
  <c r="M45" i="2" s="1"/>
  <c r="N45" i="2" s="1"/>
  <c r="L45" i="2"/>
  <c r="Q44" i="2"/>
  <c r="J44" i="2"/>
  <c r="K44" i="2" s="1"/>
  <c r="Q43" i="2"/>
  <c r="J43" i="2" s="1"/>
  <c r="M43" i="2" s="1"/>
  <c r="N43" i="2" s="1"/>
  <c r="K43" i="2"/>
  <c r="Q42" i="2"/>
  <c r="J42" i="2" s="1"/>
  <c r="K42" i="2" s="1"/>
  <c r="Q41" i="2"/>
  <c r="J41" i="2" s="1"/>
  <c r="M41" i="2" s="1"/>
  <c r="N41" i="2" s="1"/>
  <c r="K41" i="2"/>
  <c r="Q40" i="2"/>
  <c r="J40" i="2" s="1"/>
  <c r="Q39" i="2"/>
  <c r="J39" i="2" s="1"/>
  <c r="M39" i="2" s="1"/>
  <c r="N39" i="2" s="1"/>
  <c r="L39" i="2"/>
  <c r="Q38" i="2"/>
  <c r="J38" i="2"/>
  <c r="K38" i="2" s="1"/>
  <c r="Q37" i="2"/>
  <c r="J37" i="2" s="1"/>
  <c r="M37" i="2" s="1"/>
  <c r="N37" i="2" s="1"/>
  <c r="Q36" i="2"/>
  <c r="J36" i="2" s="1"/>
  <c r="Q35" i="2"/>
  <c r="J35" i="2" s="1"/>
  <c r="M35" i="2" s="1"/>
  <c r="N35" i="2" s="1"/>
  <c r="Q34" i="2"/>
  <c r="J34" i="2"/>
  <c r="K34" i="2" s="1"/>
  <c r="Q33" i="2"/>
  <c r="J33" i="2" s="1"/>
  <c r="M33" i="2" s="1"/>
  <c r="N33" i="2" s="1"/>
  <c r="K33" i="2"/>
  <c r="Q32" i="2"/>
  <c r="J32" i="2" s="1"/>
  <c r="K32" i="2" s="1"/>
  <c r="Q31" i="2"/>
  <c r="J31" i="2" s="1"/>
  <c r="M31" i="2" s="1"/>
  <c r="N31" i="2" s="1"/>
  <c r="Q30" i="2"/>
  <c r="J30" i="2" s="1"/>
  <c r="Q29" i="2"/>
  <c r="J29" i="2" s="1"/>
  <c r="M29" i="2" s="1"/>
  <c r="N29" i="2" s="1"/>
  <c r="L29" i="2"/>
  <c r="Q28" i="2"/>
  <c r="J28" i="2" s="1"/>
  <c r="K28" i="2" s="1"/>
  <c r="Q27" i="2"/>
  <c r="J27" i="2" s="1"/>
  <c r="M27" i="2" s="1"/>
  <c r="N27" i="2" s="1"/>
  <c r="L27" i="2"/>
  <c r="K27" i="2"/>
  <c r="Q26" i="2"/>
  <c r="J26" i="2" s="1"/>
  <c r="K26" i="2" s="1"/>
  <c r="Q25" i="2"/>
  <c r="J25" i="2" s="1"/>
  <c r="M25" i="2" s="1"/>
  <c r="N25" i="2" s="1"/>
  <c r="K25" i="2"/>
  <c r="Q24" i="2"/>
  <c r="J24" i="2"/>
  <c r="K24" i="2" s="1"/>
  <c r="Q23" i="2"/>
  <c r="J23" i="2" s="1"/>
  <c r="M23" i="2" s="1"/>
  <c r="N23" i="2" s="1"/>
  <c r="Q22" i="2"/>
  <c r="J22" i="2"/>
  <c r="K22" i="2" s="1"/>
  <c r="Q21" i="2"/>
  <c r="J21" i="2" s="1"/>
  <c r="M21" i="2" s="1"/>
  <c r="N21" i="2" s="1"/>
  <c r="L21" i="2"/>
  <c r="K21" i="2"/>
  <c r="Q20" i="2"/>
  <c r="J20" i="2" s="1"/>
  <c r="Q19" i="2"/>
  <c r="J19" i="2" s="1"/>
  <c r="M19" i="2" s="1"/>
  <c r="N19" i="2" s="1"/>
  <c r="Q18" i="2"/>
  <c r="J18" i="2" s="1"/>
  <c r="K18" i="2" s="1"/>
  <c r="K68" i="2" l="1"/>
  <c r="M68" i="2"/>
  <c r="K20" i="2"/>
  <c r="M20" i="2"/>
  <c r="L20" i="2" s="1"/>
  <c r="K40" i="2"/>
  <c r="M40" i="2"/>
  <c r="L40" i="2" s="1"/>
  <c r="K54" i="2"/>
  <c r="M54" i="2"/>
  <c r="K70" i="2"/>
  <c r="M70" i="2"/>
  <c r="K30" i="2"/>
  <c r="M30" i="2"/>
  <c r="L30" i="2" s="1"/>
  <c r="K36" i="2"/>
  <c r="M36" i="2"/>
  <c r="L36" i="2" s="1"/>
  <c r="K56" i="2"/>
  <c r="M56" i="2"/>
  <c r="K39" i="2"/>
  <c r="L49" i="2"/>
  <c r="K59" i="2"/>
  <c r="K73" i="2"/>
  <c r="M46" i="2"/>
  <c r="L46" i="2" s="1"/>
  <c r="K23" i="2"/>
  <c r="L33" i="2"/>
  <c r="K37" i="2"/>
  <c r="L43" i="2"/>
  <c r="M50" i="2"/>
  <c r="L50" i="2" s="1"/>
  <c r="K57" i="2"/>
  <c r="M60" i="2"/>
  <c r="M64" i="2"/>
  <c r="L64" i="2" s="1"/>
  <c r="K71" i="2"/>
  <c r="M74" i="2"/>
  <c r="N74" i="2" s="1"/>
  <c r="M78" i="2"/>
  <c r="N78" i="2" s="1"/>
  <c r="M82" i="2"/>
  <c r="N82" i="2" s="1"/>
  <c r="M86" i="2"/>
  <c r="N86" i="2" s="1"/>
  <c r="M90" i="2"/>
  <c r="N90" i="2" s="1"/>
  <c r="M94" i="2"/>
  <c r="N94" i="2" s="1"/>
  <c r="M98" i="2"/>
  <c r="N98" i="2" s="1"/>
  <c r="L23" i="2"/>
  <c r="L37" i="2"/>
  <c r="M72" i="2"/>
  <c r="N72" i="2" s="1"/>
  <c r="M58" i="2"/>
  <c r="M24" i="2"/>
  <c r="L24" i="2" s="1"/>
  <c r="K49" i="2"/>
  <c r="M62" i="2"/>
  <c r="M66" i="2"/>
  <c r="M76" i="2"/>
  <c r="N76" i="2" s="1"/>
  <c r="M80" i="2"/>
  <c r="N80" i="2" s="1"/>
  <c r="M84" i="2"/>
  <c r="N84" i="2" s="1"/>
  <c r="M88" i="2"/>
  <c r="N88" i="2" s="1"/>
  <c r="M92" i="2"/>
  <c r="N92" i="2" s="1"/>
  <c r="M96" i="2"/>
  <c r="N96" i="2" s="1"/>
  <c r="M34" i="2"/>
  <c r="M28" i="2"/>
  <c r="N30" i="2"/>
  <c r="K35" i="2"/>
  <c r="M44" i="2"/>
  <c r="N54" i="2"/>
  <c r="L54" i="2"/>
  <c r="N57" i="2"/>
  <c r="L57" i="2"/>
  <c r="N70" i="2"/>
  <c r="L70" i="2"/>
  <c r="N73" i="2"/>
  <c r="L73" i="2"/>
  <c r="M77" i="2"/>
  <c r="K77" i="2"/>
  <c r="M81" i="2"/>
  <c r="K81" i="2"/>
  <c r="M85" i="2"/>
  <c r="K85" i="2"/>
  <c r="M89" i="2"/>
  <c r="K89" i="2"/>
  <c r="M93" i="2"/>
  <c r="K93" i="2"/>
  <c r="M97" i="2"/>
  <c r="K97" i="2"/>
  <c r="L63" i="2"/>
  <c r="N63" i="2"/>
  <c r="K19" i="2"/>
  <c r="L19" i="2"/>
  <c r="M26" i="2"/>
  <c r="L35" i="2"/>
  <c r="M42" i="2"/>
  <c r="L51" i="2"/>
  <c r="N51" i="2"/>
  <c r="K61" i="2"/>
  <c r="N64" i="2"/>
  <c r="L67" i="2"/>
  <c r="N67" i="2"/>
  <c r="N20" i="2"/>
  <c r="L60" i="2"/>
  <c r="N60" i="2"/>
  <c r="K31" i="2"/>
  <c r="K47" i="2"/>
  <c r="N61" i="2"/>
  <c r="L61" i="2"/>
  <c r="N58" i="2"/>
  <c r="L58" i="2"/>
  <c r="M22" i="2"/>
  <c r="N24" i="2"/>
  <c r="K29" i="2"/>
  <c r="L31" i="2"/>
  <c r="M38" i="2"/>
  <c r="N40" i="2"/>
  <c r="K45" i="2"/>
  <c r="L47" i="2"/>
  <c r="M52" i="2"/>
  <c r="N55" i="2"/>
  <c r="L55" i="2"/>
  <c r="K65" i="2"/>
  <c r="N68" i="2"/>
  <c r="L68" i="2"/>
  <c r="L71" i="2"/>
  <c r="N71" i="2"/>
  <c r="N62" i="2"/>
  <c r="L62" i="2"/>
  <c r="N65" i="2"/>
  <c r="L65" i="2"/>
  <c r="K75" i="2"/>
  <c r="M75" i="2"/>
  <c r="K79" i="2"/>
  <c r="M79" i="2"/>
  <c r="M83" i="2"/>
  <c r="K83" i="2"/>
  <c r="M87" i="2"/>
  <c r="K87" i="2"/>
  <c r="K91" i="2"/>
  <c r="M91" i="2"/>
  <c r="K95" i="2"/>
  <c r="M95" i="2"/>
  <c r="M99" i="2"/>
  <c r="K99" i="2"/>
  <c r="M18" i="2"/>
  <c r="L56" i="2"/>
  <c r="N56" i="2"/>
  <c r="L59" i="2"/>
  <c r="N59" i="2"/>
  <c r="N100" i="2"/>
  <c r="L100" i="2"/>
  <c r="L25" i="2"/>
  <c r="M32" i="2"/>
  <c r="L41" i="2"/>
  <c r="M48" i="2"/>
  <c r="N50" i="2"/>
  <c r="N53" i="2"/>
  <c r="L53" i="2"/>
  <c r="K63" i="2"/>
  <c r="N66" i="2"/>
  <c r="L66" i="2"/>
  <c r="N69" i="2"/>
  <c r="L69" i="2"/>
  <c r="L74" i="2"/>
  <c r="L78" i="2"/>
  <c r="L82" i="2"/>
  <c r="L86" i="2"/>
  <c r="L94" i="2"/>
  <c r="L98" i="2"/>
  <c r="K100" i="2"/>
  <c r="L72" i="2"/>
  <c r="L80" i="2"/>
  <c r="L84" i="2"/>
  <c r="L88" i="2"/>
  <c r="L92" i="2"/>
  <c r="N36" i="2" l="1"/>
  <c r="L90" i="2"/>
  <c r="L76" i="2"/>
  <c r="L96" i="2"/>
  <c r="N46" i="2"/>
  <c r="L48" i="2"/>
  <c r="N48" i="2"/>
  <c r="L91" i="2"/>
  <c r="N91" i="2"/>
  <c r="L75" i="2"/>
  <c r="N75" i="2"/>
  <c r="L26" i="2"/>
  <c r="N26" i="2"/>
  <c r="N93" i="2"/>
  <c r="L93" i="2"/>
  <c r="N77" i="2"/>
  <c r="L77" i="2"/>
  <c r="L38" i="2"/>
  <c r="N38" i="2"/>
  <c r="L32" i="2"/>
  <c r="N32" i="2"/>
  <c r="N89" i="2"/>
  <c r="L89" i="2"/>
  <c r="L44" i="2"/>
  <c r="N44" i="2"/>
  <c r="L18" i="2"/>
  <c r="N18" i="2"/>
  <c r="L87" i="2"/>
  <c r="N87" i="2"/>
  <c r="N85" i="2"/>
  <c r="L85" i="2"/>
  <c r="L99" i="2"/>
  <c r="N99" i="2"/>
  <c r="L83" i="2"/>
  <c r="N83" i="2"/>
  <c r="L52" i="2"/>
  <c r="N52" i="2"/>
  <c r="L22" i="2"/>
  <c r="N22" i="2"/>
  <c r="L28" i="2"/>
  <c r="N28" i="2"/>
  <c r="L95" i="2"/>
  <c r="N95" i="2"/>
  <c r="L79" i="2"/>
  <c r="N79" i="2"/>
  <c r="L42" i="2"/>
  <c r="N42" i="2"/>
  <c r="N97" i="2"/>
  <c r="L97" i="2"/>
  <c r="N81" i="2"/>
  <c r="L81" i="2"/>
  <c r="L34" i="2"/>
  <c r="N34" i="2"/>
  <c r="I101" i="2" l="1"/>
  <c r="K101" i="2"/>
  <c r="N101" i="2"/>
  <c r="P101" i="2"/>
  <c r="Q101" i="2"/>
  <c r="R101" i="2"/>
  <c r="Z1" i="3" l="1"/>
  <c r="A135" i="3"/>
  <c r="B135" i="3"/>
  <c r="C135" i="3"/>
  <c r="D135" i="3"/>
  <c r="E135" i="3"/>
  <c r="F135" i="3"/>
  <c r="G135" i="3"/>
  <c r="H135" i="3"/>
  <c r="I135" i="3"/>
  <c r="J135" i="3"/>
  <c r="K135" i="3"/>
  <c r="L135" i="3"/>
  <c r="M135" i="3"/>
  <c r="N135" i="3"/>
  <c r="O135" i="3"/>
  <c r="P135" i="3"/>
  <c r="Q135" i="3"/>
  <c r="T135" i="3" s="1"/>
  <c r="R135" i="3"/>
  <c r="A136" i="3"/>
  <c r="B136" i="3"/>
  <c r="C136" i="3"/>
  <c r="D136" i="3"/>
  <c r="E136" i="3"/>
  <c r="F136" i="3"/>
  <c r="G136" i="3"/>
  <c r="H136" i="3"/>
  <c r="I136" i="3"/>
  <c r="J136" i="3"/>
  <c r="K136" i="3"/>
  <c r="L136" i="3"/>
  <c r="M136" i="3"/>
  <c r="N136" i="3"/>
  <c r="O136" i="3"/>
  <c r="P136" i="3"/>
  <c r="Q136" i="3"/>
  <c r="T136" i="3" s="1"/>
  <c r="R136" i="3"/>
  <c r="A137" i="3"/>
  <c r="B137" i="3"/>
  <c r="C137" i="3"/>
  <c r="D137" i="3"/>
  <c r="E137" i="3"/>
  <c r="F137" i="3"/>
  <c r="G137" i="3"/>
  <c r="H137" i="3"/>
  <c r="I137" i="3"/>
  <c r="J137" i="3"/>
  <c r="K137" i="3"/>
  <c r="L137" i="3"/>
  <c r="M137" i="3"/>
  <c r="N137" i="3"/>
  <c r="O137" i="3"/>
  <c r="P137" i="3"/>
  <c r="Q137" i="3"/>
  <c r="T137" i="3" s="1"/>
  <c r="R137" i="3"/>
  <c r="A138" i="3"/>
  <c r="B138" i="3"/>
  <c r="C138" i="3"/>
  <c r="D138" i="3"/>
  <c r="E138" i="3"/>
  <c r="F138" i="3"/>
  <c r="G138" i="3"/>
  <c r="H138" i="3"/>
  <c r="I138" i="3"/>
  <c r="J138" i="3"/>
  <c r="K138" i="3"/>
  <c r="L138" i="3"/>
  <c r="M138" i="3"/>
  <c r="N138" i="3"/>
  <c r="O138" i="3"/>
  <c r="P138" i="3"/>
  <c r="Q138" i="3"/>
  <c r="T138" i="3" s="1"/>
  <c r="R138" i="3"/>
  <c r="A139" i="3"/>
  <c r="B139" i="3"/>
  <c r="C139" i="3"/>
  <c r="D139" i="3"/>
  <c r="E139" i="3"/>
  <c r="F139" i="3"/>
  <c r="G139" i="3"/>
  <c r="H139" i="3"/>
  <c r="I139" i="3"/>
  <c r="J139" i="3"/>
  <c r="K139" i="3"/>
  <c r="L139" i="3"/>
  <c r="M139" i="3"/>
  <c r="N139" i="3"/>
  <c r="O139" i="3"/>
  <c r="P139" i="3"/>
  <c r="Q139" i="3"/>
  <c r="T139" i="3" s="1"/>
  <c r="R139" i="3"/>
  <c r="A140" i="3"/>
  <c r="B140" i="3"/>
  <c r="C140" i="3"/>
  <c r="D140" i="3"/>
  <c r="E140" i="3"/>
  <c r="F140" i="3"/>
  <c r="G140" i="3"/>
  <c r="H140" i="3"/>
  <c r="I140" i="3"/>
  <c r="J140" i="3"/>
  <c r="K140" i="3"/>
  <c r="L140" i="3"/>
  <c r="M140" i="3"/>
  <c r="N140" i="3"/>
  <c r="O140" i="3"/>
  <c r="P140" i="3"/>
  <c r="Q140" i="3"/>
  <c r="T140" i="3" s="1"/>
  <c r="R140" i="3"/>
  <c r="A141" i="3"/>
  <c r="B141" i="3"/>
  <c r="C141" i="3"/>
  <c r="D141" i="3"/>
  <c r="E141" i="3"/>
  <c r="F141" i="3"/>
  <c r="G141" i="3"/>
  <c r="H141" i="3"/>
  <c r="I141" i="3"/>
  <c r="J141" i="3"/>
  <c r="K141" i="3"/>
  <c r="L141" i="3"/>
  <c r="M141" i="3"/>
  <c r="N141" i="3"/>
  <c r="O141" i="3"/>
  <c r="P141" i="3"/>
  <c r="Q141" i="3"/>
  <c r="T141" i="3" s="1"/>
  <c r="R141" i="3"/>
  <c r="A142" i="3"/>
  <c r="B142" i="3"/>
  <c r="C142" i="3"/>
  <c r="D142" i="3"/>
  <c r="E142" i="3"/>
  <c r="F142" i="3"/>
  <c r="G142" i="3"/>
  <c r="H142" i="3"/>
  <c r="I142" i="3"/>
  <c r="J142" i="3"/>
  <c r="K142" i="3"/>
  <c r="T142" i="3" s="1"/>
  <c r="L142" i="3"/>
  <c r="M142" i="3"/>
  <c r="N142" i="3"/>
  <c r="O142" i="3"/>
  <c r="P142" i="3"/>
  <c r="Q142" i="3"/>
  <c r="R142" i="3"/>
  <c r="A143" i="3"/>
  <c r="B143" i="3"/>
  <c r="C143" i="3"/>
  <c r="D143" i="3"/>
  <c r="E143" i="3"/>
  <c r="F143" i="3"/>
  <c r="G143" i="3"/>
  <c r="H143" i="3"/>
  <c r="I143" i="3"/>
  <c r="J143" i="3"/>
  <c r="K143" i="3"/>
  <c r="L143" i="3"/>
  <c r="M143" i="3"/>
  <c r="N143" i="3"/>
  <c r="O143" i="3"/>
  <c r="P143" i="3"/>
  <c r="Q143" i="3"/>
  <c r="T143" i="3" s="1"/>
  <c r="R143" i="3"/>
  <c r="A144" i="3"/>
  <c r="B144" i="3"/>
  <c r="C144" i="3"/>
  <c r="D144" i="3"/>
  <c r="E144" i="3"/>
  <c r="F144" i="3"/>
  <c r="G144" i="3"/>
  <c r="H144" i="3"/>
  <c r="I144" i="3"/>
  <c r="J144" i="3"/>
  <c r="K144" i="3"/>
  <c r="L144" i="3"/>
  <c r="M144" i="3"/>
  <c r="N144" i="3"/>
  <c r="O144" i="3"/>
  <c r="P144" i="3"/>
  <c r="Q144" i="3"/>
  <c r="T144" i="3" s="1"/>
  <c r="R144" i="3"/>
  <c r="A145" i="3"/>
  <c r="B145" i="3"/>
  <c r="C145" i="3"/>
  <c r="D145" i="3"/>
  <c r="E145" i="3"/>
  <c r="F145" i="3"/>
  <c r="G145" i="3"/>
  <c r="H145" i="3"/>
  <c r="J145" i="3"/>
  <c r="L145" i="3"/>
  <c r="M145" i="3"/>
  <c r="O145" i="3"/>
  <c r="A105" i="3"/>
  <c r="B105" i="3"/>
  <c r="C105" i="3"/>
  <c r="D105" i="3"/>
  <c r="E105" i="3"/>
  <c r="F105" i="3"/>
  <c r="G105" i="3"/>
  <c r="H105" i="3"/>
  <c r="I105" i="3"/>
  <c r="J105" i="3"/>
  <c r="K105" i="3"/>
  <c r="T105" i="3" s="1"/>
  <c r="L105" i="3"/>
  <c r="M105" i="3"/>
  <c r="N105" i="3"/>
  <c r="O105" i="3"/>
  <c r="P105" i="3"/>
  <c r="Q105" i="3"/>
  <c r="R105" i="3"/>
  <c r="A106" i="3"/>
  <c r="B106" i="3"/>
  <c r="C106" i="3"/>
  <c r="D106" i="3"/>
  <c r="E106" i="3"/>
  <c r="F106" i="3"/>
  <c r="G106" i="3"/>
  <c r="H106" i="3"/>
  <c r="I106" i="3"/>
  <c r="J106" i="3"/>
  <c r="K106" i="3"/>
  <c r="L106" i="3"/>
  <c r="M106" i="3"/>
  <c r="N106" i="3"/>
  <c r="O106" i="3"/>
  <c r="P106" i="3"/>
  <c r="Q106" i="3"/>
  <c r="T106" i="3" s="1"/>
  <c r="R106" i="3"/>
  <c r="A107" i="3"/>
  <c r="B107" i="3"/>
  <c r="C107" i="3"/>
  <c r="D107" i="3"/>
  <c r="E107" i="3"/>
  <c r="F107" i="3"/>
  <c r="G107" i="3"/>
  <c r="H107" i="3"/>
  <c r="I107" i="3"/>
  <c r="J107" i="3"/>
  <c r="K107" i="3"/>
  <c r="L107" i="3"/>
  <c r="M107" i="3"/>
  <c r="N107" i="3"/>
  <c r="O107" i="3"/>
  <c r="P107" i="3"/>
  <c r="Q107" i="3"/>
  <c r="T107" i="3" s="1"/>
  <c r="R107" i="3"/>
  <c r="A108" i="3"/>
  <c r="B108" i="3"/>
  <c r="C108" i="3"/>
  <c r="D108" i="3"/>
  <c r="E108" i="3"/>
  <c r="F108" i="3"/>
  <c r="G108" i="3"/>
  <c r="H108" i="3"/>
  <c r="I108" i="3"/>
  <c r="J108" i="3"/>
  <c r="K108" i="3"/>
  <c r="L108" i="3"/>
  <c r="M108" i="3"/>
  <c r="N108" i="3"/>
  <c r="O108" i="3"/>
  <c r="P108" i="3"/>
  <c r="Q108" i="3"/>
  <c r="T108" i="3" s="1"/>
  <c r="R108" i="3"/>
  <c r="A109" i="3"/>
  <c r="B109" i="3"/>
  <c r="C109" i="3"/>
  <c r="D109" i="3"/>
  <c r="E109" i="3"/>
  <c r="F109" i="3"/>
  <c r="G109" i="3"/>
  <c r="H109" i="3"/>
  <c r="I109" i="3"/>
  <c r="J109" i="3"/>
  <c r="K109" i="3"/>
  <c r="L109" i="3"/>
  <c r="M109" i="3"/>
  <c r="N109" i="3"/>
  <c r="O109" i="3"/>
  <c r="P109" i="3"/>
  <c r="Q109" i="3"/>
  <c r="T109" i="3" s="1"/>
  <c r="R109" i="3"/>
  <c r="A110" i="3"/>
  <c r="B110" i="3"/>
  <c r="C110" i="3"/>
  <c r="D110" i="3"/>
  <c r="E110" i="3"/>
  <c r="F110" i="3"/>
  <c r="G110" i="3"/>
  <c r="H110" i="3"/>
  <c r="I110" i="3"/>
  <c r="J110" i="3"/>
  <c r="K110" i="3"/>
  <c r="L110" i="3"/>
  <c r="M110" i="3"/>
  <c r="N110" i="3"/>
  <c r="O110" i="3"/>
  <c r="P110" i="3"/>
  <c r="Q110" i="3"/>
  <c r="T110" i="3" s="1"/>
  <c r="R110" i="3"/>
  <c r="A111" i="3"/>
  <c r="B111" i="3"/>
  <c r="C111" i="3"/>
  <c r="D111" i="3"/>
  <c r="E111" i="3"/>
  <c r="F111" i="3"/>
  <c r="G111" i="3"/>
  <c r="H111" i="3"/>
  <c r="I111" i="3"/>
  <c r="J111" i="3"/>
  <c r="K111" i="3"/>
  <c r="L111" i="3"/>
  <c r="M111" i="3"/>
  <c r="N111" i="3"/>
  <c r="O111" i="3"/>
  <c r="P111" i="3"/>
  <c r="Q111" i="3"/>
  <c r="T111" i="3" s="1"/>
  <c r="R111" i="3"/>
  <c r="A112" i="3"/>
  <c r="B112" i="3"/>
  <c r="C112" i="3"/>
  <c r="D112" i="3"/>
  <c r="E112" i="3"/>
  <c r="F112" i="3"/>
  <c r="G112" i="3"/>
  <c r="H112" i="3"/>
  <c r="I112" i="3"/>
  <c r="J112" i="3"/>
  <c r="K112" i="3"/>
  <c r="L112" i="3"/>
  <c r="M112" i="3"/>
  <c r="N112" i="3"/>
  <c r="O112" i="3"/>
  <c r="P112" i="3"/>
  <c r="Q112" i="3"/>
  <c r="T112" i="3" s="1"/>
  <c r="R112" i="3"/>
  <c r="A113" i="3"/>
  <c r="B113" i="3"/>
  <c r="C113" i="3"/>
  <c r="D113" i="3"/>
  <c r="E113" i="3"/>
  <c r="F113" i="3"/>
  <c r="G113" i="3"/>
  <c r="H113" i="3"/>
  <c r="I113" i="3"/>
  <c r="J113" i="3"/>
  <c r="K113" i="3"/>
  <c r="L113" i="3"/>
  <c r="M113" i="3"/>
  <c r="N113" i="3"/>
  <c r="O113" i="3"/>
  <c r="P113" i="3"/>
  <c r="Q113" i="3"/>
  <c r="T113" i="3" s="1"/>
  <c r="R113" i="3"/>
  <c r="A114" i="3"/>
  <c r="B114" i="3"/>
  <c r="C114" i="3"/>
  <c r="D114" i="3"/>
  <c r="E114" i="3"/>
  <c r="F114" i="3"/>
  <c r="G114" i="3"/>
  <c r="H114" i="3"/>
  <c r="I114" i="3"/>
  <c r="J114" i="3"/>
  <c r="K114" i="3"/>
  <c r="L114" i="3"/>
  <c r="M114" i="3"/>
  <c r="N114" i="3"/>
  <c r="O114" i="3"/>
  <c r="P114" i="3"/>
  <c r="Q114" i="3"/>
  <c r="T114" i="3" s="1"/>
  <c r="R114" i="3"/>
  <c r="A115" i="3"/>
  <c r="B115" i="3"/>
  <c r="C115" i="3"/>
  <c r="D115" i="3"/>
  <c r="E115" i="3"/>
  <c r="F115" i="3"/>
  <c r="G115" i="3"/>
  <c r="H115" i="3"/>
  <c r="I115" i="3"/>
  <c r="J115" i="3"/>
  <c r="K115" i="3"/>
  <c r="L115" i="3"/>
  <c r="M115" i="3"/>
  <c r="N115" i="3"/>
  <c r="O115" i="3"/>
  <c r="P115" i="3"/>
  <c r="Q115" i="3"/>
  <c r="T115" i="3" s="1"/>
  <c r="R115" i="3"/>
  <c r="A116" i="3"/>
  <c r="B116" i="3"/>
  <c r="C116" i="3"/>
  <c r="D116" i="3"/>
  <c r="E116" i="3"/>
  <c r="F116" i="3"/>
  <c r="G116" i="3"/>
  <c r="H116" i="3"/>
  <c r="I116" i="3"/>
  <c r="J116" i="3"/>
  <c r="K116" i="3"/>
  <c r="L116" i="3"/>
  <c r="M116" i="3"/>
  <c r="N116" i="3"/>
  <c r="O116" i="3"/>
  <c r="P116" i="3"/>
  <c r="Q116" i="3"/>
  <c r="T116" i="3" s="1"/>
  <c r="R116" i="3"/>
  <c r="A117" i="3"/>
  <c r="B117" i="3"/>
  <c r="C117" i="3"/>
  <c r="D117" i="3"/>
  <c r="E117" i="3"/>
  <c r="F117" i="3"/>
  <c r="G117" i="3"/>
  <c r="H117" i="3"/>
  <c r="I117" i="3"/>
  <c r="J117" i="3"/>
  <c r="K117" i="3"/>
  <c r="L117" i="3"/>
  <c r="M117" i="3"/>
  <c r="N117" i="3"/>
  <c r="O117" i="3"/>
  <c r="P117" i="3"/>
  <c r="Q117" i="3"/>
  <c r="T117" i="3" s="1"/>
  <c r="R117" i="3"/>
  <c r="A118" i="3"/>
  <c r="B118" i="3"/>
  <c r="C118" i="3"/>
  <c r="D118" i="3"/>
  <c r="E118" i="3"/>
  <c r="F118" i="3"/>
  <c r="G118" i="3"/>
  <c r="H118" i="3"/>
  <c r="I118" i="3"/>
  <c r="J118" i="3"/>
  <c r="K118" i="3"/>
  <c r="L118" i="3"/>
  <c r="M118" i="3"/>
  <c r="N118" i="3"/>
  <c r="O118" i="3"/>
  <c r="P118" i="3"/>
  <c r="Q118" i="3"/>
  <c r="T118" i="3" s="1"/>
  <c r="R118" i="3"/>
  <c r="A119" i="3"/>
  <c r="B119" i="3"/>
  <c r="C119" i="3"/>
  <c r="D119" i="3"/>
  <c r="E119" i="3"/>
  <c r="F119" i="3"/>
  <c r="G119" i="3"/>
  <c r="H119" i="3"/>
  <c r="I119" i="3"/>
  <c r="J119" i="3"/>
  <c r="K119" i="3"/>
  <c r="L119" i="3"/>
  <c r="M119" i="3"/>
  <c r="N119" i="3"/>
  <c r="O119" i="3"/>
  <c r="P119" i="3"/>
  <c r="Q119" i="3"/>
  <c r="T119" i="3" s="1"/>
  <c r="R119" i="3"/>
  <c r="A120" i="3"/>
  <c r="B120" i="3"/>
  <c r="C120" i="3"/>
  <c r="D120" i="3"/>
  <c r="E120" i="3"/>
  <c r="F120" i="3"/>
  <c r="G120" i="3"/>
  <c r="H120" i="3"/>
  <c r="I120" i="3"/>
  <c r="J120" i="3"/>
  <c r="K120" i="3"/>
  <c r="L120" i="3"/>
  <c r="M120" i="3"/>
  <c r="N120" i="3"/>
  <c r="O120" i="3"/>
  <c r="P120" i="3"/>
  <c r="Q120" i="3"/>
  <c r="T120" i="3" s="1"/>
  <c r="R120" i="3"/>
  <c r="A121" i="3"/>
  <c r="B121" i="3"/>
  <c r="C121" i="3"/>
  <c r="D121" i="3"/>
  <c r="E121" i="3"/>
  <c r="F121" i="3"/>
  <c r="G121" i="3"/>
  <c r="H121" i="3"/>
  <c r="I121" i="3"/>
  <c r="J121" i="3"/>
  <c r="K121" i="3"/>
  <c r="L121" i="3"/>
  <c r="M121" i="3"/>
  <c r="N121" i="3"/>
  <c r="O121" i="3"/>
  <c r="P121" i="3"/>
  <c r="Q121" i="3"/>
  <c r="T121" i="3" s="1"/>
  <c r="R121" i="3"/>
  <c r="A122" i="3"/>
  <c r="B122" i="3"/>
  <c r="C122" i="3"/>
  <c r="D122" i="3"/>
  <c r="E122" i="3"/>
  <c r="F122" i="3"/>
  <c r="G122" i="3"/>
  <c r="H122" i="3"/>
  <c r="I122" i="3"/>
  <c r="J122" i="3"/>
  <c r="K122" i="3"/>
  <c r="L122" i="3"/>
  <c r="M122" i="3"/>
  <c r="N122" i="3"/>
  <c r="O122" i="3"/>
  <c r="P122" i="3"/>
  <c r="Q122" i="3"/>
  <c r="T122" i="3" s="1"/>
  <c r="R122" i="3"/>
  <c r="A123" i="3"/>
  <c r="B123" i="3"/>
  <c r="C123" i="3"/>
  <c r="D123" i="3"/>
  <c r="E123" i="3"/>
  <c r="F123" i="3"/>
  <c r="G123" i="3"/>
  <c r="H123" i="3"/>
  <c r="I123" i="3"/>
  <c r="J123" i="3"/>
  <c r="K123" i="3"/>
  <c r="L123" i="3"/>
  <c r="M123" i="3"/>
  <c r="N123" i="3"/>
  <c r="O123" i="3"/>
  <c r="P123" i="3"/>
  <c r="Q123" i="3"/>
  <c r="T123" i="3" s="1"/>
  <c r="R123" i="3"/>
  <c r="A124" i="3"/>
  <c r="B124" i="3"/>
  <c r="C124" i="3"/>
  <c r="D124" i="3"/>
  <c r="E124" i="3"/>
  <c r="F124" i="3"/>
  <c r="G124" i="3"/>
  <c r="H124" i="3"/>
  <c r="I124" i="3"/>
  <c r="J124" i="3"/>
  <c r="K124" i="3"/>
  <c r="L124" i="3"/>
  <c r="M124" i="3"/>
  <c r="N124" i="3"/>
  <c r="O124" i="3"/>
  <c r="P124" i="3"/>
  <c r="Q124" i="3"/>
  <c r="T124" i="3" s="1"/>
  <c r="R124" i="3"/>
  <c r="A125" i="3"/>
  <c r="B125" i="3"/>
  <c r="C125" i="3"/>
  <c r="D125" i="3"/>
  <c r="E125" i="3"/>
  <c r="F125" i="3"/>
  <c r="G125" i="3"/>
  <c r="H125" i="3"/>
  <c r="I125" i="3"/>
  <c r="J125" i="3"/>
  <c r="K125" i="3"/>
  <c r="L125" i="3"/>
  <c r="M125" i="3"/>
  <c r="N125" i="3"/>
  <c r="O125" i="3"/>
  <c r="P125" i="3"/>
  <c r="Q125" i="3"/>
  <c r="T125" i="3" s="1"/>
  <c r="R125" i="3"/>
  <c r="A126" i="3"/>
  <c r="B126" i="3"/>
  <c r="C126" i="3"/>
  <c r="D126" i="3"/>
  <c r="E126" i="3"/>
  <c r="F126" i="3"/>
  <c r="G126" i="3"/>
  <c r="H126" i="3"/>
  <c r="I126" i="3"/>
  <c r="J126" i="3"/>
  <c r="K126" i="3"/>
  <c r="L126" i="3"/>
  <c r="M126" i="3"/>
  <c r="N126" i="3"/>
  <c r="O126" i="3"/>
  <c r="P126" i="3"/>
  <c r="Q126" i="3"/>
  <c r="T126" i="3" s="1"/>
  <c r="R126" i="3"/>
  <c r="A127" i="3"/>
  <c r="B127" i="3"/>
  <c r="C127" i="3"/>
  <c r="D127" i="3"/>
  <c r="E127" i="3"/>
  <c r="F127" i="3"/>
  <c r="G127" i="3"/>
  <c r="H127" i="3"/>
  <c r="I127" i="3"/>
  <c r="J127" i="3"/>
  <c r="K127" i="3"/>
  <c r="L127" i="3"/>
  <c r="M127" i="3"/>
  <c r="N127" i="3"/>
  <c r="O127" i="3"/>
  <c r="P127" i="3"/>
  <c r="Q127" i="3"/>
  <c r="T127" i="3" s="1"/>
  <c r="R127" i="3"/>
  <c r="A128" i="3"/>
  <c r="B128" i="3"/>
  <c r="C128" i="3"/>
  <c r="D128" i="3"/>
  <c r="E128" i="3"/>
  <c r="F128" i="3"/>
  <c r="G128" i="3"/>
  <c r="H128" i="3"/>
  <c r="I128" i="3"/>
  <c r="J128" i="3"/>
  <c r="K128" i="3"/>
  <c r="L128" i="3"/>
  <c r="M128" i="3"/>
  <c r="N128" i="3"/>
  <c r="O128" i="3"/>
  <c r="P128" i="3"/>
  <c r="Q128" i="3"/>
  <c r="T128" i="3" s="1"/>
  <c r="R128" i="3"/>
  <c r="A129" i="3"/>
  <c r="B129" i="3"/>
  <c r="C129" i="3"/>
  <c r="D129" i="3"/>
  <c r="E129" i="3"/>
  <c r="F129" i="3"/>
  <c r="G129" i="3"/>
  <c r="H129" i="3"/>
  <c r="I129" i="3"/>
  <c r="J129" i="3"/>
  <c r="K129" i="3"/>
  <c r="L129" i="3"/>
  <c r="M129" i="3"/>
  <c r="N129" i="3"/>
  <c r="O129" i="3"/>
  <c r="P129" i="3"/>
  <c r="Q129" i="3"/>
  <c r="T129" i="3" s="1"/>
  <c r="R129" i="3"/>
  <c r="A130" i="3"/>
  <c r="B130" i="3"/>
  <c r="C130" i="3"/>
  <c r="D130" i="3"/>
  <c r="E130" i="3"/>
  <c r="F130" i="3"/>
  <c r="G130" i="3"/>
  <c r="H130" i="3"/>
  <c r="I130" i="3"/>
  <c r="J130" i="3"/>
  <c r="K130" i="3"/>
  <c r="L130" i="3"/>
  <c r="M130" i="3"/>
  <c r="N130" i="3"/>
  <c r="O130" i="3"/>
  <c r="P130" i="3"/>
  <c r="Q130" i="3"/>
  <c r="T130" i="3" s="1"/>
  <c r="R130" i="3"/>
  <c r="A131" i="3"/>
  <c r="B131" i="3"/>
  <c r="C131" i="3"/>
  <c r="D131" i="3"/>
  <c r="E131" i="3"/>
  <c r="F131" i="3"/>
  <c r="G131" i="3"/>
  <c r="H131" i="3"/>
  <c r="I131" i="3"/>
  <c r="J131" i="3"/>
  <c r="K131" i="3"/>
  <c r="T131" i="3" s="1"/>
  <c r="L131" i="3"/>
  <c r="M131" i="3"/>
  <c r="N131" i="3"/>
  <c r="O131" i="3"/>
  <c r="P131" i="3"/>
  <c r="Q131" i="3"/>
  <c r="R131" i="3"/>
  <c r="A132" i="3"/>
  <c r="B132" i="3"/>
  <c r="C132" i="3"/>
  <c r="D132" i="3"/>
  <c r="E132" i="3"/>
  <c r="F132" i="3"/>
  <c r="G132" i="3"/>
  <c r="H132" i="3"/>
  <c r="I132" i="3"/>
  <c r="J132" i="3"/>
  <c r="K132" i="3"/>
  <c r="T132" i="3" s="1"/>
  <c r="L132" i="3"/>
  <c r="M132" i="3"/>
  <c r="N132" i="3"/>
  <c r="O132" i="3"/>
  <c r="P132" i="3"/>
  <c r="Q132" i="3"/>
  <c r="R132" i="3"/>
  <c r="A133" i="3"/>
  <c r="B133" i="3"/>
  <c r="C133" i="3"/>
  <c r="D133" i="3"/>
  <c r="E133" i="3"/>
  <c r="F133" i="3"/>
  <c r="G133" i="3"/>
  <c r="H133" i="3"/>
  <c r="I133" i="3"/>
  <c r="J133" i="3"/>
  <c r="K133" i="3"/>
  <c r="T133" i="3" s="1"/>
  <c r="L133" i="3"/>
  <c r="M133" i="3"/>
  <c r="N133" i="3"/>
  <c r="O133" i="3"/>
  <c r="P133" i="3"/>
  <c r="Q133" i="3"/>
  <c r="R133" i="3"/>
  <c r="A134" i="3"/>
  <c r="B134" i="3"/>
  <c r="C134" i="3"/>
  <c r="D134" i="3"/>
  <c r="E134" i="3"/>
  <c r="F134" i="3"/>
  <c r="G134" i="3"/>
  <c r="H134" i="3"/>
  <c r="I134" i="3"/>
  <c r="J134" i="3"/>
  <c r="K134" i="3"/>
  <c r="T134" i="3" s="1"/>
  <c r="L134" i="3"/>
  <c r="M134" i="3"/>
  <c r="N134" i="3"/>
  <c r="O134" i="3"/>
  <c r="P134" i="3"/>
  <c r="Q134" i="3"/>
  <c r="R134" i="3"/>
  <c r="A94" i="3"/>
  <c r="B94" i="3"/>
  <c r="C94" i="3"/>
  <c r="D94" i="3"/>
  <c r="E94" i="3"/>
  <c r="F94" i="3"/>
  <c r="G94" i="3"/>
  <c r="H94" i="3"/>
  <c r="I94" i="3"/>
  <c r="J94" i="3"/>
  <c r="K94" i="3"/>
  <c r="T94" i="3" s="1"/>
  <c r="L94" i="3"/>
  <c r="M94" i="3"/>
  <c r="N94" i="3"/>
  <c r="O94" i="3"/>
  <c r="P94" i="3"/>
  <c r="Q94" i="3"/>
  <c r="R94" i="3"/>
  <c r="A95" i="3"/>
  <c r="B95" i="3"/>
  <c r="C95" i="3"/>
  <c r="D95" i="3"/>
  <c r="E95" i="3"/>
  <c r="F95" i="3"/>
  <c r="G95" i="3"/>
  <c r="H95" i="3"/>
  <c r="I95" i="3"/>
  <c r="J95" i="3"/>
  <c r="K95" i="3"/>
  <c r="T95" i="3" s="1"/>
  <c r="L95" i="3"/>
  <c r="M95" i="3"/>
  <c r="N95" i="3"/>
  <c r="O95" i="3"/>
  <c r="P95" i="3"/>
  <c r="Q95" i="3"/>
  <c r="R95" i="3"/>
  <c r="A96" i="3"/>
  <c r="B96" i="3"/>
  <c r="C96" i="3"/>
  <c r="D96" i="3"/>
  <c r="E96" i="3"/>
  <c r="F96" i="3"/>
  <c r="G96" i="3"/>
  <c r="H96" i="3"/>
  <c r="I96" i="3"/>
  <c r="J96" i="3"/>
  <c r="K96" i="3"/>
  <c r="T96" i="3" s="1"/>
  <c r="L96" i="3"/>
  <c r="M96" i="3"/>
  <c r="N96" i="3"/>
  <c r="O96" i="3"/>
  <c r="P96" i="3"/>
  <c r="Q96" i="3"/>
  <c r="R96" i="3"/>
  <c r="A97" i="3"/>
  <c r="B97" i="3"/>
  <c r="C97" i="3"/>
  <c r="D97" i="3"/>
  <c r="E97" i="3"/>
  <c r="F97" i="3"/>
  <c r="G97" i="3"/>
  <c r="H97" i="3"/>
  <c r="I97" i="3"/>
  <c r="J97" i="3"/>
  <c r="K97" i="3"/>
  <c r="T97" i="3" s="1"/>
  <c r="L97" i="3"/>
  <c r="M97" i="3"/>
  <c r="N97" i="3"/>
  <c r="O97" i="3"/>
  <c r="P97" i="3"/>
  <c r="Q97" i="3"/>
  <c r="R97" i="3"/>
  <c r="A98" i="3"/>
  <c r="B98" i="3"/>
  <c r="C98" i="3"/>
  <c r="D98" i="3"/>
  <c r="E98" i="3"/>
  <c r="F98" i="3"/>
  <c r="G98" i="3"/>
  <c r="H98" i="3"/>
  <c r="I98" i="3"/>
  <c r="J98" i="3"/>
  <c r="K98" i="3"/>
  <c r="T98" i="3" s="1"/>
  <c r="L98" i="3"/>
  <c r="M98" i="3"/>
  <c r="N98" i="3"/>
  <c r="O98" i="3"/>
  <c r="P98" i="3"/>
  <c r="Q98" i="3"/>
  <c r="R98" i="3"/>
  <c r="A99" i="3"/>
  <c r="B99" i="3"/>
  <c r="C99" i="3"/>
  <c r="D99" i="3"/>
  <c r="E99" i="3"/>
  <c r="F99" i="3"/>
  <c r="G99" i="3"/>
  <c r="H99" i="3"/>
  <c r="I99" i="3"/>
  <c r="J99" i="3"/>
  <c r="K99" i="3"/>
  <c r="L99" i="3"/>
  <c r="M99" i="3"/>
  <c r="N99" i="3"/>
  <c r="O99" i="3"/>
  <c r="P99" i="3"/>
  <c r="Q99" i="3"/>
  <c r="T99" i="3" s="1"/>
  <c r="R99" i="3"/>
  <c r="A100" i="3"/>
  <c r="B100" i="3"/>
  <c r="C100" i="3"/>
  <c r="D100" i="3"/>
  <c r="E100" i="3"/>
  <c r="F100" i="3"/>
  <c r="G100" i="3"/>
  <c r="H100" i="3"/>
  <c r="I100" i="3"/>
  <c r="J100" i="3"/>
  <c r="K100" i="3"/>
  <c r="T100" i="3" s="1"/>
  <c r="L100" i="3"/>
  <c r="M100" i="3"/>
  <c r="N100" i="3"/>
  <c r="O100" i="3"/>
  <c r="P100" i="3"/>
  <c r="Q100" i="3"/>
  <c r="R100" i="3"/>
  <c r="A101" i="3"/>
  <c r="B101" i="3"/>
  <c r="C101" i="3"/>
  <c r="D101" i="3"/>
  <c r="E101" i="3"/>
  <c r="F101" i="3"/>
  <c r="G101" i="3"/>
  <c r="H101" i="3"/>
  <c r="I101" i="3"/>
  <c r="J101" i="3"/>
  <c r="K101" i="3"/>
  <c r="T101" i="3" s="1"/>
  <c r="L101" i="3"/>
  <c r="M101" i="3"/>
  <c r="N101" i="3"/>
  <c r="O101" i="3"/>
  <c r="P101" i="3"/>
  <c r="Q101" i="3"/>
  <c r="R101" i="3"/>
  <c r="A102" i="3"/>
  <c r="B102" i="3"/>
  <c r="C102" i="3"/>
  <c r="D102" i="3"/>
  <c r="E102" i="3"/>
  <c r="F102" i="3"/>
  <c r="G102" i="3"/>
  <c r="H102" i="3"/>
  <c r="I102" i="3"/>
  <c r="J102" i="3"/>
  <c r="K102" i="3"/>
  <c r="T102" i="3" s="1"/>
  <c r="L102" i="3"/>
  <c r="M102" i="3"/>
  <c r="N102" i="3"/>
  <c r="O102" i="3"/>
  <c r="P102" i="3"/>
  <c r="Q102" i="3"/>
  <c r="R102" i="3"/>
  <c r="A103" i="3"/>
  <c r="B103" i="3"/>
  <c r="C103" i="3"/>
  <c r="D103" i="3"/>
  <c r="E103" i="3"/>
  <c r="F103" i="3"/>
  <c r="G103" i="3"/>
  <c r="H103" i="3"/>
  <c r="I103" i="3"/>
  <c r="J103" i="3"/>
  <c r="K103" i="3"/>
  <c r="T103" i="3" s="1"/>
  <c r="L103" i="3"/>
  <c r="M103" i="3"/>
  <c r="N103" i="3"/>
  <c r="O103" i="3"/>
  <c r="P103" i="3"/>
  <c r="Q103" i="3"/>
  <c r="R103" i="3"/>
  <c r="A104" i="3"/>
  <c r="B104" i="3"/>
  <c r="C104" i="3"/>
  <c r="D104" i="3"/>
  <c r="E104" i="3"/>
  <c r="F104" i="3"/>
  <c r="G104" i="3"/>
  <c r="H104" i="3"/>
  <c r="I104" i="3"/>
  <c r="J104" i="3"/>
  <c r="K104" i="3"/>
  <c r="T104" i="3" s="1"/>
  <c r="L104" i="3"/>
  <c r="M104" i="3"/>
  <c r="N104" i="3"/>
  <c r="O104" i="3"/>
  <c r="P104" i="3"/>
  <c r="Q104" i="3"/>
  <c r="R104" i="3"/>
  <c r="A82" i="3"/>
  <c r="B82" i="3"/>
  <c r="C82" i="3"/>
  <c r="D82" i="3"/>
  <c r="E82" i="3"/>
  <c r="F82" i="3"/>
  <c r="G82" i="3"/>
  <c r="H82" i="3"/>
  <c r="I82" i="3"/>
  <c r="O82" i="3"/>
  <c r="P82" i="3"/>
  <c r="R82" i="3"/>
  <c r="A83" i="3"/>
  <c r="B83" i="3"/>
  <c r="C83" i="3"/>
  <c r="D83" i="3"/>
  <c r="E83" i="3"/>
  <c r="F83" i="3"/>
  <c r="G83" i="3"/>
  <c r="H83" i="3"/>
  <c r="I83" i="3"/>
  <c r="O83" i="3"/>
  <c r="P83" i="3"/>
  <c r="R83" i="3"/>
  <c r="A84" i="3"/>
  <c r="B84" i="3"/>
  <c r="C84" i="3"/>
  <c r="D84" i="3"/>
  <c r="E84" i="3"/>
  <c r="F84" i="3"/>
  <c r="G84" i="3"/>
  <c r="H84" i="3"/>
  <c r="I84" i="3"/>
  <c r="O84" i="3"/>
  <c r="P84" i="3"/>
  <c r="R84" i="3"/>
  <c r="A85" i="3"/>
  <c r="B85" i="3"/>
  <c r="C85" i="3"/>
  <c r="D85" i="3"/>
  <c r="E85" i="3"/>
  <c r="F85" i="3"/>
  <c r="G85" i="3"/>
  <c r="H85" i="3"/>
  <c r="I85" i="3"/>
  <c r="J85" i="3"/>
  <c r="K85" i="3"/>
  <c r="L85" i="3"/>
  <c r="M85" i="3"/>
  <c r="N85" i="3"/>
  <c r="O85" i="3"/>
  <c r="P85" i="3"/>
  <c r="Q85" i="3"/>
  <c r="T85" i="3" s="1"/>
  <c r="R85" i="3"/>
  <c r="A86" i="3"/>
  <c r="B86" i="3"/>
  <c r="C86" i="3"/>
  <c r="D86" i="3"/>
  <c r="E86" i="3"/>
  <c r="F86" i="3"/>
  <c r="G86" i="3"/>
  <c r="H86" i="3"/>
  <c r="I86" i="3"/>
  <c r="J86" i="3"/>
  <c r="K86" i="3"/>
  <c r="L86" i="3"/>
  <c r="M86" i="3"/>
  <c r="N86" i="3"/>
  <c r="O86" i="3"/>
  <c r="P86" i="3"/>
  <c r="Q86" i="3"/>
  <c r="T86" i="3" s="1"/>
  <c r="R86" i="3"/>
  <c r="A87" i="3"/>
  <c r="B87" i="3"/>
  <c r="C87" i="3"/>
  <c r="D87" i="3"/>
  <c r="E87" i="3"/>
  <c r="F87" i="3"/>
  <c r="G87" i="3"/>
  <c r="H87" i="3"/>
  <c r="I87" i="3"/>
  <c r="J87" i="3"/>
  <c r="K87" i="3"/>
  <c r="L87" i="3"/>
  <c r="M87" i="3"/>
  <c r="N87" i="3"/>
  <c r="O87" i="3"/>
  <c r="P87" i="3"/>
  <c r="Q87" i="3"/>
  <c r="T87" i="3" s="1"/>
  <c r="R87" i="3"/>
  <c r="A88" i="3"/>
  <c r="B88" i="3"/>
  <c r="C88" i="3"/>
  <c r="D88" i="3"/>
  <c r="E88" i="3"/>
  <c r="F88" i="3"/>
  <c r="G88" i="3"/>
  <c r="H88" i="3"/>
  <c r="I88" i="3"/>
  <c r="J88" i="3"/>
  <c r="K88" i="3"/>
  <c r="L88" i="3"/>
  <c r="M88" i="3"/>
  <c r="N88" i="3"/>
  <c r="O88" i="3"/>
  <c r="P88" i="3"/>
  <c r="Q88" i="3"/>
  <c r="T88" i="3" s="1"/>
  <c r="R88" i="3"/>
  <c r="A89" i="3"/>
  <c r="B89" i="3"/>
  <c r="C89" i="3"/>
  <c r="D89" i="3"/>
  <c r="E89" i="3"/>
  <c r="F89" i="3"/>
  <c r="G89" i="3"/>
  <c r="H89" i="3"/>
  <c r="I89" i="3"/>
  <c r="J89" i="3"/>
  <c r="K89" i="3"/>
  <c r="L89" i="3"/>
  <c r="M89" i="3"/>
  <c r="N89" i="3"/>
  <c r="O89" i="3"/>
  <c r="P89" i="3"/>
  <c r="Q89" i="3"/>
  <c r="T89" i="3" s="1"/>
  <c r="R89" i="3"/>
  <c r="A90" i="3"/>
  <c r="B90" i="3"/>
  <c r="C90" i="3"/>
  <c r="D90" i="3"/>
  <c r="E90" i="3"/>
  <c r="F90" i="3"/>
  <c r="G90" i="3"/>
  <c r="H90" i="3"/>
  <c r="I90" i="3"/>
  <c r="J90" i="3"/>
  <c r="K90" i="3"/>
  <c r="L90" i="3"/>
  <c r="M90" i="3"/>
  <c r="N90" i="3"/>
  <c r="O90" i="3"/>
  <c r="P90" i="3"/>
  <c r="Q90" i="3"/>
  <c r="T90" i="3" s="1"/>
  <c r="R90" i="3"/>
  <c r="A91" i="3"/>
  <c r="B91" i="3"/>
  <c r="C91" i="3"/>
  <c r="D91" i="3"/>
  <c r="E91" i="3"/>
  <c r="F91" i="3"/>
  <c r="G91" i="3"/>
  <c r="H91" i="3"/>
  <c r="I91" i="3"/>
  <c r="J91" i="3"/>
  <c r="K91" i="3"/>
  <c r="L91" i="3"/>
  <c r="M91" i="3"/>
  <c r="N91" i="3"/>
  <c r="O91" i="3"/>
  <c r="P91" i="3"/>
  <c r="Q91" i="3"/>
  <c r="T91" i="3" s="1"/>
  <c r="R91" i="3"/>
  <c r="A92" i="3"/>
  <c r="B92" i="3"/>
  <c r="C92" i="3"/>
  <c r="D92" i="3"/>
  <c r="E92" i="3"/>
  <c r="F92" i="3"/>
  <c r="G92" i="3"/>
  <c r="H92" i="3"/>
  <c r="I92" i="3"/>
  <c r="J92" i="3"/>
  <c r="K92" i="3"/>
  <c r="L92" i="3"/>
  <c r="M92" i="3"/>
  <c r="N92" i="3"/>
  <c r="O92" i="3"/>
  <c r="P92" i="3"/>
  <c r="Q92" i="3"/>
  <c r="T92" i="3" s="1"/>
  <c r="R92" i="3"/>
  <c r="A93" i="3"/>
  <c r="B93" i="3"/>
  <c r="C93" i="3"/>
  <c r="D93" i="3"/>
  <c r="E93" i="3"/>
  <c r="F93" i="3"/>
  <c r="G93" i="3"/>
  <c r="H93" i="3"/>
  <c r="I93" i="3"/>
  <c r="J93" i="3"/>
  <c r="K93" i="3"/>
  <c r="L93" i="3"/>
  <c r="M93" i="3"/>
  <c r="N93" i="3"/>
  <c r="O93" i="3"/>
  <c r="P93" i="3"/>
  <c r="Q93" i="3"/>
  <c r="T93" i="3" s="1"/>
  <c r="R93" i="3"/>
  <c r="A72" i="3"/>
  <c r="B72" i="3"/>
  <c r="C72" i="3"/>
  <c r="D72" i="3"/>
  <c r="E72" i="3"/>
  <c r="F72" i="3"/>
  <c r="G72" i="3"/>
  <c r="H72" i="3"/>
  <c r="I72" i="3"/>
  <c r="O72" i="3"/>
  <c r="P72" i="3"/>
  <c r="R72" i="3"/>
  <c r="A73" i="3"/>
  <c r="B73" i="3"/>
  <c r="C73" i="3"/>
  <c r="D73" i="3"/>
  <c r="E73" i="3"/>
  <c r="F73" i="3"/>
  <c r="G73" i="3"/>
  <c r="H73" i="3"/>
  <c r="I73" i="3"/>
  <c r="O73" i="3"/>
  <c r="P73" i="3"/>
  <c r="R73" i="3"/>
  <c r="A74" i="3"/>
  <c r="B74" i="3"/>
  <c r="C74" i="3"/>
  <c r="D74" i="3"/>
  <c r="E74" i="3"/>
  <c r="F74" i="3"/>
  <c r="G74" i="3"/>
  <c r="H74" i="3"/>
  <c r="I74" i="3"/>
  <c r="O74" i="3"/>
  <c r="P74" i="3"/>
  <c r="R74" i="3"/>
  <c r="A75" i="3"/>
  <c r="B75" i="3"/>
  <c r="C75" i="3"/>
  <c r="D75" i="3"/>
  <c r="E75" i="3"/>
  <c r="F75" i="3"/>
  <c r="G75" i="3"/>
  <c r="H75" i="3"/>
  <c r="I75" i="3"/>
  <c r="O75" i="3"/>
  <c r="P75" i="3"/>
  <c r="R75" i="3"/>
  <c r="A76" i="3"/>
  <c r="B76" i="3"/>
  <c r="C76" i="3"/>
  <c r="D76" i="3"/>
  <c r="E76" i="3"/>
  <c r="F76" i="3"/>
  <c r="G76" i="3"/>
  <c r="H76" i="3"/>
  <c r="I76" i="3"/>
  <c r="O76" i="3"/>
  <c r="P76" i="3"/>
  <c r="R76" i="3"/>
  <c r="A77" i="3"/>
  <c r="B77" i="3"/>
  <c r="C77" i="3"/>
  <c r="D77" i="3"/>
  <c r="E77" i="3"/>
  <c r="F77" i="3"/>
  <c r="G77" i="3"/>
  <c r="H77" i="3"/>
  <c r="I77" i="3"/>
  <c r="O77" i="3"/>
  <c r="P77" i="3"/>
  <c r="R77" i="3"/>
  <c r="A78" i="3"/>
  <c r="B78" i="3"/>
  <c r="C78" i="3"/>
  <c r="D78" i="3"/>
  <c r="E78" i="3"/>
  <c r="F78" i="3"/>
  <c r="G78" i="3"/>
  <c r="H78" i="3"/>
  <c r="I78" i="3"/>
  <c r="O78" i="3"/>
  <c r="P78" i="3"/>
  <c r="R78" i="3"/>
  <c r="A79" i="3"/>
  <c r="B79" i="3"/>
  <c r="C79" i="3"/>
  <c r="D79" i="3"/>
  <c r="E79" i="3"/>
  <c r="F79" i="3"/>
  <c r="G79" i="3"/>
  <c r="H79" i="3"/>
  <c r="I79" i="3"/>
  <c r="O79" i="3"/>
  <c r="P79" i="3"/>
  <c r="R79" i="3"/>
  <c r="A80" i="3"/>
  <c r="B80" i="3"/>
  <c r="C80" i="3"/>
  <c r="D80" i="3"/>
  <c r="E80" i="3"/>
  <c r="F80" i="3"/>
  <c r="G80" i="3"/>
  <c r="H80" i="3"/>
  <c r="I80" i="3"/>
  <c r="O80" i="3"/>
  <c r="P80" i="3"/>
  <c r="R80" i="3"/>
  <c r="A81" i="3"/>
  <c r="B81" i="3"/>
  <c r="C81" i="3"/>
  <c r="D81" i="3"/>
  <c r="E81" i="3"/>
  <c r="F81" i="3"/>
  <c r="G81" i="3"/>
  <c r="H81" i="3"/>
  <c r="I81" i="3"/>
  <c r="O81" i="3"/>
  <c r="P81" i="3"/>
  <c r="R81" i="3"/>
  <c r="A64" i="3"/>
  <c r="B64" i="3"/>
  <c r="C64" i="3"/>
  <c r="D64" i="3"/>
  <c r="E64" i="3"/>
  <c r="F64" i="3"/>
  <c r="G64" i="3"/>
  <c r="H64" i="3"/>
  <c r="I64" i="3"/>
  <c r="O64" i="3"/>
  <c r="P64" i="3"/>
  <c r="R64" i="3"/>
  <c r="A65" i="3"/>
  <c r="B65" i="3"/>
  <c r="C65" i="3"/>
  <c r="D65" i="3"/>
  <c r="E65" i="3"/>
  <c r="F65" i="3"/>
  <c r="G65" i="3"/>
  <c r="H65" i="3"/>
  <c r="I65" i="3"/>
  <c r="O65" i="3"/>
  <c r="P65" i="3"/>
  <c r="R65" i="3"/>
  <c r="A66" i="3"/>
  <c r="B66" i="3"/>
  <c r="C66" i="3"/>
  <c r="D66" i="3"/>
  <c r="E66" i="3"/>
  <c r="F66" i="3"/>
  <c r="G66" i="3"/>
  <c r="H66" i="3"/>
  <c r="I66" i="3"/>
  <c r="O66" i="3"/>
  <c r="P66" i="3"/>
  <c r="R66" i="3"/>
  <c r="A67" i="3"/>
  <c r="B67" i="3"/>
  <c r="C67" i="3"/>
  <c r="D67" i="3"/>
  <c r="E67" i="3"/>
  <c r="F67" i="3"/>
  <c r="G67" i="3"/>
  <c r="H67" i="3"/>
  <c r="I67" i="3"/>
  <c r="O67" i="3"/>
  <c r="P67" i="3"/>
  <c r="R67" i="3"/>
  <c r="A68" i="3"/>
  <c r="B68" i="3"/>
  <c r="C68" i="3"/>
  <c r="D68" i="3"/>
  <c r="E68" i="3"/>
  <c r="F68" i="3"/>
  <c r="G68" i="3"/>
  <c r="H68" i="3"/>
  <c r="I68" i="3"/>
  <c r="O68" i="3"/>
  <c r="P68" i="3"/>
  <c r="R68" i="3"/>
  <c r="A69" i="3"/>
  <c r="B69" i="3"/>
  <c r="C69" i="3"/>
  <c r="D69" i="3"/>
  <c r="E69" i="3"/>
  <c r="F69" i="3"/>
  <c r="G69" i="3"/>
  <c r="H69" i="3"/>
  <c r="I69" i="3"/>
  <c r="O69" i="3"/>
  <c r="P69" i="3"/>
  <c r="R69" i="3"/>
  <c r="A70" i="3"/>
  <c r="B70" i="3"/>
  <c r="C70" i="3"/>
  <c r="D70" i="3"/>
  <c r="E70" i="3"/>
  <c r="F70" i="3"/>
  <c r="G70" i="3"/>
  <c r="H70" i="3"/>
  <c r="I70" i="3"/>
  <c r="O70" i="3"/>
  <c r="P70" i="3"/>
  <c r="R70" i="3"/>
  <c r="A71" i="3"/>
  <c r="B71" i="3"/>
  <c r="C71" i="3"/>
  <c r="D71" i="3"/>
  <c r="E71" i="3"/>
  <c r="F71" i="3"/>
  <c r="G71" i="3"/>
  <c r="H71" i="3"/>
  <c r="I71" i="3"/>
  <c r="O71" i="3"/>
  <c r="P71" i="3"/>
  <c r="R71" i="3"/>
  <c r="A54" i="3"/>
  <c r="B54" i="3"/>
  <c r="C54" i="3"/>
  <c r="D54" i="3"/>
  <c r="E54" i="3"/>
  <c r="F54" i="3"/>
  <c r="G54" i="3"/>
  <c r="H54" i="3"/>
  <c r="I54" i="3"/>
  <c r="O54" i="3"/>
  <c r="P54" i="3"/>
  <c r="R54" i="3"/>
  <c r="A55" i="3"/>
  <c r="B55" i="3"/>
  <c r="C55" i="3"/>
  <c r="D55" i="3"/>
  <c r="E55" i="3"/>
  <c r="F55" i="3"/>
  <c r="G55" i="3"/>
  <c r="H55" i="3"/>
  <c r="I55" i="3"/>
  <c r="O55" i="3"/>
  <c r="P55" i="3"/>
  <c r="R55" i="3"/>
  <c r="A56" i="3"/>
  <c r="B56" i="3"/>
  <c r="C56" i="3"/>
  <c r="D56" i="3"/>
  <c r="E56" i="3"/>
  <c r="F56" i="3"/>
  <c r="G56" i="3"/>
  <c r="H56" i="3"/>
  <c r="I56" i="3"/>
  <c r="O56" i="3"/>
  <c r="P56" i="3"/>
  <c r="R56" i="3"/>
  <c r="A57" i="3"/>
  <c r="B57" i="3"/>
  <c r="C57" i="3"/>
  <c r="D57" i="3"/>
  <c r="E57" i="3"/>
  <c r="F57" i="3"/>
  <c r="G57" i="3"/>
  <c r="H57" i="3"/>
  <c r="I57" i="3"/>
  <c r="O57" i="3"/>
  <c r="P57" i="3"/>
  <c r="R57" i="3"/>
  <c r="A58" i="3"/>
  <c r="B58" i="3"/>
  <c r="C58" i="3"/>
  <c r="D58" i="3"/>
  <c r="E58" i="3"/>
  <c r="F58" i="3"/>
  <c r="G58" i="3"/>
  <c r="H58" i="3"/>
  <c r="I58" i="3"/>
  <c r="O58" i="3"/>
  <c r="P58" i="3"/>
  <c r="R58" i="3"/>
  <c r="A59" i="3"/>
  <c r="B59" i="3"/>
  <c r="C59" i="3"/>
  <c r="D59" i="3"/>
  <c r="E59" i="3"/>
  <c r="F59" i="3"/>
  <c r="G59" i="3"/>
  <c r="H59" i="3"/>
  <c r="I59" i="3"/>
  <c r="O59" i="3"/>
  <c r="P59" i="3"/>
  <c r="R59" i="3"/>
  <c r="A60" i="3"/>
  <c r="B60" i="3"/>
  <c r="C60" i="3"/>
  <c r="D60" i="3"/>
  <c r="E60" i="3"/>
  <c r="F60" i="3"/>
  <c r="G60" i="3"/>
  <c r="H60" i="3"/>
  <c r="I60" i="3"/>
  <c r="O60" i="3"/>
  <c r="P60" i="3"/>
  <c r="R60" i="3"/>
  <c r="A61" i="3"/>
  <c r="B61" i="3"/>
  <c r="C61" i="3"/>
  <c r="D61" i="3"/>
  <c r="E61" i="3"/>
  <c r="F61" i="3"/>
  <c r="G61" i="3"/>
  <c r="H61" i="3"/>
  <c r="I61" i="3"/>
  <c r="O61" i="3"/>
  <c r="P61" i="3"/>
  <c r="R61" i="3"/>
  <c r="A62" i="3"/>
  <c r="B62" i="3"/>
  <c r="C62" i="3"/>
  <c r="D62" i="3"/>
  <c r="E62" i="3"/>
  <c r="F62" i="3"/>
  <c r="G62" i="3"/>
  <c r="H62" i="3"/>
  <c r="I62" i="3"/>
  <c r="O62" i="3"/>
  <c r="P62" i="3"/>
  <c r="R62" i="3"/>
  <c r="A63" i="3"/>
  <c r="B63" i="3"/>
  <c r="C63" i="3"/>
  <c r="D63" i="3"/>
  <c r="E63" i="3"/>
  <c r="F63" i="3"/>
  <c r="G63" i="3"/>
  <c r="H63" i="3"/>
  <c r="I63" i="3"/>
  <c r="O63" i="3"/>
  <c r="P63" i="3"/>
  <c r="R63" i="3"/>
  <c r="A45" i="3"/>
  <c r="B45" i="3"/>
  <c r="C45" i="3"/>
  <c r="D45" i="3"/>
  <c r="E45" i="3"/>
  <c r="F45" i="3"/>
  <c r="G45" i="3"/>
  <c r="H45" i="3"/>
  <c r="I45" i="3"/>
  <c r="O45" i="3"/>
  <c r="P45" i="3"/>
  <c r="R45" i="3"/>
  <c r="A46" i="3"/>
  <c r="B46" i="3"/>
  <c r="C46" i="3"/>
  <c r="D46" i="3"/>
  <c r="E46" i="3"/>
  <c r="F46" i="3"/>
  <c r="G46" i="3"/>
  <c r="H46" i="3"/>
  <c r="I46" i="3"/>
  <c r="O46" i="3"/>
  <c r="P46" i="3"/>
  <c r="R46" i="3"/>
  <c r="A47" i="3"/>
  <c r="B47" i="3"/>
  <c r="C47" i="3"/>
  <c r="D47" i="3"/>
  <c r="E47" i="3"/>
  <c r="F47" i="3"/>
  <c r="G47" i="3"/>
  <c r="H47" i="3"/>
  <c r="I47" i="3"/>
  <c r="O47" i="3"/>
  <c r="P47" i="3"/>
  <c r="R47" i="3"/>
  <c r="A48" i="3"/>
  <c r="B48" i="3"/>
  <c r="C48" i="3"/>
  <c r="D48" i="3"/>
  <c r="E48" i="3"/>
  <c r="F48" i="3"/>
  <c r="G48" i="3"/>
  <c r="H48" i="3"/>
  <c r="I48" i="3"/>
  <c r="O48" i="3"/>
  <c r="P48" i="3"/>
  <c r="R48" i="3"/>
  <c r="A49" i="3"/>
  <c r="B49" i="3"/>
  <c r="C49" i="3"/>
  <c r="D49" i="3"/>
  <c r="E49" i="3"/>
  <c r="F49" i="3"/>
  <c r="G49" i="3"/>
  <c r="H49" i="3"/>
  <c r="I49" i="3"/>
  <c r="O49" i="3"/>
  <c r="P49" i="3"/>
  <c r="R49" i="3"/>
  <c r="A50" i="3"/>
  <c r="B50" i="3"/>
  <c r="C50" i="3"/>
  <c r="D50" i="3"/>
  <c r="E50" i="3"/>
  <c r="F50" i="3"/>
  <c r="G50" i="3"/>
  <c r="H50" i="3"/>
  <c r="I50" i="3"/>
  <c r="O50" i="3"/>
  <c r="P50" i="3"/>
  <c r="R50" i="3"/>
  <c r="A51" i="3"/>
  <c r="B51" i="3"/>
  <c r="C51" i="3"/>
  <c r="D51" i="3"/>
  <c r="E51" i="3"/>
  <c r="F51" i="3"/>
  <c r="G51" i="3"/>
  <c r="H51" i="3"/>
  <c r="I51" i="3"/>
  <c r="O51" i="3"/>
  <c r="P51" i="3"/>
  <c r="R51" i="3"/>
  <c r="A52" i="3"/>
  <c r="B52" i="3"/>
  <c r="C52" i="3"/>
  <c r="D52" i="3"/>
  <c r="E52" i="3"/>
  <c r="F52" i="3"/>
  <c r="G52" i="3"/>
  <c r="H52" i="3"/>
  <c r="I52" i="3"/>
  <c r="O52" i="3"/>
  <c r="P52" i="3"/>
  <c r="R52" i="3"/>
  <c r="A53" i="3"/>
  <c r="B53" i="3"/>
  <c r="C53" i="3"/>
  <c r="D53" i="3"/>
  <c r="E53" i="3"/>
  <c r="F53" i="3"/>
  <c r="G53" i="3"/>
  <c r="H53" i="3"/>
  <c r="I53" i="3"/>
  <c r="O53" i="3"/>
  <c r="P53" i="3"/>
  <c r="R53" i="3"/>
  <c r="A31" i="3"/>
  <c r="B31" i="3"/>
  <c r="C31" i="3"/>
  <c r="D31" i="3"/>
  <c r="E31" i="3"/>
  <c r="F31" i="3"/>
  <c r="G31" i="3"/>
  <c r="H31" i="3"/>
  <c r="I31" i="3"/>
  <c r="O31" i="3"/>
  <c r="P31" i="3"/>
  <c r="R31" i="3"/>
  <c r="A32" i="3"/>
  <c r="B32" i="3"/>
  <c r="C32" i="3"/>
  <c r="D32" i="3"/>
  <c r="E32" i="3"/>
  <c r="F32" i="3"/>
  <c r="G32" i="3"/>
  <c r="H32" i="3"/>
  <c r="I32" i="3"/>
  <c r="O32" i="3"/>
  <c r="P32" i="3"/>
  <c r="R32" i="3"/>
  <c r="A33" i="3"/>
  <c r="B33" i="3"/>
  <c r="C33" i="3"/>
  <c r="D33" i="3"/>
  <c r="E33" i="3"/>
  <c r="F33" i="3"/>
  <c r="G33" i="3"/>
  <c r="H33" i="3"/>
  <c r="I33" i="3"/>
  <c r="O33" i="3"/>
  <c r="P33" i="3"/>
  <c r="R33" i="3"/>
  <c r="A34" i="3"/>
  <c r="B34" i="3"/>
  <c r="C34" i="3"/>
  <c r="D34" i="3"/>
  <c r="E34" i="3"/>
  <c r="F34" i="3"/>
  <c r="G34" i="3"/>
  <c r="H34" i="3"/>
  <c r="I34" i="3"/>
  <c r="O34" i="3"/>
  <c r="P34" i="3"/>
  <c r="R34" i="3"/>
  <c r="A35" i="3"/>
  <c r="B35" i="3"/>
  <c r="C35" i="3"/>
  <c r="D35" i="3"/>
  <c r="E35" i="3"/>
  <c r="F35" i="3"/>
  <c r="G35" i="3"/>
  <c r="H35" i="3"/>
  <c r="I35" i="3"/>
  <c r="O35" i="3"/>
  <c r="P35" i="3"/>
  <c r="R35" i="3"/>
  <c r="A36" i="3"/>
  <c r="B36" i="3"/>
  <c r="C36" i="3"/>
  <c r="D36" i="3"/>
  <c r="E36" i="3"/>
  <c r="F36" i="3"/>
  <c r="G36" i="3"/>
  <c r="H36" i="3"/>
  <c r="I36" i="3"/>
  <c r="O36" i="3"/>
  <c r="P36" i="3"/>
  <c r="R36" i="3"/>
  <c r="A37" i="3"/>
  <c r="B37" i="3"/>
  <c r="C37" i="3"/>
  <c r="D37" i="3"/>
  <c r="E37" i="3"/>
  <c r="F37" i="3"/>
  <c r="G37" i="3"/>
  <c r="H37" i="3"/>
  <c r="I37" i="3"/>
  <c r="O37" i="3"/>
  <c r="P37" i="3"/>
  <c r="R37" i="3"/>
  <c r="A38" i="3"/>
  <c r="B38" i="3"/>
  <c r="C38" i="3"/>
  <c r="D38" i="3"/>
  <c r="E38" i="3"/>
  <c r="F38" i="3"/>
  <c r="G38" i="3"/>
  <c r="H38" i="3"/>
  <c r="I38" i="3"/>
  <c r="O38" i="3"/>
  <c r="P38" i="3"/>
  <c r="R38" i="3"/>
  <c r="A39" i="3"/>
  <c r="B39" i="3"/>
  <c r="C39" i="3"/>
  <c r="D39" i="3"/>
  <c r="E39" i="3"/>
  <c r="F39" i="3"/>
  <c r="G39" i="3"/>
  <c r="H39" i="3"/>
  <c r="I39" i="3"/>
  <c r="O39" i="3"/>
  <c r="P39" i="3"/>
  <c r="R39" i="3"/>
  <c r="A40" i="3"/>
  <c r="B40" i="3"/>
  <c r="C40" i="3"/>
  <c r="D40" i="3"/>
  <c r="E40" i="3"/>
  <c r="F40" i="3"/>
  <c r="G40" i="3"/>
  <c r="H40" i="3"/>
  <c r="I40" i="3"/>
  <c r="O40" i="3"/>
  <c r="P40" i="3"/>
  <c r="R40" i="3"/>
  <c r="A41" i="3"/>
  <c r="B41" i="3"/>
  <c r="C41" i="3"/>
  <c r="D41" i="3"/>
  <c r="E41" i="3"/>
  <c r="F41" i="3"/>
  <c r="G41" i="3"/>
  <c r="H41" i="3"/>
  <c r="I41" i="3"/>
  <c r="O41" i="3"/>
  <c r="P41" i="3"/>
  <c r="R41" i="3"/>
  <c r="A42" i="3"/>
  <c r="B42" i="3"/>
  <c r="C42" i="3"/>
  <c r="D42" i="3"/>
  <c r="E42" i="3"/>
  <c r="F42" i="3"/>
  <c r="G42" i="3"/>
  <c r="H42" i="3"/>
  <c r="I42" i="3"/>
  <c r="O42" i="3"/>
  <c r="P42" i="3"/>
  <c r="R42" i="3"/>
  <c r="A43" i="3"/>
  <c r="B43" i="3"/>
  <c r="C43" i="3"/>
  <c r="D43" i="3"/>
  <c r="E43" i="3"/>
  <c r="F43" i="3"/>
  <c r="G43" i="3"/>
  <c r="H43" i="3"/>
  <c r="I43" i="3"/>
  <c r="O43" i="3"/>
  <c r="P43" i="3"/>
  <c r="R43" i="3"/>
  <c r="A44" i="3"/>
  <c r="B44" i="3"/>
  <c r="C44" i="3"/>
  <c r="D44" i="3"/>
  <c r="E44" i="3"/>
  <c r="F44" i="3"/>
  <c r="G44" i="3"/>
  <c r="H44" i="3"/>
  <c r="I44" i="3"/>
  <c r="O44" i="3"/>
  <c r="P44" i="3"/>
  <c r="R44" i="3"/>
  <c r="A2" i="3"/>
  <c r="B2" i="3"/>
  <c r="C2" i="3"/>
  <c r="D2" i="3"/>
  <c r="E2" i="3"/>
  <c r="F2" i="3"/>
  <c r="G2" i="3"/>
  <c r="H2" i="3"/>
  <c r="I2" i="3"/>
  <c r="O2" i="3"/>
  <c r="P2" i="3"/>
  <c r="R2" i="3"/>
  <c r="A3" i="3"/>
  <c r="B3" i="3"/>
  <c r="C3" i="3"/>
  <c r="D3" i="3"/>
  <c r="E3" i="3"/>
  <c r="F3" i="3"/>
  <c r="G3" i="3"/>
  <c r="H3" i="3"/>
  <c r="I3" i="3"/>
  <c r="O3" i="3"/>
  <c r="P3" i="3"/>
  <c r="R3" i="3"/>
  <c r="A4" i="3"/>
  <c r="B4" i="3"/>
  <c r="C4" i="3"/>
  <c r="D4" i="3"/>
  <c r="E4" i="3"/>
  <c r="F4" i="3"/>
  <c r="G4" i="3"/>
  <c r="H4" i="3"/>
  <c r="I4" i="3"/>
  <c r="O4" i="3"/>
  <c r="P4" i="3"/>
  <c r="R4" i="3"/>
  <c r="A5" i="3"/>
  <c r="B5" i="3"/>
  <c r="C5" i="3"/>
  <c r="D5" i="3"/>
  <c r="E5" i="3"/>
  <c r="F5" i="3"/>
  <c r="G5" i="3"/>
  <c r="H5" i="3"/>
  <c r="I5" i="3"/>
  <c r="O5" i="3"/>
  <c r="P5" i="3"/>
  <c r="R5" i="3"/>
  <c r="A6" i="3"/>
  <c r="B6" i="3"/>
  <c r="C6" i="3"/>
  <c r="D6" i="3"/>
  <c r="E6" i="3"/>
  <c r="F6" i="3"/>
  <c r="G6" i="3"/>
  <c r="H6" i="3"/>
  <c r="I6" i="3"/>
  <c r="O6" i="3"/>
  <c r="P6" i="3"/>
  <c r="R6" i="3"/>
  <c r="A7" i="3"/>
  <c r="B7" i="3"/>
  <c r="C7" i="3"/>
  <c r="D7" i="3"/>
  <c r="E7" i="3"/>
  <c r="F7" i="3"/>
  <c r="G7" i="3"/>
  <c r="H7" i="3"/>
  <c r="I7" i="3"/>
  <c r="O7" i="3"/>
  <c r="P7" i="3"/>
  <c r="R7" i="3"/>
  <c r="A8" i="3"/>
  <c r="B8" i="3"/>
  <c r="C8" i="3"/>
  <c r="D8" i="3"/>
  <c r="E8" i="3"/>
  <c r="F8" i="3"/>
  <c r="G8" i="3"/>
  <c r="H8" i="3"/>
  <c r="I8" i="3"/>
  <c r="O8" i="3"/>
  <c r="P8" i="3"/>
  <c r="R8" i="3"/>
  <c r="A9" i="3"/>
  <c r="B9" i="3"/>
  <c r="C9" i="3"/>
  <c r="D9" i="3"/>
  <c r="E9" i="3"/>
  <c r="F9" i="3"/>
  <c r="G9" i="3"/>
  <c r="H9" i="3"/>
  <c r="I9" i="3"/>
  <c r="O9" i="3"/>
  <c r="P9" i="3"/>
  <c r="R9" i="3"/>
  <c r="A10" i="3"/>
  <c r="B10" i="3"/>
  <c r="C10" i="3"/>
  <c r="D10" i="3"/>
  <c r="E10" i="3"/>
  <c r="F10" i="3"/>
  <c r="G10" i="3"/>
  <c r="H10" i="3"/>
  <c r="I10" i="3"/>
  <c r="O10" i="3"/>
  <c r="P10" i="3"/>
  <c r="R10" i="3"/>
  <c r="A11" i="3"/>
  <c r="B11" i="3"/>
  <c r="C11" i="3"/>
  <c r="D11" i="3"/>
  <c r="E11" i="3"/>
  <c r="F11" i="3"/>
  <c r="G11" i="3"/>
  <c r="H11" i="3"/>
  <c r="I11" i="3"/>
  <c r="O11" i="3"/>
  <c r="P11" i="3"/>
  <c r="R11" i="3"/>
  <c r="A12" i="3"/>
  <c r="B12" i="3"/>
  <c r="C12" i="3"/>
  <c r="D12" i="3"/>
  <c r="E12" i="3"/>
  <c r="F12" i="3"/>
  <c r="G12" i="3"/>
  <c r="H12" i="3"/>
  <c r="I12" i="3"/>
  <c r="O12" i="3"/>
  <c r="P12" i="3"/>
  <c r="R12" i="3"/>
  <c r="A13" i="3"/>
  <c r="B13" i="3"/>
  <c r="C13" i="3"/>
  <c r="D13" i="3"/>
  <c r="E13" i="3"/>
  <c r="F13" i="3"/>
  <c r="G13" i="3"/>
  <c r="H13" i="3"/>
  <c r="I13" i="3"/>
  <c r="O13" i="3"/>
  <c r="P13" i="3"/>
  <c r="R13" i="3"/>
  <c r="A14" i="3"/>
  <c r="B14" i="3"/>
  <c r="C14" i="3"/>
  <c r="D14" i="3"/>
  <c r="E14" i="3"/>
  <c r="F14" i="3"/>
  <c r="G14" i="3"/>
  <c r="H14" i="3"/>
  <c r="I14" i="3"/>
  <c r="O14" i="3"/>
  <c r="P14" i="3"/>
  <c r="R14" i="3"/>
  <c r="A15" i="3"/>
  <c r="B15" i="3"/>
  <c r="C15" i="3"/>
  <c r="D15" i="3"/>
  <c r="E15" i="3"/>
  <c r="F15" i="3"/>
  <c r="G15" i="3"/>
  <c r="H15" i="3"/>
  <c r="I15" i="3"/>
  <c r="O15" i="3"/>
  <c r="P15" i="3"/>
  <c r="R15" i="3"/>
  <c r="A16" i="3"/>
  <c r="B16" i="3"/>
  <c r="C16" i="3"/>
  <c r="D16" i="3"/>
  <c r="E16" i="3"/>
  <c r="F16" i="3"/>
  <c r="G16" i="3"/>
  <c r="H16" i="3"/>
  <c r="I16" i="3"/>
  <c r="O16" i="3"/>
  <c r="P16" i="3"/>
  <c r="R16" i="3"/>
  <c r="A17" i="3"/>
  <c r="B17" i="3"/>
  <c r="C17" i="3"/>
  <c r="D17" i="3"/>
  <c r="E17" i="3"/>
  <c r="F17" i="3"/>
  <c r="G17" i="3"/>
  <c r="H17" i="3"/>
  <c r="I17" i="3"/>
  <c r="O17" i="3"/>
  <c r="P17" i="3"/>
  <c r="R17" i="3"/>
  <c r="A18" i="3"/>
  <c r="B18" i="3"/>
  <c r="C18" i="3"/>
  <c r="D18" i="3"/>
  <c r="E18" i="3"/>
  <c r="F18" i="3"/>
  <c r="G18" i="3"/>
  <c r="H18" i="3"/>
  <c r="I18" i="3"/>
  <c r="O18" i="3"/>
  <c r="P18" i="3"/>
  <c r="R18" i="3"/>
  <c r="A19" i="3"/>
  <c r="B19" i="3"/>
  <c r="C19" i="3"/>
  <c r="D19" i="3"/>
  <c r="E19" i="3"/>
  <c r="F19" i="3"/>
  <c r="G19" i="3"/>
  <c r="H19" i="3"/>
  <c r="I19" i="3"/>
  <c r="O19" i="3"/>
  <c r="P19" i="3"/>
  <c r="R19" i="3"/>
  <c r="A20" i="3"/>
  <c r="B20" i="3"/>
  <c r="C20" i="3"/>
  <c r="D20" i="3"/>
  <c r="E20" i="3"/>
  <c r="F20" i="3"/>
  <c r="G20" i="3"/>
  <c r="H20" i="3"/>
  <c r="I20" i="3"/>
  <c r="O20" i="3"/>
  <c r="P20" i="3"/>
  <c r="R20" i="3"/>
  <c r="A21" i="3"/>
  <c r="B21" i="3"/>
  <c r="C21" i="3"/>
  <c r="D21" i="3"/>
  <c r="E21" i="3"/>
  <c r="F21" i="3"/>
  <c r="G21" i="3"/>
  <c r="H21" i="3"/>
  <c r="I21" i="3"/>
  <c r="O21" i="3"/>
  <c r="P21" i="3"/>
  <c r="R21" i="3"/>
  <c r="A22" i="3"/>
  <c r="B22" i="3"/>
  <c r="C22" i="3"/>
  <c r="D22" i="3"/>
  <c r="E22" i="3"/>
  <c r="F22" i="3"/>
  <c r="G22" i="3"/>
  <c r="H22" i="3"/>
  <c r="I22" i="3"/>
  <c r="O22" i="3"/>
  <c r="P22" i="3"/>
  <c r="R22" i="3"/>
  <c r="A23" i="3"/>
  <c r="B23" i="3"/>
  <c r="C23" i="3"/>
  <c r="D23" i="3"/>
  <c r="E23" i="3"/>
  <c r="F23" i="3"/>
  <c r="G23" i="3"/>
  <c r="H23" i="3"/>
  <c r="I23" i="3"/>
  <c r="O23" i="3"/>
  <c r="P23" i="3"/>
  <c r="R23" i="3"/>
  <c r="A24" i="3"/>
  <c r="B24" i="3"/>
  <c r="C24" i="3"/>
  <c r="D24" i="3"/>
  <c r="E24" i="3"/>
  <c r="F24" i="3"/>
  <c r="G24" i="3"/>
  <c r="H24" i="3"/>
  <c r="I24" i="3"/>
  <c r="O24" i="3"/>
  <c r="P24" i="3"/>
  <c r="R24" i="3"/>
  <c r="A25" i="3"/>
  <c r="B25" i="3"/>
  <c r="C25" i="3"/>
  <c r="D25" i="3"/>
  <c r="E25" i="3"/>
  <c r="F25" i="3"/>
  <c r="G25" i="3"/>
  <c r="H25" i="3"/>
  <c r="I25" i="3"/>
  <c r="O25" i="3"/>
  <c r="P25" i="3"/>
  <c r="R25" i="3"/>
  <c r="A26" i="3"/>
  <c r="B26" i="3"/>
  <c r="C26" i="3"/>
  <c r="D26" i="3"/>
  <c r="E26" i="3"/>
  <c r="F26" i="3"/>
  <c r="G26" i="3"/>
  <c r="H26" i="3"/>
  <c r="I26" i="3"/>
  <c r="O26" i="3"/>
  <c r="P26" i="3"/>
  <c r="R26" i="3"/>
  <c r="A27" i="3"/>
  <c r="B27" i="3"/>
  <c r="C27" i="3"/>
  <c r="D27" i="3"/>
  <c r="E27" i="3"/>
  <c r="F27" i="3"/>
  <c r="G27" i="3"/>
  <c r="H27" i="3"/>
  <c r="I27" i="3"/>
  <c r="O27" i="3"/>
  <c r="P27" i="3"/>
  <c r="R27" i="3"/>
  <c r="A28" i="3"/>
  <c r="B28" i="3"/>
  <c r="C28" i="3"/>
  <c r="D28" i="3"/>
  <c r="E28" i="3"/>
  <c r="F28" i="3"/>
  <c r="G28" i="3"/>
  <c r="H28" i="3"/>
  <c r="I28" i="3"/>
  <c r="O28" i="3"/>
  <c r="P28" i="3"/>
  <c r="R28" i="3"/>
  <c r="A29" i="3"/>
  <c r="B29" i="3"/>
  <c r="C29" i="3"/>
  <c r="D29" i="3"/>
  <c r="E29" i="3"/>
  <c r="F29" i="3"/>
  <c r="G29" i="3"/>
  <c r="H29" i="3"/>
  <c r="I29" i="3"/>
  <c r="O29" i="3"/>
  <c r="P29" i="3"/>
  <c r="R29" i="3"/>
  <c r="A30" i="3"/>
  <c r="B30" i="3"/>
  <c r="C30" i="3"/>
  <c r="D30" i="3"/>
  <c r="E30" i="3"/>
  <c r="F30" i="3"/>
  <c r="G30" i="3"/>
  <c r="H30" i="3"/>
  <c r="I30" i="3"/>
  <c r="O30" i="3"/>
  <c r="P30" i="3"/>
  <c r="R30" i="3"/>
  <c r="B1" i="3"/>
  <c r="C1" i="3"/>
  <c r="D1" i="3"/>
  <c r="E1" i="3"/>
  <c r="F1" i="3"/>
  <c r="G1" i="3"/>
  <c r="H1" i="3"/>
  <c r="I1" i="3"/>
  <c r="J1" i="3"/>
  <c r="K1" i="3"/>
  <c r="L1" i="3"/>
  <c r="M1" i="3"/>
  <c r="N1" i="3"/>
  <c r="O1" i="3"/>
  <c r="P1" i="3"/>
  <c r="Q1" i="3"/>
  <c r="R1" i="3"/>
  <c r="A1" i="3"/>
  <c r="I102" i="1" l="1"/>
  <c r="I145" i="3" s="1"/>
  <c r="P102" i="1"/>
  <c r="P145" i="3" s="1"/>
  <c r="R102" i="1"/>
  <c r="R145" i="3" s="1"/>
  <c r="Q91" i="1" l="1"/>
  <c r="Q90" i="1"/>
  <c r="Q89" i="1"/>
  <c r="Q83" i="1"/>
  <c r="Q88" i="1"/>
  <c r="Q87" i="1"/>
  <c r="Q82" i="1"/>
  <c r="Q81" i="1"/>
  <c r="Q80" i="1"/>
  <c r="Q79" i="1"/>
  <c r="Q78" i="1"/>
  <c r="Q77" i="1"/>
  <c r="Q76" i="1"/>
  <c r="Q86" i="1"/>
  <c r="Q85" i="1"/>
  <c r="Q75" i="1"/>
  <c r="Q74" i="1"/>
  <c r="Q8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5" i="1"/>
  <c r="Q44" i="1"/>
  <c r="Q43" i="1"/>
  <c r="Q42" i="1"/>
  <c r="Q41" i="1"/>
  <c r="Q40" i="1"/>
  <c r="Q39" i="1"/>
  <c r="Q38" i="1"/>
  <c r="Q37" i="1"/>
  <c r="Q36" i="1"/>
  <c r="Q21" i="1"/>
  <c r="Q20" i="1"/>
  <c r="Q35" i="1"/>
  <c r="Q34" i="1"/>
  <c r="Q33" i="1"/>
  <c r="Q32" i="1"/>
  <c r="Q31" i="1"/>
  <c r="Q30" i="1"/>
  <c r="Q29" i="1"/>
  <c r="Q28" i="1"/>
  <c r="Q27" i="1"/>
  <c r="Q26" i="1"/>
  <c r="Q25" i="1"/>
  <c r="Q46" i="1"/>
  <c r="Q19" i="1"/>
  <c r="Q2" i="3" s="1"/>
  <c r="T2" i="3" s="1"/>
  <c r="Q99" i="1"/>
  <c r="Q98" i="1"/>
  <c r="Q97" i="1"/>
  <c r="Q96" i="1"/>
  <c r="Q101" i="1"/>
  <c r="Q100" i="1"/>
  <c r="Q95" i="1"/>
  <c r="Q94" i="1"/>
  <c r="Q93" i="1"/>
  <c r="Q92" i="1"/>
  <c r="Q24" i="1"/>
  <c r="J20" i="1" l="1"/>
  <c r="M20" i="1" s="1"/>
  <c r="Q3" i="3"/>
  <c r="T3" i="3" s="1"/>
  <c r="J42" i="1"/>
  <c r="M42" i="1" s="1"/>
  <c r="Q25" i="3"/>
  <c r="T25" i="3" s="1"/>
  <c r="J51" i="1"/>
  <c r="M51" i="1" s="1"/>
  <c r="Q34" i="3"/>
  <c r="T34" i="3" s="1"/>
  <c r="J59" i="1"/>
  <c r="M59" i="1" s="1"/>
  <c r="Q42" i="3"/>
  <c r="T42" i="3" s="1"/>
  <c r="J67" i="1"/>
  <c r="M67" i="1" s="1"/>
  <c r="Q50" i="3"/>
  <c r="T50" i="3" s="1"/>
  <c r="J74" i="1"/>
  <c r="M74" i="1" s="1"/>
  <c r="Q57" i="3"/>
  <c r="T57" i="3" s="1"/>
  <c r="J80" i="1"/>
  <c r="K80" i="1" s="1"/>
  <c r="K63" i="3" s="1"/>
  <c r="Q63" i="3"/>
  <c r="T63" i="3" s="1"/>
  <c r="J91" i="1"/>
  <c r="K91" i="1" s="1"/>
  <c r="K74" i="3" s="1"/>
  <c r="Q74" i="3"/>
  <c r="J93" i="1"/>
  <c r="J76" i="3" s="1"/>
  <c r="Q76" i="3"/>
  <c r="J29" i="1"/>
  <c r="J12" i="3" s="1"/>
  <c r="Q12" i="3"/>
  <c r="T12" i="3" s="1"/>
  <c r="J21" i="1"/>
  <c r="J4" i="3" s="1"/>
  <c r="Q4" i="3"/>
  <c r="T4" i="3" s="1"/>
  <c r="J43" i="1"/>
  <c r="J26" i="3" s="1"/>
  <c r="Q26" i="3"/>
  <c r="T26" i="3" s="1"/>
  <c r="J52" i="1"/>
  <c r="J35" i="3" s="1"/>
  <c r="Q35" i="3"/>
  <c r="T35" i="3" s="1"/>
  <c r="J60" i="1"/>
  <c r="J43" i="3" s="1"/>
  <c r="Q43" i="3"/>
  <c r="T43" i="3" s="1"/>
  <c r="J68" i="1"/>
  <c r="J51" i="3" s="1"/>
  <c r="Q51" i="3"/>
  <c r="T51" i="3" s="1"/>
  <c r="J75" i="1"/>
  <c r="J58" i="3" s="1"/>
  <c r="Q58" i="3"/>
  <c r="T58" i="3" s="1"/>
  <c r="J81" i="1"/>
  <c r="J64" i="3" s="1"/>
  <c r="Q64" i="3"/>
  <c r="T64" i="3" s="1"/>
  <c r="J94" i="1"/>
  <c r="M94" i="1" s="1"/>
  <c r="M77" i="3" s="1"/>
  <c r="Q77" i="3"/>
  <c r="T77" i="3" s="1"/>
  <c r="J30" i="1"/>
  <c r="Q13" i="3"/>
  <c r="T13" i="3" s="1"/>
  <c r="J36" i="1"/>
  <c r="M36" i="1" s="1"/>
  <c r="Q19" i="3"/>
  <c r="T19" i="3" s="1"/>
  <c r="J44" i="1"/>
  <c r="M44" i="1" s="1"/>
  <c r="Q27" i="3"/>
  <c r="T27" i="3" s="1"/>
  <c r="J53" i="1"/>
  <c r="M53" i="1" s="1"/>
  <c r="Q36" i="3"/>
  <c r="T36" i="3" s="1"/>
  <c r="J61" i="1"/>
  <c r="M61" i="1" s="1"/>
  <c r="Q44" i="3"/>
  <c r="T44" i="3" s="1"/>
  <c r="J69" i="1"/>
  <c r="M69" i="1" s="1"/>
  <c r="Q52" i="3"/>
  <c r="T52" i="3" s="1"/>
  <c r="J85" i="1"/>
  <c r="M85" i="1" s="1"/>
  <c r="Q68" i="3"/>
  <c r="T68" i="3" s="1"/>
  <c r="J82" i="1"/>
  <c r="J65" i="3" s="1"/>
  <c r="Q65" i="3"/>
  <c r="T65" i="3" s="1"/>
  <c r="J92" i="1"/>
  <c r="J75" i="3" s="1"/>
  <c r="Q75" i="3"/>
  <c r="J96" i="1"/>
  <c r="M96" i="1" s="1"/>
  <c r="M79" i="3" s="1"/>
  <c r="Q79" i="3"/>
  <c r="T79" i="3" s="1"/>
  <c r="J95" i="1"/>
  <c r="J78" i="3" s="1"/>
  <c r="Q78" i="3"/>
  <c r="T78" i="3" s="1"/>
  <c r="J97" i="1"/>
  <c r="J80" i="3" s="1"/>
  <c r="Q80" i="3"/>
  <c r="T80" i="3" s="1"/>
  <c r="J31" i="1"/>
  <c r="J14" i="3" s="1"/>
  <c r="Q14" i="3"/>
  <c r="T14" i="3" s="1"/>
  <c r="J37" i="1"/>
  <c r="J20" i="3" s="1"/>
  <c r="Q20" i="3"/>
  <c r="T20" i="3" s="1"/>
  <c r="J45" i="1"/>
  <c r="J28" i="3" s="1"/>
  <c r="Q28" i="3"/>
  <c r="T28" i="3" s="1"/>
  <c r="J54" i="1"/>
  <c r="J37" i="3" s="1"/>
  <c r="Q37" i="3"/>
  <c r="T37" i="3" s="1"/>
  <c r="J62" i="1"/>
  <c r="J45" i="3" s="1"/>
  <c r="Q45" i="3"/>
  <c r="T45" i="3" s="1"/>
  <c r="J70" i="1"/>
  <c r="J53" i="3" s="1"/>
  <c r="Q53" i="3"/>
  <c r="T53" i="3" s="1"/>
  <c r="J86" i="1"/>
  <c r="J69" i="3" s="1"/>
  <c r="Q69" i="3"/>
  <c r="T69" i="3" s="1"/>
  <c r="J87" i="1"/>
  <c r="J70" i="3" s="1"/>
  <c r="Q70" i="3"/>
  <c r="T70" i="3" s="1"/>
  <c r="J100" i="1"/>
  <c r="J83" i="3" s="1"/>
  <c r="Q83" i="3"/>
  <c r="T83" i="3" s="1"/>
  <c r="J46" i="1"/>
  <c r="M46" i="1" s="1"/>
  <c r="Q29" i="3"/>
  <c r="T29" i="3" s="1"/>
  <c r="J32" i="1"/>
  <c r="M32" i="1" s="1"/>
  <c r="Q15" i="3"/>
  <c r="T15" i="3" s="1"/>
  <c r="J38" i="1"/>
  <c r="M38" i="1" s="1"/>
  <c r="Q21" i="3"/>
  <c r="T21" i="3" s="1"/>
  <c r="J47" i="1"/>
  <c r="M47" i="1" s="1"/>
  <c r="Q30" i="3"/>
  <c r="T30" i="3" s="1"/>
  <c r="J55" i="1"/>
  <c r="M55" i="1" s="1"/>
  <c r="Q38" i="3"/>
  <c r="T38" i="3" s="1"/>
  <c r="J63" i="1"/>
  <c r="M63" i="1" s="1"/>
  <c r="Q46" i="3"/>
  <c r="J71" i="1"/>
  <c r="M71" i="1" s="1"/>
  <c r="Q54" i="3"/>
  <c r="T54" i="3" s="1"/>
  <c r="J76" i="1"/>
  <c r="K76" i="1" s="1"/>
  <c r="K59" i="3" s="1"/>
  <c r="Q59" i="3"/>
  <c r="T59" i="3" s="1"/>
  <c r="J88" i="1"/>
  <c r="K88" i="1" s="1"/>
  <c r="K71" i="3" s="1"/>
  <c r="Q71" i="3"/>
  <c r="T71" i="3" s="1"/>
  <c r="J28" i="1"/>
  <c r="M28" i="1" s="1"/>
  <c r="Q11" i="3"/>
  <c r="T11" i="3" s="1"/>
  <c r="J98" i="1"/>
  <c r="J81" i="3" s="1"/>
  <c r="Q81" i="3"/>
  <c r="T81" i="3" s="1"/>
  <c r="J101" i="1"/>
  <c r="J84" i="3" s="1"/>
  <c r="Q84" i="3"/>
  <c r="T84" i="3" s="1"/>
  <c r="J25" i="1"/>
  <c r="J8" i="3" s="1"/>
  <c r="Q8" i="3"/>
  <c r="T8" i="3" s="1"/>
  <c r="J33" i="1"/>
  <c r="J16" i="3" s="1"/>
  <c r="Q16" i="3"/>
  <c r="T16" i="3" s="1"/>
  <c r="J39" i="1"/>
  <c r="J22" i="3" s="1"/>
  <c r="Q22" i="3"/>
  <c r="T22" i="3" s="1"/>
  <c r="J48" i="1"/>
  <c r="J31" i="3" s="1"/>
  <c r="Q31" i="3"/>
  <c r="T31" i="3" s="1"/>
  <c r="J56" i="1"/>
  <c r="J39" i="3" s="1"/>
  <c r="Q39" i="3"/>
  <c r="T39" i="3" s="1"/>
  <c r="J64" i="1"/>
  <c r="J47" i="3" s="1"/>
  <c r="Q47" i="3"/>
  <c r="J72" i="1"/>
  <c r="J55" i="3" s="1"/>
  <c r="Q55" i="3"/>
  <c r="T55" i="3" s="1"/>
  <c r="J77" i="1"/>
  <c r="J60" i="3" s="1"/>
  <c r="Q60" i="3"/>
  <c r="T60" i="3" s="1"/>
  <c r="J83" i="1"/>
  <c r="J66" i="3" s="1"/>
  <c r="Q66" i="3"/>
  <c r="T66" i="3" s="1"/>
  <c r="J99" i="1"/>
  <c r="M99" i="1" s="1"/>
  <c r="M82" i="3" s="1"/>
  <c r="Q82" i="3"/>
  <c r="T82" i="3" s="1"/>
  <c r="J34" i="1"/>
  <c r="M34" i="1" s="1"/>
  <c r="Q17" i="3"/>
  <c r="T17" i="3" s="1"/>
  <c r="J40" i="1"/>
  <c r="M40" i="1" s="1"/>
  <c r="Q23" i="3"/>
  <c r="T23" i="3" s="1"/>
  <c r="J49" i="1"/>
  <c r="M49" i="1" s="1"/>
  <c r="Q32" i="3"/>
  <c r="T32" i="3" s="1"/>
  <c r="J57" i="1"/>
  <c r="M57" i="1" s="1"/>
  <c r="Q40" i="3"/>
  <c r="T40" i="3" s="1"/>
  <c r="J65" i="1"/>
  <c r="M65" i="1" s="1"/>
  <c r="Q48" i="3"/>
  <c r="T48" i="3" s="1"/>
  <c r="J73" i="1"/>
  <c r="M73" i="1" s="1"/>
  <c r="Q56" i="3"/>
  <c r="T56" i="3" s="1"/>
  <c r="J78" i="1"/>
  <c r="J61" i="3" s="1"/>
  <c r="Q61" i="3"/>
  <c r="T61" i="3" s="1"/>
  <c r="J89" i="1"/>
  <c r="M89" i="1" s="1"/>
  <c r="Q72" i="3"/>
  <c r="T72" i="3" s="1"/>
  <c r="J26" i="1"/>
  <c r="M26" i="1" s="1"/>
  <c r="Q9" i="3"/>
  <c r="T9" i="3" s="1"/>
  <c r="J24" i="1"/>
  <c r="J7" i="3" s="1"/>
  <c r="Q7" i="3"/>
  <c r="T7" i="3" s="1"/>
  <c r="J27" i="1"/>
  <c r="J10" i="3" s="1"/>
  <c r="Q10" i="3"/>
  <c r="T10" i="3" s="1"/>
  <c r="J35" i="1"/>
  <c r="J18" i="3" s="1"/>
  <c r="Q18" i="3"/>
  <c r="T18" i="3" s="1"/>
  <c r="J41" i="1"/>
  <c r="J24" i="3" s="1"/>
  <c r="Q24" i="3"/>
  <c r="T24" i="3" s="1"/>
  <c r="J50" i="1"/>
  <c r="J33" i="3" s="1"/>
  <c r="Q33" i="3"/>
  <c r="T33" i="3" s="1"/>
  <c r="J58" i="1"/>
  <c r="J41" i="3" s="1"/>
  <c r="Q41" i="3"/>
  <c r="T41" i="3" s="1"/>
  <c r="J66" i="1"/>
  <c r="J49" i="3" s="1"/>
  <c r="Q49" i="3"/>
  <c r="T49" i="3" s="1"/>
  <c r="J84" i="1"/>
  <c r="J67" i="3" s="1"/>
  <c r="Q67" i="3"/>
  <c r="T67" i="3" s="1"/>
  <c r="J79" i="1"/>
  <c r="J62" i="3" s="1"/>
  <c r="Q62" i="3"/>
  <c r="T62" i="3" s="1"/>
  <c r="J90" i="1"/>
  <c r="J73" i="3" s="1"/>
  <c r="Q73" i="3"/>
  <c r="T73" i="3" s="1"/>
  <c r="J19" i="1"/>
  <c r="M19" i="1" s="1"/>
  <c r="M2" i="3" s="1"/>
  <c r="M30" i="1"/>
  <c r="K92" i="1" l="1"/>
  <c r="K75" i="3" s="1"/>
  <c r="T75" i="3" s="1"/>
  <c r="M21" i="1"/>
  <c r="M4" i="3" s="1"/>
  <c r="M97" i="1"/>
  <c r="M80" i="3" s="1"/>
  <c r="M72" i="1"/>
  <c r="M55" i="3" s="1"/>
  <c r="K29" i="1"/>
  <c r="K12" i="3" s="1"/>
  <c r="K93" i="1"/>
  <c r="K76" i="3" s="1"/>
  <c r="T76" i="3" s="1"/>
  <c r="M60" i="1"/>
  <c r="M43" i="3" s="1"/>
  <c r="K43" i="1"/>
  <c r="K26" i="3" s="1"/>
  <c r="M93" i="1"/>
  <c r="M76" i="3" s="1"/>
  <c r="M45" i="1"/>
  <c r="M28" i="3" s="1"/>
  <c r="M24" i="1"/>
  <c r="M7" i="3" s="1"/>
  <c r="M52" i="1"/>
  <c r="M35" i="3" s="1"/>
  <c r="M101" i="1"/>
  <c r="M84" i="3" s="1"/>
  <c r="K68" i="1"/>
  <c r="K51" i="3" s="1"/>
  <c r="K62" i="1"/>
  <c r="K45" i="3" s="1"/>
  <c r="K83" i="1"/>
  <c r="K66" i="3" s="1"/>
  <c r="K100" i="1"/>
  <c r="K83" i="3" s="1"/>
  <c r="M68" i="1"/>
  <c r="M51" i="3" s="1"/>
  <c r="M100" i="1"/>
  <c r="M83" i="3" s="1"/>
  <c r="K21" i="1"/>
  <c r="K4" i="3" s="1"/>
  <c r="K60" i="1"/>
  <c r="K43" i="3" s="1"/>
  <c r="M29" i="1"/>
  <c r="M12" i="3" s="1"/>
  <c r="K75" i="1"/>
  <c r="K58" i="3" s="1"/>
  <c r="M39" i="1"/>
  <c r="M22" i="3" s="1"/>
  <c r="K37" i="1"/>
  <c r="K20" i="3" s="1"/>
  <c r="M84" i="1"/>
  <c r="M67" i="3" s="1"/>
  <c r="M98" i="1"/>
  <c r="M81" i="3" s="1"/>
  <c r="M95" i="1"/>
  <c r="M78" i="3" s="1"/>
  <c r="M75" i="1"/>
  <c r="M58" i="3" s="1"/>
  <c r="K52" i="1"/>
  <c r="K35" i="3" s="1"/>
  <c r="M33" i="1"/>
  <c r="M16" i="3" s="1"/>
  <c r="M70" i="1"/>
  <c r="M53" i="3" s="1"/>
  <c r="M48" i="1"/>
  <c r="M31" i="3" s="1"/>
  <c r="K54" i="1"/>
  <c r="K37" i="3" s="1"/>
  <c r="M25" i="1"/>
  <c r="M8" i="3" s="1"/>
  <c r="M92" i="1"/>
  <c r="M75" i="3" s="1"/>
  <c r="M64" i="1"/>
  <c r="M47" i="3" s="1"/>
  <c r="M43" i="1"/>
  <c r="M26" i="3" s="1"/>
  <c r="K81" i="1"/>
  <c r="K64" i="3" s="1"/>
  <c r="M41" i="1"/>
  <c r="M24" i="3" s="1"/>
  <c r="M90" i="1"/>
  <c r="M73" i="3" s="1"/>
  <c r="K86" i="1"/>
  <c r="K69" i="3" s="1"/>
  <c r="K31" i="1"/>
  <c r="K14" i="3" s="1"/>
  <c r="K78" i="1"/>
  <c r="K61" i="3" s="1"/>
  <c r="M56" i="1"/>
  <c r="M39" i="3" s="1"/>
  <c r="K87" i="1"/>
  <c r="K70" i="3" s="1"/>
  <c r="M58" i="1"/>
  <c r="M41" i="3" s="1"/>
  <c r="K98" i="1"/>
  <c r="K81" i="3" s="1"/>
  <c r="K101" i="1"/>
  <c r="K84" i="3" s="1"/>
  <c r="K72" i="1"/>
  <c r="K55" i="3" s="1"/>
  <c r="K56" i="1"/>
  <c r="K39" i="3" s="1"/>
  <c r="K39" i="1"/>
  <c r="K22" i="3" s="1"/>
  <c r="K25" i="1"/>
  <c r="K8" i="3" s="1"/>
  <c r="M86" i="1"/>
  <c r="M69" i="3" s="1"/>
  <c r="M54" i="1"/>
  <c r="M37" i="3" s="1"/>
  <c r="M31" i="1"/>
  <c r="M14" i="3" s="1"/>
  <c r="K24" i="1"/>
  <c r="K7" i="3" s="1"/>
  <c r="M77" i="1"/>
  <c r="M60" i="3" s="1"/>
  <c r="K70" i="1"/>
  <c r="K53" i="3" s="1"/>
  <c r="M50" i="1"/>
  <c r="M33" i="3" s="1"/>
  <c r="K27" i="1"/>
  <c r="K10" i="3" s="1"/>
  <c r="K97" i="1"/>
  <c r="K80" i="3" s="1"/>
  <c r="K95" i="1"/>
  <c r="K78" i="3" s="1"/>
  <c r="K90" i="1"/>
  <c r="K73" i="3" s="1"/>
  <c r="K64" i="1"/>
  <c r="K47" i="3" s="1"/>
  <c r="T47" i="3" s="1"/>
  <c r="K48" i="1"/>
  <c r="K31" i="3" s="1"/>
  <c r="K33" i="1"/>
  <c r="K16" i="3" s="1"/>
  <c r="M81" i="1"/>
  <c r="M64" i="3" s="1"/>
  <c r="M66" i="1"/>
  <c r="M49" i="3" s="1"/>
  <c r="K45" i="1"/>
  <c r="K28" i="3" s="1"/>
  <c r="M87" i="1"/>
  <c r="M70" i="3" s="1"/>
  <c r="M83" i="1"/>
  <c r="M66" i="3" s="1"/>
  <c r="M62" i="1"/>
  <c r="M45" i="3" s="1"/>
  <c r="M37" i="1"/>
  <c r="M20" i="3" s="1"/>
  <c r="K82" i="1"/>
  <c r="K65" i="3" s="1"/>
  <c r="M35" i="1"/>
  <c r="M18" i="3" s="1"/>
  <c r="K41" i="1"/>
  <c r="K24" i="3" s="1"/>
  <c r="M27" i="1"/>
  <c r="M10" i="3" s="1"/>
  <c r="M78" i="1"/>
  <c r="N78" i="1" s="1"/>
  <c r="N61" i="3" s="1"/>
  <c r="K84" i="1"/>
  <c r="K67" i="3" s="1"/>
  <c r="K58" i="1"/>
  <c r="K41" i="3" s="1"/>
  <c r="N28" i="1"/>
  <c r="N11" i="3" s="1"/>
  <c r="M11" i="3"/>
  <c r="N49" i="1"/>
  <c r="N32" i="3" s="1"/>
  <c r="M32" i="3"/>
  <c r="N74" i="1"/>
  <c r="N57" i="3" s="1"/>
  <c r="M57" i="3"/>
  <c r="N42" i="1"/>
  <c r="N25" i="3" s="1"/>
  <c r="M25" i="3"/>
  <c r="M82" i="1"/>
  <c r="L82" i="1" s="1"/>
  <c r="L65" i="3" s="1"/>
  <c r="K49" i="1"/>
  <c r="K32" i="3" s="1"/>
  <c r="J32" i="3"/>
  <c r="M88" i="1"/>
  <c r="J71" i="3"/>
  <c r="K55" i="1"/>
  <c r="K38" i="3" s="1"/>
  <c r="J38" i="3"/>
  <c r="K46" i="1"/>
  <c r="K29" i="3" s="1"/>
  <c r="J29" i="3"/>
  <c r="N85" i="1"/>
  <c r="N68" i="3" s="1"/>
  <c r="M68" i="3"/>
  <c r="N44" i="1"/>
  <c r="N27" i="3" s="1"/>
  <c r="M27" i="3"/>
  <c r="N71" i="1"/>
  <c r="N54" i="3" s="1"/>
  <c r="M54" i="3"/>
  <c r="N38" i="1"/>
  <c r="N21" i="3" s="1"/>
  <c r="M21" i="3"/>
  <c r="K96" i="1"/>
  <c r="K79" i="3" s="1"/>
  <c r="J79" i="3"/>
  <c r="K69" i="1"/>
  <c r="K52" i="3" s="1"/>
  <c r="J52" i="3"/>
  <c r="K36" i="1"/>
  <c r="K19" i="3" s="1"/>
  <c r="J19" i="3"/>
  <c r="M91" i="1"/>
  <c r="J74" i="3"/>
  <c r="K59" i="1"/>
  <c r="K42" i="3" s="1"/>
  <c r="J42" i="3"/>
  <c r="N73" i="1"/>
  <c r="N56" i="3" s="1"/>
  <c r="M56" i="3"/>
  <c r="N40" i="1"/>
  <c r="N23" i="3" s="1"/>
  <c r="M23" i="3"/>
  <c r="N67" i="1"/>
  <c r="N50" i="3" s="1"/>
  <c r="M50" i="3"/>
  <c r="N20" i="1"/>
  <c r="N3" i="3" s="1"/>
  <c r="M3" i="3"/>
  <c r="K19" i="1"/>
  <c r="K2" i="3" s="1"/>
  <c r="J2" i="3"/>
  <c r="K73" i="1"/>
  <c r="K56" i="3" s="1"/>
  <c r="J56" i="3"/>
  <c r="K40" i="1"/>
  <c r="K23" i="3" s="1"/>
  <c r="J23" i="3"/>
  <c r="M76" i="1"/>
  <c r="J59" i="3"/>
  <c r="K47" i="1"/>
  <c r="K30" i="3" s="1"/>
  <c r="J30" i="3"/>
  <c r="T74" i="3"/>
  <c r="K79" i="1"/>
  <c r="K62" i="3" s="1"/>
  <c r="N36" i="1"/>
  <c r="N19" i="3" s="1"/>
  <c r="M19" i="3"/>
  <c r="N32" i="1"/>
  <c r="N15" i="3" s="1"/>
  <c r="M15" i="3"/>
  <c r="K61" i="1"/>
  <c r="K44" i="3" s="1"/>
  <c r="J44" i="3"/>
  <c r="K30" i="1"/>
  <c r="K13" i="3" s="1"/>
  <c r="J13" i="3"/>
  <c r="M80" i="1"/>
  <c r="J63" i="3"/>
  <c r="K51" i="1"/>
  <c r="K34" i="3" s="1"/>
  <c r="J34" i="3"/>
  <c r="N69" i="1"/>
  <c r="N52" i="3" s="1"/>
  <c r="M52" i="3"/>
  <c r="N63" i="1"/>
  <c r="N46" i="3" s="1"/>
  <c r="M46" i="3"/>
  <c r="K77" i="1"/>
  <c r="K60" i="3" s="1"/>
  <c r="K66" i="1"/>
  <c r="K49" i="3" s="1"/>
  <c r="K50" i="1"/>
  <c r="K33" i="3" s="1"/>
  <c r="K35" i="1"/>
  <c r="K18" i="3" s="1"/>
  <c r="M79" i="1"/>
  <c r="M62" i="3" s="1"/>
  <c r="N65" i="1"/>
  <c r="N48" i="3" s="1"/>
  <c r="M48" i="3"/>
  <c r="N34" i="1"/>
  <c r="N17" i="3" s="1"/>
  <c r="M17" i="3"/>
  <c r="N59" i="1"/>
  <c r="N42" i="3" s="1"/>
  <c r="M42" i="3"/>
  <c r="K26" i="1"/>
  <c r="K9" i="3" s="1"/>
  <c r="J9" i="3"/>
  <c r="K65" i="1"/>
  <c r="K48" i="3" s="1"/>
  <c r="J48" i="3"/>
  <c r="K34" i="1"/>
  <c r="K17" i="3" s="1"/>
  <c r="J17" i="3"/>
  <c r="K71" i="1"/>
  <c r="K54" i="3" s="1"/>
  <c r="J54" i="3"/>
  <c r="K38" i="1"/>
  <c r="K21" i="3" s="1"/>
  <c r="J21" i="3"/>
  <c r="N61" i="1"/>
  <c r="N44" i="3" s="1"/>
  <c r="M44" i="3"/>
  <c r="N30" i="1"/>
  <c r="N13" i="3" s="1"/>
  <c r="M13" i="3"/>
  <c r="N55" i="1"/>
  <c r="N38" i="3" s="1"/>
  <c r="M38" i="3"/>
  <c r="N46" i="1"/>
  <c r="N29" i="3" s="1"/>
  <c r="M29" i="3"/>
  <c r="K53" i="1"/>
  <c r="K36" i="3" s="1"/>
  <c r="J36" i="3"/>
  <c r="K94" i="1"/>
  <c r="K77" i="3" s="1"/>
  <c r="J77" i="3"/>
  <c r="K74" i="1"/>
  <c r="K57" i="3" s="1"/>
  <c r="J57" i="3"/>
  <c r="K42" i="1"/>
  <c r="K25" i="3" s="1"/>
  <c r="J25" i="3"/>
  <c r="N57" i="1"/>
  <c r="N40" i="3" s="1"/>
  <c r="M40" i="3"/>
  <c r="N26" i="1"/>
  <c r="N9" i="3" s="1"/>
  <c r="M9" i="3"/>
  <c r="N51" i="1"/>
  <c r="N34" i="3" s="1"/>
  <c r="M34" i="3"/>
  <c r="K89" i="1"/>
  <c r="K72" i="3" s="1"/>
  <c r="J72" i="3"/>
  <c r="K57" i="1"/>
  <c r="K40" i="3" s="1"/>
  <c r="J40" i="3"/>
  <c r="K99" i="1"/>
  <c r="K82" i="3" s="1"/>
  <c r="J82" i="3"/>
  <c r="K28" i="1"/>
  <c r="K11" i="3" s="1"/>
  <c r="J11" i="3"/>
  <c r="K63" i="1"/>
  <c r="K46" i="3" s="1"/>
  <c r="J46" i="3"/>
  <c r="K32" i="1"/>
  <c r="K15" i="3" s="1"/>
  <c r="J15" i="3"/>
  <c r="N53" i="1"/>
  <c r="N36" i="3" s="1"/>
  <c r="M36" i="3"/>
  <c r="N89" i="1"/>
  <c r="N72" i="3" s="1"/>
  <c r="M72" i="3"/>
  <c r="N47" i="1"/>
  <c r="N30" i="3" s="1"/>
  <c r="M30" i="3"/>
  <c r="K85" i="1"/>
  <c r="K68" i="3" s="1"/>
  <c r="J68" i="3"/>
  <c r="K44" i="1"/>
  <c r="K27" i="3" s="1"/>
  <c r="J27" i="3"/>
  <c r="K67" i="1"/>
  <c r="K50" i="3" s="1"/>
  <c r="J50" i="3"/>
  <c r="K20" i="1"/>
  <c r="K3" i="3" s="1"/>
  <c r="J3" i="3"/>
  <c r="L53" i="1"/>
  <c r="L36" i="3" s="1"/>
  <c r="L65" i="1"/>
  <c r="L48" i="3" s="1"/>
  <c r="L71" i="1"/>
  <c r="L54" i="3" s="1"/>
  <c r="L61" i="1"/>
  <c r="L44" i="3" s="1"/>
  <c r="L57" i="1"/>
  <c r="L40" i="3" s="1"/>
  <c r="L30" i="1"/>
  <c r="L13" i="3" s="1"/>
  <c r="L26" i="1"/>
  <c r="L9" i="3" s="1"/>
  <c r="L46" i="1"/>
  <c r="L29" i="3" s="1"/>
  <c r="L28" i="1"/>
  <c r="L11" i="3" s="1"/>
  <c r="L34" i="1"/>
  <c r="L17" i="3" s="1"/>
  <c r="L55" i="1"/>
  <c r="L38" i="3" s="1"/>
  <c r="L51" i="1"/>
  <c r="L34" i="3" s="1"/>
  <c r="L38" i="1"/>
  <c r="L21" i="3" s="1"/>
  <c r="L74" i="1"/>
  <c r="L57" i="3" s="1"/>
  <c r="L67" i="1"/>
  <c r="L50" i="3" s="1"/>
  <c r="L85" i="1"/>
  <c r="L68" i="3" s="1"/>
  <c r="L44" i="1"/>
  <c r="L27" i="3" s="1"/>
  <c r="L49" i="1"/>
  <c r="L32" i="3" s="1"/>
  <c r="L59" i="1"/>
  <c r="L42" i="3" s="1"/>
  <c r="L73" i="1"/>
  <c r="L56" i="3" s="1"/>
  <c r="L40" i="1"/>
  <c r="L23" i="3" s="1"/>
  <c r="L20" i="1"/>
  <c r="L3" i="3" s="1"/>
  <c r="L69" i="1"/>
  <c r="L52" i="3" s="1"/>
  <c r="L36" i="1"/>
  <c r="L19" i="3" s="1"/>
  <c r="L42" i="1"/>
  <c r="L25" i="3" s="1"/>
  <c r="L63" i="1"/>
  <c r="L46" i="3" s="1"/>
  <c r="L32" i="1"/>
  <c r="L15" i="3" s="1"/>
  <c r="L89" i="1"/>
  <c r="L72" i="3" s="1"/>
  <c r="L47" i="1"/>
  <c r="L30" i="3" s="1"/>
  <c r="L60" i="1"/>
  <c r="L43" i="3" s="1"/>
  <c r="L41" i="1"/>
  <c r="L24" i="3" s="1"/>
  <c r="L70" i="1"/>
  <c r="L53" i="3" s="1"/>
  <c r="N19" i="1"/>
  <c r="N2" i="3" s="1"/>
  <c r="L19" i="1"/>
  <c r="L2" i="3" s="1"/>
  <c r="L72" i="1"/>
  <c r="L55" i="3" s="1"/>
  <c r="N77" i="1"/>
  <c r="N60" i="3" s="1"/>
  <c r="L77" i="1"/>
  <c r="L60" i="3" s="1"/>
  <c r="L68" i="1"/>
  <c r="L51" i="3" s="1"/>
  <c r="N52" i="1"/>
  <c r="N35" i="3" s="1"/>
  <c r="N21" i="1"/>
  <c r="N4" i="3" s="1"/>
  <c r="N45" i="1"/>
  <c r="N28" i="3" s="1"/>
  <c r="N31" i="1"/>
  <c r="N14" i="3" s="1"/>
  <c r="L90" i="1"/>
  <c r="L73" i="3" s="1"/>
  <c r="L62" i="1"/>
  <c r="L45" i="3" s="1"/>
  <c r="L58" i="1"/>
  <c r="L41" i="3" s="1"/>
  <c r="L84" i="1"/>
  <c r="L67" i="3" s="1"/>
  <c r="L94" i="1"/>
  <c r="L77" i="3" s="1"/>
  <c r="N94" i="1"/>
  <c r="N77" i="3" s="1"/>
  <c r="L97" i="1"/>
  <c r="L80" i="3" s="1"/>
  <c r="N24" i="1"/>
  <c r="N7" i="3" s="1"/>
  <c r="N96" i="1"/>
  <c r="N79" i="3" s="1"/>
  <c r="L96" i="1"/>
  <c r="L79" i="3" s="1"/>
  <c r="N99" i="1"/>
  <c r="N82" i="3" s="1"/>
  <c r="L99" i="1"/>
  <c r="L82" i="3" s="1"/>
  <c r="N95" i="1"/>
  <c r="N78" i="3" s="1"/>
  <c r="N93" i="1"/>
  <c r="N76" i="3" s="1"/>
  <c r="N100" i="1" l="1"/>
  <c r="N83" i="3" s="1"/>
  <c r="N84" i="1"/>
  <c r="N67" i="3" s="1"/>
  <c r="L21" i="1"/>
  <c r="L4" i="3" s="1"/>
  <c r="L24" i="1"/>
  <c r="L7" i="3" s="1"/>
  <c r="N90" i="1"/>
  <c r="N73" i="3" s="1"/>
  <c r="N68" i="1"/>
  <c r="N51" i="3" s="1"/>
  <c r="L29" i="1"/>
  <c r="L12" i="3" s="1"/>
  <c r="N97" i="1"/>
  <c r="N80" i="3" s="1"/>
  <c r="L95" i="1"/>
  <c r="L78" i="3" s="1"/>
  <c r="L87" i="1"/>
  <c r="L70" i="3" s="1"/>
  <c r="L35" i="1"/>
  <c r="L18" i="3" s="1"/>
  <c r="N60" i="1"/>
  <c r="N43" i="3" s="1"/>
  <c r="L93" i="1"/>
  <c r="L76" i="3" s="1"/>
  <c r="L31" i="1"/>
  <c r="L14" i="3" s="1"/>
  <c r="N39" i="1"/>
  <c r="N22" i="3" s="1"/>
  <c r="N83" i="1"/>
  <c r="N66" i="3" s="1"/>
  <c r="L92" i="1"/>
  <c r="L75" i="3" s="1"/>
  <c r="N81" i="1"/>
  <c r="N64" i="3" s="1"/>
  <c r="N72" i="1"/>
  <c r="N55" i="3" s="1"/>
  <c r="M61" i="3"/>
  <c r="N75" i="1"/>
  <c r="N58" i="3" s="1"/>
  <c r="L101" i="1"/>
  <c r="L84" i="3" s="1"/>
  <c r="N101" i="1"/>
  <c r="N84" i="3" s="1"/>
  <c r="L66" i="1"/>
  <c r="L49" i="3" s="1"/>
  <c r="L75" i="1"/>
  <c r="L58" i="3" s="1"/>
  <c r="L64" i="1"/>
  <c r="L47" i="3" s="1"/>
  <c r="N56" i="1"/>
  <c r="N39" i="3" s="1"/>
  <c r="N64" i="1"/>
  <c r="N47" i="3" s="1"/>
  <c r="L52" i="1"/>
  <c r="L35" i="3" s="1"/>
  <c r="N54" i="1"/>
  <c r="N37" i="3" s="1"/>
  <c r="N33" i="1"/>
  <c r="N16" i="3" s="1"/>
  <c r="L48" i="1"/>
  <c r="L31" i="3" s="1"/>
  <c r="N50" i="1"/>
  <c r="N33" i="3" s="1"/>
  <c r="N48" i="1"/>
  <c r="N31" i="3" s="1"/>
  <c r="L50" i="1"/>
  <c r="L33" i="3" s="1"/>
  <c r="L39" i="1"/>
  <c r="L22" i="3" s="1"/>
  <c r="N70" i="1"/>
  <c r="N53" i="3" s="1"/>
  <c r="L37" i="1"/>
  <c r="L20" i="3" s="1"/>
  <c r="L45" i="1"/>
  <c r="L28" i="3" s="1"/>
  <c r="L86" i="1"/>
  <c r="L69" i="3" s="1"/>
  <c r="N43" i="1"/>
  <c r="N26" i="3" s="1"/>
  <c r="L100" i="1"/>
  <c r="L83" i="3" s="1"/>
  <c r="N98" i="1"/>
  <c r="N81" i="3" s="1"/>
  <c r="N29" i="1"/>
  <c r="N12" i="3" s="1"/>
  <c r="N27" i="1"/>
  <c r="N10" i="3" s="1"/>
  <c r="L27" i="1"/>
  <c r="L10" i="3" s="1"/>
  <c r="N62" i="1"/>
  <c r="N45" i="3" s="1"/>
  <c r="N66" i="1"/>
  <c r="N49" i="3" s="1"/>
  <c r="L54" i="1"/>
  <c r="L37" i="3" s="1"/>
  <c r="N79" i="1"/>
  <c r="N62" i="3" s="1"/>
  <c r="N86" i="1"/>
  <c r="N69" i="3" s="1"/>
  <c r="L79" i="1"/>
  <c r="L62" i="3" s="1"/>
  <c r="N25" i="1"/>
  <c r="N8" i="3" s="1"/>
  <c r="L56" i="1"/>
  <c r="L39" i="3" s="1"/>
  <c r="L33" i="1"/>
  <c r="L16" i="3" s="1"/>
  <c r="N92" i="1"/>
  <c r="N75" i="3" s="1"/>
  <c r="N35" i="1"/>
  <c r="N18" i="3" s="1"/>
  <c r="L25" i="1"/>
  <c r="L8" i="3" s="1"/>
  <c r="L83" i="1"/>
  <c r="L66" i="3" s="1"/>
  <c r="N87" i="1"/>
  <c r="N70" i="3" s="1"/>
  <c r="L43" i="1"/>
  <c r="L26" i="3" s="1"/>
  <c r="L78" i="1"/>
  <c r="L61" i="3" s="1"/>
  <c r="L98" i="1"/>
  <c r="L81" i="3" s="1"/>
  <c r="N58" i="1"/>
  <c r="N41" i="3" s="1"/>
  <c r="L81" i="1"/>
  <c r="L64" i="3" s="1"/>
  <c r="N37" i="1"/>
  <c r="N20" i="3" s="1"/>
  <c r="N41" i="1"/>
  <c r="N24" i="3" s="1"/>
  <c r="M74" i="3"/>
  <c r="N91" i="1"/>
  <c r="N74" i="3" s="1"/>
  <c r="L91" i="1"/>
  <c r="L74" i="3" s="1"/>
  <c r="M71" i="3"/>
  <c r="N88" i="1"/>
  <c r="N71" i="3" s="1"/>
  <c r="L88" i="1"/>
  <c r="L71" i="3" s="1"/>
  <c r="M59" i="3"/>
  <c r="L76" i="1"/>
  <c r="L59" i="3" s="1"/>
  <c r="N76" i="1"/>
  <c r="N59" i="3" s="1"/>
  <c r="T46" i="3"/>
  <c r="N82" i="1"/>
  <c r="N65" i="3" s="1"/>
  <c r="M65" i="3"/>
  <c r="M63" i="3"/>
  <c r="N80" i="1"/>
  <c r="N63" i="3" s="1"/>
  <c r="L80" i="1"/>
  <c r="L63" i="3" s="1"/>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2" i="4"/>
  <c r="Q29" i="4"/>
  <c r="S29" i="4" s="1"/>
  <c r="Q20" i="4"/>
  <c r="S20" i="4" s="1"/>
  <c r="J20" i="4" s="1"/>
  <c r="Q31" i="4"/>
  <c r="S31" i="4" s="1"/>
  <c r="J31" i="4" s="1"/>
  <c r="Q30" i="4"/>
  <c r="S30" i="4" s="1"/>
  <c r="J30" i="4" s="1"/>
  <c r="Q28" i="4"/>
  <c r="S28" i="4" s="1"/>
  <c r="J28" i="4" s="1"/>
  <c r="Q27" i="4"/>
  <c r="S27" i="4" s="1"/>
  <c r="J27" i="4" s="1"/>
  <c r="Q26" i="4"/>
  <c r="S26" i="4" s="1"/>
  <c r="J26" i="4" s="1"/>
  <c r="Q25" i="4"/>
  <c r="S25" i="4" s="1"/>
  <c r="J25" i="4" s="1"/>
  <c r="Q24" i="4"/>
  <c r="S24" i="4" s="1"/>
  <c r="J24" i="4" s="1"/>
  <c r="Q23" i="4"/>
  <c r="S23" i="4" s="1"/>
  <c r="J23" i="4" s="1"/>
  <c r="Q22" i="4"/>
  <c r="S22" i="4" s="1"/>
  <c r="J22" i="4" s="1"/>
  <c r="Q21" i="4"/>
  <c r="S21" i="4" s="1"/>
  <c r="J21" i="4" s="1"/>
  <c r="Q19" i="4"/>
  <c r="S19" i="4" s="1"/>
  <c r="J19" i="4" s="1"/>
  <c r="Q18" i="4"/>
  <c r="S18" i="4" s="1"/>
  <c r="J18" i="4" s="1"/>
  <c r="Q17" i="4"/>
  <c r="S17" i="4" s="1"/>
  <c r="J17" i="4" s="1"/>
  <c r="Q16" i="4"/>
  <c r="S16" i="4" s="1"/>
  <c r="J16" i="4" s="1"/>
  <c r="Q15" i="4"/>
  <c r="S15" i="4" s="1"/>
  <c r="J15" i="4" s="1"/>
  <c r="Q14" i="4"/>
  <c r="S14" i="4" s="1"/>
  <c r="J14" i="4" s="1"/>
  <c r="Q13" i="4"/>
  <c r="S13" i="4" s="1"/>
  <c r="J13" i="4" s="1"/>
  <c r="Q12" i="4"/>
  <c r="S12" i="4" s="1"/>
  <c r="J12" i="4" s="1"/>
  <c r="Q11" i="4"/>
  <c r="S11" i="4" s="1"/>
  <c r="J11" i="4" s="1"/>
  <c r="Q10" i="4"/>
  <c r="S10" i="4" s="1"/>
  <c r="J10" i="4" s="1"/>
  <c r="Q9" i="4"/>
  <c r="S9" i="4" s="1"/>
  <c r="J9" i="4" s="1"/>
  <c r="Q8" i="4"/>
  <c r="S8" i="4" s="1"/>
  <c r="J8" i="4" s="1"/>
  <c r="Q7" i="4"/>
  <c r="S7" i="4" s="1"/>
  <c r="J7" i="4" s="1"/>
  <c r="Q6" i="4"/>
  <c r="S6" i="4" s="1"/>
  <c r="J6" i="4" s="1"/>
  <c r="Q5" i="4"/>
  <c r="S5" i="4" s="1"/>
  <c r="J5" i="4" s="1"/>
  <c r="Q4" i="4"/>
  <c r="S4" i="4" s="1"/>
  <c r="J4" i="4" s="1"/>
  <c r="Q3" i="4"/>
  <c r="S3" i="4" s="1"/>
  <c r="J3" i="4" s="1"/>
  <c r="Q2" i="4"/>
  <c r="S2" i="4" s="1"/>
  <c r="J2" i="4" s="1"/>
  <c r="J29" i="4" l="1"/>
  <c r="K29" i="4" s="1"/>
  <c r="K13" i="4"/>
  <c r="M13" i="4"/>
  <c r="L13" i="4" s="1"/>
  <c r="M17" i="4"/>
  <c r="K17" i="4"/>
  <c r="M30" i="4"/>
  <c r="K30" i="4"/>
  <c r="K18" i="4"/>
  <c r="M18" i="4"/>
  <c r="M31" i="4"/>
  <c r="K31" i="4"/>
  <c r="M8" i="4"/>
  <c r="K8" i="4"/>
  <c r="K19" i="4"/>
  <c r="M19" i="4"/>
  <c r="M25" i="4"/>
  <c r="K25" i="4"/>
  <c r="K7" i="4"/>
  <c r="M7" i="4"/>
  <c r="M24" i="4"/>
  <c r="K24" i="4"/>
  <c r="M2" i="4"/>
  <c r="K2" i="4"/>
  <c r="K3" i="4"/>
  <c r="M3" i="4"/>
  <c r="M9" i="4"/>
  <c r="K9" i="4"/>
  <c r="K26" i="4"/>
  <c r="M26" i="4"/>
  <c r="M14" i="4"/>
  <c r="K14" i="4"/>
  <c r="K27" i="4"/>
  <c r="M27" i="4"/>
  <c r="K11" i="4"/>
  <c r="M11" i="4"/>
  <c r="K5" i="4"/>
  <c r="M5" i="4"/>
  <c r="M22" i="4"/>
  <c r="K22" i="4"/>
  <c r="M28" i="4"/>
  <c r="K28" i="4"/>
  <c r="M10" i="4"/>
  <c r="K10" i="4"/>
  <c r="M20" i="4"/>
  <c r="K20" i="4"/>
  <c r="K4" i="4"/>
  <c r="M4" i="4"/>
  <c r="K15" i="4"/>
  <c r="M15" i="4"/>
  <c r="K21" i="4"/>
  <c r="M21" i="4"/>
  <c r="M6" i="4"/>
  <c r="K6" i="4"/>
  <c r="M12" i="4"/>
  <c r="K12" i="4"/>
  <c r="M16" i="4"/>
  <c r="K16" i="4"/>
  <c r="M23" i="4"/>
  <c r="K23" i="4"/>
  <c r="M29" i="4" l="1"/>
  <c r="N29" i="4" s="1"/>
  <c r="N13" i="4"/>
  <c r="L5" i="4"/>
  <c r="N5" i="4"/>
  <c r="N20" i="4"/>
  <c r="L20" i="4"/>
  <c r="N8" i="4"/>
  <c r="L8" i="4"/>
  <c r="N21" i="4"/>
  <c r="L21" i="4"/>
  <c r="L11" i="4"/>
  <c r="N11" i="4"/>
  <c r="N7" i="4"/>
  <c r="L7" i="4"/>
  <c r="N26" i="4"/>
  <c r="L26" i="4"/>
  <c r="N6" i="4"/>
  <c r="L6" i="4"/>
  <c r="L24" i="4"/>
  <c r="N24" i="4"/>
  <c r="N17" i="4"/>
  <c r="L17" i="4"/>
  <c r="N23" i="4"/>
  <c r="L23" i="4"/>
  <c r="N10" i="4"/>
  <c r="L10" i="4"/>
  <c r="N9" i="4"/>
  <c r="L9" i="4"/>
  <c r="N31" i="4"/>
  <c r="L31" i="4"/>
  <c r="L27" i="4"/>
  <c r="N27" i="4"/>
  <c r="N3" i="4"/>
  <c r="L3" i="4"/>
  <c r="N18" i="4"/>
  <c r="L18" i="4"/>
  <c r="N16" i="4"/>
  <c r="L16" i="4"/>
  <c r="L28" i="4"/>
  <c r="N28" i="4"/>
  <c r="N25" i="4"/>
  <c r="L25" i="4"/>
  <c r="L4" i="4"/>
  <c r="N4" i="4"/>
  <c r="L19" i="4"/>
  <c r="N19" i="4"/>
  <c r="N15" i="4"/>
  <c r="L15" i="4"/>
  <c r="L12" i="4"/>
  <c r="N12" i="4"/>
  <c r="L22" i="4"/>
  <c r="N22" i="4"/>
  <c r="L14" i="4"/>
  <c r="N14" i="4"/>
  <c r="N2" i="4"/>
  <c r="L2" i="4"/>
  <c r="L30" i="4"/>
  <c r="N30" i="4"/>
  <c r="Q23" i="1"/>
  <c r="Q22" i="1"/>
  <c r="Q5" i="3" s="1"/>
  <c r="T5" i="3" s="1"/>
  <c r="J23" i="1" l="1"/>
  <c r="J6" i="3" s="1"/>
  <c r="Q6" i="3"/>
  <c r="T6" i="3" s="1"/>
  <c r="T145" i="3" s="1"/>
  <c r="J22" i="1"/>
  <c r="J5" i="3" s="1"/>
  <c r="Q102" i="1"/>
  <c r="Q145" i="3" s="1"/>
  <c r="L29" i="4"/>
  <c r="M23" i="1" l="1"/>
  <c r="M6" i="3" s="1"/>
  <c r="K23" i="1"/>
  <c r="K6" i="3" s="1"/>
  <c r="O6" i="2"/>
  <c r="F6" i="2" s="1"/>
  <c r="L3" i="2"/>
  <c r="C1" i="2"/>
  <c r="S1" i="2" s="1"/>
  <c r="N23" i="1" l="1"/>
  <c r="N6" i="3" s="1"/>
  <c r="L23" i="1"/>
  <c r="L6" i="3" s="1"/>
  <c r="K22" i="1" l="1"/>
  <c r="K102" i="1" l="1"/>
  <c r="K145" i="3" s="1"/>
  <c r="K5" i="3"/>
  <c r="M22" i="1"/>
  <c r="N22" i="1" l="1"/>
  <c r="M5" i="3"/>
  <c r="U5" i="3"/>
  <c r="U90" i="3"/>
  <c r="V90" i="3" s="1"/>
  <c r="U98" i="3"/>
  <c r="V98" i="3" s="1"/>
  <c r="U106" i="3"/>
  <c r="V106" i="3" s="1"/>
  <c r="U114" i="3"/>
  <c r="V114" i="3" s="1"/>
  <c r="U122" i="3"/>
  <c r="V122" i="3" s="1"/>
  <c r="U130" i="3"/>
  <c r="V130" i="3" s="1"/>
  <c r="U138" i="3"/>
  <c r="V138" i="3" s="1"/>
  <c r="U91" i="3"/>
  <c r="V91" i="3" s="1"/>
  <c r="U99" i="3"/>
  <c r="V99" i="3" s="1"/>
  <c r="U107" i="3"/>
  <c r="V107" i="3" s="1"/>
  <c r="U115" i="3"/>
  <c r="V115" i="3" s="1"/>
  <c r="U123" i="3"/>
  <c r="V123" i="3" s="1"/>
  <c r="U131" i="3"/>
  <c r="V131" i="3" s="1"/>
  <c r="U139" i="3"/>
  <c r="V139" i="3" s="1"/>
  <c r="U92" i="3"/>
  <c r="V92" i="3" s="1"/>
  <c r="U100" i="3"/>
  <c r="V100" i="3" s="1"/>
  <c r="U108" i="3"/>
  <c r="V108" i="3" s="1"/>
  <c r="U116" i="3"/>
  <c r="V116" i="3" s="1"/>
  <c r="U124" i="3"/>
  <c r="V124" i="3" s="1"/>
  <c r="U132" i="3"/>
  <c r="V132" i="3" s="1"/>
  <c r="U140" i="3"/>
  <c r="V140" i="3" s="1"/>
  <c r="U85" i="3"/>
  <c r="V85" i="3" s="1"/>
  <c r="U93" i="3"/>
  <c r="V93" i="3" s="1"/>
  <c r="U101" i="3"/>
  <c r="V101" i="3" s="1"/>
  <c r="U109" i="3"/>
  <c r="V109" i="3" s="1"/>
  <c r="U117" i="3"/>
  <c r="V117" i="3" s="1"/>
  <c r="U125" i="3"/>
  <c r="V125" i="3" s="1"/>
  <c r="U133" i="3"/>
  <c r="V133" i="3" s="1"/>
  <c r="U141" i="3"/>
  <c r="V141" i="3" s="1"/>
  <c r="U86" i="3"/>
  <c r="V86" i="3" s="1"/>
  <c r="U94" i="3"/>
  <c r="V94" i="3" s="1"/>
  <c r="U102" i="3"/>
  <c r="V102" i="3" s="1"/>
  <c r="U110" i="3"/>
  <c r="V110" i="3" s="1"/>
  <c r="U118" i="3"/>
  <c r="V118" i="3" s="1"/>
  <c r="U126" i="3"/>
  <c r="V126" i="3" s="1"/>
  <c r="U134" i="3"/>
  <c r="V134" i="3" s="1"/>
  <c r="U142" i="3"/>
  <c r="V142" i="3" s="1"/>
  <c r="U87" i="3"/>
  <c r="V87" i="3" s="1"/>
  <c r="U95" i="3"/>
  <c r="V95" i="3" s="1"/>
  <c r="U103" i="3"/>
  <c r="V103" i="3" s="1"/>
  <c r="U111" i="3"/>
  <c r="V111" i="3" s="1"/>
  <c r="U119" i="3"/>
  <c r="V119" i="3" s="1"/>
  <c r="U127" i="3"/>
  <c r="V127" i="3" s="1"/>
  <c r="U135" i="3"/>
  <c r="V135" i="3" s="1"/>
  <c r="U143" i="3"/>
  <c r="V143" i="3" s="1"/>
  <c r="U88" i="3"/>
  <c r="V88" i="3" s="1"/>
  <c r="U96" i="3"/>
  <c r="V96" i="3" s="1"/>
  <c r="U104" i="3"/>
  <c r="V104" i="3" s="1"/>
  <c r="U112" i="3"/>
  <c r="V112" i="3" s="1"/>
  <c r="U120" i="3"/>
  <c r="V120" i="3" s="1"/>
  <c r="U128" i="3"/>
  <c r="V128" i="3" s="1"/>
  <c r="U136" i="3"/>
  <c r="V136" i="3" s="1"/>
  <c r="U144" i="3"/>
  <c r="V144" i="3" s="1"/>
  <c r="U89" i="3"/>
  <c r="V89" i="3" s="1"/>
  <c r="U97" i="3"/>
  <c r="V97" i="3" s="1"/>
  <c r="U105" i="3"/>
  <c r="V105" i="3" s="1"/>
  <c r="U113" i="3"/>
  <c r="V113" i="3" s="1"/>
  <c r="U121" i="3"/>
  <c r="V121" i="3" s="1"/>
  <c r="U129" i="3"/>
  <c r="V129" i="3" s="1"/>
  <c r="U137" i="3"/>
  <c r="V137" i="3" s="1"/>
  <c r="U74" i="3"/>
  <c r="V74" i="3" s="1"/>
  <c r="U66" i="3"/>
  <c r="V66" i="3" s="1"/>
  <c r="U83" i="3"/>
  <c r="V83" i="3" s="1"/>
  <c r="U59" i="3"/>
  <c r="V59" i="3" s="1"/>
  <c r="U51" i="3"/>
  <c r="V51" i="3" s="1"/>
  <c r="U43" i="3"/>
  <c r="V43" i="3" s="1"/>
  <c r="U31" i="3"/>
  <c r="V31" i="3" s="1"/>
  <c r="U24" i="3"/>
  <c r="V24" i="3" s="1"/>
  <c r="U67" i="3"/>
  <c r="V67" i="3" s="1"/>
  <c r="U80" i="3"/>
  <c r="V80" i="3" s="1"/>
  <c r="U37" i="3"/>
  <c r="V37" i="3" s="1"/>
  <c r="U35" i="3"/>
  <c r="V35" i="3" s="1"/>
  <c r="U81" i="3"/>
  <c r="V81" i="3" s="1"/>
  <c r="U28" i="3"/>
  <c r="V28" i="3" s="1"/>
  <c r="U10" i="3"/>
  <c r="V10" i="3" s="1"/>
  <c r="U7" i="3"/>
  <c r="V7" i="3" s="1"/>
  <c r="U63" i="3"/>
  <c r="V63" i="3" s="1"/>
  <c r="U78" i="3"/>
  <c r="V78" i="3" s="1"/>
  <c r="U4" i="3"/>
  <c r="V4" i="3" s="1"/>
  <c r="U73" i="3"/>
  <c r="V73" i="3" s="1"/>
  <c r="U14" i="3"/>
  <c r="V14" i="3" s="1"/>
  <c r="U61" i="3"/>
  <c r="V61" i="3" s="1"/>
  <c r="U47" i="3"/>
  <c r="V47" i="3" s="1"/>
  <c r="U12" i="3"/>
  <c r="V12" i="3" s="1"/>
  <c r="U22" i="3"/>
  <c r="V22" i="3" s="1"/>
  <c r="U55" i="3"/>
  <c r="V55" i="3" s="1"/>
  <c r="U26" i="3"/>
  <c r="V26" i="3" s="1"/>
  <c r="U70" i="3"/>
  <c r="V70" i="3" s="1"/>
  <c r="U71" i="3"/>
  <c r="V71" i="3" s="1"/>
  <c r="U53" i="3"/>
  <c r="V53" i="3" s="1"/>
  <c r="U8" i="3"/>
  <c r="V8" i="3" s="1"/>
  <c r="U76" i="3"/>
  <c r="V76" i="3" s="1"/>
  <c r="U41" i="3"/>
  <c r="V41" i="3" s="1"/>
  <c r="U20" i="3"/>
  <c r="V20" i="3" s="1"/>
  <c r="U16" i="3"/>
  <c r="V16" i="3" s="1"/>
  <c r="U58" i="3"/>
  <c r="V58" i="3" s="1"/>
  <c r="U65" i="3"/>
  <c r="V65" i="3" s="1"/>
  <c r="U39" i="3"/>
  <c r="V39" i="3" s="1"/>
  <c r="U84" i="3"/>
  <c r="V84" i="3" s="1"/>
  <c r="U64" i="3"/>
  <c r="V64" i="3" s="1"/>
  <c r="U75" i="3"/>
  <c r="V75" i="3" s="1"/>
  <c r="U69" i="3"/>
  <c r="V69" i="3" s="1"/>
  <c r="U45" i="3"/>
  <c r="V45" i="3" s="1"/>
  <c r="U62" i="3"/>
  <c r="V62" i="3" s="1"/>
  <c r="U13" i="3"/>
  <c r="V13" i="3" s="1"/>
  <c r="U60" i="3"/>
  <c r="V60" i="3" s="1"/>
  <c r="U77" i="3"/>
  <c r="V77" i="3" s="1"/>
  <c r="U36" i="3"/>
  <c r="V36" i="3" s="1"/>
  <c r="U30" i="3"/>
  <c r="V30" i="3" s="1"/>
  <c r="U54" i="3"/>
  <c r="V54" i="3" s="1"/>
  <c r="U44" i="3"/>
  <c r="V44" i="3" s="1"/>
  <c r="U38" i="3"/>
  <c r="V38" i="3" s="1"/>
  <c r="U27" i="3"/>
  <c r="V27" i="3" s="1"/>
  <c r="U2" i="3"/>
  <c r="V2" i="3" s="1"/>
  <c r="U32" i="3"/>
  <c r="V32" i="3" s="1"/>
  <c r="U34" i="3"/>
  <c r="V34" i="3" s="1"/>
  <c r="U50" i="3"/>
  <c r="V50" i="3" s="1"/>
  <c r="U56" i="3"/>
  <c r="V56" i="3" s="1"/>
  <c r="U49" i="3"/>
  <c r="V49" i="3" s="1"/>
  <c r="U3" i="3"/>
  <c r="V3" i="3" s="1"/>
  <c r="U48" i="3"/>
  <c r="V48" i="3" s="1"/>
  <c r="U11" i="3"/>
  <c r="V11" i="3" s="1"/>
  <c r="U79" i="3"/>
  <c r="V79" i="3" s="1"/>
  <c r="U82" i="3"/>
  <c r="V82" i="3" s="1"/>
  <c r="U23" i="3"/>
  <c r="V23" i="3" s="1"/>
  <c r="U25" i="3"/>
  <c r="V25" i="3" s="1"/>
  <c r="U42" i="3"/>
  <c r="V42" i="3" s="1"/>
  <c r="U68" i="3"/>
  <c r="V68" i="3" s="1"/>
  <c r="U21" i="3"/>
  <c r="V21" i="3" s="1"/>
  <c r="U57" i="3"/>
  <c r="V57" i="3" s="1"/>
  <c r="U46" i="3"/>
  <c r="V46" i="3" s="1"/>
  <c r="U9" i="3"/>
  <c r="V9" i="3" s="1"/>
  <c r="U40" i="3"/>
  <c r="V40" i="3" s="1"/>
  <c r="U19" i="3"/>
  <c r="V19" i="3" s="1"/>
  <c r="U15" i="3"/>
  <c r="V15" i="3" s="1"/>
  <c r="U17" i="3"/>
  <c r="V17" i="3" s="1"/>
  <c r="U72" i="3"/>
  <c r="V72" i="3" s="1"/>
  <c r="U52" i="3"/>
  <c r="V52" i="3" s="1"/>
  <c r="U29" i="3"/>
  <c r="V29" i="3" s="1"/>
  <c r="U18" i="3"/>
  <c r="V18" i="3" s="1"/>
  <c r="U33" i="3"/>
  <c r="V33" i="3" s="1"/>
  <c r="U6" i="3"/>
  <c r="V6" i="3" s="1"/>
  <c r="L22" i="1"/>
  <c r="L5" i="3" s="1"/>
  <c r="W33" i="3" l="1"/>
  <c r="X33" i="3"/>
  <c r="W40" i="3"/>
  <c r="X40" i="3"/>
  <c r="W23" i="3"/>
  <c r="X23" i="3"/>
  <c r="W50" i="3"/>
  <c r="X50" i="3"/>
  <c r="X30" i="3"/>
  <c r="W30" i="3"/>
  <c r="W75" i="3"/>
  <c r="X75" i="3"/>
  <c r="W41" i="3"/>
  <c r="X41" i="3"/>
  <c r="X22" i="3"/>
  <c r="W22" i="3"/>
  <c r="W63" i="3"/>
  <c r="X63" i="3"/>
  <c r="W67" i="3"/>
  <c r="X67" i="3"/>
  <c r="W74" i="3"/>
  <c r="X74" i="3"/>
  <c r="W144" i="3"/>
  <c r="X144" i="3"/>
  <c r="W143" i="3"/>
  <c r="X143" i="3"/>
  <c r="X142" i="3"/>
  <c r="W142" i="3"/>
  <c r="W141" i="3"/>
  <c r="X141" i="3"/>
  <c r="W140" i="3"/>
  <c r="X140" i="3"/>
  <c r="W131" i="3"/>
  <c r="X131" i="3"/>
  <c r="W122" i="3"/>
  <c r="X122" i="3"/>
  <c r="W9" i="3"/>
  <c r="X9" i="3"/>
  <c r="W82" i="3"/>
  <c r="X82" i="3"/>
  <c r="W34" i="3"/>
  <c r="X34" i="3"/>
  <c r="W36" i="3"/>
  <c r="X36" i="3"/>
  <c r="W64" i="3"/>
  <c r="X64" i="3"/>
  <c r="W76" i="3"/>
  <c r="X76" i="3"/>
  <c r="W12" i="3"/>
  <c r="X12" i="3"/>
  <c r="W7" i="3"/>
  <c r="X7" i="3"/>
  <c r="W24" i="3"/>
  <c r="X24" i="3"/>
  <c r="W137" i="3"/>
  <c r="X137" i="3"/>
  <c r="W136" i="3"/>
  <c r="X136" i="3"/>
  <c r="W135" i="3"/>
  <c r="X135" i="3"/>
  <c r="X134" i="3"/>
  <c r="W134" i="3"/>
  <c r="W133" i="3"/>
  <c r="X133" i="3"/>
  <c r="W132" i="3"/>
  <c r="X132" i="3"/>
  <c r="W123" i="3"/>
  <c r="X123" i="3"/>
  <c r="W114" i="3"/>
  <c r="X114" i="3"/>
  <c r="W79" i="3"/>
  <c r="X79" i="3"/>
  <c r="W32" i="3"/>
  <c r="X32" i="3"/>
  <c r="W77" i="3"/>
  <c r="X77" i="3"/>
  <c r="W84" i="3"/>
  <c r="X84" i="3"/>
  <c r="W8" i="3"/>
  <c r="X8" i="3"/>
  <c r="W47" i="3"/>
  <c r="X47" i="3"/>
  <c r="W10" i="3"/>
  <c r="X10" i="3"/>
  <c r="W31" i="3"/>
  <c r="X31" i="3"/>
  <c r="W129" i="3"/>
  <c r="X129" i="3"/>
  <c r="W128" i="3"/>
  <c r="X128" i="3"/>
  <c r="W127" i="3"/>
  <c r="X127" i="3"/>
  <c r="X126" i="3"/>
  <c r="W126" i="3"/>
  <c r="W125" i="3"/>
  <c r="X125" i="3"/>
  <c r="W124" i="3"/>
  <c r="X124" i="3"/>
  <c r="W115" i="3"/>
  <c r="X115" i="3"/>
  <c r="W106" i="3"/>
  <c r="X106" i="3"/>
  <c r="W52" i="3"/>
  <c r="X52" i="3"/>
  <c r="W57" i="3"/>
  <c r="X57" i="3"/>
  <c r="W11" i="3"/>
  <c r="X11" i="3"/>
  <c r="W2" i="3"/>
  <c r="X2" i="3"/>
  <c r="W60" i="3"/>
  <c r="X60" i="3"/>
  <c r="W39" i="3"/>
  <c r="X39" i="3"/>
  <c r="W53" i="3"/>
  <c r="X53" i="3"/>
  <c r="W61" i="3"/>
  <c r="X61" i="3"/>
  <c r="W28" i="3"/>
  <c r="X28" i="3"/>
  <c r="W43" i="3"/>
  <c r="X43" i="3"/>
  <c r="W121" i="3"/>
  <c r="X121" i="3"/>
  <c r="W120" i="3"/>
  <c r="X120" i="3"/>
  <c r="W119" i="3"/>
  <c r="X119" i="3"/>
  <c r="X118" i="3"/>
  <c r="W118" i="3"/>
  <c r="W117" i="3"/>
  <c r="X117" i="3"/>
  <c r="W116" i="3"/>
  <c r="X116" i="3"/>
  <c r="W107" i="3"/>
  <c r="X107" i="3"/>
  <c r="W98" i="3"/>
  <c r="X98" i="3"/>
  <c r="W72" i="3"/>
  <c r="X72" i="3"/>
  <c r="W21" i="3"/>
  <c r="X21" i="3"/>
  <c r="W48" i="3"/>
  <c r="X48" i="3"/>
  <c r="W27" i="3"/>
  <c r="X27" i="3"/>
  <c r="W13" i="3"/>
  <c r="X13" i="3"/>
  <c r="W65" i="3"/>
  <c r="X65" i="3"/>
  <c r="W71" i="3"/>
  <c r="X71" i="3"/>
  <c r="X14" i="3"/>
  <c r="W14" i="3"/>
  <c r="W81" i="3"/>
  <c r="X81" i="3"/>
  <c r="W51" i="3"/>
  <c r="X51" i="3"/>
  <c r="W113" i="3"/>
  <c r="X113" i="3"/>
  <c r="W112" i="3"/>
  <c r="X112" i="3"/>
  <c r="W111" i="3"/>
  <c r="X111" i="3"/>
  <c r="X110" i="3"/>
  <c r="W110" i="3"/>
  <c r="W109" i="3"/>
  <c r="X109" i="3"/>
  <c r="W108" i="3"/>
  <c r="X108" i="3"/>
  <c r="W99" i="3"/>
  <c r="X99" i="3"/>
  <c r="W90" i="3"/>
  <c r="X90" i="3"/>
  <c r="W18" i="3"/>
  <c r="X18" i="3"/>
  <c r="W17" i="3"/>
  <c r="X17" i="3"/>
  <c r="W68" i="3"/>
  <c r="X68" i="3"/>
  <c r="W3" i="3"/>
  <c r="X3" i="3"/>
  <c r="X38" i="3"/>
  <c r="W38" i="3"/>
  <c r="X62" i="3"/>
  <c r="W62" i="3"/>
  <c r="W58" i="3"/>
  <c r="X58" i="3"/>
  <c r="X70" i="3"/>
  <c r="W70" i="3"/>
  <c r="W73" i="3"/>
  <c r="X73" i="3"/>
  <c r="W35" i="3"/>
  <c r="X35" i="3"/>
  <c r="W59" i="3"/>
  <c r="X59" i="3"/>
  <c r="W105" i="3"/>
  <c r="X105" i="3"/>
  <c r="W104" i="3"/>
  <c r="X104" i="3"/>
  <c r="W103" i="3"/>
  <c r="X103" i="3"/>
  <c r="X102" i="3"/>
  <c r="W102" i="3"/>
  <c r="W101" i="3"/>
  <c r="X101" i="3"/>
  <c r="W100" i="3"/>
  <c r="X100" i="3"/>
  <c r="W91" i="3"/>
  <c r="X91" i="3"/>
  <c r="X46" i="3"/>
  <c r="W46" i="3"/>
  <c r="W15" i="3"/>
  <c r="X15" i="3"/>
  <c r="W42" i="3"/>
  <c r="X42" i="3"/>
  <c r="W49" i="3"/>
  <c r="X49" i="3"/>
  <c r="W44" i="3"/>
  <c r="X44" i="3"/>
  <c r="W45" i="3"/>
  <c r="X45" i="3"/>
  <c r="W16" i="3"/>
  <c r="X16" i="3"/>
  <c r="W26" i="3"/>
  <c r="X26" i="3"/>
  <c r="W4" i="3"/>
  <c r="X4" i="3"/>
  <c r="W37" i="3"/>
  <c r="X37" i="3"/>
  <c r="W83" i="3"/>
  <c r="X83" i="3"/>
  <c r="W97" i="3"/>
  <c r="X97" i="3"/>
  <c r="W96" i="3"/>
  <c r="X96" i="3"/>
  <c r="W95" i="3"/>
  <c r="X95" i="3"/>
  <c r="X94" i="3"/>
  <c r="W94" i="3"/>
  <c r="W93" i="3"/>
  <c r="X93" i="3"/>
  <c r="W92" i="3"/>
  <c r="X92" i="3"/>
  <c r="W138" i="3"/>
  <c r="X138" i="3"/>
  <c r="W29" i="3"/>
  <c r="X29" i="3"/>
  <c r="X6" i="3"/>
  <c r="W6" i="3"/>
  <c r="W19" i="3"/>
  <c r="X19" i="3"/>
  <c r="W25" i="3"/>
  <c r="X25" i="3"/>
  <c r="W56" i="3"/>
  <c r="X56" i="3"/>
  <c r="X54" i="3"/>
  <c r="W54" i="3"/>
  <c r="W69" i="3"/>
  <c r="X69" i="3"/>
  <c r="W20" i="3"/>
  <c r="X20" i="3"/>
  <c r="W55" i="3"/>
  <c r="X55" i="3"/>
  <c r="X78" i="3"/>
  <c r="W78" i="3"/>
  <c r="W80" i="3"/>
  <c r="X80" i="3"/>
  <c r="W66" i="3"/>
  <c r="X66" i="3"/>
  <c r="W89" i="3"/>
  <c r="X89" i="3"/>
  <c r="W88" i="3"/>
  <c r="X88" i="3"/>
  <c r="W87" i="3"/>
  <c r="X87" i="3"/>
  <c r="X86" i="3"/>
  <c r="W86" i="3"/>
  <c r="W85" i="3"/>
  <c r="X85" i="3"/>
  <c r="W139" i="3"/>
  <c r="X139" i="3"/>
  <c r="W130" i="3"/>
  <c r="X130" i="3"/>
  <c r="N102" i="1"/>
  <c r="N145" i="3" s="1"/>
  <c r="V148" i="3" s="1"/>
  <c r="N5" i="3"/>
  <c r="V5" i="3" s="1"/>
  <c r="F104" i="1"/>
  <c r="F106" i="1"/>
  <c r="W5" i="3" l="1"/>
  <c r="W145" i="3" s="1"/>
  <c r="W148" i="3" s="1"/>
  <c r="X5" i="3"/>
  <c r="O104" i="1"/>
  <c r="F105" i="1"/>
</calcChain>
</file>

<file path=xl/sharedStrings.xml><?xml version="1.0" encoding="utf-8"?>
<sst xmlns="http://schemas.openxmlformats.org/spreadsheetml/2006/main" count="1769" uniqueCount="225">
  <si>
    <t>FAKTURA - daňový doklad</t>
  </si>
  <si>
    <t>BRUTTO, kgs</t>
  </si>
  <si>
    <t>NETTO, kgs</t>
  </si>
  <si>
    <t>DATUM VYSTAVENÍ</t>
  </si>
  <si>
    <t>POR.Č.</t>
  </si>
  <si>
    <t>DATUM USKUTOČNENIA PLNENIA</t>
  </si>
  <si>
    <t>Fakturujeme Vám za tovar:</t>
  </si>
  <si>
    <t>VÝROBCA</t>
  </si>
  <si>
    <t>CENA PO ZĽAVE</t>
  </si>
  <si>
    <t>CELKOM na úhradu:</t>
  </si>
  <si>
    <t>SJ</t>
  </si>
  <si>
    <t>COLNÝ KÓD</t>
  </si>
  <si>
    <t>KRAJINA PÔVODU</t>
  </si>
  <si>
    <t>MJ</t>
  </si>
  <si>
    <t>POČET KS</t>
  </si>
  <si>
    <t>ZĽAVA</t>
  </si>
  <si>
    <t>MNOŽ. BÁLENÍ</t>
  </si>
  <si>
    <t>BALENIE</t>
  </si>
  <si>
    <t xml:space="preserve">Стоимость с учетом скидки, долл.США </t>
  </si>
  <si>
    <t>Род упаковки</t>
  </si>
  <si>
    <t xml:space="preserve">Стоим-ть, долл.США </t>
  </si>
  <si>
    <t xml:space="preserve">Цена долл.США/ед.изм. </t>
  </si>
  <si>
    <t>Кол-во единиц</t>
  </si>
  <si>
    <t>Ед. измерения</t>
  </si>
  <si>
    <t xml:space="preserve">Страна происхождения </t>
  </si>
  <si>
    <t xml:space="preserve">Код товара в  соответствии с ТН ВЭД </t>
  </si>
  <si>
    <t>Производитель</t>
  </si>
  <si>
    <t>Артикул</t>
  </si>
  <si>
    <t xml:space="preserve">Наименование товара </t>
  </si>
  <si>
    <t>№</t>
  </si>
  <si>
    <t>Цена со скидкой, долл.США/ед.измерения</t>
  </si>
  <si>
    <t>ZMLUVA / Договор:</t>
  </si>
  <si>
    <t>Кол-во упаковок</t>
  </si>
  <si>
    <t>ДАТА</t>
  </si>
  <si>
    <t>ДАТА ВЫПОЛНЕНИЯ</t>
  </si>
  <si>
    <r>
      <t xml:space="preserve">PODMIENKY </t>
    </r>
    <r>
      <rPr>
        <b/>
        <sz val="10"/>
        <color indexed="58"/>
        <rFont val="Bookman Old Style"/>
        <family val="1"/>
        <charset val="204"/>
      </rPr>
      <t>/ Условия :</t>
    </r>
  </si>
  <si>
    <t xml:space="preserve">Приложение № </t>
  </si>
  <si>
    <t xml:space="preserve">Annex № </t>
  </si>
  <si>
    <t>СПЕЦИФИКАЦИЯ / SPECIFICATION  №</t>
  </si>
  <si>
    <t>dated/от</t>
  </si>
  <si>
    <t>Общая стоимость товара по  настоящей   Спецификации  составляет:</t>
  </si>
  <si>
    <t>долларов</t>
  </si>
  <si>
    <t>The  total  value of  the  goods  under  this  Specification is</t>
  </si>
  <si>
    <t>US dollars</t>
  </si>
  <si>
    <t>США, в том числе НДС по ставке 0%.</t>
  </si>
  <si>
    <t xml:space="preserve"> including VAT at 0% - $ 0.00 (zero)</t>
  </si>
  <si>
    <t>Условия поставки товара: СПТ Минск (Инкотермс 2010)</t>
  </si>
  <si>
    <t xml:space="preserve">Terms of delivery: CPT Minsk (Incoterm 2010) </t>
  </si>
  <si>
    <t>Адрес поставки товара: РБ, 06533 ПТО «Минск-СЭЗ»,  г. Минск, ул. Промышленная, 4</t>
  </si>
  <si>
    <t>Delivery adress:  Bonded warehouse (SVH) No. 06533 PTO "Minsk-SEZ",  Minsk, ul. Promishlennaya 4</t>
  </si>
  <si>
    <t>Настоящая Спецификация может корректироваться Дополнениями, которые вступают в силу с момента подписания сторонами и являются неотъемлимыми частями настоящей Спецификации.</t>
  </si>
  <si>
    <t xml:space="preserve">This Specification can be adjusted by Supplements, Which are effective upon their signing and are integral parts of the present  Specification. </t>
  </si>
  <si>
    <t>THE SELLER/ПРОДАВЕЦ:</t>
  </si>
  <si>
    <t>ТНЕ BUYER/ПОКУПАТЕЛЬ:</t>
  </si>
  <si>
    <t>М.П.                 (подпись)                         (Ф.И.О.)</t>
  </si>
  <si>
    <t>Пошлина</t>
  </si>
  <si>
    <t>Пошлина, дол.США</t>
  </si>
  <si>
    <t>Маржа</t>
  </si>
  <si>
    <t>Опускная цена</t>
  </si>
  <si>
    <t>Опускная стоимость</t>
  </si>
  <si>
    <t>Курс конверсии евро/доллар</t>
  </si>
  <si>
    <t>СЧЁТ-ФАКТУРА</t>
  </si>
  <si>
    <t>Скидка</t>
  </si>
  <si>
    <t xml:space="preserve">Вес нетто, кг. </t>
  </si>
  <si>
    <t xml:space="preserve">Вес брутто,кг. </t>
  </si>
  <si>
    <t>ИТОГО:</t>
  </si>
  <si>
    <r>
      <t>SCHVÁLENO</t>
    </r>
    <r>
      <rPr>
        <sz val="10"/>
        <color indexed="58"/>
        <rFont val="Bookman Old Style"/>
        <family val="1"/>
        <charset val="204"/>
      </rPr>
      <t xml:space="preserve"> / УТВЕРЖДЕНО:</t>
    </r>
  </si>
  <si>
    <t>S  L  O  V  A  T  E  X   s. r. o.</t>
  </si>
  <si>
    <t>Adresa nakladania/ Адрес погрузки:</t>
  </si>
  <si>
    <t>SLOVATEX S.R.O.</t>
  </si>
  <si>
    <t xml:space="preserve">
Slovenská republika
</t>
  </si>
  <si>
    <t>Račianska 88 B, 831 02 Bratislava</t>
  </si>
  <si>
    <t xml:space="preserve">IČO: 50 515 004, IČ DPH/ EORI : SK 2120357558 
IČO: 35 969 008, IČ DPH/ EORI : SK 2022099013 
</t>
  </si>
  <si>
    <t>SWIFT/BIC:   POBNSKBA</t>
  </si>
  <si>
    <t xml:space="preserve">Poštová banka a.s., Dvořákovo nábrežie 4, 
811 02 Bratislava, SLOVENSKÁ REPUBLIKA
</t>
  </si>
  <si>
    <t>IBAN EUR:     SK33 6500 0000 0000 2056 5797</t>
  </si>
  <si>
    <t>IBAN USD:    SK31 6500 0000 0000 5303 1927</t>
  </si>
  <si>
    <t>Základ dodania / Базис поставки:</t>
  </si>
  <si>
    <t xml:space="preserve"> CPT - MINSK, BY</t>
  </si>
  <si>
    <t>Špecifikácia/ Спецификация:</t>
  </si>
  <si>
    <t>Adresa dodánia / Адрес доставки:</t>
  </si>
  <si>
    <t>№22-11-16-I ОТ 21/11/2016</t>
  </si>
  <si>
    <t xml:space="preserve">"S  L  O  V  A  T  E  X   s. r. o."  и  ООО «Газ Венчуре» договорились, что настоящая Спецификация является протоколом согласования цен. </t>
  </si>
  <si>
    <t xml:space="preserve">"S  L  O  V  A  T  E  X   s. r. o."   and «Gas Venture» LLC agreed that the present Specification  is  a  price  negotiation  memorandum.  </t>
  </si>
  <si>
    <t xml:space="preserve">к Договору №№22-11-16-I ОТ 21/11/2016 </t>
  </si>
  <si>
    <t xml:space="preserve"> to the Contract  №22-11-16-I OF 21/11/2016 </t>
  </si>
  <si>
    <t>ПРОВЕРКА ОТПУСКНОЙ ЦЕНЫ</t>
  </si>
  <si>
    <t>Торговая марка</t>
  </si>
  <si>
    <t>OBCHODNÁ  ZNAMKA</t>
  </si>
  <si>
    <t>NÁZOV VÝROBKU</t>
  </si>
  <si>
    <t>CELKOM PO  ZĽAVE</t>
  </si>
  <si>
    <t>CELKOM</t>
  </si>
  <si>
    <t>CENA ZA MJ</t>
  </si>
  <si>
    <t>pcs</t>
  </si>
  <si>
    <t>Netto váha, kg/ Вес нетто, кг:</t>
  </si>
  <si>
    <t>Brutto váha, kg/ Вес брутто,кг:</t>
  </si>
  <si>
    <t>Množstvo balení / Кол-во упаковок</t>
  </si>
  <si>
    <t>China</t>
  </si>
  <si>
    <t>Box</t>
  </si>
  <si>
    <t>ODBERATEĽ /ПОКУПАТЕЛЬ:</t>
  </si>
  <si>
    <t>GAS VENTURE, LLC
220035, Republic of Belarus, Minsk, Timirjazeva str., 46, ap. 1</t>
  </si>
  <si>
    <t>CELKOM / ИТОГО:</t>
  </si>
  <si>
    <t xml:space="preserve">SLOVATEX S.R.O.                                                                                            Račianska 88 B, 831 02 Bratislava    
Slovenská republika                                                                                                Poštová banka a.s., Dvořákovo nábrežie 4, 
811 02 Bratislava, SLOVENSKÁ REPUBLIKA      "  
</t>
  </si>
  <si>
    <t>Italy</t>
  </si>
  <si>
    <t>Knitted sweaters Women kotton 100% Кофта женская трикотажная  хлопок 100%</t>
  </si>
  <si>
    <t>Trousers for women kotton 100% Брюки женские  хлопок 100%</t>
  </si>
  <si>
    <t>Women's denim overalls kotton 95% elastan 5% Комбинезон женский джинсовый  хлопок 95% эластан 5%</t>
  </si>
  <si>
    <t>Women's blouse kotton 100% Блузка женская  хлопок 100%</t>
  </si>
  <si>
    <t>T-shirts for women kotton 100% Майки женские  хлопок 100%</t>
  </si>
  <si>
    <t>part</t>
  </si>
  <si>
    <t>dins tricot</t>
  </si>
  <si>
    <t>vanila</t>
  </si>
  <si>
    <t>F.D</t>
  </si>
  <si>
    <t>Stella milani</t>
  </si>
  <si>
    <t>Agencja Celna EURO-WAY, Przejazdowa 25, 05-800 Pruszków, Poland</t>
  </si>
  <si>
    <t>CPT MINSK, Bielorusko</t>
  </si>
  <si>
    <t>MODA ITALIA</t>
  </si>
  <si>
    <t>POZOR:</t>
  </si>
  <si>
    <t>oslobodené od DPH podľa § 47 (vývoz tovaru) Zákona č. 222/2004 Z. z. SR o DPH</t>
  </si>
  <si>
    <t>ВНИМАНИЕ:</t>
  </si>
  <si>
    <t>освобождено от НДС, согласно § 47 (вывоз товара) Закона СР  № 222/2004 С.з. об НДС</t>
  </si>
  <si>
    <t>Slobodné zóny sú špeciálne oblasti v rámci colného územia EÚ.</t>
  </si>
  <si>
    <t>Tovary v týchto oblastiach sú oslobodené od cla, DPH a ostatných dovozných poplatkov.</t>
  </si>
  <si>
    <t>Pre ďalšie iinformation pozri http://ec.europa.eu/taxation_customs/customs/procedural_aspects/imports/free_zones/index_en.htm</t>
  </si>
  <si>
    <t>___</t>
  </si>
  <si>
    <t>MANILLA</t>
  </si>
  <si>
    <t>TERESA</t>
  </si>
  <si>
    <t>KÓD TOVARU</t>
  </si>
  <si>
    <t>Настоящая Спецификация является неотъемлемой частью Договора № 22-11-16-I от 2016.11.21, вступает в силу с момента подписания и действует до надлежащего исполнения Сторонами своих обязательств или до подписания новой Спецификации (Дополнения к Спецификации)</t>
  </si>
  <si>
    <t>The present Specification is an integral part of the Contract No.22-11-16-I от 2016.11.21 and shall be effective upon its signin and is valid up to the proper performance of the obligations proper performance of obligations by the Parties or up to the signin of a new Specification (a Supplement to the Specification).</t>
  </si>
  <si>
    <t>1.75 Евро за КИЛОГРАММ</t>
  </si>
  <si>
    <t>MAX 10.0 %, 2.25 Евро за КИЛОГРАММ</t>
  </si>
  <si>
    <t>2.2 Евро за КИЛОГРАММ</t>
  </si>
  <si>
    <t>MAX 10.0 %, 1.88 Евро за КИЛОГРАММ</t>
  </si>
  <si>
    <t>MAX 10.0 %, 1.5 Евро за КИЛОГРАММ</t>
  </si>
  <si>
    <t>POLAND</t>
  </si>
  <si>
    <t>ITALY</t>
  </si>
  <si>
    <t>BY LOLA</t>
  </si>
  <si>
    <t>TERASTYL</t>
  </si>
  <si>
    <t>ZOJA</t>
  </si>
  <si>
    <t>POLA</t>
  </si>
  <si>
    <t>BASTET</t>
  </si>
  <si>
    <t>PAPARAZZI</t>
  </si>
  <si>
    <t>WOMEN'S KNITTED JACKET 90% COTTON, 10% ELASTAN Кофта трикотажная женская 90% хлопок, 10% эластан  размер: 46-50, обхват груди: 92-100, рост 165-215</t>
  </si>
  <si>
    <t>WOMEN'S KNITTED JACKET 95% COTON, 5% LYCRA Кофта трикотажная женская 95% хлопок, 5% лайкра  размер: 46-50, обхват груди: 92-100, рост 165-246</t>
  </si>
  <si>
    <t>WOMEN'S KNITTED JACKET 95% COTON, 5% LYCRA Кофта трикотажная женская 95% хлопок, 5% лайкра  размер: 46-50, обхват груди: 92-100, рост 165-248</t>
  </si>
  <si>
    <t>WOMEN'S KNITTED JACKET 95% COTTON, 5% ELASTAN Кофта трикотажная женская 95% хлопок, 5% эластан  размер: 46-50, обхват груди: 92-100, рост 165-177</t>
  </si>
  <si>
    <t>WOMEN'S KNITTED JACKET 95% COTTON, 5% ELASTAN Кофта трикотажная женская 95% хлопок, 5% эластан  размер: 46-50, обхват груди: 92-100, рост 165-178</t>
  </si>
  <si>
    <t>WOMEN'S KNITTED JACKET 100% VISCOSE Кофта трикотажная женская 100% вискоза  размер: 46-50, обхват груди: 92-100, рост 165-181</t>
  </si>
  <si>
    <t>WOMEN'S KNITTED JACKET 50% COTTON, 50% VISCOSE Кофта трикотажная женская 50% хлопок, 50% вискоза  размер: 46-50, обхват груди: 92-100, рост 165-180</t>
  </si>
  <si>
    <t>WOMEN'S KNITTED JACKET 50% COTTON, 50% VISCOSE Кофта трикотажная женская 50% хлопок, 50% вискоза  размер: 46-50, обхват груди: 92-100, рост 165-184</t>
  </si>
  <si>
    <t>WOMEN'S KNITTED JACKET 61% RAYON, 39% VISCOSE Кофта трикотажная женская 61% район, 39% вискоза  размер: 46-50, обхват груди: 92-100, рост 165-176</t>
  </si>
  <si>
    <t>WOMEN'S KNITTED JACKET 94% VISCOSE, 6% ELASTAN Кофта трикотажная женская 94% вискоза, 6% эластан  размер: 46-50, обхват груди: 92-100, рост 165-175</t>
  </si>
  <si>
    <t>WOMEN'S KNITTED JACKET 95% VISCOSE, 5% ELASTAN Кофта трикотажная женская 95% вискоза, 5% эластан  размер: 46-50, обхват груди: 92-100, рост 165-199</t>
  </si>
  <si>
    <t>WOMEN'S KNITTED JACKET 95% VISCOSE, 5% ELASTAN Кофта трикотажная женская 95% вискоза, 5% эластан  размер: 46-50, обхват груди: 92-100, рост 165-211</t>
  </si>
  <si>
    <t>WOMEN'S KNITTED JACKET 95% VISCOSE, 5% ELASTAN Кофта трикотажная женская 95% вискоза, 5% эластан  размер: 46-50, обхват груди: 92-100, рост 165-247</t>
  </si>
  <si>
    <t>WOMEN'S KNITTED JACKET 95% POLIESTER, 5% ELASTAN Кофта трикотажная женская 95% полиэстер, 5% эластан  размер: 46-50, обхват груди: 92-100, рост 165-214</t>
  </si>
  <si>
    <t>WOMEN'S KNITTED JACKET 95% POLIESTER, 5% ELASTAN Кофта трикотажная женская 95% полиэстер, 5% эластан  размер: 46-50, обхват груди: 92-100, рост 165-242</t>
  </si>
  <si>
    <t>Women's skirt 100% COTTON Юбка женская 100% хлопок  размер: 46-50, рост 165-187</t>
  </si>
  <si>
    <t>Women's skirt 95% COTTON, 5% ELASTAN Юбка женская 95% хлопок, 5% эластан  размер: 46-50, рост 165-187</t>
  </si>
  <si>
    <t>Women's blouse 100% POLIESTER Блузка женская 100% полиэстер размер: 46-50, обхват груди: 92-100, шея 37-39/см, рост 165-175</t>
  </si>
  <si>
    <t>Women's blouse 68% VISCOSE, 32% ACETAT Блузка женская 68% вискоза, 32% ацетат размер: 46-50, обхват груди: 92-100, шея 37-39/см, рост 165-175</t>
  </si>
  <si>
    <t>women's Vest 70% ACRLIC, 30% WOOL Безрукавка женская 70% акрилC, 30% шерсть  размер: 46-50, обхват груди: 92-100, рост 165-202</t>
  </si>
  <si>
    <t xml:space="preserve">WOMEN's BAG OF SYNTHETIC LEATHER Сумка женская из искуственной кожи  </t>
  </si>
  <si>
    <t>WOMEN's KNITTED SWEATER 100% CO Свитер трикотажный женский 100% хлопок  размер: 46-50, обхват груди: 92-100, рост 165-185</t>
  </si>
  <si>
    <t>WOMEN's KNITTED SWEATER 25% CO, 3%LU, 23% PC, 22% PES Свитер трикотажный женский 52% хлопок, 3% LUREX, 23% акрил, 22% полиэстер  размер: 46-50, обхват груди: 92-100, рост 165-218</t>
  </si>
  <si>
    <t>WOMEN's KNITTED SWEATER 95% CO, 5% EL Свитер трикотажный женский 95% хлопок, 5% эластан  размер: 46-50, обхват груди: 92-100, рост 165-228</t>
  </si>
  <si>
    <t>WOMEN's KNITTED SWEATER 95% CO, 5% EL Свитер трикотажный женский 95% хлопок, 5% эластан  размер: 46-50, обхват груди: 92-100, рост 165-229</t>
  </si>
  <si>
    <t>WOMEN's KNITTED SWEATER 95% CO, 5% EL Свитер трикотажный женский 95% хлопок, 5% эластан  размер: 46-50, обхват груди: 92-100, рост 165-234</t>
  </si>
  <si>
    <t>WOMEN's KNITTED TUNIC 80% CO, 20% PES Туника трикотажная женская 80% хлопок, 20% полиэстер  размер: 46-50, обхват груди: 92-100, рост 165-233</t>
  </si>
  <si>
    <t>WOMEN's KNITTED SWEATER 100% PC Свитер трикотажный женский 100% акрил  размер: 46-50, обхват груди: 92-100, рост 165-192</t>
  </si>
  <si>
    <t>WOMEN's KNITTED SWEATER 100% PC Свитер трикотажный женский 100% акрил  размер: 46-50, обхват груди: 92-100, рост 165-204</t>
  </si>
  <si>
    <t>WOMEN's KNITTED SWEATER 100% PC Свитер трикотажный женский 100% акрил  размер: 46-50, обхват груди: 92-100, рост 165-216</t>
  </si>
  <si>
    <t>WOMEN's KNITTED SWEATER 30% WO,70% PC Свитер трикотажный женский 30% шерсть, 70% акрил  размер: 46-50, обхват груди: 92-100, рост 165-200</t>
  </si>
  <si>
    <t>WOMEN's KNITTED SWEATER 50% CO, 50% PES Свитер трикотажный женский 50% хлопок, 50% полиэстер  размер: 46-50, обхват груди: 92-100, рост 165-236</t>
  </si>
  <si>
    <t>WOMEN's KNITTED SWEATER 50% CO, 50% PES Свитер трикотажный женский 50% хлопок, 50% полиэстер  размер: 46-50, обхват груди: 92-100, рост 165-238</t>
  </si>
  <si>
    <t>WOMEN's KNITTED SWEATER 50% CO, 50% PES Свитер трикотажный женский 50% хлопок, 50% полиэстер  размер: 46-50, обхват груди: 92-100, рост 165-239</t>
  </si>
  <si>
    <t>WOMEN's KNITTED SWEATER 65% PC, 28% PES, 7% PA Свитер трикотажный женский 65% акрил, 28% полиэстер, 7% полиамид  размер: 46-50, обхват груди: 92-100, рост 165-188</t>
  </si>
  <si>
    <t>WOMEN's KNITTED SWEATER 65% PC, 28% PES, 7% PA Свитер трикотажный женский 65% акрил, 28% полиэстер, 7% полиамид  размер: 46-50, обхват груди: 92-100, рост 165-189</t>
  </si>
  <si>
    <t>WOMEN's KNITTED SWEATER 65% PC, 28% PES, 7% PA Свитер трикотажный женский 65% акрил, 28% полиэстер, 7% полиамид  размер: 46-50, обхват груди: 92-100, рост 165-194</t>
  </si>
  <si>
    <t>WOMEN's KNITTED SWEATER 65% PC, 28% PES, 7% PA Свитер трикотажный женский 65% акрил, 28% полиэстер, 7% полиамид  размер: 46-50, обхват груди: 92-100, рост 165-195</t>
  </si>
  <si>
    <t>WOMEN's KNITTED SWEATER 65% PC, 28% PES, 7% PA Свитер трикотажный женский 65% акрил, 28% полиэстер, 7% полиамид  размер: 46-50, обхват груди: 92-100, рост 165-196</t>
  </si>
  <si>
    <t>WOMEN's KNITTED SWEATER 65% PC, 28% PES, 7% PA Свитер трикотажный женский 65% акрил, 28% полиэстер, 7% полиамид  размер: 46-50, обхват груди: 92-100, рост 165-197</t>
  </si>
  <si>
    <t>WOMEN's KNITTED SWEATER 65% PC, 28% PES, 7% PA Свитер трикотажный женский 65% акрил, 28% полиэстер, 7% полиамид  размер: 46-50, обхват груди: 92-100, рост 165-198</t>
  </si>
  <si>
    <t>WOMEN's KNITTED SWEATER 70% PC, 15% PES, 15% WM Свитер трикотажный женский 70% акрил, 15% полиэстер, 15% мохер  размер: 46-50, обхват груди: 92-100, рост 165-179</t>
  </si>
  <si>
    <t>WOMEN's KNITTED SWEATER 70% PC, 15% PES, 15% WM Свитер трикотажный женский 70% акрил, 15% полиэстер, 15% мохер  размер: 46-50, обхват груди: 92-100, рост 165-191</t>
  </si>
  <si>
    <t>WOMEN's KNITTED SWEATER 70% PC, 15% PES, 15% WM Свитер трикотажный женский 70% акрил, 15% полиэстер, 15% мохер  размер: 46-50, обхват груди: 92-100, рост 165-257</t>
  </si>
  <si>
    <t>WOMEN's KNITTED SWEATER 70% PC, 30%WO Свитер трикотажный женский 70% акрил, 30% шерсть  размер: 46-50, обхват груди: 92-100, рост 165-206</t>
  </si>
  <si>
    <t>WOMEN's KNITTED SWEATER 90% PC, 10% WM Свитер трикотажный женский 90% PC, 10% мохер  размер: 46-50, обхват груди: 92-100, рост 165-190</t>
  </si>
  <si>
    <t>WOMEN's KNITTED SWEATER 90% PC, 10% PA Свитер трикотажный женский 90% PC, 10% полиамид  размер: 46-50, обхват груди: 92-100, рост 165-222</t>
  </si>
  <si>
    <t>WOMEN's KNITTED SWEATER 90% PC, 10% PA Свитер трикотажный женский 90% акрил, 10% полиамид  размер: 46-50, обхват груди: 92-100, рост 165-213</t>
  </si>
  <si>
    <t>WOMEN's KNITTED SWEATER 90% PC, 10% PA Свитер трикотажный женский 90% акрил, 10% полиамид  размер: 46-50, обхват груди: 92-100, рост 165-220</t>
  </si>
  <si>
    <t>WOMEN's KNITTED SWEATER 96% VI, 4% EL Свитер трикотажный женский 96% вискоза, 4% эластан  размер: 46-50, обхват груди: 92-100, рост 165-221</t>
  </si>
  <si>
    <t>WOMEN's KNITTED TUNIC 50% CO, 50% PES Туника трикотажная женская 50% хлопок, 50% полиэстер  размер: 46-50, обхват груди: 92-100, рост 165-237</t>
  </si>
  <si>
    <t>WOMEN's KNITTED TUNIC 70% VI, 30% PES Туника трикотажная женская 70% вискоза, 30% полиэстер  размер: 46-50, обхват груди: 92-100, рост 165-240</t>
  </si>
  <si>
    <t>WOMEN's KNITTED TUNIC 95% VI, 5% EL Туника трикотажная женская 95% вискоза, 5% эластан  размер: 46-50, обхват груди: 92-100, рост 165-223</t>
  </si>
  <si>
    <t>WOMEN's KNITTED TUNIC 95% PES, 5% EL Туника трикотажная женская 95% полиэстер, 5% эластан  размер: 46-50, обхват груди: 92-100, рост 165-183</t>
  </si>
  <si>
    <t>WOMEN's KNITTED TUNIC 95% PES, 5% EL Туника трикотажная женская 95% полиэстер, 5% эластан  размер: 46-50, обхват груди: 92-100, рост 165-226</t>
  </si>
  <si>
    <t>WOMEN's KNITTED TUNIC 95% PES, 5% EL Туника трикотажная женская 95% полиэстер, 5% эластан  размер: 46-50, обхват груди: 92-100, рост 165-245</t>
  </si>
  <si>
    <t>WOMEN's KNITTED TUNIC 95% CHEMICAL THREADS, 5% EL Туника трикотажная женская 95% химические нити, 5% эластан  размер: 46-50, обхват груди: 92-100, рост 165-182</t>
  </si>
  <si>
    <t>WOMEN's COAT 97% CO, 3% EL Пальто женское 97% хлопок, 3% эластан  размер: 46-50, обхват груди: 92-100, рост 165-235</t>
  </si>
  <si>
    <t>WOMEN's COAT 100% PES Пальто женское 100% полиэстер  размер: 46-50, обхват груди: 92-100, рост 165-244</t>
  </si>
  <si>
    <t>WOMEN's JACKET 80% CO, 20% PES Жакет женский 80% хлопок, 20% полиэстер  размер: 46-50, обхват груди: 92-100, рост 165-203</t>
  </si>
  <si>
    <t>WOMEN's JACKET 80% CO, 20% PES Жакет женский 80% хлопок, 20% полиэстер  размер: 46-50, обхват груди: 92-100, рост 165-207</t>
  </si>
  <si>
    <t>WOMEN's JACKET 95% CO, 5% PES Жакет женский 95% хлопок, 5% полиэстер  размер: 46-50, обхват груди: 92-100, рост 165-219</t>
  </si>
  <si>
    <t>WOMEN's JACKET 100% PES Жакет женский 100% полиэстер  размер: 46-50, обхват груди: 92-100, рост 165-209</t>
  </si>
  <si>
    <t>WOMEN's JACKET 100% PES Жакет женский 100% полиэстер  размер: 46-50, обхват груди: 92-100, рост 165-212</t>
  </si>
  <si>
    <t>WOMEN's JACKET 100% PES  Жакет женский 100% полиэстер  размер: 46-50, обхват груди: 92-100, рост 165-232</t>
  </si>
  <si>
    <t>WOMEN's JACKET 100% PES Жакет женский 100% полиэстер  размер: 46-50, обхват груди: 92-100, рост 165-250</t>
  </si>
  <si>
    <t>WOMEN's JACKET 100% PES Жакет женский 100% полиэстер  размер: 46-50, обхват груди: 92-100, рост 165-251</t>
  </si>
  <si>
    <t>WOMEN's JACKET 100% PES Жакет женский 100% полиэстер  размер: 46-50, обхват груди: 92-100, рост 165-252</t>
  </si>
  <si>
    <t>WOMEN's JACKET 100% PES Жакет женский 100% полиэстер  размер: 46-50, обхват груди: 92-100, рост 165-253</t>
  </si>
  <si>
    <t>WOMEN's JACKET 100% PES Жакет женский 100% полиэстер  размер: 46-50, обхват груди: 92-100, рост 165-254</t>
  </si>
  <si>
    <t>WOMEN's JACKET 100% PES Жакет женский 100% полиэстер  размер: 46-50, обхват груди: 92-100, рост 165-255</t>
  </si>
  <si>
    <t>WOMEN's JACKET 100% PES Жакет женский 100% полиэстер  размер: 46-50, обхват груди: 92-100, рост 165-256</t>
  </si>
  <si>
    <t>WOMEN's JACKET 70% PC, 30% WO Жакет женский 70% акрил, 30% шерсть  размер: 46-50, обхват груди: 92-100, рост 165-201</t>
  </si>
  <si>
    <t>WOMEN's JACKET 70% PC, 30% WO Жакет женский 70% акрил, 30% шерсть  размер: 46-50, обхват груди: 92-100, рост 165-205</t>
  </si>
  <si>
    <t>WOMEN's JACKET 70% PC, 30% WO Жакет женский 70% акрил, 30% шерсть  размер: 46-50, обхват груди: 92-100, рост 165-208</t>
  </si>
  <si>
    <t>WOMEN's JACKET 70% VI, 30% PES Жакет женский 70% вискоза, 30% полиэстер  размер: 46-50, обхват груди: 92-100, рост 165-230</t>
  </si>
  <si>
    <t>WOMEN's JACKET 70% VI, 30% PES Жакет женский 70% вискоза, 30% полиэстер  размер: 46-50, обхват груди: 92-100, рост 165-243</t>
  </si>
  <si>
    <t>WOMEN's JACKET 95% VI, 5% EL Жакет женский 95% вискоза, 5% эластан  размер: 46-50, обхват груди: 92-100, рост 165-225</t>
  </si>
  <si>
    <t>WOMEN's DRESS 100% CO Платье женское 100% хлопок  размер: 46-50, обхват груди: 92-100, рост 165-186</t>
  </si>
  <si>
    <t>WOMEN's DRESS 95% VI, 5% EL Платье женское 95% вискоза, 5% эластан  размер: 46-50, обхват груди: 92-100, рост 165-210</t>
  </si>
  <si>
    <t>WOMEN's TROUSERS 70% VI, 30% PES Брюки женские 70% вискоза, 30% полиэстер  размер: 46-50, рост 165-187</t>
  </si>
  <si>
    <t>WOMEN's TROUSERS 95% VI, 5% EL Брюки женские 95% вискоза, 5% эластан  размер: 46-50, рост 165-187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</si>
</sst>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р_._-;\-* #,##0.00_р_._-;_-* &quot;-&quot;??_р_._-;_-@_-"/>
    <numFmt numFmtId="164" formatCode="_(&quot;$&quot;* #,##0.00_);_(&quot;$&quot;* \(#,##0.00\);_(&quot;$&quot;* &quot;-&quot;??_);_(@_)"/>
    <numFmt numFmtId="165" formatCode="[$$-C09]#,##0.00"/>
    <numFmt numFmtId="166" formatCode="_-* #,##0.00\ _T_L_-;\-* #,##0.00\ _T_L_-;_-* &quot;-&quot;??\ _T_L_-;_-@_-"/>
    <numFmt numFmtId="167" formatCode="0.000"/>
    <numFmt numFmtId="168" formatCode="#,##0.0000000"/>
  </numFmts>
  <fonts count="84" x14ac:knownFonts="1">
    <font>
      <sz val="11"/>
      <color indexed="8"/>
      <name val="Calibri"/>
      <family val="2"/>
      <charset val="204"/>
    </font>
    <font>
      <sz val="11"/>
      <color theme="1"/>
      <name val="Calibri"/>
      <family val="2"/>
      <charset val="204"/>
      <scheme val="minor"/>
    </font>
    <font>
      <sz val="11"/>
      <color indexed="8"/>
      <name val="Calibri"/>
      <family val="2"/>
      <charset val="204"/>
    </font>
    <font>
      <sz val="11"/>
      <color indexed="8"/>
      <name val="Calibri"/>
      <family val="2"/>
      <charset val="204"/>
    </font>
    <font>
      <sz val="11"/>
      <color indexed="8"/>
      <name val="Calibri"/>
      <family val="2"/>
      <charset val="238"/>
    </font>
    <font>
      <sz val="11"/>
      <color indexed="9"/>
      <name val="Calibri"/>
      <family val="2"/>
      <charset val="238"/>
    </font>
    <font>
      <sz val="11"/>
      <color indexed="9"/>
      <name val="Calibri"/>
      <family val="2"/>
      <charset val="204"/>
    </font>
    <font>
      <sz val="11"/>
      <color indexed="20"/>
      <name val="Calibri"/>
      <family val="2"/>
      <charset val="204"/>
    </font>
    <font>
      <b/>
      <sz val="11"/>
      <color indexed="52"/>
      <name val="Calibri"/>
      <family val="2"/>
      <charset val="204"/>
    </font>
    <font>
      <b/>
      <sz val="11"/>
      <color indexed="8"/>
      <name val="Calibri"/>
      <family val="2"/>
      <charset val="238"/>
    </font>
    <font>
      <b/>
      <sz val="11"/>
      <color indexed="9"/>
      <name val="Calibri"/>
      <family val="2"/>
      <charset val="204"/>
    </font>
    <font>
      <sz val="11"/>
      <color indexed="20"/>
      <name val="Calibri"/>
      <family val="2"/>
      <charset val="238"/>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b/>
      <sz val="11"/>
      <color indexed="9"/>
      <name val="Calibri"/>
      <family val="2"/>
      <charset val="238"/>
    </font>
    <font>
      <sz val="11"/>
      <color indexed="52"/>
      <name val="Calibri"/>
      <family val="2"/>
      <charset val="204"/>
    </font>
    <font>
      <b/>
      <sz val="15"/>
      <color indexed="56"/>
      <name val="Calibri"/>
      <family val="2"/>
      <charset val="238"/>
    </font>
    <font>
      <b/>
      <sz val="13"/>
      <color indexed="56"/>
      <name val="Calibri"/>
      <family val="2"/>
      <charset val="238"/>
    </font>
    <font>
      <b/>
      <sz val="11"/>
      <color indexed="56"/>
      <name val="Calibri"/>
      <family val="2"/>
      <charset val="238"/>
    </font>
    <font>
      <b/>
      <sz val="18"/>
      <color indexed="56"/>
      <name val="Cambria"/>
      <family val="2"/>
      <charset val="238"/>
    </font>
    <font>
      <sz val="11"/>
      <color indexed="60"/>
      <name val="Calibri"/>
      <family val="2"/>
      <charset val="204"/>
    </font>
    <font>
      <sz val="11"/>
      <color indexed="60"/>
      <name val="Calibri"/>
      <family val="2"/>
      <charset val="238"/>
    </font>
    <font>
      <b/>
      <sz val="11"/>
      <color indexed="63"/>
      <name val="Calibri"/>
      <family val="2"/>
      <charset val="204"/>
    </font>
    <font>
      <sz val="11"/>
      <color indexed="52"/>
      <name val="Calibri"/>
      <family val="2"/>
      <charset val="238"/>
    </font>
    <font>
      <sz val="11"/>
      <color indexed="17"/>
      <name val="Calibri"/>
      <family val="2"/>
      <charset val="238"/>
    </font>
    <font>
      <sz val="11"/>
      <color indexed="10"/>
      <name val="Calibri"/>
      <family val="2"/>
      <charset val="238"/>
    </font>
    <font>
      <b/>
      <sz val="18"/>
      <color indexed="56"/>
      <name val="Cambria"/>
      <family val="2"/>
      <charset val="204"/>
    </font>
    <font>
      <b/>
      <sz val="11"/>
      <color indexed="8"/>
      <name val="Calibri"/>
      <family val="2"/>
      <charset val="204"/>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10"/>
      <name val="Calibri"/>
      <family val="2"/>
      <charset val="204"/>
    </font>
    <font>
      <sz val="10"/>
      <name val="Arial Cyr"/>
      <charset val="204"/>
    </font>
    <font>
      <sz val="8"/>
      <name val="Calibri"/>
      <family val="2"/>
      <charset val="204"/>
    </font>
    <font>
      <sz val="11"/>
      <color indexed="58"/>
      <name val="Bookman Old Style"/>
      <family val="1"/>
      <charset val="204"/>
    </font>
    <font>
      <sz val="20"/>
      <color indexed="58"/>
      <name val="Bookman Old Style"/>
      <family val="1"/>
      <charset val="204"/>
    </font>
    <font>
      <sz val="12"/>
      <color indexed="58"/>
      <name val="Bookman Old Style"/>
      <family val="1"/>
      <charset val="204"/>
    </font>
    <font>
      <b/>
      <sz val="12"/>
      <color indexed="58"/>
      <name val="Bookman Old Style"/>
      <family val="1"/>
      <charset val="204"/>
    </font>
    <font>
      <sz val="16"/>
      <color indexed="58"/>
      <name val="Bookman Old Style"/>
      <family val="1"/>
      <charset val="204"/>
    </font>
    <font>
      <sz val="10"/>
      <color indexed="58"/>
      <name val="Bookman Old Style"/>
      <family val="1"/>
      <charset val="204"/>
    </font>
    <font>
      <b/>
      <sz val="22"/>
      <color indexed="58"/>
      <name val="Bookman Old Style"/>
      <family val="1"/>
      <charset val="204"/>
    </font>
    <font>
      <sz val="14"/>
      <color indexed="58"/>
      <name val="Bookman Old Style"/>
      <family val="1"/>
      <charset val="204"/>
    </font>
    <font>
      <b/>
      <sz val="16"/>
      <color indexed="58"/>
      <name val="Bookman Old Style"/>
      <family val="1"/>
      <charset val="204"/>
    </font>
    <font>
      <b/>
      <sz val="10"/>
      <color indexed="58"/>
      <name val="Bookman Old Style"/>
      <family val="1"/>
      <charset val="204"/>
    </font>
    <font>
      <b/>
      <sz val="11"/>
      <color indexed="58"/>
      <name val="Bookman Old Style"/>
      <family val="1"/>
      <charset val="204"/>
    </font>
    <font>
      <b/>
      <sz val="14"/>
      <color indexed="58"/>
      <name val="Bookman Old Style"/>
      <family val="1"/>
      <charset val="204"/>
    </font>
    <font>
      <sz val="8"/>
      <color indexed="8"/>
      <name val="Arial Narrow"/>
      <family val="2"/>
      <charset val="204"/>
    </font>
    <font>
      <sz val="8"/>
      <color indexed="63"/>
      <name val="Arial Narrow"/>
      <family val="2"/>
      <charset val="204"/>
    </font>
    <font>
      <b/>
      <sz val="9"/>
      <name val="Arial"/>
      <family val="2"/>
      <charset val="204"/>
    </font>
    <font>
      <b/>
      <sz val="9"/>
      <color indexed="58"/>
      <name val="Calibri"/>
      <family val="2"/>
      <charset val="204"/>
    </font>
    <font>
      <sz val="10"/>
      <name val="Arial"/>
      <family val="2"/>
      <charset val="204"/>
    </font>
    <font>
      <b/>
      <sz val="12"/>
      <name val="Arial"/>
      <family val="2"/>
      <charset val="204"/>
    </font>
    <font>
      <sz val="14"/>
      <name val="Arial"/>
      <family val="2"/>
      <charset val="204"/>
    </font>
    <font>
      <b/>
      <sz val="14"/>
      <color indexed="12"/>
      <name val="Arial Cyr"/>
      <charset val="204"/>
    </font>
    <font>
      <b/>
      <sz val="14"/>
      <name val="Arial Cyr"/>
      <charset val="204"/>
    </font>
    <font>
      <sz val="10"/>
      <name val="Arial"/>
      <family val="2"/>
      <charset val="204"/>
    </font>
    <font>
      <sz val="14"/>
      <color indexed="30"/>
      <name val="Arial"/>
      <family val="2"/>
      <charset val="204"/>
    </font>
    <font>
      <sz val="12"/>
      <name val="Arial"/>
      <family val="2"/>
      <charset val="204"/>
    </font>
    <font>
      <sz val="12"/>
      <color indexed="30"/>
      <name val="Arial"/>
      <family val="2"/>
      <charset val="204"/>
    </font>
    <font>
      <sz val="11"/>
      <name val="Arial"/>
      <family val="2"/>
      <charset val="204"/>
    </font>
    <font>
      <b/>
      <sz val="10"/>
      <name val="Arial"/>
      <family val="2"/>
      <charset val="204"/>
    </font>
    <font>
      <sz val="11"/>
      <name val="Arial Cyr"/>
      <family val="2"/>
      <charset val="204"/>
    </font>
    <font>
      <sz val="10"/>
      <name val="Arial Tur"/>
      <charset val="162"/>
    </font>
    <font>
      <sz val="11"/>
      <color indexed="8"/>
      <name val="Calibri"/>
      <family val="2"/>
      <charset val="1"/>
    </font>
    <font>
      <sz val="10"/>
      <name val="Arial"/>
      <family val="2"/>
      <charset val="162"/>
    </font>
    <font>
      <sz val="12"/>
      <color theme="1"/>
      <name val="Calibri"/>
      <family val="2"/>
      <charset val="204"/>
      <scheme val="minor"/>
    </font>
    <font>
      <b/>
      <sz val="11"/>
      <color indexed="8"/>
      <name val="Arial Narrow"/>
      <family val="2"/>
      <charset val="204"/>
    </font>
    <font>
      <b/>
      <sz val="12"/>
      <color indexed="8"/>
      <name val="Arial Narrow"/>
      <family val="2"/>
      <charset val="204"/>
    </font>
    <font>
      <b/>
      <sz val="12"/>
      <name val="Arial Narrow"/>
      <family val="2"/>
      <charset val="204"/>
    </font>
    <font>
      <sz val="11"/>
      <name val="Bookman Old Style"/>
      <family val="1"/>
      <charset val="204"/>
    </font>
    <font>
      <b/>
      <sz val="12"/>
      <name val="Calibri"/>
      <family val="2"/>
      <charset val="204"/>
    </font>
    <font>
      <sz val="12"/>
      <name val="Bookman Old Style"/>
      <family val="1"/>
      <charset val="204"/>
    </font>
    <font>
      <sz val="11"/>
      <color rgb="FFFF0000"/>
      <name val="Arial"/>
      <family val="2"/>
      <charset val="204"/>
    </font>
    <font>
      <b/>
      <sz val="12"/>
      <name val="Bookman Old Style"/>
      <family val="1"/>
      <charset val="204"/>
    </font>
    <font>
      <sz val="12"/>
      <color indexed="8"/>
      <name val="Bookman Old Style"/>
      <family val="1"/>
      <charset val="204"/>
    </font>
    <font>
      <sz val="11"/>
      <color rgb="FFFF0000"/>
      <name val="Bookman Old Style"/>
      <family val="1"/>
      <charset val="204"/>
    </font>
    <font>
      <b/>
      <sz val="12"/>
      <color indexed="8"/>
      <name val="Bookman Old Style"/>
      <family val="1"/>
      <charset val="204"/>
    </font>
    <font>
      <b/>
      <sz val="12"/>
      <color indexed="58"/>
      <name val="Calibri"/>
      <family val="2"/>
      <charset val="204"/>
    </font>
    <font>
      <b/>
      <sz val="11"/>
      <color theme="0" tint="-0.499984740745262"/>
      <name val="Calibri"/>
      <family val="2"/>
      <charset val="204"/>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5117038483843"/>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auto="1"/>
      </left>
      <right style="hair">
        <color auto="1"/>
      </right>
      <top style="double">
        <color auto="1"/>
      </top>
      <bottom style="hair">
        <color auto="1"/>
      </bottom>
      <diagonal/>
    </border>
    <border>
      <left style="thin">
        <color auto="1"/>
      </left>
      <right style="hair">
        <color auto="1"/>
      </right>
      <top/>
      <bottom style="hair">
        <color auto="1"/>
      </bottom>
      <diagonal/>
    </border>
    <border>
      <left style="thin">
        <color auto="1"/>
      </left>
      <right style="hair">
        <color auto="1"/>
      </right>
      <top style="hair">
        <color auto="1"/>
      </top>
      <bottom style="hair">
        <color auto="1"/>
      </bottom>
      <diagonal/>
    </border>
  </borders>
  <cellStyleXfs count="95">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166" fontId="67" fillId="0" borderId="0" applyFont="0" applyFill="0" applyBorder="0" applyAlignment="0" applyProtection="0"/>
    <xf numFmtId="0" fontId="8" fillId="20" borderId="1" applyNumberFormat="0" applyAlignment="0" applyProtection="0"/>
    <xf numFmtId="0" fontId="10" fillId="21" borderId="2" applyNumberFormat="0" applyAlignment="0" applyProtection="0"/>
    <xf numFmtId="0" fontId="68" fillId="0" borderId="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9" fillId="0" borderId="6" applyNumberFormat="0" applyFill="0" applyAlignment="0" applyProtection="0"/>
    <xf numFmtId="0" fontId="24" fillId="22" borderId="0" applyNumberFormat="0" applyBorder="0" applyAlignment="0" applyProtection="0"/>
    <xf numFmtId="0" fontId="67" fillId="0" borderId="0"/>
    <xf numFmtId="0" fontId="69" fillId="0" borderId="0"/>
    <xf numFmtId="0" fontId="70" fillId="0" borderId="0"/>
    <xf numFmtId="0" fontId="37" fillId="0" borderId="0"/>
    <xf numFmtId="0" fontId="3" fillId="23" borderId="7" applyNumberFormat="0" applyFont="0" applyAlignment="0" applyProtection="0"/>
    <xf numFmtId="0" fontId="26"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6"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32" fillId="7" borderId="1" applyNumberFormat="0" applyAlignment="0" applyProtection="0"/>
    <xf numFmtId="0" fontId="34" fillId="20" borderId="8" applyNumberFormat="0" applyAlignment="0" applyProtection="0"/>
    <xf numFmtId="0" fontId="33" fillId="20" borderId="1" applyNumberFormat="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9" fillId="0" borderId="9" applyNumberFormat="0" applyFill="0" applyAlignment="0" applyProtection="0"/>
    <xf numFmtId="0" fontId="18" fillId="21" borderId="2" applyNumberFormat="0" applyAlignment="0" applyProtection="0"/>
    <xf numFmtId="0" fontId="23" fillId="0" borderId="0" applyNumberFormat="0" applyFill="0" applyBorder="0" applyAlignment="0" applyProtection="0"/>
    <xf numFmtId="0" fontId="25" fillId="22" borderId="0" applyNumberFormat="0" applyBorder="0" applyAlignment="0" applyProtection="0"/>
    <xf numFmtId="0" fontId="37" fillId="0" borderId="0"/>
    <xf numFmtId="0" fontId="37" fillId="0" borderId="0"/>
    <xf numFmtId="0" fontId="55" fillId="0" borderId="0"/>
    <xf numFmtId="0" fontId="11" fillId="3" borderId="0" applyNumberFormat="0" applyBorder="0" applyAlignment="0" applyProtection="0"/>
    <xf numFmtId="0" fontId="35" fillId="0" borderId="0" applyNumberFormat="0" applyFill="0" applyBorder="0" applyAlignment="0" applyProtection="0"/>
    <xf numFmtId="0" fontId="4" fillId="23" borderId="7" applyNumberFormat="0" applyFont="0" applyAlignment="0" applyProtection="0"/>
    <xf numFmtId="0" fontId="27" fillId="0" borderId="6" applyNumberFormat="0" applyFill="0" applyAlignment="0" applyProtection="0"/>
    <xf numFmtId="0" fontId="29" fillId="0" borderId="0" applyNumberForma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28" fillId="4" borderId="0" applyNumberFormat="0" applyBorder="0" applyAlignment="0" applyProtection="0"/>
    <xf numFmtId="0" fontId="1" fillId="0" borderId="0"/>
  </cellStyleXfs>
  <cellXfs count="331">
    <xf numFmtId="0" fontId="0" fillId="0" borderId="0" xfId="0">
      <alignment vertical="center"/>
    </xf>
    <xf numFmtId="0" fontId="39" fillId="0" borderId="0" xfId="0" applyFont="1">
      <alignment vertical="center"/>
    </xf>
    <xf numFmtId="0" fontId="43" fillId="24" borderId="10" xfId="0" applyFont="1" applyFill="1" applyBorder="1">
      <alignment vertical="center"/>
    </xf>
    <xf numFmtId="0" fontId="41" fillId="24" borderId="10" xfId="0" applyFont="1" applyFill="1" applyBorder="1">
      <alignment vertical="center"/>
    </xf>
    <xf numFmtId="0" fontId="41" fillId="24" borderId="0" xfId="0" applyFont="1" applyFill="1" applyBorder="1">
      <alignment vertical="center"/>
    </xf>
    <xf numFmtId="0" fontId="41" fillId="24" borderId="11" xfId="0" applyFont="1" applyFill="1" applyBorder="1">
      <alignment vertical="center"/>
    </xf>
    <xf numFmtId="0" fontId="39" fillId="24" borderId="0" xfId="0" applyFont="1" applyFill="1" applyBorder="1">
      <alignment vertical="center"/>
    </xf>
    <xf numFmtId="0" fontId="49" fillId="0" borderId="0" xfId="0" applyFont="1">
      <alignment vertical="center"/>
    </xf>
    <xf numFmtId="164" fontId="44" fillId="24" borderId="0" xfId="0" applyNumberFormat="1" applyFont="1" applyFill="1" applyBorder="1">
      <alignment vertical="center"/>
    </xf>
    <xf numFmtId="0" fontId="44" fillId="0" borderId="0" xfId="0" applyFont="1">
      <alignment vertical="center"/>
    </xf>
    <xf numFmtId="0" fontId="39" fillId="24" borderId="10" xfId="0" applyFont="1" applyFill="1" applyBorder="1">
      <alignment vertical="center"/>
    </xf>
    <xf numFmtId="0" fontId="39" fillId="24" borderId="11" xfId="0" applyFont="1" applyFill="1" applyBorder="1">
      <alignment vertical="center"/>
    </xf>
    <xf numFmtId="0" fontId="40" fillId="24" borderId="11" xfId="0" applyFont="1" applyFill="1" applyBorder="1">
      <alignment vertical="center"/>
    </xf>
    <xf numFmtId="0" fontId="39" fillId="24" borderId="14" xfId="0" applyFont="1" applyFill="1" applyBorder="1">
      <alignment vertical="center"/>
    </xf>
    <xf numFmtId="0" fontId="39" fillId="24" borderId="15" xfId="0" applyFont="1" applyFill="1" applyBorder="1">
      <alignment vertical="center"/>
    </xf>
    <xf numFmtId="0" fontId="42" fillId="24" borderId="0" xfId="0" applyFont="1" applyFill="1" applyBorder="1">
      <alignment vertical="center"/>
    </xf>
    <xf numFmtId="0" fontId="44" fillId="24" borderId="0" xfId="0" applyFont="1" applyFill="1" applyBorder="1">
      <alignment vertical="center"/>
    </xf>
    <xf numFmtId="0" fontId="46" fillId="24" borderId="0" xfId="0" applyFont="1" applyFill="1" applyBorder="1">
      <alignment vertical="center"/>
    </xf>
    <xf numFmtId="0" fontId="39" fillId="0" borderId="0" xfId="0" applyFont="1" applyBorder="1">
      <alignment vertical="center"/>
    </xf>
    <xf numFmtId="0" fontId="44" fillId="24" borderId="15" xfId="0" applyFont="1" applyFill="1" applyBorder="1">
      <alignment vertical="center"/>
    </xf>
    <xf numFmtId="0" fontId="41" fillId="24" borderId="13" xfId="0" applyFont="1" applyFill="1" applyBorder="1">
      <alignment vertical="center"/>
    </xf>
    <xf numFmtId="0" fontId="39" fillId="24" borderId="17" xfId="0" applyFont="1" applyFill="1" applyBorder="1">
      <alignment vertical="center"/>
    </xf>
    <xf numFmtId="0" fontId="41" fillId="24" borderId="14" xfId="0" applyFont="1" applyFill="1" applyBorder="1">
      <alignment vertical="center"/>
    </xf>
    <xf numFmtId="0" fontId="42" fillId="24" borderId="0" xfId="0" applyFont="1" applyFill="1" applyBorder="1" applyAlignment="1">
      <alignment vertical="center" wrapText="1"/>
    </xf>
    <xf numFmtId="0" fontId="42" fillId="24" borderId="0" xfId="0" applyFont="1" applyFill="1" applyBorder="1" applyAlignment="1">
      <alignment horizontal="center" vertical="center"/>
    </xf>
    <xf numFmtId="0" fontId="54" fillId="24" borderId="18" xfId="0" applyFont="1" applyFill="1" applyBorder="1" applyAlignment="1">
      <alignment horizontal="center" vertical="center" wrapText="1"/>
    </xf>
    <xf numFmtId="10" fontId="54" fillId="24" borderId="18" xfId="83" applyNumberFormat="1" applyFont="1" applyFill="1" applyBorder="1" applyAlignment="1">
      <alignment horizontal="center" vertical="center" wrapText="1"/>
    </xf>
    <xf numFmtId="0" fontId="54" fillId="24" borderId="18" xfId="0" applyFont="1" applyFill="1" applyBorder="1" applyAlignment="1">
      <alignment horizontal="center" vertical="center"/>
    </xf>
    <xf numFmtId="2" fontId="54" fillId="24" borderId="18" xfId="83" applyNumberFormat="1" applyFont="1" applyFill="1" applyBorder="1" applyAlignment="1">
      <alignment horizontal="center" vertical="center" wrapText="1"/>
    </xf>
    <xf numFmtId="0" fontId="39" fillId="24" borderId="25" xfId="0" applyFont="1" applyFill="1" applyBorder="1">
      <alignment vertical="center"/>
    </xf>
    <xf numFmtId="1" fontId="44" fillId="24" borderId="0" xfId="83" applyNumberFormat="1" applyFont="1" applyFill="1" applyBorder="1" applyAlignment="1"/>
    <xf numFmtId="0" fontId="40" fillId="24" borderId="13" xfId="0" applyNumberFormat="1" applyFont="1" applyFill="1" applyBorder="1" applyAlignment="1">
      <alignment vertical="center"/>
    </xf>
    <xf numFmtId="0" fontId="40" fillId="24" borderId="11" xfId="0" applyNumberFormat="1" applyFont="1" applyFill="1" applyBorder="1" applyAlignment="1">
      <alignment vertical="center"/>
    </xf>
    <xf numFmtId="0" fontId="40" fillId="24" borderId="14" xfId="0" applyNumberFormat="1" applyFont="1" applyFill="1" applyBorder="1" applyAlignment="1">
      <alignment vertical="center"/>
    </xf>
    <xf numFmtId="0" fontId="40" fillId="24" borderId="16" xfId="0" applyNumberFormat="1" applyFont="1" applyFill="1" applyBorder="1" applyAlignment="1">
      <alignment vertical="center"/>
    </xf>
    <xf numFmtId="0" fontId="40" fillId="24" borderId="10" xfId="0" applyNumberFormat="1" applyFont="1" applyFill="1" applyBorder="1" applyAlignment="1">
      <alignment vertical="center"/>
    </xf>
    <xf numFmtId="0" fontId="40" fillId="24" borderId="25" xfId="0" applyNumberFormat="1" applyFont="1" applyFill="1" applyBorder="1" applyAlignment="1">
      <alignment vertical="center"/>
    </xf>
    <xf numFmtId="0" fontId="41" fillId="24" borderId="11" xfId="0" applyFont="1" applyFill="1" applyBorder="1" applyAlignment="1">
      <alignment horizontal="left" vertical="center" indent="1"/>
    </xf>
    <xf numFmtId="0" fontId="41" fillId="24" borderId="14" xfId="0" applyFont="1" applyFill="1" applyBorder="1" applyAlignment="1">
      <alignment horizontal="left" vertical="center" indent="1"/>
    </xf>
    <xf numFmtId="0" fontId="41" fillId="24" borderId="13" xfId="0" applyFont="1" applyFill="1" applyBorder="1" applyAlignment="1">
      <alignment horizontal="left" vertical="center" indent="1"/>
    </xf>
    <xf numFmtId="0" fontId="56" fillId="0" borderId="0" xfId="85" applyFont="1"/>
    <xf numFmtId="0" fontId="55" fillId="0" borderId="0" xfId="85"/>
    <xf numFmtId="0" fontId="56" fillId="0" borderId="0" xfId="85" applyFont="1" applyFill="1"/>
    <xf numFmtId="0" fontId="55" fillId="0" borderId="0" xfId="85" applyFill="1"/>
    <xf numFmtId="0" fontId="58" fillId="0" borderId="0" xfId="85" applyFont="1" applyAlignment="1">
      <alignment horizontal="center" vertical="center"/>
    </xf>
    <xf numFmtId="0" fontId="59" fillId="0" borderId="0" xfId="85" applyFont="1" applyAlignment="1">
      <alignment horizontal="center" vertical="center"/>
    </xf>
    <xf numFmtId="14" fontId="58" fillId="0" borderId="0" xfId="85" applyNumberFormat="1" applyFont="1" applyAlignment="1">
      <alignment horizontal="left" vertical="center" wrapText="1"/>
    </xf>
    <xf numFmtId="0" fontId="55" fillId="0" borderId="0" xfId="85" applyAlignment="1">
      <alignment horizontal="right"/>
    </xf>
    <xf numFmtId="0" fontId="60" fillId="0" borderId="0" xfId="85" applyFont="1"/>
    <xf numFmtId="1" fontId="57" fillId="24" borderId="0" xfId="85" applyNumberFormat="1" applyFont="1" applyFill="1" applyBorder="1" applyAlignment="1">
      <alignment wrapText="1" shrinkToFit="1"/>
    </xf>
    <xf numFmtId="0" fontId="57" fillId="0" borderId="0" xfId="85" applyFont="1"/>
    <xf numFmtId="4" fontId="61" fillId="0" borderId="0" xfId="85" applyNumberFormat="1" applyFont="1" applyFill="1" applyBorder="1" applyAlignment="1">
      <alignment horizontal="right" vertical="center" wrapText="1" shrinkToFit="1"/>
    </xf>
    <xf numFmtId="1" fontId="57" fillId="0" borderId="0" xfId="85" applyNumberFormat="1" applyFont="1" applyFill="1" applyBorder="1" applyAlignment="1">
      <alignment wrapText="1" shrinkToFit="1"/>
    </xf>
    <xf numFmtId="2" fontId="61" fillId="0" borderId="0" xfId="85" applyNumberFormat="1" applyFont="1" applyFill="1" applyBorder="1" applyAlignment="1">
      <alignment horizontal="right" vertical="center" wrapText="1" shrinkToFit="1"/>
    </xf>
    <xf numFmtId="1" fontId="57" fillId="0" borderId="0" xfId="85" applyNumberFormat="1" applyFont="1" applyFill="1" applyBorder="1" applyAlignment="1">
      <alignment vertical="center" wrapText="1" shrinkToFit="1"/>
    </xf>
    <xf numFmtId="0" fontId="57" fillId="0" borderId="0" xfId="85" applyFont="1" applyBorder="1" applyAlignment="1"/>
    <xf numFmtId="1" fontId="62" fillId="24" borderId="0" xfId="85" applyNumberFormat="1" applyFont="1" applyFill="1" applyBorder="1" applyAlignment="1">
      <alignment wrapText="1" shrinkToFit="1"/>
    </xf>
    <xf numFmtId="0" fontId="55" fillId="0" borderId="0" xfId="85" applyBorder="1"/>
    <xf numFmtId="1" fontId="57" fillId="0" borderId="29" xfId="85" applyNumberFormat="1" applyFont="1" applyFill="1" applyBorder="1" applyAlignment="1">
      <alignment wrapText="1" shrinkToFit="1"/>
    </xf>
    <xf numFmtId="0" fontId="57" fillId="0" borderId="0" xfId="85" applyFont="1" applyFill="1" applyBorder="1"/>
    <xf numFmtId="49" fontId="57" fillId="0" borderId="0" xfId="85" applyNumberFormat="1" applyFont="1" applyFill="1" applyBorder="1" applyAlignment="1">
      <alignment horizontal="right"/>
    </xf>
    <xf numFmtId="0" fontId="57" fillId="0" borderId="0" xfId="85" applyFont="1" applyBorder="1"/>
    <xf numFmtId="0" fontId="55" fillId="0" borderId="0" xfId="85" applyBorder="1" applyAlignment="1"/>
    <xf numFmtId="2" fontId="63" fillId="0" borderId="0" xfId="85" applyNumberFormat="1" applyFont="1" applyFill="1" applyBorder="1" applyAlignment="1">
      <alignment wrapText="1" shrinkToFit="1"/>
    </xf>
    <xf numFmtId="1" fontId="62" fillId="0" borderId="0" xfId="85" applyNumberFormat="1" applyFont="1" applyFill="1" applyBorder="1" applyAlignment="1">
      <alignment shrinkToFit="1"/>
    </xf>
    <xf numFmtId="165" fontId="55" fillId="0" borderId="0" xfId="85" applyNumberFormat="1" applyBorder="1"/>
    <xf numFmtId="1" fontId="57" fillId="0" borderId="0" xfId="85" applyNumberFormat="1" applyFont="1" applyFill="1" applyBorder="1" applyAlignment="1"/>
    <xf numFmtId="49" fontId="57" fillId="0" borderId="0" xfId="85" applyNumberFormat="1" applyFont="1" applyFill="1" applyBorder="1" applyAlignment="1"/>
    <xf numFmtId="0" fontId="62" fillId="0" borderId="0" xfId="85" applyFont="1" applyBorder="1" applyAlignment="1"/>
    <xf numFmtId="1" fontId="57" fillId="0" borderId="0" xfId="85" applyNumberFormat="1" applyFont="1" applyFill="1" applyBorder="1" applyAlignment="1">
      <alignment shrinkToFit="1"/>
    </xf>
    <xf numFmtId="1" fontId="57" fillId="0" borderId="29" xfId="85" applyNumberFormat="1" applyFont="1" applyFill="1" applyBorder="1" applyAlignment="1">
      <alignment shrinkToFit="1"/>
    </xf>
    <xf numFmtId="49" fontId="57" fillId="0" borderId="0" xfId="85" applyNumberFormat="1" applyFont="1" applyFill="1" applyBorder="1" applyAlignment="1">
      <alignment wrapText="1"/>
    </xf>
    <xf numFmtId="49" fontId="57" fillId="0" borderId="0" xfId="85" applyNumberFormat="1" applyFont="1" applyFill="1" applyBorder="1"/>
    <xf numFmtId="0" fontId="57" fillId="0" borderId="0" xfId="85" applyFont="1" applyBorder="1" applyAlignment="1">
      <alignment wrapText="1"/>
    </xf>
    <xf numFmtId="49" fontId="62" fillId="0" borderId="0" xfId="85" applyNumberFormat="1" applyFont="1" applyFill="1" applyBorder="1" applyAlignment="1">
      <alignment horizontal="right"/>
    </xf>
    <xf numFmtId="1" fontId="57" fillId="0" borderId="0" xfId="85" applyNumberFormat="1" applyFont="1" applyFill="1" applyBorder="1" applyAlignment="1">
      <alignment vertical="center" wrapText="1"/>
    </xf>
    <xf numFmtId="49" fontId="62" fillId="0" borderId="0" xfId="85" applyNumberFormat="1" applyFont="1" applyFill="1" applyBorder="1" applyAlignment="1"/>
    <xf numFmtId="1" fontId="57" fillId="0" borderId="29" xfId="85" applyNumberFormat="1" applyFont="1" applyFill="1" applyBorder="1" applyAlignment="1">
      <alignment vertical="center" wrapText="1"/>
    </xf>
    <xf numFmtId="1" fontId="57" fillId="24" borderId="0" xfId="85" applyNumberFormat="1" applyFont="1" applyFill="1" applyBorder="1" applyAlignment="1">
      <alignment vertical="center" wrapText="1"/>
    </xf>
    <xf numFmtId="49" fontId="62" fillId="0" borderId="0" xfId="85" applyNumberFormat="1" applyFont="1" applyFill="1" applyBorder="1" applyAlignment="1">
      <alignment wrapText="1"/>
    </xf>
    <xf numFmtId="1" fontId="57" fillId="0" borderId="0" xfId="85" applyNumberFormat="1" applyFont="1" applyFill="1" applyBorder="1" applyAlignment="1">
      <alignment horizontal="left" wrapText="1"/>
    </xf>
    <xf numFmtId="1" fontId="57" fillId="0" borderId="29" xfId="85" applyNumberFormat="1" applyFont="1" applyFill="1" applyBorder="1" applyAlignment="1">
      <alignment horizontal="left" wrapText="1"/>
    </xf>
    <xf numFmtId="1" fontId="57" fillId="0" borderId="0" xfId="85" applyNumberFormat="1" applyFont="1" applyFill="1" applyBorder="1" applyAlignment="1">
      <alignment wrapText="1"/>
    </xf>
    <xf numFmtId="0" fontId="64" fillId="0" borderId="0" xfId="85" applyFont="1" applyFill="1" applyBorder="1"/>
    <xf numFmtId="1" fontId="62" fillId="0" borderId="0" xfId="85" applyNumberFormat="1" applyFont="1" applyFill="1" applyBorder="1" applyAlignment="1"/>
    <xf numFmtId="49" fontId="62" fillId="0" borderId="0" xfId="85" applyNumberFormat="1" applyFont="1" applyFill="1" applyBorder="1"/>
    <xf numFmtId="0" fontId="62" fillId="0" borderId="0" xfId="85" applyFont="1" applyFill="1" applyBorder="1"/>
    <xf numFmtId="49" fontId="64" fillId="0" borderId="0" xfId="85" applyNumberFormat="1" applyFont="1" applyFill="1"/>
    <xf numFmtId="0" fontId="55" fillId="0" borderId="0" xfId="85" applyAlignment="1"/>
    <xf numFmtId="49" fontId="64" fillId="0" borderId="0" xfId="85" applyNumberFormat="1" applyFont="1" applyFill="1" applyAlignment="1"/>
    <xf numFmtId="49" fontId="64" fillId="24" borderId="0" xfId="85" applyNumberFormat="1" applyFont="1" applyFill="1" applyAlignment="1">
      <alignment horizontal="right"/>
    </xf>
    <xf numFmtId="1" fontId="64" fillId="24" borderId="0" xfId="85" applyNumberFormat="1" applyFont="1" applyFill="1" applyAlignment="1">
      <alignment wrapText="1"/>
    </xf>
    <xf numFmtId="49" fontId="64" fillId="24" borderId="0" xfId="85" applyNumberFormat="1" applyFont="1" applyFill="1" applyAlignment="1"/>
    <xf numFmtId="0" fontId="64" fillId="24" borderId="0" xfId="85" applyFont="1" applyFill="1"/>
    <xf numFmtId="49" fontId="64" fillId="24" borderId="0" xfId="85" applyNumberFormat="1" applyFont="1" applyFill="1"/>
    <xf numFmtId="0" fontId="66" fillId="0" borderId="0" xfId="85" applyFont="1" applyBorder="1" applyAlignment="1">
      <alignment horizontal="left" vertical="center" wrapText="1"/>
    </xf>
    <xf numFmtId="1" fontId="64" fillId="0" borderId="0" xfId="85" applyNumberFormat="1" applyFont="1" applyFill="1"/>
    <xf numFmtId="0" fontId="64" fillId="0" borderId="0" xfId="85" applyFont="1" applyFill="1"/>
    <xf numFmtId="2" fontId="64" fillId="0" borderId="0" xfId="85" applyNumberFormat="1" applyFont="1" applyFill="1" applyBorder="1"/>
    <xf numFmtId="49" fontId="65" fillId="0" borderId="12" xfId="85" applyNumberFormat="1" applyFont="1" applyBorder="1" applyAlignment="1">
      <alignment horizontal="center" vertical="center" wrapText="1"/>
    </xf>
    <xf numFmtId="10" fontId="65" fillId="0" borderId="12" xfId="85" applyNumberFormat="1" applyFont="1" applyBorder="1" applyAlignment="1">
      <alignment horizontal="center" vertical="center" wrapText="1"/>
    </xf>
    <xf numFmtId="4" fontId="65" fillId="0" borderId="12" xfId="85" applyNumberFormat="1" applyFont="1" applyBorder="1" applyAlignment="1">
      <alignment horizontal="center" vertical="center" wrapText="1"/>
    </xf>
    <xf numFmtId="4" fontId="65" fillId="0" borderId="0" xfId="85" applyNumberFormat="1" applyFont="1" applyAlignment="1">
      <alignment horizontal="center" vertical="center" wrapText="1"/>
    </xf>
    <xf numFmtId="4" fontId="65" fillId="0" borderId="0" xfId="85" applyNumberFormat="1" applyFont="1" applyAlignment="1">
      <alignment wrapText="1"/>
    </xf>
    <xf numFmtId="0" fontId="65" fillId="0" borderId="0" xfId="85" applyFont="1" applyAlignment="1">
      <alignment wrapText="1"/>
    </xf>
    <xf numFmtId="10" fontId="60" fillId="0" borderId="12" xfId="85" applyNumberFormat="1" applyFont="1" applyBorder="1" applyAlignment="1">
      <alignment horizontal="center" vertical="center"/>
    </xf>
    <xf numFmtId="0" fontId="60" fillId="0" borderId="12" xfId="85" applyNumberFormat="1" applyFont="1" applyBorder="1" applyAlignment="1">
      <alignment horizontal="center" vertical="center"/>
    </xf>
    <xf numFmtId="4" fontId="60" fillId="0" borderId="12" xfId="85" applyNumberFormat="1" applyFont="1" applyBorder="1" applyAlignment="1">
      <alignment horizontal="center" vertical="center"/>
    </xf>
    <xf numFmtId="4" fontId="60" fillId="0" borderId="0" xfId="85" applyNumberFormat="1" applyFont="1" applyAlignment="1">
      <alignment horizontal="center" vertical="center"/>
    </xf>
    <xf numFmtId="4" fontId="60" fillId="0" borderId="0" xfId="85" applyNumberFormat="1" applyFont="1"/>
    <xf numFmtId="0" fontId="55" fillId="0" borderId="0" xfId="85" applyNumberFormat="1"/>
    <xf numFmtId="10" fontId="55" fillId="0" borderId="0" xfId="85" applyNumberFormat="1" applyAlignment="1">
      <alignment horizontal="center" vertical="center"/>
    </xf>
    <xf numFmtId="4" fontId="55" fillId="0" borderId="0" xfId="85" applyNumberFormat="1" applyAlignment="1">
      <alignment horizontal="center" vertical="center"/>
    </xf>
    <xf numFmtId="4" fontId="55" fillId="0" borderId="0" xfId="85" applyNumberFormat="1"/>
    <xf numFmtId="0" fontId="40" fillId="24" borderId="0" xfId="0" applyFont="1" applyFill="1" applyBorder="1">
      <alignment vertical="center"/>
    </xf>
    <xf numFmtId="0" fontId="51" fillId="24" borderId="0" xfId="0" applyFont="1" applyFill="1" applyBorder="1" applyAlignment="1">
      <alignment vertical="top"/>
    </xf>
    <xf numFmtId="0" fontId="39" fillId="24" borderId="0" xfId="0" applyFont="1" applyFill="1" applyBorder="1" applyAlignment="1">
      <alignment vertical="center"/>
    </xf>
    <xf numFmtId="0" fontId="52" fillId="24" borderId="0" xfId="0" applyFont="1" applyFill="1" applyBorder="1" applyAlignment="1">
      <alignment vertical="top"/>
    </xf>
    <xf numFmtId="0" fontId="39" fillId="24" borderId="10" xfId="0" applyFont="1" applyFill="1" applyBorder="1" applyAlignment="1">
      <alignment vertical="center"/>
    </xf>
    <xf numFmtId="0" fontId="73" fillId="25" borderId="0" xfId="0" applyFont="1" applyFill="1" applyBorder="1" applyAlignment="1">
      <alignment vertical="center"/>
    </xf>
    <xf numFmtId="0" fontId="74" fillId="25" borderId="0" xfId="0" applyFont="1" applyFill="1" applyBorder="1">
      <alignment vertical="center"/>
    </xf>
    <xf numFmtId="0" fontId="75" fillId="25" borderId="0" xfId="0" applyFont="1" applyFill="1" applyBorder="1">
      <alignment vertical="center"/>
    </xf>
    <xf numFmtId="0" fontId="65" fillId="0" borderId="0" xfId="0" applyFont="1" applyAlignment="1">
      <alignment horizontal="center" vertical="center" wrapText="1"/>
    </xf>
    <xf numFmtId="167" fontId="55" fillId="0" borderId="12" xfId="0" applyNumberFormat="1" applyFont="1" applyBorder="1" applyAlignment="1">
      <alignment horizontal="center" vertical="center"/>
    </xf>
    <xf numFmtId="0" fontId="0" fillId="0" borderId="0" xfId="0" applyAlignment="1"/>
    <xf numFmtId="0" fontId="54" fillId="0" borderId="18" xfId="83" applyFont="1" applyFill="1" applyBorder="1" applyAlignment="1">
      <alignment horizontal="center" vertical="center" wrapText="1"/>
    </xf>
    <xf numFmtId="0" fontId="54" fillId="0" borderId="18" xfId="0" applyFont="1" applyFill="1" applyBorder="1" applyAlignment="1">
      <alignment horizontal="center" vertical="center" wrapText="1"/>
    </xf>
    <xf numFmtId="0" fontId="54" fillId="0" borderId="18" xfId="0" applyFont="1" applyFill="1" applyBorder="1" applyAlignment="1">
      <alignment horizontal="center" vertical="center"/>
    </xf>
    <xf numFmtId="0" fontId="76" fillId="0" borderId="23" xfId="0" applyFont="1" applyFill="1" applyBorder="1" applyAlignment="1">
      <alignment horizontal="center" vertical="center" wrapText="1"/>
    </xf>
    <xf numFmtId="2" fontId="76" fillId="0" borderId="23" xfId="0" applyNumberFormat="1" applyFont="1" applyFill="1" applyBorder="1" applyAlignment="1">
      <alignment horizontal="center" vertical="center" wrapText="1"/>
    </xf>
    <xf numFmtId="10" fontId="76" fillId="0" borderId="23" xfId="0" applyNumberFormat="1" applyFont="1" applyFill="1" applyBorder="1" applyAlignment="1">
      <alignment horizontal="center" vertical="center" wrapText="1"/>
    </xf>
    <xf numFmtId="0" fontId="76" fillId="0" borderId="32" xfId="0" applyFont="1" applyFill="1" applyBorder="1" applyAlignment="1">
      <alignment horizontal="center" vertical="center" wrapText="1"/>
    </xf>
    <xf numFmtId="2" fontId="41" fillId="24" borderId="0" xfId="0" applyNumberFormat="1" applyFont="1" applyFill="1" applyBorder="1">
      <alignment vertical="center"/>
    </xf>
    <xf numFmtId="0" fontId="39" fillId="0" borderId="0" xfId="0" applyFont="1" applyAlignment="1">
      <alignment horizontal="center" vertical="center"/>
    </xf>
    <xf numFmtId="0" fontId="44" fillId="0" borderId="0" xfId="0" applyFont="1" applyAlignment="1">
      <alignment horizontal="center" vertical="center"/>
    </xf>
    <xf numFmtId="0" fontId="41" fillId="24" borderId="0" xfId="0" applyNumberFormat="1" applyFont="1" applyFill="1" applyBorder="1">
      <alignment vertical="center"/>
    </xf>
    <xf numFmtId="2" fontId="44" fillId="0" borderId="0" xfId="0" applyNumberFormat="1" applyFont="1">
      <alignment vertical="center"/>
    </xf>
    <xf numFmtId="0" fontId="76" fillId="0" borderId="22" xfId="83" applyNumberFormat="1" applyFont="1" applyFill="1" applyBorder="1" applyAlignment="1">
      <alignment horizontal="center" vertical="center" wrapText="1"/>
    </xf>
    <xf numFmtId="0" fontId="77" fillId="0" borderId="0" xfId="0" applyFont="1" applyFill="1" applyBorder="1" applyAlignment="1">
      <alignment horizontal="center" vertical="center"/>
    </xf>
    <xf numFmtId="0" fontId="76" fillId="0" borderId="33" xfId="83" applyNumberFormat="1" applyFont="1" applyFill="1" applyBorder="1" applyAlignment="1">
      <alignment horizontal="center" vertical="center" wrapText="1"/>
    </xf>
    <xf numFmtId="0" fontId="76" fillId="0" borderId="12" xfId="0" applyFont="1" applyFill="1" applyBorder="1" applyAlignment="1">
      <alignment horizontal="center" vertical="center" wrapText="1"/>
    </xf>
    <xf numFmtId="2" fontId="76" fillId="0" borderId="12" xfId="0" applyNumberFormat="1" applyFont="1" applyFill="1" applyBorder="1" applyAlignment="1">
      <alignment horizontal="center" vertical="center" wrapText="1"/>
    </xf>
    <xf numFmtId="10" fontId="76" fillId="0" borderId="12" xfId="0" applyNumberFormat="1" applyFont="1" applyFill="1" applyBorder="1" applyAlignment="1">
      <alignment horizontal="center" vertical="center" wrapText="1"/>
    </xf>
    <xf numFmtId="49" fontId="53" fillId="24" borderId="35" xfId="0" applyNumberFormat="1" applyFont="1" applyFill="1" applyBorder="1" applyAlignment="1">
      <alignment horizontal="center" vertical="center" wrapText="1"/>
    </xf>
    <xf numFmtId="49" fontId="53" fillId="24" borderId="36" xfId="0" applyNumberFormat="1" applyFont="1" applyFill="1" applyBorder="1" applyAlignment="1">
      <alignment horizontal="center" vertical="center" wrapText="1"/>
    </xf>
    <xf numFmtId="0" fontId="53" fillId="24" borderId="37" xfId="0" applyFont="1" applyFill="1" applyBorder="1" applyAlignment="1">
      <alignment horizontal="center" vertical="center" wrapText="1"/>
    </xf>
    <xf numFmtId="49" fontId="53" fillId="0" borderId="36" xfId="0" applyNumberFormat="1" applyFont="1" applyFill="1" applyBorder="1" applyAlignment="1">
      <alignment horizontal="center" vertical="center" wrapText="1"/>
    </xf>
    <xf numFmtId="0" fontId="53" fillId="24" borderId="38" xfId="0" applyFont="1" applyFill="1" applyBorder="1" applyAlignment="1">
      <alignment horizontal="center" vertical="center" wrapText="1"/>
    </xf>
    <xf numFmtId="0" fontId="76" fillId="0" borderId="31" xfId="83" applyNumberFormat="1" applyFont="1" applyFill="1" applyBorder="1" applyAlignment="1">
      <alignment horizontal="center" vertical="center" wrapText="1"/>
    </xf>
    <xf numFmtId="0" fontId="76" fillId="0" borderId="39" xfId="83" applyNumberFormat="1" applyFont="1" applyFill="1" applyBorder="1" applyAlignment="1">
      <alignment horizontal="center" vertical="center" wrapText="1"/>
    </xf>
    <xf numFmtId="0" fontId="45" fillId="24" borderId="15" xfId="0" applyFont="1" applyFill="1" applyBorder="1">
      <alignment vertical="center"/>
    </xf>
    <xf numFmtId="0" fontId="46" fillId="24" borderId="15" xfId="0" applyFont="1" applyFill="1" applyBorder="1">
      <alignment vertical="center"/>
    </xf>
    <xf numFmtId="0" fontId="41" fillId="24" borderId="15" xfId="0" applyFont="1" applyFill="1" applyBorder="1">
      <alignment vertical="center"/>
    </xf>
    <xf numFmtId="0" fontId="47" fillId="24" borderId="15" xfId="0" applyFont="1" applyFill="1" applyBorder="1">
      <alignment vertical="center"/>
    </xf>
    <xf numFmtId="0" fontId="42" fillId="24" borderId="15" xfId="0" applyFont="1" applyFill="1" applyBorder="1">
      <alignment vertical="center"/>
    </xf>
    <xf numFmtId="0" fontId="42" fillId="0" borderId="15" xfId="0" applyFont="1" applyBorder="1">
      <alignment vertical="center"/>
    </xf>
    <xf numFmtId="0" fontId="39" fillId="25" borderId="17" xfId="0" applyFont="1" applyFill="1" applyBorder="1">
      <alignment vertical="center"/>
    </xf>
    <xf numFmtId="0" fontId="72" fillId="24" borderId="15" xfId="0" applyFont="1" applyFill="1" applyBorder="1" applyAlignment="1">
      <alignment vertical="top"/>
    </xf>
    <xf numFmtId="0" fontId="71" fillId="24" borderId="15" xfId="0" applyFont="1" applyFill="1" applyBorder="1" applyAlignment="1">
      <alignment vertical="top"/>
    </xf>
    <xf numFmtId="0" fontId="73" fillId="25" borderId="0" xfId="0" applyFont="1" applyFill="1" applyBorder="1" applyAlignment="1">
      <alignment horizontal="left" vertical="center" readingOrder="1"/>
    </xf>
    <xf numFmtId="0" fontId="39" fillId="24" borderId="16" xfId="0" applyFont="1" applyFill="1" applyBorder="1">
      <alignment vertical="center"/>
    </xf>
    <xf numFmtId="0" fontId="39" fillId="25" borderId="25" xfId="0" applyFont="1" applyFill="1" applyBorder="1">
      <alignment vertical="center"/>
    </xf>
    <xf numFmtId="0" fontId="42" fillId="24" borderId="10" xfId="0" applyFont="1" applyFill="1" applyBorder="1" applyAlignment="1">
      <alignment vertical="center"/>
    </xf>
    <xf numFmtId="0" fontId="42" fillId="24" borderId="18" xfId="0" applyFont="1" applyFill="1" applyBorder="1" applyAlignment="1">
      <alignment horizontal="center" vertical="center"/>
    </xf>
    <xf numFmtId="2" fontId="42" fillId="24" borderId="30" xfId="0" applyNumberFormat="1" applyFont="1" applyFill="1" applyBorder="1" applyAlignment="1">
      <alignment horizontal="center" vertical="center"/>
    </xf>
    <xf numFmtId="2" fontId="42" fillId="24" borderId="20" xfId="0" applyNumberFormat="1" applyFont="1" applyFill="1" applyBorder="1" applyAlignment="1">
      <alignment horizontal="center" vertical="center"/>
    </xf>
    <xf numFmtId="0" fontId="42" fillId="24" borderId="20" xfId="0" applyFont="1" applyFill="1" applyBorder="1" applyAlignment="1">
      <alignment horizontal="center" vertical="center"/>
    </xf>
    <xf numFmtId="0" fontId="42" fillId="24" borderId="20" xfId="0" applyNumberFormat="1" applyFont="1" applyFill="1" applyBorder="1" applyAlignment="1">
      <alignment horizontal="center" vertical="center"/>
    </xf>
    <xf numFmtId="2" fontId="42" fillId="24" borderId="19" xfId="0" applyNumberFormat="1" applyFont="1" applyFill="1" applyBorder="1" applyAlignment="1">
      <alignment horizontal="center" vertical="center"/>
    </xf>
    <xf numFmtId="2" fontId="42" fillId="0" borderId="21" xfId="0" applyNumberFormat="1" applyFont="1" applyBorder="1" applyAlignment="1">
      <alignment horizontal="center" vertical="center"/>
    </xf>
    <xf numFmtId="2" fontId="76" fillId="0" borderId="32" xfId="0" applyNumberFormat="1" applyFont="1" applyFill="1" applyBorder="1" applyAlignment="1">
      <alignment horizontal="center" vertical="center" wrapText="1"/>
    </xf>
    <xf numFmtId="0" fontId="79" fillId="0" borderId="23" xfId="0" applyFont="1" applyFill="1" applyBorder="1" applyAlignment="1">
      <alignment horizontal="center" vertical="center" wrapText="1"/>
    </xf>
    <xf numFmtId="0" fontId="79" fillId="0" borderId="32" xfId="0" applyFont="1" applyFill="1" applyBorder="1" applyAlignment="1">
      <alignment horizontal="center" vertical="center" wrapText="1"/>
    </xf>
    <xf numFmtId="1" fontId="57" fillId="0" borderId="29" xfId="85" applyNumberFormat="1" applyFont="1" applyFill="1" applyBorder="1" applyAlignment="1">
      <alignment horizontal="left" vertical="center" wrapText="1" shrinkToFit="1"/>
    </xf>
    <xf numFmtId="0" fontId="55" fillId="0" borderId="0" xfId="85" applyFont="1" applyAlignment="1">
      <alignment horizontal="right"/>
    </xf>
    <xf numFmtId="0" fontId="55" fillId="0" borderId="0" xfId="85" applyFont="1"/>
    <xf numFmtId="0" fontId="55" fillId="0" borderId="0" xfId="85" applyFont="1" applyAlignment="1"/>
    <xf numFmtId="0" fontId="79" fillId="26" borderId="23" xfId="0" applyFont="1" applyFill="1" applyBorder="1" applyAlignment="1">
      <alignment horizontal="center" vertical="center" wrapText="1"/>
    </xf>
    <xf numFmtId="0" fontId="79" fillId="26" borderId="12" xfId="0" applyFont="1" applyFill="1" applyBorder="1" applyAlignment="1">
      <alignment horizontal="center" vertical="center" wrapText="1"/>
    </xf>
    <xf numFmtId="0" fontId="42" fillId="24" borderId="41" xfId="0" applyFont="1" applyFill="1" applyBorder="1" applyAlignment="1">
      <alignment horizontal="center" vertical="center"/>
    </xf>
    <xf numFmtId="2" fontId="42" fillId="24" borderId="42" xfId="0" applyNumberFormat="1" applyFont="1" applyFill="1" applyBorder="1" applyAlignment="1">
      <alignment horizontal="center" vertical="center"/>
    </xf>
    <xf numFmtId="0" fontId="42" fillId="24" borderId="43" xfId="0" applyFont="1" applyFill="1" applyBorder="1" applyAlignment="1">
      <alignment horizontal="center" vertical="center"/>
    </xf>
    <xf numFmtId="2" fontId="42" fillId="24" borderId="43" xfId="0" applyNumberFormat="1" applyFont="1" applyFill="1" applyBorder="1" applyAlignment="1">
      <alignment horizontal="center" vertical="center"/>
    </xf>
    <xf numFmtId="0" fontId="42" fillId="24" borderId="43" xfId="0" applyNumberFormat="1" applyFont="1" applyFill="1" applyBorder="1" applyAlignment="1">
      <alignment horizontal="center" vertical="center"/>
    </xf>
    <xf numFmtId="2" fontId="42" fillId="24" borderId="44" xfId="0" applyNumberFormat="1" applyFont="1" applyFill="1" applyBorder="1" applyAlignment="1">
      <alignment horizontal="center" vertical="center"/>
    </xf>
    <xf numFmtId="2" fontId="42" fillId="0" borderId="45" xfId="0" applyNumberFormat="1" applyFont="1" applyBorder="1" applyAlignment="1">
      <alignment horizontal="center" vertical="center"/>
    </xf>
    <xf numFmtId="0" fontId="0" fillId="26" borderId="0" xfId="0" applyFill="1">
      <alignment vertical="center"/>
    </xf>
    <xf numFmtId="2" fontId="0" fillId="26" borderId="0" xfId="0" applyNumberFormat="1" applyFill="1">
      <alignment vertical="center"/>
    </xf>
    <xf numFmtId="0" fontId="78" fillId="0" borderId="10" xfId="83" applyNumberFormat="1" applyFont="1" applyFill="1" applyBorder="1" applyAlignment="1">
      <alignment vertical="center" wrapText="1"/>
    </xf>
    <xf numFmtId="0" fontId="78" fillId="0" borderId="25" xfId="83" applyNumberFormat="1" applyFont="1" applyFill="1" applyBorder="1" applyAlignment="1">
      <alignment vertical="center" wrapText="1"/>
    </xf>
    <xf numFmtId="2" fontId="78" fillId="0" borderId="43" xfId="0" applyNumberFormat="1" applyFont="1" applyFill="1" applyBorder="1" applyAlignment="1">
      <alignment horizontal="center" vertical="center" wrapText="1"/>
    </xf>
    <xf numFmtId="0" fontId="78" fillId="0" borderId="16" xfId="83" applyNumberFormat="1" applyFont="1" applyFill="1" applyBorder="1" applyAlignment="1">
      <alignment horizontal="left" vertical="center"/>
    </xf>
    <xf numFmtId="0" fontId="79" fillId="0" borderId="12" xfId="0" applyFont="1" applyFill="1" applyBorder="1" applyAlignment="1">
      <alignment horizontal="center" vertical="center" wrapText="1"/>
    </xf>
    <xf numFmtId="0" fontId="50" fillId="25" borderId="0" xfId="0" applyFont="1" applyFill="1" applyBorder="1">
      <alignment vertical="center"/>
    </xf>
    <xf numFmtId="0" fontId="39" fillId="25" borderId="0" xfId="0" applyFont="1" applyFill="1">
      <alignment vertical="center"/>
    </xf>
    <xf numFmtId="0" fontId="46" fillId="25" borderId="0" xfId="0" applyFont="1" applyFill="1" applyBorder="1">
      <alignment vertical="center"/>
    </xf>
    <xf numFmtId="0" fontId="80" fillId="0" borderId="0" xfId="0" applyFont="1" applyBorder="1">
      <alignment vertical="center"/>
    </xf>
    <xf numFmtId="0" fontId="39" fillId="25" borderId="0" xfId="0" applyFont="1" applyFill="1" applyBorder="1">
      <alignment vertical="center"/>
    </xf>
    <xf numFmtId="0" fontId="46" fillId="25" borderId="46" xfId="0" applyFont="1" applyFill="1" applyBorder="1">
      <alignment vertical="center"/>
    </xf>
    <xf numFmtId="0" fontId="39" fillId="25" borderId="46" xfId="0" applyFont="1" applyFill="1" applyBorder="1">
      <alignment vertical="center"/>
    </xf>
    <xf numFmtId="0" fontId="46" fillId="24" borderId="46" xfId="0" applyFont="1" applyFill="1" applyBorder="1">
      <alignment vertical="center"/>
    </xf>
    <xf numFmtId="0" fontId="42" fillId="25" borderId="0" xfId="0" applyFont="1" applyFill="1" applyBorder="1" applyAlignment="1">
      <alignment vertical="center" wrapText="1"/>
    </xf>
    <xf numFmtId="0" fontId="44" fillId="25" borderId="0" xfId="0" applyFont="1" applyFill="1" applyBorder="1">
      <alignment vertical="center"/>
    </xf>
    <xf numFmtId="0" fontId="46" fillId="24" borderId="17" xfId="0" applyFont="1" applyFill="1" applyBorder="1">
      <alignment vertical="center"/>
    </xf>
    <xf numFmtId="0" fontId="46" fillId="24" borderId="47" xfId="0" applyFont="1" applyFill="1" applyBorder="1">
      <alignment vertical="center"/>
    </xf>
    <xf numFmtId="0" fontId="42" fillId="25" borderId="15" xfId="0" applyFont="1" applyFill="1" applyBorder="1" applyAlignment="1">
      <alignment vertical="center" wrapText="1"/>
    </xf>
    <xf numFmtId="0" fontId="42" fillId="25" borderId="17" xfId="0" applyFont="1" applyFill="1" applyBorder="1" applyAlignment="1">
      <alignment vertical="center" wrapText="1"/>
    </xf>
    <xf numFmtId="9" fontId="76" fillId="0" borderId="12" xfId="0" applyNumberFormat="1" applyFont="1" applyFill="1" applyBorder="1" applyAlignment="1">
      <alignment horizontal="center" vertical="center" wrapText="1"/>
    </xf>
    <xf numFmtId="9" fontId="76" fillId="0" borderId="23" xfId="0" applyNumberFormat="1" applyFont="1" applyFill="1" applyBorder="1" applyAlignment="1">
      <alignment horizontal="center" vertical="center" wrapText="1"/>
    </xf>
    <xf numFmtId="9" fontId="76" fillId="0" borderId="32" xfId="0" applyNumberFormat="1" applyFont="1" applyFill="1" applyBorder="1" applyAlignment="1">
      <alignment horizontal="center" vertical="center" wrapText="1"/>
    </xf>
    <xf numFmtId="10" fontId="42" fillId="24" borderId="0" xfId="83" applyNumberFormat="1" applyFont="1" applyFill="1" applyBorder="1" applyAlignment="1">
      <alignment horizontal="center" vertical="center" wrapText="1"/>
    </xf>
    <xf numFmtId="0" fontId="42" fillId="24" borderId="0" xfId="83" applyFont="1" applyFill="1" applyBorder="1" applyAlignment="1">
      <alignment horizontal="center" vertical="center" wrapText="1"/>
    </xf>
    <xf numFmtId="2" fontId="42" fillId="24" borderId="0" xfId="83" applyNumberFormat="1" applyFont="1" applyFill="1" applyBorder="1" applyAlignment="1">
      <alignment horizontal="center" vertical="center" wrapText="1"/>
    </xf>
    <xf numFmtId="0" fontId="42" fillId="24" borderId="10" xfId="0" applyFont="1" applyFill="1" applyBorder="1">
      <alignment vertical="center"/>
    </xf>
    <xf numFmtId="0" fontId="42" fillId="0" borderId="28" xfId="0" applyFont="1" applyBorder="1">
      <alignment vertical="center"/>
    </xf>
    <xf numFmtId="0" fontId="82" fillId="24" borderId="18" xfId="0" applyFont="1" applyFill="1" applyBorder="1" applyAlignment="1">
      <alignment horizontal="center" vertical="center" wrapText="1"/>
    </xf>
    <xf numFmtId="0" fontId="82" fillId="0" borderId="18" xfId="83" applyFont="1" applyFill="1" applyBorder="1" applyAlignment="1">
      <alignment horizontal="center" vertical="center" wrapText="1"/>
    </xf>
    <xf numFmtId="10" fontId="82" fillId="24" borderId="18" xfId="83" applyNumberFormat="1" applyFont="1" applyFill="1" applyBorder="1" applyAlignment="1">
      <alignment horizontal="center" vertical="center" wrapText="1"/>
    </xf>
    <xf numFmtId="0" fontId="82" fillId="24" borderId="18" xfId="0" applyFont="1" applyFill="1" applyBorder="1" applyAlignment="1">
      <alignment horizontal="center" vertical="center"/>
    </xf>
    <xf numFmtId="2" fontId="82" fillId="24" borderId="18" xfId="83" applyNumberFormat="1" applyFont="1" applyFill="1" applyBorder="1" applyAlignment="1">
      <alignment horizontal="center" vertical="center" wrapText="1"/>
    </xf>
    <xf numFmtId="0" fontId="82" fillId="0" borderId="18" xfId="0" applyFont="1" applyFill="1" applyBorder="1" applyAlignment="1">
      <alignment horizontal="center" vertical="center" wrapText="1"/>
    </xf>
    <xf numFmtId="0" fontId="82" fillId="0" borderId="18" xfId="0" applyFont="1" applyFill="1" applyBorder="1" applyAlignment="1">
      <alignment horizontal="center" vertical="center"/>
    </xf>
    <xf numFmtId="49" fontId="56" fillId="24" borderId="35" xfId="0" applyNumberFormat="1" applyFont="1" applyFill="1" applyBorder="1" applyAlignment="1">
      <alignment horizontal="center" vertical="center" wrapText="1"/>
    </xf>
    <xf numFmtId="49" fontId="56" fillId="24" borderId="36" xfId="0" applyNumberFormat="1" applyFont="1" applyFill="1" applyBorder="1" applyAlignment="1">
      <alignment horizontal="center" vertical="center" wrapText="1"/>
    </xf>
    <xf numFmtId="0" fontId="56" fillId="24" borderId="37" xfId="0" applyFont="1" applyFill="1" applyBorder="1" applyAlignment="1">
      <alignment horizontal="center" vertical="center" wrapText="1"/>
    </xf>
    <xf numFmtId="49" fontId="56" fillId="0" borderId="36" xfId="0" applyNumberFormat="1" applyFont="1" applyFill="1" applyBorder="1" applyAlignment="1">
      <alignment horizontal="center" vertical="center" wrapText="1"/>
    </xf>
    <xf numFmtId="0" fontId="56" fillId="24" borderId="38" xfId="0" applyFont="1" applyFill="1" applyBorder="1" applyAlignment="1">
      <alignment horizontal="center" vertical="center" wrapText="1"/>
    </xf>
    <xf numFmtId="0" fontId="41" fillId="0" borderId="13" xfId="0" applyFont="1" applyBorder="1">
      <alignment vertical="center"/>
    </xf>
    <xf numFmtId="0" fontId="41" fillId="0" borderId="11" xfId="0" applyFont="1" applyBorder="1">
      <alignment vertical="center"/>
    </xf>
    <xf numFmtId="2" fontId="41" fillId="0" borderId="11" xfId="0" applyNumberFormat="1" applyFont="1" applyBorder="1">
      <alignment vertical="center"/>
    </xf>
    <xf numFmtId="0" fontId="41" fillId="0" borderId="14" xfId="0" applyFont="1" applyBorder="1">
      <alignment vertical="center"/>
    </xf>
    <xf numFmtId="0" fontId="41" fillId="24" borderId="17" xfId="0" applyFont="1" applyFill="1" applyBorder="1">
      <alignment vertical="center"/>
    </xf>
    <xf numFmtId="0" fontId="41" fillId="24" borderId="17" xfId="0" applyNumberFormat="1" applyFont="1" applyFill="1" applyBorder="1">
      <alignment vertical="center"/>
    </xf>
    <xf numFmtId="2" fontId="41" fillId="24" borderId="17" xfId="0" applyNumberFormat="1" applyFont="1" applyFill="1" applyBorder="1">
      <alignment vertical="center"/>
    </xf>
    <xf numFmtId="0" fontId="39" fillId="24" borderId="13" xfId="0" applyFont="1" applyFill="1" applyBorder="1">
      <alignment vertical="center"/>
    </xf>
    <xf numFmtId="0" fontId="39" fillId="24" borderId="16" xfId="0" applyFont="1" applyFill="1" applyBorder="1" applyAlignment="1">
      <alignment vertical="center"/>
    </xf>
    <xf numFmtId="0" fontId="73" fillId="25" borderId="10" xfId="0" applyFont="1" applyFill="1" applyBorder="1">
      <alignment vertical="center"/>
    </xf>
    <xf numFmtId="0" fontId="74" fillId="25" borderId="10" xfId="0" applyFont="1" applyFill="1" applyBorder="1">
      <alignment vertical="center"/>
    </xf>
    <xf numFmtId="49" fontId="55" fillId="0" borderId="12" xfId="85" applyNumberFormat="1" applyFont="1" applyBorder="1" applyAlignment="1">
      <alignment horizontal="center" vertical="center" wrapText="1"/>
    </xf>
    <xf numFmtId="4" fontId="65" fillId="0" borderId="0" xfId="85" applyNumberFormat="1" applyFont="1"/>
    <xf numFmtId="0" fontId="65" fillId="0" borderId="0" xfId="85" applyFont="1"/>
    <xf numFmtId="4" fontId="65" fillId="0" borderId="12" xfId="85" applyNumberFormat="1" applyFont="1" applyBorder="1" applyAlignment="1">
      <alignment horizontal="center" vertical="center"/>
    </xf>
    <xf numFmtId="0" fontId="31" fillId="0" borderId="12" xfId="0" applyFont="1" applyBorder="1" applyAlignment="1"/>
    <xf numFmtId="10" fontId="55" fillId="0" borderId="12" xfId="85" applyNumberFormat="1" applyFont="1" applyBorder="1" applyAlignment="1">
      <alignment horizontal="center" vertical="center" wrapText="1"/>
    </xf>
    <xf numFmtId="168" fontId="65" fillId="0" borderId="0" xfId="85" applyNumberFormat="1" applyFont="1" applyAlignment="1">
      <alignment wrapText="1"/>
    </xf>
    <xf numFmtId="49" fontId="60" fillId="0" borderId="12" xfId="85" applyNumberFormat="1" applyFont="1" applyBorder="1" applyAlignment="1">
      <alignment horizontal="center" vertical="center"/>
    </xf>
    <xf numFmtId="49" fontId="55" fillId="0" borderId="12" xfId="85" applyNumberFormat="1" applyFont="1" applyBorder="1" applyAlignment="1">
      <alignment horizontal="center" vertical="center"/>
    </xf>
    <xf numFmtId="2" fontId="79" fillId="0" borderId="24" xfId="0" applyNumberFormat="1" applyFont="1" applyFill="1" applyBorder="1" applyAlignment="1">
      <alignment horizontal="center" vertical="center"/>
    </xf>
    <xf numFmtId="2" fontId="79" fillId="0" borderId="34" xfId="0" applyNumberFormat="1" applyFont="1" applyFill="1" applyBorder="1" applyAlignment="1">
      <alignment horizontal="center" vertical="center"/>
    </xf>
    <xf numFmtId="2" fontId="79" fillId="0" borderId="40" xfId="0" applyNumberFormat="1" applyFont="1" applyFill="1" applyBorder="1" applyAlignment="1">
      <alignment horizontal="center" vertical="center"/>
    </xf>
    <xf numFmtId="0" fontId="42" fillId="24" borderId="0" xfId="83" applyFont="1" applyFill="1" applyBorder="1" applyAlignment="1">
      <alignment horizontal="right"/>
    </xf>
    <xf numFmtId="0" fontId="39" fillId="0" borderId="0" xfId="83" applyFont="1" applyAlignment="1">
      <alignment vertical="center"/>
    </xf>
    <xf numFmtId="0" fontId="49" fillId="0" borderId="0" xfId="83" applyFont="1" applyAlignment="1">
      <alignment vertical="center"/>
    </xf>
    <xf numFmtId="4" fontId="83" fillId="27" borderId="48" xfId="0" applyNumberFormat="1" applyFont="1" applyFill="1" applyBorder="1" applyAlignment="1">
      <alignment horizontal="right" vertical="center"/>
    </xf>
    <xf numFmtId="4" fontId="83" fillId="0" borderId="49" xfId="0" applyNumberFormat="1" applyFont="1" applyFill="1" applyBorder="1" applyAlignment="1">
      <alignment horizontal="right" vertical="center"/>
    </xf>
    <xf numFmtId="4" fontId="83" fillId="27" borderId="49" xfId="0" applyNumberFormat="1" applyFont="1" applyFill="1" applyBorder="1" applyAlignment="1">
      <alignment horizontal="right" vertical="center"/>
    </xf>
    <xf numFmtId="4" fontId="83" fillId="0" borderId="50" xfId="0" applyNumberFormat="1" applyFont="1" applyFill="1" applyBorder="1" applyAlignment="1">
      <alignment horizontal="right" vertical="center"/>
    </xf>
    <xf numFmtId="4" fontId="83" fillId="27" borderId="50" xfId="0" applyNumberFormat="1" applyFont="1" applyFill="1" applyBorder="1" applyAlignment="1">
      <alignment horizontal="right" vertical="center"/>
    </xf>
    <xf numFmtId="0" fontId="39" fillId="0" borderId="0" xfId="83" applyFont="1" applyAlignment="1">
      <alignment horizontal="center" vertical="center"/>
    </xf>
    <xf numFmtId="0" fontId="44" fillId="0" borderId="0" xfId="83" applyFont="1" applyAlignment="1">
      <alignment horizontal="center" vertical="center"/>
    </xf>
    <xf numFmtId="0" fontId="37" fillId="0" borderId="0" xfId="83" applyAlignment="1">
      <alignment vertical="center"/>
    </xf>
    <xf numFmtId="0" fontId="40" fillId="24" borderId="15" xfId="0" applyNumberFormat="1" applyFont="1" applyFill="1" applyBorder="1" applyAlignment="1">
      <alignment horizontal="center" vertical="center"/>
    </xf>
    <xf numFmtId="0" fontId="40" fillId="24" borderId="0" xfId="0" applyNumberFormat="1" applyFont="1" applyFill="1" applyBorder="1" applyAlignment="1">
      <alignment horizontal="center" vertical="center"/>
    </xf>
    <xf numFmtId="0" fontId="40" fillId="24" borderId="17" xfId="0" applyNumberFormat="1" applyFont="1" applyFill="1" applyBorder="1" applyAlignment="1">
      <alignment horizontal="center" vertical="center"/>
    </xf>
    <xf numFmtId="14" fontId="41" fillId="24" borderId="16" xfId="0" applyNumberFormat="1" applyFont="1" applyFill="1" applyBorder="1" applyAlignment="1">
      <alignment horizontal="center" vertical="center"/>
    </xf>
    <xf numFmtId="0" fontId="41" fillId="24" borderId="10" xfId="0" applyFont="1" applyFill="1" applyBorder="1" applyAlignment="1">
      <alignment horizontal="center" vertical="center"/>
    </xf>
    <xf numFmtId="0" fontId="41" fillId="24" borderId="25" xfId="0" applyFont="1" applyFill="1" applyBorder="1" applyAlignment="1">
      <alignment horizontal="center" vertical="center"/>
    </xf>
    <xf numFmtId="0" fontId="50" fillId="24" borderId="11" xfId="0" applyFont="1" applyFill="1" applyBorder="1" applyAlignment="1">
      <alignment horizontal="center" vertical="center" wrapText="1"/>
    </xf>
    <xf numFmtId="0" fontId="50" fillId="24" borderId="14" xfId="0" applyFont="1" applyFill="1" applyBorder="1" applyAlignment="1">
      <alignment horizontal="center" vertical="center" wrapText="1"/>
    </xf>
    <xf numFmtId="0" fontId="50" fillId="24" borderId="0" xfId="0" applyFont="1" applyFill="1" applyBorder="1" applyAlignment="1">
      <alignment horizontal="center" vertical="center" wrapText="1"/>
    </xf>
    <xf numFmtId="0" fontId="50" fillId="24" borderId="17" xfId="0" applyFont="1" applyFill="1" applyBorder="1" applyAlignment="1">
      <alignment horizontal="center" vertical="center" wrapText="1"/>
    </xf>
    <xf numFmtId="0" fontId="42" fillId="24" borderId="11" xfId="0" applyFont="1" applyFill="1" applyBorder="1" applyAlignment="1">
      <alignment horizontal="center" vertical="center" wrapText="1"/>
    </xf>
    <xf numFmtId="0" fontId="42" fillId="24" borderId="14" xfId="0" applyFont="1" applyFill="1" applyBorder="1" applyAlignment="1">
      <alignment horizontal="center" vertical="center" wrapText="1"/>
    </xf>
    <xf numFmtId="0" fontId="42" fillId="24" borderId="0" xfId="0" applyFont="1" applyFill="1" applyBorder="1" applyAlignment="1">
      <alignment horizontal="center" vertical="center" wrapText="1"/>
    </xf>
    <xf numFmtId="0" fontId="42" fillId="24" borderId="17" xfId="0" applyFont="1" applyFill="1" applyBorder="1" applyAlignment="1">
      <alignment horizontal="center" vertical="center" wrapText="1"/>
    </xf>
    <xf numFmtId="0" fontId="42" fillId="24" borderId="10" xfId="0" applyFont="1" applyFill="1" applyBorder="1" applyAlignment="1">
      <alignment horizontal="center" vertical="center" wrapText="1"/>
    </xf>
    <xf numFmtId="0" fontId="42" fillId="24" borderId="25" xfId="0" applyFont="1" applyFill="1" applyBorder="1" applyAlignment="1">
      <alignment horizontal="center" vertical="center" wrapText="1"/>
    </xf>
    <xf numFmtId="0" fontId="42" fillId="24" borderId="26" xfId="0" applyFont="1" applyFill="1" applyBorder="1" applyAlignment="1">
      <alignment horizontal="center" vertical="center"/>
    </xf>
    <xf numFmtId="0" fontId="42" fillId="24" borderId="27" xfId="0" applyFont="1" applyFill="1" applyBorder="1" applyAlignment="1">
      <alignment horizontal="center" vertical="center"/>
    </xf>
    <xf numFmtId="0" fontId="42" fillId="24" borderId="28" xfId="0" applyFont="1" applyFill="1" applyBorder="1" applyAlignment="1">
      <alignment horizontal="center" vertical="center"/>
    </xf>
    <xf numFmtId="0" fontId="41" fillId="24" borderId="13" xfId="0" applyFont="1" applyFill="1" applyBorder="1" applyAlignment="1">
      <alignment horizontal="center" vertical="center" wrapText="1"/>
    </xf>
    <xf numFmtId="0" fontId="41" fillId="24" borderId="11" xfId="0" applyFont="1" applyFill="1" applyBorder="1" applyAlignment="1">
      <alignment horizontal="center" vertical="center" wrapText="1"/>
    </xf>
    <xf numFmtId="0" fontId="41" fillId="24" borderId="14" xfId="0" applyFont="1" applyFill="1" applyBorder="1" applyAlignment="1">
      <alignment horizontal="center" vertical="center" wrapText="1"/>
    </xf>
    <xf numFmtId="0" fontId="41" fillId="24" borderId="16" xfId="0" applyFont="1" applyFill="1" applyBorder="1" applyAlignment="1">
      <alignment horizontal="center" vertical="center" wrapText="1"/>
    </xf>
    <xf numFmtId="0" fontId="41" fillId="24" borderId="10" xfId="0" applyFont="1" applyFill="1" applyBorder="1" applyAlignment="1">
      <alignment horizontal="center" vertical="center" wrapText="1"/>
    </xf>
    <xf numFmtId="0" fontId="41" fillId="24" borderId="25" xfId="0" applyFont="1" applyFill="1" applyBorder="1" applyAlignment="1">
      <alignment horizontal="center" vertical="center" wrapText="1"/>
    </xf>
    <xf numFmtId="0" fontId="42" fillId="24" borderId="0" xfId="83" applyFont="1" applyFill="1" applyBorder="1" applyAlignment="1">
      <alignment horizontal="right"/>
    </xf>
    <xf numFmtId="164" fontId="42" fillId="24" borderId="0" xfId="83" applyNumberFormat="1" applyFont="1" applyFill="1" applyBorder="1" applyAlignment="1">
      <alignment horizontal="center" vertical="center"/>
    </xf>
    <xf numFmtId="0" fontId="41" fillId="24" borderId="13" xfId="0" applyFont="1" applyFill="1" applyBorder="1" applyAlignment="1">
      <alignment horizontal="center" vertical="center"/>
    </xf>
    <xf numFmtId="0" fontId="41" fillId="24" borderId="11" xfId="0" applyFont="1" applyFill="1" applyBorder="1" applyAlignment="1">
      <alignment horizontal="center" vertical="center"/>
    </xf>
    <xf numFmtId="0" fontId="41" fillId="24" borderId="14" xfId="0" applyFont="1" applyFill="1" applyBorder="1" applyAlignment="1">
      <alignment horizontal="center" vertical="center"/>
    </xf>
    <xf numFmtId="0" fontId="41" fillId="24" borderId="16" xfId="0" applyFont="1" applyFill="1" applyBorder="1" applyAlignment="1">
      <alignment horizontal="center" vertical="center"/>
    </xf>
    <xf numFmtId="1" fontId="41" fillId="24" borderId="13" xfId="83" applyNumberFormat="1" applyFont="1" applyFill="1" applyBorder="1" applyAlignment="1">
      <alignment horizontal="center" vertical="center"/>
    </xf>
    <xf numFmtId="1" fontId="41" fillId="24" borderId="11" xfId="83" applyNumberFormat="1" applyFont="1" applyFill="1" applyBorder="1" applyAlignment="1">
      <alignment horizontal="center" vertical="center"/>
    </xf>
    <xf numFmtId="1" fontId="41" fillId="24" borderId="14" xfId="83" applyNumberFormat="1" applyFont="1" applyFill="1" applyBorder="1" applyAlignment="1">
      <alignment horizontal="center" vertical="center"/>
    </xf>
    <xf numFmtId="1" fontId="41" fillId="24" borderId="16" xfId="83" applyNumberFormat="1" applyFont="1" applyFill="1" applyBorder="1" applyAlignment="1">
      <alignment horizontal="center" vertical="center"/>
    </xf>
    <xf numFmtId="1" fontId="41" fillId="24" borderId="10" xfId="83" applyNumberFormat="1" applyFont="1" applyFill="1" applyBorder="1" applyAlignment="1">
      <alignment horizontal="center" vertical="center"/>
    </xf>
    <xf numFmtId="1" fontId="41" fillId="24" borderId="25" xfId="83" applyNumberFormat="1" applyFont="1" applyFill="1" applyBorder="1" applyAlignment="1">
      <alignment horizontal="center" vertical="center"/>
    </xf>
    <xf numFmtId="0" fontId="81" fillId="0" borderId="26" xfId="0" applyFont="1" applyBorder="1" applyAlignment="1">
      <alignment horizontal="center" vertical="center" wrapText="1"/>
    </xf>
    <xf numFmtId="0" fontId="81" fillId="0" borderId="27" xfId="0" applyFont="1" applyBorder="1" applyAlignment="1">
      <alignment horizontal="center" vertical="center" wrapText="1"/>
    </xf>
    <xf numFmtId="0" fontId="81" fillId="0" borderId="28" xfId="0" applyFont="1" applyBorder="1" applyAlignment="1">
      <alignment horizontal="center" vertical="center" wrapText="1"/>
    </xf>
    <xf numFmtId="0" fontId="79" fillId="0" borderId="13" xfId="0" applyFont="1" applyBorder="1" applyAlignment="1">
      <alignment horizontal="center" vertical="center" wrapText="1"/>
    </xf>
    <xf numFmtId="0" fontId="79" fillId="0" borderId="11" xfId="0" applyFont="1" applyBorder="1" applyAlignment="1">
      <alignment horizontal="center" vertical="center" wrapText="1"/>
    </xf>
    <xf numFmtId="0" fontId="79" fillId="0" borderId="14" xfId="0" applyFont="1" applyBorder="1" applyAlignment="1">
      <alignment horizontal="center" vertical="center" wrapText="1"/>
    </xf>
    <xf numFmtId="0" fontId="79" fillId="0" borderId="16" xfId="0" applyFont="1" applyBorder="1" applyAlignment="1">
      <alignment horizontal="center" vertical="center" wrapText="1"/>
    </xf>
    <xf numFmtId="0" fontId="79" fillId="0" borderId="10" xfId="0" applyFont="1" applyBorder="1" applyAlignment="1">
      <alignment horizontal="center" vertical="center" wrapText="1"/>
    </xf>
    <xf numFmtId="0" fontId="79" fillId="0" borderId="25" xfId="0" applyFont="1" applyBorder="1" applyAlignment="1">
      <alignment horizontal="center" vertical="center" wrapText="1"/>
    </xf>
    <xf numFmtId="0" fontId="42" fillId="24" borderId="26" xfId="0" applyFont="1" applyFill="1" applyBorder="1" applyAlignment="1">
      <alignment horizontal="center" vertical="center" wrapText="1"/>
    </xf>
    <xf numFmtId="0" fontId="42" fillId="24" borderId="27" xfId="0" applyFont="1" applyFill="1" applyBorder="1" applyAlignment="1">
      <alignment horizontal="center" vertical="center" wrapText="1"/>
    </xf>
    <xf numFmtId="0" fontId="42" fillId="24" borderId="28" xfId="0" applyFont="1" applyFill="1" applyBorder="1" applyAlignment="1">
      <alignment horizontal="center" vertical="center" wrapText="1"/>
    </xf>
    <xf numFmtId="1" fontId="57" fillId="0" borderId="0" xfId="85" applyNumberFormat="1" applyFont="1" applyFill="1" applyBorder="1" applyAlignment="1">
      <alignment horizontal="left" vertical="center" wrapText="1" shrinkToFit="1"/>
    </xf>
    <xf numFmtId="1" fontId="57" fillId="0" borderId="29" xfId="85" applyNumberFormat="1" applyFont="1" applyFill="1" applyBorder="1" applyAlignment="1">
      <alignment horizontal="left" vertical="center" wrapText="1" shrinkToFit="1"/>
    </xf>
    <xf numFmtId="1" fontId="57" fillId="0" borderId="0" xfId="85" applyNumberFormat="1" applyFont="1" applyFill="1" applyBorder="1" applyAlignment="1">
      <alignment horizontal="left" vertical="center"/>
    </xf>
    <xf numFmtId="1" fontId="57" fillId="0" borderId="29" xfId="85" applyNumberFormat="1" applyFont="1" applyFill="1" applyBorder="1" applyAlignment="1">
      <alignment horizontal="left" vertical="center"/>
    </xf>
    <xf numFmtId="1" fontId="57" fillId="0" borderId="0" xfId="85" applyNumberFormat="1" applyFont="1" applyFill="1" applyBorder="1" applyAlignment="1">
      <alignment horizontal="left" vertical="center" wrapText="1"/>
    </xf>
    <xf numFmtId="1" fontId="57" fillId="0" borderId="29" xfId="85" applyNumberFormat="1" applyFont="1" applyFill="1" applyBorder="1" applyAlignment="1">
      <alignment horizontal="left" vertical="center" wrapText="1"/>
    </xf>
    <xf numFmtId="49" fontId="57" fillId="0" borderId="0" xfId="85" applyNumberFormat="1" applyFont="1" applyFill="1" applyBorder="1" applyAlignment="1">
      <alignment horizontal="left" vertical="center"/>
    </xf>
    <xf numFmtId="0" fontId="56" fillId="0" borderId="0" xfId="85" applyFont="1" applyAlignment="1">
      <alignment horizontal="right"/>
    </xf>
    <xf numFmtId="0" fontId="56" fillId="0" borderId="0" xfId="85" applyFont="1" applyFill="1" applyAlignment="1">
      <alignment horizontal="center"/>
    </xf>
    <xf numFmtId="0" fontId="57" fillId="0" borderId="0" xfId="85" applyFont="1" applyAlignment="1">
      <alignment horizontal="center"/>
    </xf>
    <xf numFmtId="1" fontId="57" fillId="24" borderId="0" xfId="85" applyNumberFormat="1" applyFont="1" applyFill="1" applyBorder="1" applyAlignment="1">
      <alignment horizontal="left" vertical="center" wrapText="1" shrinkToFit="1"/>
    </xf>
    <xf numFmtId="1" fontId="57" fillId="24" borderId="29" xfId="85" applyNumberFormat="1" applyFont="1" applyFill="1" applyBorder="1" applyAlignment="1">
      <alignment horizontal="left" vertical="center" wrapText="1" shrinkToFit="1"/>
    </xf>
    <xf numFmtId="49" fontId="57" fillId="0" borderId="0" xfId="85" applyNumberFormat="1" applyFont="1" applyFill="1" applyBorder="1" applyAlignment="1">
      <alignment horizontal="left" vertical="center" wrapText="1"/>
    </xf>
    <xf numFmtId="1" fontId="57" fillId="24" borderId="0" xfId="85" applyNumberFormat="1" applyFont="1" applyFill="1" applyBorder="1" applyAlignment="1">
      <alignment horizontal="left" vertical="center" wrapText="1"/>
    </xf>
    <xf numFmtId="1" fontId="57" fillId="24" borderId="29" xfId="85" applyNumberFormat="1" applyFont="1" applyFill="1" applyBorder="1" applyAlignment="1">
      <alignment horizontal="left" vertical="center" wrapText="1"/>
    </xf>
    <xf numFmtId="49" fontId="64" fillId="24" borderId="0" xfId="85" applyNumberFormat="1" applyFont="1" applyFill="1" applyAlignment="1">
      <alignment wrapText="1"/>
    </xf>
    <xf numFmtId="1" fontId="64" fillId="24" borderId="0" xfId="85" applyNumberFormat="1" applyFont="1" applyFill="1" applyAlignment="1">
      <alignment horizontal="left" vertical="top" wrapText="1"/>
    </xf>
    <xf numFmtId="0" fontId="66" fillId="0" borderId="0" xfId="85" applyFont="1" applyBorder="1" applyAlignment="1">
      <alignment horizontal="left" vertical="top" wrapText="1"/>
    </xf>
    <xf numFmtId="0" fontId="79" fillId="0" borderId="23" xfId="83" applyFont="1" applyFill="1" applyBorder="1" applyAlignment="1">
      <alignment horizontal="center" vertical="center" wrapText="1"/>
    </xf>
    <xf numFmtId="0" fontId="79" fillId="0" borderId="12" xfId="83" applyFont="1" applyFill="1" applyBorder="1" applyAlignment="1">
      <alignment horizontal="center" vertical="center" wrapText="1"/>
    </xf>
    <xf numFmtId="0" fontId="79" fillId="0" borderId="32" xfId="83" applyFont="1" applyFill="1" applyBorder="1" applyAlignment="1">
      <alignment horizontal="center" vertical="center" wrapText="1"/>
    </xf>
  </cellXfs>
  <cellStyles count="95">
    <cellStyle name="20% - Accent1" xfId="1"/>
    <cellStyle name="20% - Accent2" xfId="2"/>
    <cellStyle name="20% - Accent3" xfId="3"/>
    <cellStyle name="20% - Accent4" xfId="4"/>
    <cellStyle name="20% - Accent5" xfId="5"/>
    <cellStyle name="20% - Accent6" xfId="6"/>
    <cellStyle name="20% - Акцент1" xfId="7" builtinId="30" customBuiltin="1"/>
    <cellStyle name="20% - Акцент2" xfId="8" builtinId="34" customBuiltin="1"/>
    <cellStyle name="20% - Акцент3" xfId="9" builtinId="38" customBuiltin="1"/>
    <cellStyle name="20% - Акцент4" xfId="10" builtinId="42" customBuiltin="1"/>
    <cellStyle name="20% - Акцент5" xfId="11" builtinId="46" customBuiltin="1"/>
    <cellStyle name="20% - Акцент6" xfId="12" builtinId="50" customBuiltin="1"/>
    <cellStyle name="40% - Accent1" xfId="13"/>
    <cellStyle name="40% - Accent2" xfId="14"/>
    <cellStyle name="40% - Accent3" xfId="15"/>
    <cellStyle name="40% - Accent4" xfId="16"/>
    <cellStyle name="40% - Accent5" xfId="17"/>
    <cellStyle name="40% - Accent6" xfId="18"/>
    <cellStyle name="40% - Акцент1" xfId="19" builtinId="31" customBuiltin="1"/>
    <cellStyle name="40% - Акцент2" xfId="20" builtinId="35" customBuiltin="1"/>
    <cellStyle name="40% - Акцент3" xfId="21" builtinId="39" customBuiltin="1"/>
    <cellStyle name="40% - Акцент4" xfId="22" builtinId="43" customBuiltin="1"/>
    <cellStyle name="40% - Акцент5" xfId="23" builtinId="47" customBuiltin="1"/>
    <cellStyle name="40% - Акцент6" xfId="24" builtinId="51" customBuiltin="1"/>
    <cellStyle name="60% - Accent1" xfId="25"/>
    <cellStyle name="60% - Accent2" xfId="26"/>
    <cellStyle name="60% - Accent3" xfId="27"/>
    <cellStyle name="60% - Accent4" xfId="28"/>
    <cellStyle name="60% - Accent5" xfId="29"/>
    <cellStyle name="60% - Accent6" xfId="30"/>
    <cellStyle name="60% - Акцент1" xfId="31" builtinId="32" customBuiltin="1"/>
    <cellStyle name="60% - Акцент2" xfId="32" builtinId="36" customBuiltin="1"/>
    <cellStyle name="60% - Акцент3" xfId="33" builtinId="40" customBuiltin="1"/>
    <cellStyle name="60% - Акцент4" xfId="34" builtinId="44" customBuiltin="1"/>
    <cellStyle name="60% - Акцент5" xfId="35" builtinId="48" customBuiltin="1"/>
    <cellStyle name="60% - Акцент6" xfId="36" builtinId="52" customBuiltin="1"/>
    <cellStyle name="Accent1" xfId="37"/>
    <cellStyle name="Accent2" xfId="38"/>
    <cellStyle name="Accent3" xfId="39"/>
    <cellStyle name="Accent4" xfId="40"/>
    <cellStyle name="Accent5" xfId="41"/>
    <cellStyle name="Accent6" xfId="42"/>
    <cellStyle name="Bad" xfId="43"/>
    <cellStyle name="Binlik Ayracı 2" xfId="44"/>
    <cellStyle name="Calculation" xfId="45"/>
    <cellStyle name="Check Cell" xfId="46"/>
    <cellStyle name="Excel Built-in Norma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57"/>
    <cellStyle name="Normal 2 3 2" xfId="58"/>
    <cellStyle name="Normal 3" xfId="59"/>
    <cellStyle name="Normal 4 2" xfId="60"/>
    <cellStyle name="Note" xfId="61"/>
    <cellStyle name="Output" xfId="62"/>
    <cellStyle name="Title" xfId="63"/>
    <cellStyle name="Total" xfId="64"/>
    <cellStyle name="Warning Text" xfId="65"/>
    <cellStyle name="Акцент1" xfId="66" builtinId="29" customBuiltin="1"/>
    <cellStyle name="Акцент2" xfId="67" builtinId="33" customBuiltin="1"/>
    <cellStyle name="Акцент3" xfId="68" builtinId="37" customBuiltin="1"/>
    <cellStyle name="Акцент4" xfId="69" builtinId="41" customBuiltin="1"/>
    <cellStyle name="Акцент5" xfId="70" builtinId="45" customBuiltin="1"/>
    <cellStyle name="Акцент6" xfId="71" builtinId="49" customBuiltin="1"/>
    <cellStyle name="Ввод " xfId="72" builtinId="20" customBuiltin="1"/>
    <cellStyle name="Вывод" xfId="73" builtinId="21" customBuiltin="1"/>
    <cellStyle name="Вычисление" xfId="74" builtinId="22" customBuiltin="1"/>
    <cellStyle name="Заголовок 1" xfId="75" builtinId="16" customBuiltin="1"/>
    <cellStyle name="Заголовок 2" xfId="76" builtinId="17" customBuiltin="1"/>
    <cellStyle name="Заголовок 3" xfId="77" builtinId="18" customBuiltin="1"/>
    <cellStyle name="Заголовок 4" xfId="78" builtinId="19" customBuiltin="1"/>
    <cellStyle name="Итог" xfId="79" builtinId="25" customBuiltin="1"/>
    <cellStyle name="Контрольная ячейка" xfId="80" builtinId="23" customBuiltin="1"/>
    <cellStyle name="Название" xfId="81" builtinId="15" customBuiltin="1"/>
    <cellStyle name="Нейтральный" xfId="82" builtinId="28" customBuiltin="1"/>
    <cellStyle name="Обычный" xfId="0" builtinId="0"/>
    <cellStyle name="Обычный 2" xfId="83"/>
    <cellStyle name="Обычный 2 2" xfId="84"/>
    <cellStyle name="Обычный 2 4" xfId="94"/>
    <cellStyle name="Обычный 3" xfId="85"/>
    <cellStyle name="Плохой" xfId="86" builtinId="27" customBuiltin="1"/>
    <cellStyle name="Пояснение" xfId="87" builtinId="53" customBuiltin="1"/>
    <cellStyle name="Примечание" xfId="88" builtinId="10" customBuiltin="1"/>
    <cellStyle name="Связанная ячейка" xfId="89" builtinId="24" customBuiltin="1"/>
    <cellStyle name="Текст предупреждения" xfId="90" builtinId="11" customBuiltin="1"/>
    <cellStyle name="Финансовый 2" xfId="91"/>
    <cellStyle name="Финансовый 3" xfId="92"/>
    <cellStyle name="Хороший" xfId="93" builtinId="26" customBuiltin="1"/>
  </cellStyles>
  <dxfs count="11">
    <dxf>
      <font>
        <color rgb="FF9C0006"/>
      </font>
    </dxf>
    <dxf>
      <font>
        <color rgb="FF9C0006"/>
      </font>
    </dxf>
    <dxf>
      <font>
        <color rgb="FF9C0006"/>
      </font>
      <fill>
        <patternFill>
          <bgColor rgb="FFFFC7CE"/>
        </patternFill>
      </fill>
    </dxf>
    <dxf>
      <font>
        <b/>
        <i val="0"/>
        <color rgb="FFFF6600"/>
      </font>
    </dxf>
    <dxf>
      <font>
        <b/>
        <i val="0"/>
        <color rgb="FFFF0000"/>
      </font>
    </dxf>
    <dxf>
      <font>
        <color rgb="FF0000FF"/>
      </font>
    </dxf>
    <dxf>
      <font>
        <color theme="1"/>
      </font>
    </dxf>
    <dxf>
      <font>
        <b/>
        <i val="0"/>
        <color rgb="FFFF6600"/>
      </font>
    </dxf>
    <dxf>
      <font>
        <b/>
        <i val="0"/>
        <color rgb="FFFF0000"/>
      </font>
    </dxf>
    <dxf>
      <font>
        <color rgb="FF0000FF"/>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66675</xdr:colOff>
      <xdr:row>0</xdr:row>
      <xdr:rowOff>0</xdr:rowOff>
    </xdr:from>
    <xdr:to>
      <xdr:col>1</xdr:col>
      <xdr:colOff>970616</xdr:colOff>
      <xdr:row>3</xdr:row>
      <xdr:rowOff>22225</xdr:rowOff>
    </xdr:to>
    <xdr:grpSp>
      <xdr:nvGrpSpPr>
        <xdr:cNvPr id="2" name="Group 1"/>
        <xdr:cNvGrpSpPr>
          <a:grpSpLocks noChangeAspect="1"/>
        </xdr:cNvGrpSpPr>
      </xdr:nvGrpSpPr>
      <xdr:grpSpPr bwMode="auto">
        <a:xfrm>
          <a:off x="574675" y="0"/>
          <a:ext cx="903941" cy="949325"/>
          <a:chOff x="1525" y="954"/>
          <a:chExt cx="2519" cy="2763"/>
        </a:xfrm>
      </xdr:grpSpPr>
      <xdr:sp macro="" textlink="">
        <xdr:nvSpPr>
          <xdr:cNvPr id="1026" name="Rectangle 2"/>
          <xdr:cNvSpPr>
            <a:spLocks noChangeArrowheads="1"/>
          </xdr:cNvSpPr>
        </xdr:nvSpPr>
        <xdr:spPr bwMode="auto">
          <a:xfrm>
            <a:off x="1525" y="991"/>
            <a:ext cx="552" cy="2726"/>
          </a:xfrm>
          <a:prstGeom prst="rect">
            <a:avLst/>
          </a:prstGeom>
          <a:solidFill>
            <a:srgbClr val="FF0000"/>
          </a:solidFill>
          <a:ln w="9525">
            <a:solidFill>
              <a:srgbClr val="000000"/>
            </a:solidFill>
            <a:miter lim="800000"/>
            <a:headEnd/>
            <a:tailEnd/>
          </a:ln>
        </xdr:spPr>
      </xdr:sp>
      <xdr:sp macro="" textlink="">
        <xdr:nvSpPr>
          <xdr:cNvPr id="1027" name="AutoShape 3"/>
          <xdr:cNvSpPr>
            <a:spLocks noChangeArrowheads="1"/>
          </xdr:cNvSpPr>
        </xdr:nvSpPr>
        <xdr:spPr bwMode="auto">
          <a:xfrm>
            <a:off x="2065" y="991"/>
            <a:ext cx="1979" cy="2726"/>
          </a:xfrm>
          <a:prstGeom prst="triangle">
            <a:avLst>
              <a:gd name="adj" fmla="val 0"/>
            </a:avLst>
          </a:prstGeom>
          <a:solidFill>
            <a:srgbClr val="0000FF"/>
          </a:solidFill>
          <a:ln w="9525">
            <a:solidFill>
              <a:srgbClr val="000000"/>
            </a:solidFill>
            <a:miter lim="800000"/>
            <a:headEnd/>
            <a:tailEnd/>
          </a:ln>
        </xdr:spPr>
      </xdr:sp>
      <xdr:sp macro="" textlink="">
        <xdr:nvSpPr>
          <xdr:cNvPr id="1028" name="AutoShape 4"/>
          <xdr:cNvSpPr>
            <a:spLocks noChangeArrowheads="1"/>
          </xdr:cNvSpPr>
        </xdr:nvSpPr>
        <xdr:spPr bwMode="auto">
          <a:xfrm flipV="1">
            <a:off x="2065" y="991"/>
            <a:ext cx="1979" cy="2698"/>
          </a:xfrm>
          <a:prstGeom prst="triangle">
            <a:avLst>
              <a:gd name="adj" fmla="val 0"/>
            </a:avLst>
          </a:prstGeom>
          <a:solidFill>
            <a:srgbClr val="FFFFFF"/>
          </a:solidFill>
          <a:ln w="9525">
            <a:solidFill>
              <a:srgbClr val="000000"/>
            </a:solidFill>
            <a:miter lim="800000"/>
            <a:headEnd/>
            <a:tailEnd/>
          </a:ln>
        </xdr:spPr>
      </xdr:sp>
      <xdr:sp macro="" textlink="">
        <xdr:nvSpPr>
          <xdr:cNvPr id="1029" name="WordArt 5"/>
          <xdr:cNvSpPr>
            <a:spLocks noChangeArrowheads="1" noChangeShapeType="1" noTextEdit="1"/>
          </xdr:cNvSpPr>
        </xdr:nvSpPr>
        <xdr:spPr bwMode="auto">
          <a:xfrm rot="-24863950">
            <a:off x="1675" y="2132"/>
            <a:ext cx="2536" cy="179"/>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k-SK" sz="2000" b="1" kern="10" spc="0">
                <a:ln w="12700">
                  <a:solidFill>
                    <a:srgbClr val="993300"/>
                  </a:solidFill>
                  <a:round/>
                  <a:headEnd/>
                  <a:tailEnd/>
                </a:ln>
                <a:solidFill>
                  <a:srgbClr val="FFFF00"/>
                </a:solidFill>
                <a:effectLst/>
                <a:latin typeface="Square721 BT"/>
              </a:rPr>
              <a:t>SLOVATEX</a:t>
            </a:r>
            <a:endParaRPr lang="ru-RU" sz="2000" b="1" kern="10" spc="0">
              <a:ln w="12700">
                <a:solidFill>
                  <a:srgbClr val="993300"/>
                </a:solidFill>
                <a:round/>
                <a:headEnd/>
                <a:tailEnd/>
              </a:ln>
              <a:solidFill>
                <a:srgbClr val="FFFF00"/>
              </a:solidFill>
              <a:effectLst/>
            </a:endParaRPr>
          </a:p>
        </xdr:txBody>
      </xdr:sp>
    </xdr:grpSp>
    <xdr:clientData/>
  </xdr:twoCellAnchor>
  <xdr:twoCellAnchor editAs="oneCell">
    <xdr:from>
      <xdr:col>1</xdr:col>
      <xdr:colOff>2805792</xdr:colOff>
      <xdr:row>106</xdr:row>
      <xdr:rowOff>177800</xdr:rowOff>
    </xdr:from>
    <xdr:to>
      <xdr:col>4</xdr:col>
      <xdr:colOff>546100</xdr:colOff>
      <xdr:row>110</xdr:row>
      <xdr:rowOff>152400</xdr:rowOff>
    </xdr:to>
    <xdr:pic>
      <xdr:nvPicPr>
        <xdr:cNvPr id="8" name="Рисунок 1"/>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13792" y="91313000"/>
          <a:ext cx="2502808"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2004182</xdr:colOff>
      <xdr:row>111</xdr:row>
      <xdr:rowOff>39159</xdr:rowOff>
    </xdr:from>
    <xdr:to>
      <xdr:col>2</xdr:col>
      <xdr:colOff>439966</xdr:colOff>
      <xdr:row>114</xdr:row>
      <xdr:rowOff>140908</xdr:rowOff>
    </xdr:to>
    <xdr:pic>
      <xdr:nvPicPr>
        <xdr:cNvPr id="10" name="Рисунок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512182" y="92241159"/>
          <a:ext cx="1280584" cy="736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xander.AK69\AppData\Roaming\Skype\My%20Skype%20Received%20Files\invoice%20%20&#1086;&#1076;&#1077;&#1078;&#1076;&#1072;%208%20&#1040;&#1050;%20~%20&#1054;&#1041;&#1056;&#1040;&#1041;&#1054;&#1058;&#1050;&#10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40;&#1083;&#1077;&#1082;&#1089;&#1072;&#1085;&#1076;&#1088;\Desktop\!!!\!-!\!!&#1082;&#1086;&#1089;&#1084;&#1077;&#1090;&#1080;&#1082;&#1072;\14.01\!190\invoice%20%20Domarco_TPB%201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о"/>
      <sheetName val="Лист1"/>
      <sheetName val="VZOR 1"/>
      <sheetName val="Загрузка"/>
      <sheetName val="ЗЦены01"/>
      <sheetName val="ГТД"/>
    </sheetNames>
    <sheetDataSet>
      <sheetData sheetId="0"/>
      <sheetData sheetId="1"/>
      <sheetData sheetId="2"/>
      <sheetData sheetId="3">
        <row r="1">
          <cell r="BI1" t="str">
            <v>ИНВ</v>
          </cell>
          <cell r="BO1" t="str">
            <v>!СКД</v>
          </cell>
          <cell r="DN1">
            <v>90</v>
          </cell>
        </row>
        <row r="2">
          <cell r="DN2">
            <v>160</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войс"/>
      <sheetName val="Specification"/>
      <sheetName val="Расчет"/>
    </sheetNames>
    <sheetDataSet>
      <sheetData sheetId="0"/>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8"/>
  <sheetViews>
    <sheetView view="pageBreakPreview" topLeftCell="A91" zoomScale="75" zoomScaleNormal="70" zoomScaleSheetLayoutView="75" zoomScalePageLayoutView="70" workbookViewId="0">
      <selection activeCell="B19" sqref="B19:B101"/>
    </sheetView>
  </sheetViews>
  <sheetFormatPr defaultRowHeight="15" x14ac:dyDescent="0.25"/>
  <cols>
    <col min="1" max="1" width="7.5703125" style="1" customWidth="1"/>
    <col min="2" max="2" width="42.7109375" style="1" customWidth="1"/>
    <col min="3" max="3" width="11.85546875" style="1" customWidth="1"/>
    <col min="4" max="4" width="16.85546875" style="1" customWidth="1"/>
    <col min="5" max="5" width="18.85546875" style="1" customWidth="1"/>
    <col min="6" max="6" width="18.7109375" style="1" customWidth="1"/>
    <col min="7" max="7" width="20.28515625" style="1" customWidth="1"/>
    <col min="8" max="8" width="14.140625" style="1" customWidth="1"/>
    <col min="9" max="9" width="11.140625" style="1" customWidth="1"/>
    <col min="10" max="10" width="13.5703125" style="1" customWidth="1"/>
    <col min="11" max="11" width="12.85546875" style="1" customWidth="1"/>
    <col min="12" max="12" width="11.140625" style="1" customWidth="1"/>
    <col min="13" max="13" width="16.7109375" style="1" customWidth="1"/>
    <col min="14" max="14" width="14.42578125" style="1" customWidth="1"/>
    <col min="15" max="15" width="11.140625" style="1" customWidth="1"/>
    <col min="16" max="16" width="11" style="1" customWidth="1"/>
    <col min="17" max="17" width="10" style="1" customWidth="1"/>
    <col min="18" max="18" width="11.140625" style="1" customWidth="1"/>
    <col min="19" max="19" width="9.140625" style="251" hidden="1" customWidth="1"/>
    <col min="20" max="16384" width="9.140625" style="1"/>
  </cols>
  <sheetData>
    <row r="1" spans="1:19" ht="25.5" x14ac:dyDescent="0.25">
      <c r="A1" s="234"/>
      <c r="B1" s="12"/>
      <c r="C1" s="11"/>
      <c r="D1" s="5"/>
      <c r="E1" s="5"/>
      <c r="F1" s="5"/>
      <c r="G1" s="5"/>
      <c r="H1" s="5"/>
      <c r="I1" s="5"/>
      <c r="J1" s="5"/>
      <c r="K1" s="5"/>
      <c r="L1" s="5"/>
      <c r="M1" s="5"/>
      <c r="N1" s="5"/>
      <c r="O1" s="5"/>
      <c r="P1" s="5"/>
      <c r="Q1" s="11"/>
      <c r="R1" s="13"/>
    </row>
    <row r="2" spans="1:19" ht="25.5" x14ac:dyDescent="0.25">
      <c r="A2" s="14"/>
      <c r="B2" s="15"/>
      <c r="C2" s="114" t="s">
        <v>67</v>
      </c>
      <c r="D2" s="4"/>
      <c r="E2" s="4"/>
      <c r="F2" s="4"/>
      <c r="G2" s="4"/>
      <c r="H2" s="4"/>
      <c r="I2" s="4"/>
      <c r="J2" s="4"/>
      <c r="K2" s="6"/>
      <c r="L2" s="4"/>
      <c r="M2" s="4"/>
      <c r="N2" s="4"/>
      <c r="O2" s="4"/>
      <c r="P2" s="4"/>
      <c r="Q2" s="6"/>
      <c r="R2" s="21"/>
    </row>
    <row r="3" spans="1:19" ht="21" thickBot="1" x14ac:dyDescent="0.3">
      <c r="A3" s="160"/>
      <c r="B3" s="2"/>
      <c r="C3" s="118" t="s">
        <v>72</v>
      </c>
      <c r="D3" s="3"/>
      <c r="E3" s="3"/>
      <c r="F3" s="3"/>
      <c r="G3" s="3"/>
      <c r="H3" s="4"/>
      <c r="I3" s="4"/>
      <c r="J3" s="4"/>
      <c r="K3" s="6"/>
      <c r="L3" s="4"/>
      <c r="M3" s="4"/>
      <c r="N3" s="16"/>
      <c r="O3" s="4"/>
      <c r="P3" s="4"/>
      <c r="Q3" s="6"/>
      <c r="R3" s="29"/>
    </row>
    <row r="4" spans="1:19" ht="15.75" customHeight="1" x14ac:dyDescent="0.25">
      <c r="A4" s="20"/>
      <c r="B4" s="5"/>
      <c r="C4" s="5"/>
      <c r="D4" s="5"/>
      <c r="E4" s="5"/>
      <c r="F4" s="31"/>
      <c r="G4" s="32"/>
      <c r="H4" s="32"/>
      <c r="I4" s="33"/>
      <c r="J4" s="267" t="s">
        <v>99</v>
      </c>
      <c r="K4" s="267"/>
      <c r="L4" s="267"/>
      <c r="M4" s="267"/>
      <c r="N4" s="267"/>
      <c r="O4" s="267"/>
      <c r="P4" s="267"/>
      <c r="Q4" s="267"/>
      <c r="R4" s="268"/>
    </row>
    <row r="5" spans="1:19" ht="27.75" customHeight="1" thickBot="1" x14ac:dyDescent="0.3">
      <c r="A5" s="150" t="s">
        <v>0</v>
      </c>
      <c r="B5" s="4"/>
      <c r="C5" s="4"/>
      <c r="D5" s="4"/>
      <c r="E5" s="4"/>
      <c r="F5" s="261">
        <v>2017078</v>
      </c>
      <c r="G5" s="262"/>
      <c r="H5" s="262"/>
      <c r="I5" s="263"/>
      <c r="J5" s="269"/>
      <c r="K5" s="269"/>
      <c r="L5" s="269"/>
      <c r="M5" s="269"/>
      <c r="N5" s="269"/>
      <c r="O5" s="269"/>
      <c r="P5" s="269"/>
      <c r="Q5" s="269"/>
      <c r="R5" s="270"/>
    </row>
    <row r="6" spans="1:19" ht="18.75" customHeight="1" thickBot="1" x14ac:dyDescent="0.3">
      <c r="A6" s="151" t="s">
        <v>61</v>
      </c>
      <c r="B6" s="4"/>
      <c r="C6" s="6"/>
      <c r="D6" s="6"/>
      <c r="E6" s="6"/>
      <c r="F6" s="34"/>
      <c r="G6" s="35"/>
      <c r="H6" s="35"/>
      <c r="I6" s="36"/>
      <c r="J6" s="271" t="s">
        <v>100</v>
      </c>
      <c r="K6" s="271"/>
      <c r="L6" s="271"/>
      <c r="M6" s="271"/>
      <c r="N6" s="271"/>
      <c r="O6" s="271"/>
      <c r="P6" s="271"/>
      <c r="Q6" s="271"/>
      <c r="R6" s="272"/>
    </row>
    <row r="7" spans="1:19" ht="10.5" customHeight="1" x14ac:dyDescent="0.25">
      <c r="A7" s="152"/>
      <c r="B7" s="4"/>
      <c r="C7" s="6"/>
      <c r="D7" s="6"/>
      <c r="E7" s="6"/>
      <c r="F7" s="39"/>
      <c r="G7" s="37"/>
      <c r="H7" s="37"/>
      <c r="I7" s="38"/>
      <c r="J7" s="273"/>
      <c r="K7" s="273"/>
      <c r="L7" s="273"/>
      <c r="M7" s="273"/>
      <c r="N7" s="273"/>
      <c r="O7" s="273"/>
      <c r="P7" s="273"/>
      <c r="Q7" s="273"/>
      <c r="R7" s="274"/>
    </row>
    <row r="8" spans="1:19" ht="21" thickBot="1" x14ac:dyDescent="0.3">
      <c r="A8" s="153" t="s">
        <v>3</v>
      </c>
      <c r="B8" s="4"/>
      <c r="C8" s="18"/>
      <c r="D8" s="6"/>
      <c r="E8" s="6"/>
      <c r="F8" s="264">
        <v>42775</v>
      </c>
      <c r="G8" s="265"/>
      <c r="H8" s="265"/>
      <c r="I8" s="266"/>
      <c r="J8" s="273"/>
      <c r="K8" s="273"/>
      <c r="L8" s="273"/>
      <c r="M8" s="273"/>
      <c r="N8" s="273"/>
      <c r="O8" s="273"/>
      <c r="P8" s="273"/>
      <c r="Q8" s="273"/>
      <c r="R8" s="274"/>
    </row>
    <row r="9" spans="1:19" ht="18" x14ac:dyDescent="0.25">
      <c r="A9" s="151" t="s">
        <v>33</v>
      </c>
      <c r="B9" s="4"/>
      <c r="C9" s="6"/>
      <c r="D9" s="4"/>
      <c r="E9" s="6"/>
      <c r="F9" s="20"/>
      <c r="G9" s="5"/>
      <c r="H9" s="5"/>
      <c r="I9" s="22"/>
      <c r="J9" s="273"/>
      <c r="K9" s="273"/>
      <c r="L9" s="273"/>
      <c r="M9" s="273"/>
      <c r="N9" s="273"/>
      <c r="O9" s="273"/>
      <c r="P9" s="273"/>
      <c r="Q9" s="273"/>
      <c r="R9" s="274"/>
    </row>
    <row r="10" spans="1:19" ht="21" thickBot="1" x14ac:dyDescent="0.3">
      <c r="A10" s="153" t="s">
        <v>5</v>
      </c>
      <c r="B10" s="4"/>
      <c r="C10" s="6"/>
      <c r="D10" s="4"/>
      <c r="E10" s="6"/>
      <c r="F10" s="264">
        <v>42789</v>
      </c>
      <c r="G10" s="265"/>
      <c r="H10" s="265"/>
      <c r="I10" s="266"/>
      <c r="J10" s="275"/>
      <c r="K10" s="275"/>
      <c r="L10" s="275"/>
      <c r="M10" s="275"/>
      <c r="N10" s="275"/>
      <c r="O10" s="275"/>
      <c r="P10" s="275"/>
      <c r="Q10" s="275"/>
      <c r="R10" s="276"/>
    </row>
    <row r="11" spans="1:19" ht="18" x14ac:dyDescent="0.25">
      <c r="A11" s="151" t="s">
        <v>34</v>
      </c>
      <c r="B11" s="4"/>
      <c r="C11" s="6"/>
      <c r="D11" s="4"/>
      <c r="E11" s="6"/>
      <c r="F11" s="4"/>
      <c r="G11" s="4"/>
      <c r="H11" s="4"/>
      <c r="I11" s="4"/>
      <c r="J11" s="23"/>
      <c r="K11" s="23"/>
      <c r="L11" s="23"/>
      <c r="M11" s="23"/>
      <c r="N11" s="23"/>
      <c r="O11" s="23"/>
      <c r="P11" s="23"/>
      <c r="Q11" s="23"/>
      <c r="R11" s="13"/>
    </row>
    <row r="12" spans="1:19" ht="16.5" thickBot="1" x14ac:dyDescent="0.35">
      <c r="A12" s="154" t="s">
        <v>35</v>
      </c>
      <c r="B12" s="4"/>
      <c r="C12" s="16"/>
      <c r="D12" s="30"/>
      <c r="E12" s="6"/>
      <c r="F12" s="4"/>
      <c r="G12" s="4"/>
      <c r="H12" s="4"/>
      <c r="I12" s="4"/>
      <c r="J12" s="23"/>
      <c r="K12" s="23"/>
      <c r="L12" s="23"/>
      <c r="M12" s="23"/>
      <c r="N12" s="23"/>
      <c r="O12" s="23"/>
      <c r="P12" s="23"/>
      <c r="Q12" s="23"/>
      <c r="R12" s="29"/>
    </row>
    <row r="13" spans="1:19" ht="30.75" customHeight="1" thickBot="1" x14ac:dyDescent="0.3">
      <c r="A13" s="277" t="s">
        <v>77</v>
      </c>
      <c r="B13" s="278"/>
      <c r="C13" s="279"/>
      <c r="D13" s="277" t="s">
        <v>31</v>
      </c>
      <c r="E13" s="278"/>
      <c r="F13" s="279"/>
      <c r="G13" s="298" t="s">
        <v>68</v>
      </c>
      <c r="H13" s="299"/>
      <c r="I13" s="300"/>
      <c r="J13" s="307" t="s">
        <v>80</v>
      </c>
      <c r="K13" s="308"/>
      <c r="L13" s="308"/>
      <c r="M13" s="309"/>
      <c r="N13" s="277" t="s">
        <v>79</v>
      </c>
      <c r="O13" s="278"/>
      <c r="P13" s="278"/>
      <c r="Q13" s="278"/>
      <c r="R13" s="279"/>
    </row>
    <row r="14" spans="1:19" ht="22.5" customHeight="1" x14ac:dyDescent="0.25">
      <c r="A14" s="280" t="s">
        <v>78</v>
      </c>
      <c r="B14" s="281"/>
      <c r="C14" s="282"/>
      <c r="D14" s="292" t="s">
        <v>81</v>
      </c>
      <c r="E14" s="293"/>
      <c r="F14" s="294"/>
      <c r="G14" s="301" t="s">
        <v>114</v>
      </c>
      <c r="H14" s="302"/>
      <c r="I14" s="303"/>
      <c r="J14" s="292" t="s">
        <v>115</v>
      </c>
      <c r="K14" s="293"/>
      <c r="L14" s="293"/>
      <c r="M14" s="294"/>
      <c r="N14" s="288">
        <v>2017078</v>
      </c>
      <c r="O14" s="289"/>
      <c r="P14" s="289"/>
      <c r="Q14" s="289"/>
      <c r="R14" s="290"/>
    </row>
    <row r="15" spans="1:19" ht="31.5" customHeight="1" thickBot="1" x14ac:dyDescent="0.3">
      <c r="A15" s="283"/>
      <c r="B15" s="284"/>
      <c r="C15" s="285"/>
      <c r="D15" s="295"/>
      <c r="E15" s="296"/>
      <c r="F15" s="297"/>
      <c r="G15" s="304"/>
      <c r="H15" s="305"/>
      <c r="I15" s="306"/>
      <c r="J15" s="295"/>
      <c r="K15" s="296"/>
      <c r="L15" s="296"/>
      <c r="M15" s="297"/>
      <c r="N15" s="291"/>
      <c r="O15" s="265"/>
      <c r="P15" s="265"/>
      <c r="Q15" s="265"/>
      <c r="R15" s="266"/>
    </row>
    <row r="16" spans="1:19" s="7" customFormat="1" ht="16.5" thickBot="1" x14ac:dyDescent="0.3">
      <c r="A16" s="155" t="s">
        <v>6</v>
      </c>
      <c r="B16" s="24"/>
      <c r="C16" s="210"/>
      <c r="D16" s="24"/>
      <c r="E16" s="210"/>
      <c r="F16" s="210"/>
      <c r="G16" s="210"/>
      <c r="H16" s="211"/>
      <c r="I16" s="212"/>
      <c r="J16" s="15"/>
      <c r="K16" s="15"/>
      <c r="L16" s="15"/>
      <c r="M16" s="213"/>
      <c r="N16" s="213"/>
      <c r="O16" s="213"/>
      <c r="P16" s="213"/>
      <c r="Q16" s="213"/>
      <c r="R16" s="214"/>
      <c r="S16" s="252"/>
    </row>
    <row r="17" spans="1:20" ht="32.25" thickBot="1" x14ac:dyDescent="0.3">
      <c r="A17" s="215" t="s">
        <v>4</v>
      </c>
      <c r="B17" s="216" t="s">
        <v>89</v>
      </c>
      <c r="C17" s="217" t="s">
        <v>127</v>
      </c>
      <c r="D17" s="216" t="s">
        <v>88</v>
      </c>
      <c r="E17" s="218" t="s">
        <v>7</v>
      </c>
      <c r="F17" s="217" t="s">
        <v>11</v>
      </c>
      <c r="G17" s="217" t="s">
        <v>12</v>
      </c>
      <c r="H17" s="217" t="s">
        <v>13</v>
      </c>
      <c r="I17" s="219" t="s">
        <v>14</v>
      </c>
      <c r="J17" s="220" t="s">
        <v>92</v>
      </c>
      <c r="K17" s="221" t="s">
        <v>91</v>
      </c>
      <c r="L17" s="219" t="s">
        <v>15</v>
      </c>
      <c r="M17" s="215" t="s">
        <v>8</v>
      </c>
      <c r="N17" s="220" t="s">
        <v>90</v>
      </c>
      <c r="O17" s="215" t="s">
        <v>17</v>
      </c>
      <c r="P17" s="215" t="s">
        <v>16</v>
      </c>
      <c r="Q17" s="215" t="s">
        <v>2</v>
      </c>
      <c r="R17" s="215" t="s">
        <v>1</v>
      </c>
    </row>
    <row r="18" spans="1:20" ht="63.75" thickBot="1" x14ac:dyDescent="0.3">
      <c r="A18" s="222" t="s">
        <v>29</v>
      </c>
      <c r="B18" s="223" t="s">
        <v>28</v>
      </c>
      <c r="C18" s="224" t="s">
        <v>27</v>
      </c>
      <c r="D18" s="225" t="s">
        <v>87</v>
      </c>
      <c r="E18" s="224" t="s">
        <v>26</v>
      </c>
      <c r="F18" s="224" t="s">
        <v>25</v>
      </c>
      <c r="G18" s="224" t="s">
        <v>24</v>
      </c>
      <c r="H18" s="224" t="s">
        <v>23</v>
      </c>
      <c r="I18" s="224" t="s">
        <v>22</v>
      </c>
      <c r="J18" s="224" t="s">
        <v>21</v>
      </c>
      <c r="K18" s="224" t="s">
        <v>20</v>
      </c>
      <c r="L18" s="224" t="s">
        <v>62</v>
      </c>
      <c r="M18" s="224" t="s">
        <v>30</v>
      </c>
      <c r="N18" s="224" t="s">
        <v>18</v>
      </c>
      <c r="O18" s="224" t="s">
        <v>19</v>
      </c>
      <c r="P18" s="224" t="s">
        <v>32</v>
      </c>
      <c r="Q18" s="224" t="s">
        <v>63</v>
      </c>
      <c r="R18" s="226" t="s">
        <v>64</v>
      </c>
    </row>
    <row r="19" spans="1:20" ht="48" thickTop="1" x14ac:dyDescent="0.25">
      <c r="A19" s="137">
        <v>1</v>
      </c>
      <c r="B19" s="328" t="s">
        <v>163</v>
      </c>
      <c r="C19" s="171" t="s">
        <v>124</v>
      </c>
      <c r="D19" s="171" t="s">
        <v>137</v>
      </c>
      <c r="E19" s="171" t="s">
        <v>137</v>
      </c>
      <c r="F19" s="171">
        <v>4202221000</v>
      </c>
      <c r="G19" s="171" t="s">
        <v>135</v>
      </c>
      <c r="H19" s="128" t="s">
        <v>93</v>
      </c>
      <c r="I19" s="171">
        <v>4</v>
      </c>
      <c r="J19" s="129">
        <f t="shared" ref="J19:J50" si="0">ROUNDUP(S19*Q19/I19,2)</f>
        <v>21.39</v>
      </c>
      <c r="K19" s="129">
        <f t="shared" ref="K19:K50" si="1">ROUND(J19*I19,2)</f>
        <v>85.56</v>
      </c>
      <c r="L19" s="208">
        <f t="shared" ref="L19:L50" si="2">1-M19/J19</f>
        <v>0.8999532491818607</v>
      </c>
      <c r="M19" s="129">
        <f t="shared" ref="M19:M50" si="3">ROUND(J19/10,2)</f>
        <v>2.14</v>
      </c>
      <c r="N19" s="129">
        <f t="shared" ref="N19:N50" si="4">ROUND(M19*I19,2)</f>
        <v>8.56</v>
      </c>
      <c r="O19" s="128" t="s">
        <v>98</v>
      </c>
      <c r="P19" s="171" t="s">
        <v>109</v>
      </c>
      <c r="Q19" s="129">
        <f t="shared" ref="Q19:Q50" si="5">ROUNDUP(R19*0.95,2)</f>
        <v>2.85</v>
      </c>
      <c r="R19" s="247">
        <v>3</v>
      </c>
      <c r="S19" s="253">
        <v>30.02</v>
      </c>
      <c r="T19"/>
    </row>
    <row r="20" spans="1:20" ht="94.5" x14ac:dyDescent="0.25">
      <c r="A20" s="139">
        <v>2</v>
      </c>
      <c r="B20" s="329" t="s">
        <v>143</v>
      </c>
      <c r="C20" s="192" t="s">
        <v>124</v>
      </c>
      <c r="D20" s="192" t="s">
        <v>138</v>
      </c>
      <c r="E20" s="192" t="s">
        <v>138</v>
      </c>
      <c r="F20" s="192">
        <v>6110209900</v>
      </c>
      <c r="G20" s="192" t="s">
        <v>135</v>
      </c>
      <c r="H20" s="140" t="s">
        <v>93</v>
      </c>
      <c r="I20" s="192">
        <v>10</v>
      </c>
      <c r="J20" s="141">
        <f t="shared" si="0"/>
        <v>9.0399999999999991</v>
      </c>
      <c r="K20" s="141">
        <f t="shared" si="1"/>
        <v>90.4</v>
      </c>
      <c r="L20" s="207">
        <f t="shared" si="2"/>
        <v>0.90044247787610621</v>
      </c>
      <c r="M20" s="141">
        <f t="shared" si="3"/>
        <v>0.9</v>
      </c>
      <c r="N20" s="141">
        <f t="shared" si="4"/>
        <v>9</v>
      </c>
      <c r="O20" s="140" t="s">
        <v>98</v>
      </c>
      <c r="P20" s="192" t="s">
        <v>109</v>
      </c>
      <c r="Q20" s="141">
        <f t="shared" si="5"/>
        <v>4.75</v>
      </c>
      <c r="R20" s="248">
        <v>5</v>
      </c>
      <c r="S20" s="254">
        <v>19.02</v>
      </c>
      <c r="T20"/>
    </row>
    <row r="21" spans="1:20" ht="94.5" x14ac:dyDescent="0.25">
      <c r="A21" s="139">
        <v>3</v>
      </c>
      <c r="B21" s="329" t="s">
        <v>144</v>
      </c>
      <c r="C21" s="192" t="s">
        <v>124</v>
      </c>
      <c r="D21" s="192" t="s">
        <v>138</v>
      </c>
      <c r="E21" s="192" t="s">
        <v>138</v>
      </c>
      <c r="F21" s="192">
        <v>6110209900</v>
      </c>
      <c r="G21" s="192" t="s">
        <v>135</v>
      </c>
      <c r="H21" s="140" t="s">
        <v>93</v>
      </c>
      <c r="I21" s="192">
        <v>5</v>
      </c>
      <c r="J21" s="141">
        <f t="shared" si="0"/>
        <v>9.06</v>
      </c>
      <c r="K21" s="141">
        <f t="shared" si="1"/>
        <v>45.3</v>
      </c>
      <c r="L21" s="207">
        <f t="shared" si="2"/>
        <v>0.89955849889624728</v>
      </c>
      <c r="M21" s="141">
        <f t="shared" si="3"/>
        <v>0.91</v>
      </c>
      <c r="N21" s="141">
        <f t="shared" si="4"/>
        <v>4.55</v>
      </c>
      <c r="O21" s="140" t="s">
        <v>98</v>
      </c>
      <c r="P21" s="192" t="s">
        <v>109</v>
      </c>
      <c r="Q21" s="141">
        <f t="shared" si="5"/>
        <v>2.38</v>
      </c>
      <c r="R21" s="248">
        <v>2.5</v>
      </c>
      <c r="S21" s="255">
        <v>19.02</v>
      </c>
      <c r="T21"/>
    </row>
    <row r="22" spans="1:20" ht="94.5" x14ac:dyDescent="0.25">
      <c r="A22" s="139">
        <v>4</v>
      </c>
      <c r="B22" s="329" t="s">
        <v>145</v>
      </c>
      <c r="C22" s="192" t="s">
        <v>124</v>
      </c>
      <c r="D22" s="192" t="s">
        <v>138</v>
      </c>
      <c r="E22" s="192" t="s">
        <v>138</v>
      </c>
      <c r="F22" s="192">
        <v>6110209900</v>
      </c>
      <c r="G22" s="192" t="s">
        <v>135</v>
      </c>
      <c r="H22" s="140" t="s">
        <v>93</v>
      </c>
      <c r="I22" s="192">
        <v>4</v>
      </c>
      <c r="J22" s="141">
        <f t="shared" si="0"/>
        <v>9.0399999999999991</v>
      </c>
      <c r="K22" s="141">
        <f t="shared" si="1"/>
        <v>36.159999999999997</v>
      </c>
      <c r="L22" s="207">
        <f t="shared" si="2"/>
        <v>0.90044247787610621</v>
      </c>
      <c r="M22" s="141">
        <f t="shared" si="3"/>
        <v>0.9</v>
      </c>
      <c r="N22" s="141">
        <f t="shared" si="4"/>
        <v>3.6</v>
      </c>
      <c r="O22" s="140" t="s">
        <v>98</v>
      </c>
      <c r="P22" s="192" t="s">
        <v>109</v>
      </c>
      <c r="Q22" s="141">
        <f t="shared" si="5"/>
        <v>1.9</v>
      </c>
      <c r="R22" s="248">
        <v>2</v>
      </c>
      <c r="S22" s="254">
        <v>19.02</v>
      </c>
      <c r="T22"/>
    </row>
    <row r="23" spans="1:20" ht="94.5" x14ac:dyDescent="0.25">
      <c r="A23" s="139">
        <v>5</v>
      </c>
      <c r="B23" s="329" t="s">
        <v>146</v>
      </c>
      <c r="C23" s="192" t="s">
        <v>124</v>
      </c>
      <c r="D23" s="192" t="s">
        <v>116</v>
      </c>
      <c r="E23" s="192" t="s">
        <v>116</v>
      </c>
      <c r="F23" s="192">
        <v>6110209900</v>
      </c>
      <c r="G23" s="192" t="s">
        <v>136</v>
      </c>
      <c r="H23" s="140" t="s">
        <v>93</v>
      </c>
      <c r="I23" s="192">
        <v>165</v>
      </c>
      <c r="J23" s="141">
        <f t="shared" si="0"/>
        <v>4.42</v>
      </c>
      <c r="K23" s="141">
        <f t="shared" si="1"/>
        <v>729.3</v>
      </c>
      <c r="L23" s="207">
        <f t="shared" si="2"/>
        <v>0.90045248868778283</v>
      </c>
      <c r="M23" s="141">
        <f t="shared" si="3"/>
        <v>0.44</v>
      </c>
      <c r="N23" s="141">
        <f t="shared" si="4"/>
        <v>72.599999999999994</v>
      </c>
      <c r="O23" s="140" t="s">
        <v>98</v>
      </c>
      <c r="P23" s="192">
        <v>1</v>
      </c>
      <c r="Q23" s="141">
        <f t="shared" si="5"/>
        <v>38.29</v>
      </c>
      <c r="R23" s="248">
        <v>40.299999999999997</v>
      </c>
      <c r="S23" s="255">
        <v>19.02</v>
      </c>
      <c r="T23"/>
    </row>
    <row r="24" spans="1:20" ht="86.25" customHeight="1" x14ac:dyDescent="0.25">
      <c r="A24" s="139">
        <v>6</v>
      </c>
      <c r="B24" s="329" t="s">
        <v>147</v>
      </c>
      <c r="C24" s="192" t="s">
        <v>124</v>
      </c>
      <c r="D24" s="192" t="s">
        <v>116</v>
      </c>
      <c r="E24" s="192" t="s">
        <v>116</v>
      </c>
      <c r="F24" s="192">
        <v>6110209900</v>
      </c>
      <c r="G24" s="192" t="s">
        <v>136</v>
      </c>
      <c r="H24" s="140" t="s">
        <v>93</v>
      </c>
      <c r="I24" s="192">
        <v>197</v>
      </c>
      <c r="J24" s="141">
        <f t="shared" si="0"/>
        <v>3.9499999999999997</v>
      </c>
      <c r="K24" s="141">
        <f t="shared" si="1"/>
        <v>778.15</v>
      </c>
      <c r="L24" s="207">
        <f t="shared" si="2"/>
        <v>0.89873417721518989</v>
      </c>
      <c r="M24" s="141">
        <f t="shared" si="3"/>
        <v>0.4</v>
      </c>
      <c r="N24" s="141">
        <f t="shared" si="4"/>
        <v>78.8</v>
      </c>
      <c r="O24" s="140" t="s">
        <v>98</v>
      </c>
      <c r="P24" s="192">
        <v>1</v>
      </c>
      <c r="Q24" s="141">
        <f t="shared" si="5"/>
        <v>40.85</v>
      </c>
      <c r="R24" s="248">
        <v>43</v>
      </c>
      <c r="S24" s="254">
        <v>19.02</v>
      </c>
      <c r="T24"/>
    </row>
    <row r="25" spans="1:20" ht="78.75" x14ac:dyDescent="0.25">
      <c r="A25" s="139">
        <v>7</v>
      </c>
      <c r="B25" s="329" t="s">
        <v>164</v>
      </c>
      <c r="C25" s="192" t="s">
        <v>124</v>
      </c>
      <c r="D25" s="192" t="s">
        <v>125</v>
      </c>
      <c r="E25" s="192" t="s">
        <v>125</v>
      </c>
      <c r="F25" s="192">
        <v>6110209900</v>
      </c>
      <c r="G25" s="192" t="s">
        <v>135</v>
      </c>
      <c r="H25" s="140" t="s">
        <v>93</v>
      </c>
      <c r="I25" s="192">
        <v>70</v>
      </c>
      <c r="J25" s="141">
        <f t="shared" si="0"/>
        <v>9.0399999999999991</v>
      </c>
      <c r="K25" s="141">
        <f t="shared" si="1"/>
        <v>632.79999999999995</v>
      </c>
      <c r="L25" s="207">
        <f t="shared" si="2"/>
        <v>0.90044247787610621</v>
      </c>
      <c r="M25" s="141">
        <f t="shared" si="3"/>
        <v>0.9</v>
      </c>
      <c r="N25" s="141">
        <f t="shared" si="4"/>
        <v>63</v>
      </c>
      <c r="O25" s="140" t="s">
        <v>98</v>
      </c>
      <c r="P25" s="192">
        <v>1</v>
      </c>
      <c r="Q25" s="141">
        <f t="shared" si="5"/>
        <v>33.25</v>
      </c>
      <c r="R25" s="248">
        <v>35</v>
      </c>
      <c r="S25" s="255">
        <v>19.02</v>
      </c>
      <c r="T25"/>
    </row>
    <row r="26" spans="1:20" ht="110.25" x14ac:dyDescent="0.25">
      <c r="A26" s="139">
        <v>8</v>
      </c>
      <c r="B26" s="329" t="s">
        <v>165</v>
      </c>
      <c r="C26" s="192" t="s">
        <v>124</v>
      </c>
      <c r="D26" s="192" t="s">
        <v>138</v>
      </c>
      <c r="E26" s="192" t="s">
        <v>138</v>
      </c>
      <c r="F26" s="192">
        <v>6110209900</v>
      </c>
      <c r="G26" s="192" t="s">
        <v>135</v>
      </c>
      <c r="H26" s="140" t="s">
        <v>93</v>
      </c>
      <c r="I26" s="192">
        <v>5</v>
      </c>
      <c r="J26" s="141">
        <f t="shared" si="0"/>
        <v>9.06</v>
      </c>
      <c r="K26" s="141">
        <f t="shared" si="1"/>
        <v>45.3</v>
      </c>
      <c r="L26" s="207">
        <f t="shared" si="2"/>
        <v>0.89955849889624728</v>
      </c>
      <c r="M26" s="141">
        <f t="shared" si="3"/>
        <v>0.91</v>
      </c>
      <c r="N26" s="141">
        <f t="shared" si="4"/>
        <v>4.55</v>
      </c>
      <c r="O26" s="140" t="s">
        <v>98</v>
      </c>
      <c r="P26" s="192" t="s">
        <v>109</v>
      </c>
      <c r="Q26" s="141">
        <f t="shared" si="5"/>
        <v>2.38</v>
      </c>
      <c r="R26" s="248">
        <v>2.5</v>
      </c>
      <c r="S26" s="254">
        <v>19.02</v>
      </c>
      <c r="T26"/>
    </row>
    <row r="27" spans="1:20" ht="78.75" x14ac:dyDescent="0.25">
      <c r="A27" s="139">
        <v>9</v>
      </c>
      <c r="B27" s="329" t="s">
        <v>166</v>
      </c>
      <c r="C27" s="192" t="s">
        <v>124</v>
      </c>
      <c r="D27" s="192" t="s">
        <v>126</v>
      </c>
      <c r="E27" s="192" t="s">
        <v>126</v>
      </c>
      <c r="F27" s="192">
        <v>6110209900</v>
      </c>
      <c r="G27" s="192" t="s">
        <v>135</v>
      </c>
      <c r="H27" s="140" t="s">
        <v>93</v>
      </c>
      <c r="I27" s="192">
        <v>17</v>
      </c>
      <c r="J27" s="141">
        <f t="shared" si="0"/>
        <v>8.51</v>
      </c>
      <c r="K27" s="141">
        <f t="shared" si="1"/>
        <v>144.66999999999999</v>
      </c>
      <c r="L27" s="207">
        <f t="shared" si="2"/>
        <v>0.90011750881316099</v>
      </c>
      <c r="M27" s="141">
        <f t="shared" si="3"/>
        <v>0.85</v>
      </c>
      <c r="N27" s="141">
        <f t="shared" si="4"/>
        <v>14.45</v>
      </c>
      <c r="O27" s="140" t="s">
        <v>98</v>
      </c>
      <c r="P27" s="192" t="s">
        <v>109</v>
      </c>
      <c r="Q27" s="141">
        <f t="shared" si="5"/>
        <v>7.6</v>
      </c>
      <c r="R27" s="248">
        <v>8</v>
      </c>
      <c r="S27" s="255">
        <v>19.02</v>
      </c>
      <c r="T27"/>
    </row>
    <row r="28" spans="1:20" ht="78.75" x14ac:dyDescent="0.25">
      <c r="A28" s="139">
        <v>10</v>
      </c>
      <c r="B28" s="329" t="s">
        <v>167</v>
      </c>
      <c r="C28" s="192" t="s">
        <v>124</v>
      </c>
      <c r="D28" s="192" t="s">
        <v>126</v>
      </c>
      <c r="E28" s="192" t="s">
        <v>126</v>
      </c>
      <c r="F28" s="192">
        <v>6110209900</v>
      </c>
      <c r="G28" s="192" t="s">
        <v>135</v>
      </c>
      <c r="H28" s="140" t="s">
        <v>93</v>
      </c>
      <c r="I28" s="192">
        <v>6</v>
      </c>
      <c r="J28" s="141">
        <f t="shared" si="0"/>
        <v>9.0399999999999991</v>
      </c>
      <c r="K28" s="141">
        <f t="shared" si="1"/>
        <v>54.24</v>
      </c>
      <c r="L28" s="207">
        <f t="shared" si="2"/>
        <v>0.90044247787610621</v>
      </c>
      <c r="M28" s="141">
        <f t="shared" si="3"/>
        <v>0.9</v>
      </c>
      <c r="N28" s="141">
        <f t="shared" si="4"/>
        <v>5.4</v>
      </c>
      <c r="O28" s="140" t="s">
        <v>98</v>
      </c>
      <c r="P28" s="192" t="s">
        <v>109</v>
      </c>
      <c r="Q28" s="141">
        <f t="shared" si="5"/>
        <v>2.85</v>
      </c>
      <c r="R28" s="248">
        <v>3</v>
      </c>
      <c r="S28" s="254">
        <v>19.02</v>
      </c>
      <c r="T28"/>
    </row>
    <row r="29" spans="1:20" ht="78.75" x14ac:dyDescent="0.25">
      <c r="A29" s="139">
        <v>11</v>
      </c>
      <c r="B29" s="329" t="s">
        <v>168</v>
      </c>
      <c r="C29" s="192" t="s">
        <v>124</v>
      </c>
      <c r="D29" s="192" t="s">
        <v>126</v>
      </c>
      <c r="E29" s="192" t="s">
        <v>126</v>
      </c>
      <c r="F29" s="192">
        <v>6110209900</v>
      </c>
      <c r="G29" s="192" t="s">
        <v>135</v>
      </c>
      <c r="H29" s="140" t="s">
        <v>93</v>
      </c>
      <c r="I29" s="192">
        <v>10</v>
      </c>
      <c r="J29" s="141">
        <f t="shared" si="0"/>
        <v>9.0399999999999991</v>
      </c>
      <c r="K29" s="141">
        <f t="shared" si="1"/>
        <v>90.4</v>
      </c>
      <c r="L29" s="207">
        <f t="shared" si="2"/>
        <v>0.90044247787610621</v>
      </c>
      <c r="M29" s="141">
        <f t="shared" si="3"/>
        <v>0.9</v>
      </c>
      <c r="N29" s="141">
        <f t="shared" si="4"/>
        <v>9</v>
      </c>
      <c r="O29" s="140" t="s">
        <v>98</v>
      </c>
      <c r="P29" s="192" t="s">
        <v>109</v>
      </c>
      <c r="Q29" s="141">
        <f t="shared" si="5"/>
        <v>4.75</v>
      </c>
      <c r="R29" s="248">
        <v>5</v>
      </c>
      <c r="S29" s="255">
        <v>19.02</v>
      </c>
      <c r="T29"/>
    </row>
    <row r="30" spans="1:20" ht="78.75" x14ac:dyDescent="0.25">
      <c r="A30" s="139">
        <v>12</v>
      </c>
      <c r="B30" s="329" t="s">
        <v>169</v>
      </c>
      <c r="C30" s="192" t="s">
        <v>124</v>
      </c>
      <c r="D30" s="192" t="s">
        <v>126</v>
      </c>
      <c r="E30" s="192" t="s">
        <v>126</v>
      </c>
      <c r="F30" s="192">
        <v>6110209900</v>
      </c>
      <c r="G30" s="192" t="s">
        <v>135</v>
      </c>
      <c r="H30" s="140" t="s">
        <v>93</v>
      </c>
      <c r="I30" s="192">
        <v>4</v>
      </c>
      <c r="J30" s="141">
        <f t="shared" si="0"/>
        <v>9.0399999999999991</v>
      </c>
      <c r="K30" s="141">
        <f t="shared" si="1"/>
        <v>36.159999999999997</v>
      </c>
      <c r="L30" s="207">
        <f t="shared" si="2"/>
        <v>0.90044247787610621</v>
      </c>
      <c r="M30" s="141">
        <f t="shared" si="3"/>
        <v>0.9</v>
      </c>
      <c r="N30" s="141">
        <f t="shared" si="4"/>
        <v>3.6</v>
      </c>
      <c r="O30" s="140" t="s">
        <v>98</v>
      </c>
      <c r="P30" s="192" t="s">
        <v>109</v>
      </c>
      <c r="Q30" s="141">
        <f t="shared" si="5"/>
        <v>1.9</v>
      </c>
      <c r="R30" s="248">
        <v>2</v>
      </c>
      <c r="S30" s="254">
        <v>19.02</v>
      </c>
      <c r="T30"/>
    </row>
    <row r="31" spans="1:20" ht="78.75" x14ac:dyDescent="0.25">
      <c r="A31" s="139">
        <v>13</v>
      </c>
      <c r="B31" s="329" t="s">
        <v>148</v>
      </c>
      <c r="C31" s="192" t="s">
        <v>124</v>
      </c>
      <c r="D31" s="192" t="s">
        <v>139</v>
      </c>
      <c r="E31" s="192" t="s">
        <v>139</v>
      </c>
      <c r="F31" s="192">
        <v>6110309900</v>
      </c>
      <c r="G31" s="192" t="s">
        <v>135</v>
      </c>
      <c r="H31" s="140" t="s">
        <v>93</v>
      </c>
      <c r="I31" s="192">
        <v>100</v>
      </c>
      <c r="J31" s="141">
        <f t="shared" si="0"/>
        <v>6.68</v>
      </c>
      <c r="K31" s="141">
        <f t="shared" si="1"/>
        <v>668</v>
      </c>
      <c r="L31" s="207">
        <f t="shared" si="2"/>
        <v>0.89970059880239517</v>
      </c>
      <c r="M31" s="141">
        <f t="shared" si="3"/>
        <v>0.67</v>
      </c>
      <c r="N31" s="141">
        <f t="shared" si="4"/>
        <v>67</v>
      </c>
      <c r="O31" s="140" t="s">
        <v>98</v>
      </c>
      <c r="P31" s="192">
        <v>1</v>
      </c>
      <c r="Q31" s="141">
        <f t="shared" si="5"/>
        <v>25.65</v>
      </c>
      <c r="R31" s="248">
        <v>27</v>
      </c>
      <c r="S31" s="255">
        <v>26.02</v>
      </c>
      <c r="T31"/>
    </row>
    <row r="32" spans="1:20" ht="94.5" x14ac:dyDescent="0.25">
      <c r="A32" s="139">
        <v>14</v>
      </c>
      <c r="B32" s="329" t="s">
        <v>149</v>
      </c>
      <c r="C32" s="192" t="s">
        <v>124</v>
      </c>
      <c r="D32" s="192" t="s">
        <v>139</v>
      </c>
      <c r="E32" s="192" t="s">
        <v>139</v>
      </c>
      <c r="F32" s="192">
        <v>6110309900</v>
      </c>
      <c r="G32" s="192" t="s">
        <v>135</v>
      </c>
      <c r="H32" s="140" t="s">
        <v>93</v>
      </c>
      <c r="I32" s="192">
        <v>80</v>
      </c>
      <c r="J32" s="141">
        <f t="shared" si="0"/>
        <v>6.68</v>
      </c>
      <c r="K32" s="141">
        <f t="shared" si="1"/>
        <v>534.4</v>
      </c>
      <c r="L32" s="207">
        <f t="shared" si="2"/>
        <v>0.89970059880239517</v>
      </c>
      <c r="M32" s="141">
        <f t="shared" si="3"/>
        <v>0.67</v>
      </c>
      <c r="N32" s="141">
        <f t="shared" si="4"/>
        <v>53.6</v>
      </c>
      <c r="O32" s="140" t="s">
        <v>98</v>
      </c>
      <c r="P32" s="192">
        <v>1</v>
      </c>
      <c r="Q32" s="141">
        <f t="shared" si="5"/>
        <v>20.52</v>
      </c>
      <c r="R32" s="248">
        <v>21.6</v>
      </c>
      <c r="S32" s="254">
        <v>26.02</v>
      </c>
      <c r="T32"/>
    </row>
    <row r="33" spans="1:20" ht="94.5" x14ac:dyDescent="0.25">
      <c r="A33" s="139">
        <v>15</v>
      </c>
      <c r="B33" s="329" t="s">
        <v>150</v>
      </c>
      <c r="C33" s="192" t="s">
        <v>124</v>
      </c>
      <c r="D33" s="192" t="s">
        <v>139</v>
      </c>
      <c r="E33" s="192" t="s">
        <v>139</v>
      </c>
      <c r="F33" s="192">
        <v>6110309900</v>
      </c>
      <c r="G33" s="192" t="s">
        <v>135</v>
      </c>
      <c r="H33" s="140" t="s">
        <v>93</v>
      </c>
      <c r="I33" s="192">
        <v>80</v>
      </c>
      <c r="J33" s="141">
        <f t="shared" si="0"/>
        <v>6.77</v>
      </c>
      <c r="K33" s="141">
        <f t="shared" si="1"/>
        <v>541.6</v>
      </c>
      <c r="L33" s="207">
        <f t="shared" si="2"/>
        <v>0.89955686853766614</v>
      </c>
      <c r="M33" s="141">
        <f t="shared" si="3"/>
        <v>0.68</v>
      </c>
      <c r="N33" s="141">
        <f t="shared" si="4"/>
        <v>54.4</v>
      </c>
      <c r="O33" s="140" t="s">
        <v>98</v>
      </c>
      <c r="P33" s="192">
        <v>1</v>
      </c>
      <c r="Q33" s="141">
        <f t="shared" si="5"/>
        <v>20.810000000000002</v>
      </c>
      <c r="R33" s="248">
        <v>21.9</v>
      </c>
      <c r="S33" s="255">
        <v>26.02</v>
      </c>
      <c r="T33"/>
    </row>
    <row r="34" spans="1:20" ht="94.5" x14ac:dyDescent="0.25">
      <c r="A34" s="139">
        <v>16</v>
      </c>
      <c r="B34" s="329" t="s">
        <v>151</v>
      </c>
      <c r="C34" s="192" t="s">
        <v>124</v>
      </c>
      <c r="D34" s="192" t="s">
        <v>116</v>
      </c>
      <c r="E34" s="192" t="s">
        <v>116</v>
      </c>
      <c r="F34" s="192">
        <v>6110309900</v>
      </c>
      <c r="G34" s="192" t="s">
        <v>136</v>
      </c>
      <c r="H34" s="140" t="s">
        <v>93</v>
      </c>
      <c r="I34" s="192">
        <v>82</v>
      </c>
      <c r="J34" s="141">
        <f t="shared" si="0"/>
        <v>2.92</v>
      </c>
      <c r="K34" s="141">
        <f t="shared" si="1"/>
        <v>239.44</v>
      </c>
      <c r="L34" s="207">
        <f t="shared" si="2"/>
        <v>0.90068493150684936</v>
      </c>
      <c r="M34" s="141">
        <f t="shared" si="3"/>
        <v>0.28999999999999998</v>
      </c>
      <c r="N34" s="141">
        <f t="shared" si="4"/>
        <v>23.78</v>
      </c>
      <c r="O34" s="140" t="s">
        <v>98</v>
      </c>
      <c r="P34" s="192">
        <v>1</v>
      </c>
      <c r="Q34" s="141">
        <f t="shared" si="5"/>
        <v>7.03</v>
      </c>
      <c r="R34" s="248">
        <v>7.4</v>
      </c>
      <c r="S34" s="254">
        <v>34.020000000000003</v>
      </c>
      <c r="T34"/>
    </row>
    <row r="35" spans="1:20" ht="94.5" x14ac:dyDescent="0.25">
      <c r="A35" s="139">
        <v>17</v>
      </c>
      <c r="B35" s="329" t="s">
        <v>152</v>
      </c>
      <c r="C35" s="192" t="s">
        <v>124</v>
      </c>
      <c r="D35" s="192" t="s">
        <v>116</v>
      </c>
      <c r="E35" s="192" t="s">
        <v>116</v>
      </c>
      <c r="F35" s="192">
        <v>6110309900</v>
      </c>
      <c r="G35" s="192" t="s">
        <v>136</v>
      </c>
      <c r="H35" s="140" t="s">
        <v>93</v>
      </c>
      <c r="I35" s="192">
        <v>52</v>
      </c>
      <c r="J35" s="141">
        <f t="shared" si="0"/>
        <v>2.9299999999999997</v>
      </c>
      <c r="K35" s="141">
        <f t="shared" si="1"/>
        <v>152.36000000000001</v>
      </c>
      <c r="L35" s="207">
        <f t="shared" si="2"/>
        <v>0.90102389078498291</v>
      </c>
      <c r="M35" s="141">
        <f t="shared" si="3"/>
        <v>0.28999999999999998</v>
      </c>
      <c r="N35" s="141">
        <f t="shared" si="4"/>
        <v>15.08</v>
      </c>
      <c r="O35" s="140" t="s">
        <v>98</v>
      </c>
      <c r="P35" s="192" t="s">
        <v>109</v>
      </c>
      <c r="Q35" s="141">
        <f t="shared" si="5"/>
        <v>4.47</v>
      </c>
      <c r="R35" s="248">
        <v>4.7</v>
      </c>
      <c r="S35" s="255">
        <v>34.020000000000003</v>
      </c>
      <c r="T35"/>
    </row>
    <row r="36" spans="1:20" ht="94.5" x14ac:dyDescent="0.25">
      <c r="A36" s="139">
        <v>18</v>
      </c>
      <c r="B36" s="329" t="s">
        <v>153</v>
      </c>
      <c r="C36" s="192" t="s">
        <v>124</v>
      </c>
      <c r="D36" s="192" t="s">
        <v>138</v>
      </c>
      <c r="E36" s="192" t="s">
        <v>138</v>
      </c>
      <c r="F36" s="192">
        <v>6110309900</v>
      </c>
      <c r="G36" s="192" t="s">
        <v>135</v>
      </c>
      <c r="H36" s="140" t="s">
        <v>93</v>
      </c>
      <c r="I36" s="192">
        <v>212</v>
      </c>
      <c r="J36" s="141">
        <f t="shared" si="0"/>
        <v>8.75</v>
      </c>
      <c r="K36" s="141">
        <f t="shared" si="1"/>
        <v>1855</v>
      </c>
      <c r="L36" s="207">
        <f t="shared" si="2"/>
        <v>0.89942857142857147</v>
      </c>
      <c r="M36" s="141">
        <f t="shared" si="3"/>
        <v>0.88</v>
      </c>
      <c r="N36" s="141">
        <f t="shared" si="4"/>
        <v>186.56</v>
      </c>
      <c r="O36" s="140" t="s">
        <v>98</v>
      </c>
      <c r="P36" s="192">
        <v>2</v>
      </c>
      <c r="Q36" s="141">
        <f t="shared" si="5"/>
        <v>71.25</v>
      </c>
      <c r="R36" s="248">
        <v>75</v>
      </c>
      <c r="S36" s="254">
        <v>26.02</v>
      </c>
      <c r="T36"/>
    </row>
    <row r="37" spans="1:20" ht="94.5" x14ac:dyDescent="0.25">
      <c r="A37" s="139">
        <v>19</v>
      </c>
      <c r="B37" s="329" t="s">
        <v>154</v>
      </c>
      <c r="C37" s="192" t="s">
        <v>124</v>
      </c>
      <c r="D37" s="192" t="s">
        <v>138</v>
      </c>
      <c r="E37" s="192" t="s">
        <v>138</v>
      </c>
      <c r="F37" s="192">
        <v>6110309900</v>
      </c>
      <c r="G37" s="192" t="s">
        <v>135</v>
      </c>
      <c r="H37" s="140" t="s">
        <v>93</v>
      </c>
      <c r="I37" s="192">
        <v>2</v>
      </c>
      <c r="J37" s="141">
        <f t="shared" si="0"/>
        <v>12.36</v>
      </c>
      <c r="K37" s="141">
        <f t="shared" si="1"/>
        <v>24.72</v>
      </c>
      <c r="L37" s="207">
        <f t="shared" si="2"/>
        <v>0.89967637540453071</v>
      </c>
      <c r="M37" s="141">
        <f t="shared" si="3"/>
        <v>1.24</v>
      </c>
      <c r="N37" s="141">
        <f t="shared" si="4"/>
        <v>2.48</v>
      </c>
      <c r="O37" s="140" t="s">
        <v>98</v>
      </c>
      <c r="P37" s="192" t="s">
        <v>109</v>
      </c>
      <c r="Q37" s="141">
        <f t="shared" si="5"/>
        <v>0.95</v>
      </c>
      <c r="R37" s="248">
        <v>1</v>
      </c>
      <c r="S37" s="255">
        <v>26.02</v>
      </c>
      <c r="T37"/>
    </row>
    <row r="38" spans="1:20" ht="94.5" x14ac:dyDescent="0.25">
      <c r="A38" s="139">
        <v>20</v>
      </c>
      <c r="B38" s="329" t="s">
        <v>155</v>
      </c>
      <c r="C38" s="192" t="s">
        <v>124</v>
      </c>
      <c r="D38" s="192" t="s">
        <v>138</v>
      </c>
      <c r="E38" s="192" t="s">
        <v>138</v>
      </c>
      <c r="F38" s="192">
        <v>6110309900</v>
      </c>
      <c r="G38" s="192" t="s">
        <v>135</v>
      </c>
      <c r="H38" s="140" t="s">
        <v>93</v>
      </c>
      <c r="I38" s="192">
        <v>6</v>
      </c>
      <c r="J38" s="141">
        <f t="shared" si="0"/>
        <v>12.36</v>
      </c>
      <c r="K38" s="141">
        <f t="shared" si="1"/>
        <v>74.16</v>
      </c>
      <c r="L38" s="207">
        <f t="shared" si="2"/>
        <v>0.89967637540453071</v>
      </c>
      <c r="M38" s="141">
        <f t="shared" si="3"/>
        <v>1.24</v>
      </c>
      <c r="N38" s="141">
        <f t="shared" si="4"/>
        <v>7.44</v>
      </c>
      <c r="O38" s="140" t="s">
        <v>98</v>
      </c>
      <c r="P38" s="192" t="s">
        <v>109</v>
      </c>
      <c r="Q38" s="141">
        <f t="shared" si="5"/>
        <v>2.85</v>
      </c>
      <c r="R38" s="248">
        <v>3</v>
      </c>
      <c r="S38" s="254">
        <v>26.02</v>
      </c>
      <c r="T38"/>
    </row>
    <row r="39" spans="1:20" ht="94.5" x14ac:dyDescent="0.25">
      <c r="A39" s="139">
        <v>21</v>
      </c>
      <c r="B39" s="329" t="s">
        <v>156</v>
      </c>
      <c r="C39" s="192" t="s">
        <v>124</v>
      </c>
      <c r="D39" s="192" t="s">
        <v>138</v>
      </c>
      <c r="E39" s="192" t="s">
        <v>138</v>
      </c>
      <c r="F39" s="192">
        <v>6110309900</v>
      </c>
      <c r="G39" s="192" t="s">
        <v>135</v>
      </c>
      <c r="H39" s="140" t="s">
        <v>93</v>
      </c>
      <c r="I39" s="192">
        <v>10</v>
      </c>
      <c r="J39" s="141">
        <f t="shared" si="0"/>
        <v>12.36</v>
      </c>
      <c r="K39" s="141">
        <f t="shared" si="1"/>
        <v>123.6</v>
      </c>
      <c r="L39" s="207">
        <f t="shared" si="2"/>
        <v>0.89967637540453071</v>
      </c>
      <c r="M39" s="141">
        <f t="shared" si="3"/>
        <v>1.24</v>
      </c>
      <c r="N39" s="141">
        <f t="shared" si="4"/>
        <v>12.4</v>
      </c>
      <c r="O39" s="140" t="s">
        <v>98</v>
      </c>
      <c r="P39" s="192" t="s">
        <v>109</v>
      </c>
      <c r="Q39" s="141">
        <f t="shared" si="5"/>
        <v>4.75</v>
      </c>
      <c r="R39" s="248">
        <v>5</v>
      </c>
      <c r="S39" s="255">
        <v>26.02</v>
      </c>
      <c r="T39"/>
    </row>
    <row r="40" spans="1:20" ht="94.5" x14ac:dyDescent="0.25">
      <c r="A40" s="139">
        <v>22</v>
      </c>
      <c r="B40" s="329" t="s">
        <v>157</v>
      </c>
      <c r="C40" s="192" t="s">
        <v>124</v>
      </c>
      <c r="D40" s="192" t="s">
        <v>138</v>
      </c>
      <c r="E40" s="192" t="s">
        <v>138</v>
      </c>
      <c r="F40" s="192">
        <v>6110309900</v>
      </c>
      <c r="G40" s="192" t="s">
        <v>135</v>
      </c>
      <c r="H40" s="140" t="s">
        <v>93</v>
      </c>
      <c r="I40" s="192">
        <v>6</v>
      </c>
      <c r="J40" s="141">
        <f t="shared" si="0"/>
        <v>12.36</v>
      </c>
      <c r="K40" s="141">
        <f t="shared" si="1"/>
        <v>74.16</v>
      </c>
      <c r="L40" s="207">
        <f t="shared" si="2"/>
        <v>0.89967637540453071</v>
      </c>
      <c r="M40" s="141">
        <f t="shared" si="3"/>
        <v>1.24</v>
      </c>
      <c r="N40" s="141">
        <f t="shared" si="4"/>
        <v>7.44</v>
      </c>
      <c r="O40" s="140" t="s">
        <v>98</v>
      </c>
      <c r="P40" s="192" t="s">
        <v>109</v>
      </c>
      <c r="Q40" s="141">
        <f t="shared" si="5"/>
        <v>2.85</v>
      </c>
      <c r="R40" s="248">
        <v>3</v>
      </c>
      <c r="S40" s="254">
        <v>26.02</v>
      </c>
      <c r="T40"/>
    </row>
    <row r="41" spans="1:20" ht="78.75" x14ac:dyDescent="0.25">
      <c r="A41" s="139">
        <v>23</v>
      </c>
      <c r="B41" s="329" t="s">
        <v>170</v>
      </c>
      <c r="C41" s="192" t="s">
        <v>124</v>
      </c>
      <c r="D41" s="192" t="s">
        <v>140</v>
      </c>
      <c r="E41" s="192" t="s">
        <v>140</v>
      </c>
      <c r="F41" s="192">
        <v>6110309900</v>
      </c>
      <c r="G41" s="192" t="s">
        <v>135</v>
      </c>
      <c r="H41" s="140" t="s">
        <v>93</v>
      </c>
      <c r="I41" s="192">
        <v>160</v>
      </c>
      <c r="J41" s="141">
        <f t="shared" si="0"/>
        <v>20.400000000000002</v>
      </c>
      <c r="K41" s="141">
        <f t="shared" si="1"/>
        <v>3264</v>
      </c>
      <c r="L41" s="207">
        <f t="shared" si="2"/>
        <v>0.9</v>
      </c>
      <c r="M41" s="141">
        <f t="shared" si="3"/>
        <v>2.04</v>
      </c>
      <c r="N41" s="141">
        <f t="shared" si="4"/>
        <v>326.39999999999998</v>
      </c>
      <c r="O41" s="140" t="s">
        <v>98</v>
      </c>
      <c r="P41" s="192">
        <v>8</v>
      </c>
      <c r="Q41" s="141">
        <f t="shared" si="5"/>
        <v>125.4</v>
      </c>
      <c r="R41" s="248">
        <v>132</v>
      </c>
      <c r="S41" s="255">
        <v>26.02</v>
      </c>
      <c r="T41"/>
    </row>
    <row r="42" spans="1:20" ht="78.75" x14ac:dyDescent="0.25">
      <c r="A42" s="139">
        <v>24</v>
      </c>
      <c r="B42" s="329" t="s">
        <v>171</v>
      </c>
      <c r="C42" s="192" t="s">
        <v>124</v>
      </c>
      <c r="D42" s="192" t="s">
        <v>138</v>
      </c>
      <c r="E42" s="192" t="s">
        <v>138</v>
      </c>
      <c r="F42" s="192">
        <v>6110309900</v>
      </c>
      <c r="G42" s="192" t="s">
        <v>135</v>
      </c>
      <c r="H42" s="140" t="s">
        <v>93</v>
      </c>
      <c r="I42" s="192">
        <v>9</v>
      </c>
      <c r="J42" s="141">
        <f t="shared" si="0"/>
        <v>13.74</v>
      </c>
      <c r="K42" s="141">
        <f t="shared" si="1"/>
        <v>123.66</v>
      </c>
      <c r="L42" s="207">
        <f t="shared" si="2"/>
        <v>0.90029112081513829</v>
      </c>
      <c r="M42" s="141">
        <f t="shared" si="3"/>
        <v>1.37</v>
      </c>
      <c r="N42" s="141">
        <f t="shared" si="4"/>
        <v>12.33</v>
      </c>
      <c r="O42" s="140" t="s">
        <v>98</v>
      </c>
      <c r="P42" s="192" t="s">
        <v>109</v>
      </c>
      <c r="Q42" s="141">
        <f t="shared" si="5"/>
        <v>4.75</v>
      </c>
      <c r="R42" s="248">
        <v>5</v>
      </c>
      <c r="S42" s="254">
        <v>26.02</v>
      </c>
      <c r="T42"/>
    </row>
    <row r="43" spans="1:20" ht="78.75" x14ac:dyDescent="0.25">
      <c r="A43" s="139">
        <v>25</v>
      </c>
      <c r="B43" s="329" t="s">
        <v>172</v>
      </c>
      <c r="C43" s="192" t="s">
        <v>124</v>
      </c>
      <c r="D43" s="192" t="s">
        <v>138</v>
      </c>
      <c r="E43" s="192" t="s">
        <v>138</v>
      </c>
      <c r="F43" s="192">
        <v>6110309900</v>
      </c>
      <c r="G43" s="192" t="s">
        <v>135</v>
      </c>
      <c r="H43" s="140" t="s">
        <v>93</v>
      </c>
      <c r="I43" s="192">
        <v>16</v>
      </c>
      <c r="J43" s="141">
        <f t="shared" si="0"/>
        <v>12.36</v>
      </c>
      <c r="K43" s="141">
        <f t="shared" si="1"/>
        <v>197.76</v>
      </c>
      <c r="L43" s="207">
        <f t="shared" si="2"/>
        <v>0.89967637540453071</v>
      </c>
      <c r="M43" s="141">
        <f t="shared" si="3"/>
        <v>1.24</v>
      </c>
      <c r="N43" s="141">
        <f t="shared" si="4"/>
        <v>19.84</v>
      </c>
      <c r="O43" s="140" t="s">
        <v>98</v>
      </c>
      <c r="P43" s="192" t="s">
        <v>109</v>
      </c>
      <c r="Q43" s="141">
        <f t="shared" si="5"/>
        <v>7.6</v>
      </c>
      <c r="R43" s="248">
        <v>8</v>
      </c>
      <c r="S43" s="255">
        <v>26.02</v>
      </c>
      <c r="T43"/>
    </row>
    <row r="44" spans="1:20" ht="78.75" x14ac:dyDescent="0.25">
      <c r="A44" s="139">
        <v>26</v>
      </c>
      <c r="B44" s="329" t="s">
        <v>173</v>
      </c>
      <c r="C44" s="192" t="s">
        <v>124</v>
      </c>
      <c r="D44" s="192" t="s">
        <v>138</v>
      </c>
      <c r="E44" s="192" t="s">
        <v>138</v>
      </c>
      <c r="F44" s="192">
        <v>6110309900</v>
      </c>
      <c r="G44" s="192" t="s">
        <v>135</v>
      </c>
      <c r="H44" s="140" t="s">
        <v>93</v>
      </c>
      <c r="I44" s="192">
        <v>17</v>
      </c>
      <c r="J44" s="141">
        <f t="shared" si="0"/>
        <v>18.91</v>
      </c>
      <c r="K44" s="141">
        <f t="shared" si="1"/>
        <v>321.47000000000003</v>
      </c>
      <c r="L44" s="207">
        <f t="shared" si="2"/>
        <v>0.90005288207297729</v>
      </c>
      <c r="M44" s="141">
        <f t="shared" si="3"/>
        <v>1.89</v>
      </c>
      <c r="N44" s="141">
        <f t="shared" si="4"/>
        <v>32.130000000000003</v>
      </c>
      <c r="O44" s="140" t="s">
        <v>98</v>
      </c>
      <c r="P44" s="192">
        <v>1</v>
      </c>
      <c r="Q44" s="141">
        <f t="shared" si="5"/>
        <v>12.35</v>
      </c>
      <c r="R44" s="248">
        <v>13</v>
      </c>
      <c r="S44" s="254">
        <v>26.02</v>
      </c>
      <c r="T44"/>
    </row>
    <row r="45" spans="1:20" ht="94.5" x14ac:dyDescent="0.25">
      <c r="A45" s="139">
        <v>27</v>
      </c>
      <c r="B45" s="329" t="s">
        <v>174</v>
      </c>
      <c r="C45" s="192" t="s">
        <v>124</v>
      </c>
      <c r="D45" s="192" t="s">
        <v>138</v>
      </c>
      <c r="E45" s="192" t="s">
        <v>138</v>
      </c>
      <c r="F45" s="192">
        <v>6110309900</v>
      </c>
      <c r="G45" s="192" t="s">
        <v>135</v>
      </c>
      <c r="H45" s="140" t="s">
        <v>93</v>
      </c>
      <c r="I45" s="192">
        <v>6</v>
      </c>
      <c r="J45" s="141">
        <f t="shared" si="0"/>
        <v>12.36</v>
      </c>
      <c r="K45" s="141">
        <f t="shared" si="1"/>
        <v>74.16</v>
      </c>
      <c r="L45" s="207">
        <f t="shared" si="2"/>
        <v>0.89967637540453071</v>
      </c>
      <c r="M45" s="141">
        <f t="shared" si="3"/>
        <v>1.24</v>
      </c>
      <c r="N45" s="141">
        <f t="shared" si="4"/>
        <v>7.44</v>
      </c>
      <c r="O45" s="140" t="s">
        <v>98</v>
      </c>
      <c r="P45" s="192" t="s">
        <v>109</v>
      </c>
      <c r="Q45" s="141">
        <f t="shared" si="5"/>
        <v>2.85</v>
      </c>
      <c r="R45" s="248">
        <v>3</v>
      </c>
      <c r="S45" s="255">
        <v>26.02</v>
      </c>
      <c r="T45"/>
    </row>
    <row r="46" spans="1:20" ht="94.5" x14ac:dyDescent="0.25">
      <c r="A46" s="139">
        <v>28</v>
      </c>
      <c r="B46" s="329" t="s">
        <v>175</v>
      </c>
      <c r="C46" s="192" t="s">
        <v>124</v>
      </c>
      <c r="D46" s="192" t="s">
        <v>138</v>
      </c>
      <c r="E46" s="192" t="s">
        <v>138</v>
      </c>
      <c r="F46" s="192">
        <v>6110309900</v>
      </c>
      <c r="G46" s="192" t="s">
        <v>135</v>
      </c>
      <c r="H46" s="140" t="s">
        <v>93</v>
      </c>
      <c r="I46" s="192">
        <v>24</v>
      </c>
      <c r="J46" s="141">
        <f t="shared" si="0"/>
        <v>12.36</v>
      </c>
      <c r="K46" s="141">
        <f t="shared" si="1"/>
        <v>296.64</v>
      </c>
      <c r="L46" s="207">
        <f t="shared" si="2"/>
        <v>0.89967637540453071</v>
      </c>
      <c r="M46" s="141">
        <f t="shared" si="3"/>
        <v>1.24</v>
      </c>
      <c r="N46" s="141">
        <f t="shared" si="4"/>
        <v>29.76</v>
      </c>
      <c r="O46" s="140" t="s">
        <v>98</v>
      </c>
      <c r="P46" s="192">
        <v>1</v>
      </c>
      <c r="Q46" s="141">
        <f t="shared" si="5"/>
        <v>11.4</v>
      </c>
      <c r="R46" s="248">
        <v>12</v>
      </c>
      <c r="S46" s="254">
        <v>26.02</v>
      </c>
      <c r="T46"/>
    </row>
    <row r="47" spans="1:20" ht="94.5" x14ac:dyDescent="0.25">
      <c r="A47" s="139">
        <v>29</v>
      </c>
      <c r="B47" s="329" t="s">
        <v>176</v>
      </c>
      <c r="C47" s="192" t="s">
        <v>124</v>
      </c>
      <c r="D47" s="192" t="s">
        <v>138</v>
      </c>
      <c r="E47" s="192" t="s">
        <v>138</v>
      </c>
      <c r="F47" s="192">
        <v>6110309900</v>
      </c>
      <c r="G47" s="192" t="s">
        <v>135</v>
      </c>
      <c r="H47" s="140" t="s">
        <v>93</v>
      </c>
      <c r="I47" s="192">
        <v>3</v>
      </c>
      <c r="J47" s="141">
        <f t="shared" si="0"/>
        <v>20.650000000000002</v>
      </c>
      <c r="K47" s="141">
        <f t="shared" si="1"/>
        <v>61.95</v>
      </c>
      <c r="L47" s="207">
        <f t="shared" si="2"/>
        <v>0.89975786924939472</v>
      </c>
      <c r="M47" s="141">
        <f t="shared" si="3"/>
        <v>2.0699999999999998</v>
      </c>
      <c r="N47" s="141">
        <f t="shared" si="4"/>
        <v>6.21</v>
      </c>
      <c r="O47" s="140" t="s">
        <v>98</v>
      </c>
      <c r="P47" s="192" t="s">
        <v>109</v>
      </c>
      <c r="Q47" s="141">
        <f t="shared" si="5"/>
        <v>2.38</v>
      </c>
      <c r="R47" s="248">
        <v>2.5</v>
      </c>
      <c r="S47" s="255">
        <v>26.02</v>
      </c>
      <c r="T47"/>
    </row>
    <row r="48" spans="1:20" ht="94.5" x14ac:dyDescent="0.25">
      <c r="A48" s="139">
        <v>30</v>
      </c>
      <c r="B48" s="329" t="s">
        <v>177</v>
      </c>
      <c r="C48" s="192" t="s">
        <v>124</v>
      </c>
      <c r="D48" s="192" t="s">
        <v>140</v>
      </c>
      <c r="E48" s="192" t="s">
        <v>140</v>
      </c>
      <c r="F48" s="192">
        <v>6110309900</v>
      </c>
      <c r="G48" s="192" t="s">
        <v>135</v>
      </c>
      <c r="H48" s="140" t="s">
        <v>93</v>
      </c>
      <c r="I48" s="192">
        <v>50</v>
      </c>
      <c r="J48" s="141">
        <f t="shared" si="0"/>
        <v>9.4499999999999993</v>
      </c>
      <c r="K48" s="141">
        <f t="shared" si="1"/>
        <v>472.5</v>
      </c>
      <c r="L48" s="207">
        <f t="shared" si="2"/>
        <v>0.89947089947089942</v>
      </c>
      <c r="M48" s="141">
        <f t="shared" si="3"/>
        <v>0.95</v>
      </c>
      <c r="N48" s="141">
        <f t="shared" si="4"/>
        <v>47.5</v>
      </c>
      <c r="O48" s="140" t="s">
        <v>98</v>
      </c>
      <c r="P48" s="192">
        <v>1</v>
      </c>
      <c r="Q48" s="141">
        <f t="shared" si="5"/>
        <v>18.150000000000002</v>
      </c>
      <c r="R48" s="248">
        <v>19.100000000000001</v>
      </c>
      <c r="S48" s="254">
        <v>26.02</v>
      </c>
      <c r="T48"/>
    </row>
    <row r="49" spans="1:20" ht="94.5" x14ac:dyDescent="0.25">
      <c r="A49" s="139">
        <v>31</v>
      </c>
      <c r="B49" s="329" t="s">
        <v>178</v>
      </c>
      <c r="C49" s="192" t="s">
        <v>124</v>
      </c>
      <c r="D49" s="192" t="s">
        <v>140</v>
      </c>
      <c r="E49" s="192" t="s">
        <v>140</v>
      </c>
      <c r="F49" s="192">
        <v>6110309900</v>
      </c>
      <c r="G49" s="192" t="s">
        <v>135</v>
      </c>
      <c r="H49" s="140" t="s">
        <v>93</v>
      </c>
      <c r="I49" s="192">
        <v>50</v>
      </c>
      <c r="J49" s="141">
        <f t="shared" si="0"/>
        <v>9.4499999999999993</v>
      </c>
      <c r="K49" s="141">
        <f t="shared" si="1"/>
        <v>472.5</v>
      </c>
      <c r="L49" s="207">
        <f t="shared" si="2"/>
        <v>0.89947089947089942</v>
      </c>
      <c r="M49" s="141">
        <f t="shared" si="3"/>
        <v>0.95</v>
      </c>
      <c r="N49" s="141">
        <f t="shared" si="4"/>
        <v>47.5</v>
      </c>
      <c r="O49" s="140" t="s">
        <v>98</v>
      </c>
      <c r="P49" s="192">
        <v>1</v>
      </c>
      <c r="Q49" s="141">
        <f t="shared" si="5"/>
        <v>18.150000000000002</v>
      </c>
      <c r="R49" s="248">
        <v>19.100000000000001</v>
      </c>
      <c r="S49" s="255">
        <v>26.02</v>
      </c>
      <c r="T49"/>
    </row>
    <row r="50" spans="1:20" ht="94.5" x14ac:dyDescent="0.25">
      <c r="A50" s="139">
        <v>32</v>
      </c>
      <c r="B50" s="329" t="s">
        <v>179</v>
      </c>
      <c r="C50" s="192" t="s">
        <v>124</v>
      </c>
      <c r="D50" s="192" t="s">
        <v>125</v>
      </c>
      <c r="E50" s="192" t="s">
        <v>125</v>
      </c>
      <c r="F50" s="192">
        <v>6110309900</v>
      </c>
      <c r="G50" s="192" t="s">
        <v>135</v>
      </c>
      <c r="H50" s="140" t="s">
        <v>93</v>
      </c>
      <c r="I50" s="192">
        <v>30</v>
      </c>
      <c r="J50" s="141">
        <f t="shared" si="0"/>
        <v>22.67</v>
      </c>
      <c r="K50" s="141">
        <f t="shared" si="1"/>
        <v>680.1</v>
      </c>
      <c r="L50" s="207">
        <f t="shared" si="2"/>
        <v>0.89986766651962946</v>
      </c>
      <c r="M50" s="141">
        <f t="shared" si="3"/>
        <v>2.27</v>
      </c>
      <c r="N50" s="141">
        <f t="shared" si="4"/>
        <v>68.099999999999994</v>
      </c>
      <c r="O50" s="140" t="s">
        <v>98</v>
      </c>
      <c r="P50" s="192">
        <v>1</v>
      </c>
      <c r="Q50" s="141">
        <f t="shared" si="5"/>
        <v>26.130000000000003</v>
      </c>
      <c r="R50" s="248">
        <v>27.5</v>
      </c>
      <c r="S50" s="254">
        <v>26.02</v>
      </c>
      <c r="T50"/>
    </row>
    <row r="51" spans="1:20" ht="94.5" x14ac:dyDescent="0.25">
      <c r="A51" s="139">
        <v>33</v>
      </c>
      <c r="B51" s="329" t="s">
        <v>180</v>
      </c>
      <c r="C51" s="192" t="s">
        <v>124</v>
      </c>
      <c r="D51" s="192" t="s">
        <v>140</v>
      </c>
      <c r="E51" s="192" t="s">
        <v>140</v>
      </c>
      <c r="F51" s="192">
        <v>6110309900</v>
      </c>
      <c r="G51" s="192" t="s">
        <v>135</v>
      </c>
      <c r="H51" s="140" t="s">
        <v>93</v>
      </c>
      <c r="I51" s="192">
        <v>50</v>
      </c>
      <c r="J51" s="141">
        <f t="shared" ref="J51:J82" si="6">ROUNDUP(S51*Q51/I51,2)</f>
        <v>18.89</v>
      </c>
      <c r="K51" s="141">
        <f t="shared" ref="K51:K82" si="7">ROUND(J51*I51,2)</f>
        <v>944.5</v>
      </c>
      <c r="L51" s="207">
        <f t="shared" ref="L51:L82" si="8">1-M51/J51</f>
        <v>0.89994706193753315</v>
      </c>
      <c r="M51" s="141">
        <f t="shared" ref="M51:M82" si="9">ROUND(J51/10,2)</f>
        <v>1.89</v>
      </c>
      <c r="N51" s="141">
        <f t="shared" ref="N51:N82" si="10">ROUND(M51*I51,2)</f>
        <v>94.5</v>
      </c>
      <c r="O51" s="140" t="s">
        <v>98</v>
      </c>
      <c r="P51" s="192">
        <v>2</v>
      </c>
      <c r="Q51" s="141">
        <f t="shared" ref="Q51:Q82" si="11">ROUNDUP(R51*0.95,2)</f>
        <v>36.29</v>
      </c>
      <c r="R51" s="248">
        <v>38.200000000000003</v>
      </c>
      <c r="S51" s="255">
        <v>26.02</v>
      </c>
      <c r="T51"/>
    </row>
    <row r="52" spans="1:20" ht="94.5" x14ac:dyDescent="0.25">
      <c r="A52" s="139">
        <v>34</v>
      </c>
      <c r="B52" s="329" t="s">
        <v>181</v>
      </c>
      <c r="C52" s="192" t="s">
        <v>124</v>
      </c>
      <c r="D52" s="192" t="s">
        <v>140</v>
      </c>
      <c r="E52" s="192" t="s">
        <v>140</v>
      </c>
      <c r="F52" s="192">
        <v>6110309900</v>
      </c>
      <c r="G52" s="192" t="s">
        <v>135</v>
      </c>
      <c r="H52" s="140" t="s">
        <v>93</v>
      </c>
      <c r="I52" s="192">
        <v>50</v>
      </c>
      <c r="J52" s="141">
        <f t="shared" si="6"/>
        <v>9.6</v>
      </c>
      <c r="K52" s="141">
        <f t="shared" si="7"/>
        <v>480</v>
      </c>
      <c r="L52" s="207">
        <f t="shared" si="8"/>
        <v>0.9</v>
      </c>
      <c r="M52" s="141">
        <f t="shared" si="9"/>
        <v>0.96</v>
      </c>
      <c r="N52" s="141">
        <f t="shared" si="10"/>
        <v>48</v>
      </c>
      <c r="O52" s="140" t="s">
        <v>98</v>
      </c>
      <c r="P52" s="192">
        <v>1</v>
      </c>
      <c r="Q52" s="141">
        <f t="shared" si="11"/>
        <v>18.43</v>
      </c>
      <c r="R52" s="248">
        <v>19.399999999999999</v>
      </c>
      <c r="S52" s="254">
        <v>26.02</v>
      </c>
      <c r="T52"/>
    </row>
    <row r="53" spans="1:20" ht="94.5" x14ac:dyDescent="0.25">
      <c r="A53" s="139">
        <v>35</v>
      </c>
      <c r="B53" s="329" t="s">
        <v>182</v>
      </c>
      <c r="C53" s="192" t="s">
        <v>124</v>
      </c>
      <c r="D53" s="192" t="s">
        <v>140</v>
      </c>
      <c r="E53" s="192" t="s">
        <v>140</v>
      </c>
      <c r="F53" s="192">
        <v>6110309900</v>
      </c>
      <c r="G53" s="192" t="s">
        <v>135</v>
      </c>
      <c r="H53" s="140" t="s">
        <v>93</v>
      </c>
      <c r="I53" s="192">
        <v>50</v>
      </c>
      <c r="J53" s="141">
        <f t="shared" si="6"/>
        <v>9.5499999999999989</v>
      </c>
      <c r="K53" s="141">
        <f t="shared" si="7"/>
        <v>477.5</v>
      </c>
      <c r="L53" s="207">
        <f t="shared" si="8"/>
        <v>0.8994764397905759</v>
      </c>
      <c r="M53" s="141">
        <f t="shared" si="9"/>
        <v>0.96</v>
      </c>
      <c r="N53" s="141">
        <f t="shared" si="10"/>
        <v>48</v>
      </c>
      <c r="O53" s="140" t="s">
        <v>98</v>
      </c>
      <c r="P53" s="192">
        <v>1</v>
      </c>
      <c r="Q53" s="141">
        <f t="shared" si="11"/>
        <v>18.34</v>
      </c>
      <c r="R53" s="248">
        <v>19.3</v>
      </c>
      <c r="S53" s="255">
        <v>26.02</v>
      </c>
      <c r="T53"/>
    </row>
    <row r="54" spans="1:20" ht="94.5" x14ac:dyDescent="0.25">
      <c r="A54" s="139">
        <v>36</v>
      </c>
      <c r="B54" s="329" t="s">
        <v>183</v>
      </c>
      <c r="C54" s="192" t="s">
        <v>124</v>
      </c>
      <c r="D54" s="192" t="s">
        <v>140</v>
      </c>
      <c r="E54" s="192" t="s">
        <v>140</v>
      </c>
      <c r="F54" s="192">
        <v>6110309900</v>
      </c>
      <c r="G54" s="192" t="s">
        <v>135</v>
      </c>
      <c r="H54" s="140" t="s">
        <v>93</v>
      </c>
      <c r="I54" s="192">
        <v>50</v>
      </c>
      <c r="J54" s="141">
        <f t="shared" si="6"/>
        <v>19.09</v>
      </c>
      <c r="K54" s="141">
        <f t="shared" si="7"/>
        <v>954.5</v>
      </c>
      <c r="L54" s="207">
        <f t="shared" si="8"/>
        <v>0.89994761655316924</v>
      </c>
      <c r="M54" s="141">
        <f t="shared" si="9"/>
        <v>1.91</v>
      </c>
      <c r="N54" s="141">
        <f t="shared" si="10"/>
        <v>95.5</v>
      </c>
      <c r="O54" s="140" t="s">
        <v>98</v>
      </c>
      <c r="P54" s="192">
        <v>2</v>
      </c>
      <c r="Q54" s="141">
        <f t="shared" si="11"/>
        <v>36.67</v>
      </c>
      <c r="R54" s="248">
        <v>38.6</v>
      </c>
      <c r="S54" s="254">
        <v>26.02</v>
      </c>
      <c r="T54"/>
    </row>
    <row r="55" spans="1:20" ht="94.5" x14ac:dyDescent="0.25">
      <c r="A55" s="139">
        <v>37</v>
      </c>
      <c r="B55" s="329" t="s">
        <v>184</v>
      </c>
      <c r="C55" s="192" t="s">
        <v>124</v>
      </c>
      <c r="D55" s="192" t="s">
        <v>125</v>
      </c>
      <c r="E55" s="192" t="s">
        <v>125</v>
      </c>
      <c r="F55" s="192">
        <v>6110309900</v>
      </c>
      <c r="G55" s="192" t="s">
        <v>135</v>
      </c>
      <c r="H55" s="140" t="s">
        <v>93</v>
      </c>
      <c r="I55" s="192">
        <v>30</v>
      </c>
      <c r="J55" s="141">
        <f t="shared" si="6"/>
        <v>23.080000000000002</v>
      </c>
      <c r="K55" s="141">
        <f t="shared" si="7"/>
        <v>692.4</v>
      </c>
      <c r="L55" s="207">
        <f t="shared" si="8"/>
        <v>0.89991334488734842</v>
      </c>
      <c r="M55" s="141">
        <f t="shared" si="9"/>
        <v>2.31</v>
      </c>
      <c r="N55" s="141">
        <f t="shared" si="10"/>
        <v>69.3</v>
      </c>
      <c r="O55" s="140" t="s">
        <v>98</v>
      </c>
      <c r="P55" s="192">
        <v>1</v>
      </c>
      <c r="Q55" s="141">
        <f t="shared" si="11"/>
        <v>26.6</v>
      </c>
      <c r="R55" s="248">
        <v>28</v>
      </c>
      <c r="S55" s="255">
        <v>26.02</v>
      </c>
      <c r="T55"/>
    </row>
    <row r="56" spans="1:20" ht="94.5" x14ac:dyDescent="0.25">
      <c r="A56" s="139">
        <v>38</v>
      </c>
      <c r="B56" s="329" t="s">
        <v>185</v>
      </c>
      <c r="C56" s="192" t="s">
        <v>124</v>
      </c>
      <c r="D56" s="192" t="s">
        <v>125</v>
      </c>
      <c r="E56" s="192" t="s">
        <v>125</v>
      </c>
      <c r="F56" s="192">
        <v>6110309900</v>
      </c>
      <c r="G56" s="192" t="s">
        <v>135</v>
      </c>
      <c r="H56" s="140" t="s">
        <v>93</v>
      </c>
      <c r="I56" s="192">
        <v>50</v>
      </c>
      <c r="J56" s="141">
        <f t="shared" si="6"/>
        <v>13.16</v>
      </c>
      <c r="K56" s="141">
        <f t="shared" si="7"/>
        <v>658</v>
      </c>
      <c r="L56" s="207">
        <f t="shared" si="8"/>
        <v>0.89969604863221886</v>
      </c>
      <c r="M56" s="141">
        <f t="shared" si="9"/>
        <v>1.32</v>
      </c>
      <c r="N56" s="141">
        <f t="shared" si="10"/>
        <v>66</v>
      </c>
      <c r="O56" s="140" t="s">
        <v>98</v>
      </c>
      <c r="P56" s="192">
        <v>1</v>
      </c>
      <c r="Q56" s="141">
        <f t="shared" si="11"/>
        <v>25.27</v>
      </c>
      <c r="R56" s="248">
        <v>26.6</v>
      </c>
      <c r="S56" s="254">
        <v>26.02</v>
      </c>
      <c r="T56"/>
    </row>
    <row r="57" spans="1:20" ht="94.5" x14ac:dyDescent="0.25">
      <c r="A57" s="139">
        <v>39</v>
      </c>
      <c r="B57" s="329" t="s">
        <v>186</v>
      </c>
      <c r="C57" s="192" t="s">
        <v>124</v>
      </c>
      <c r="D57" s="192" t="s">
        <v>125</v>
      </c>
      <c r="E57" s="192" t="s">
        <v>125</v>
      </c>
      <c r="F57" s="192">
        <v>6110309900</v>
      </c>
      <c r="G57" s="192" t="s">
        <v>135</v>
      </c>
      <c r="H57" s="140" t="s">
        <v>93</v>
      </c>
      <c r="I57" s="192">
        <v>33</v>
      </c>
      <c r="J57" s="141">
        <f t="shared" si="6"/>
        <v>17.830000000000002</v>
      </c>
      <c r="K57" s="141">
        <f t="shared" si="7"/>
        <v>588.39</v>
      </c>
      <c r="L57" s="207">
        <f t="shared" si="8"/>
        <v>0.90016825574873804</v>
      </c>
      <c r="M57" s="141">
        <f t="shared" si="9"/>
        <v>1.78</v>
      </c>
      <c r="N57" s="141">
        <f t="shared" si="10"/>
        <v>58.74</v>
      </c>
      <c r="O57" s="140" t="s">
        <v>98</v>
      </c>
      <c r="P57" s="192">
        <v>1</v>
      </c>
      <c r="Q57" s="141">
        <f t="shared" si="11"/>
        <v>22.61</v>
      </c>
      <c r="R57" s="248">
        <v>23.8</v>
      </c>
      <c r="S57" s="255">
        <v>26.02</v>
      </c>
      <c r="T57"/>
    </row>
    <row r="58" spans="1:20" ht="78.75" x14ac:dyDescent="0.25">
      <c r="A58" s="139">
        <v>40</v>
      </c>
      <c r="B58" s="329" t="s">
        <v>187</v>
      </c>
      <c r="C58" s="192" t="s">
        <v>124</v>
      </c>
      <c r="D58" s="192" t="s">
        <v>138</v>
      </c>
      <c r="E58" s="192" t="s">
        <v>138</v>
      </c>
      <c r="F58" s="192">
        <v>6110309900</v>
      </c>
      <c r="G58" s="192" t="s">
        <v>135</v>
      </c>
      <c r="H58" s="140" t="s">
        <v>93</v>
      </c>
      <c r="I58" s="192">
        <v>11</v>
      </c>
      <c r="J58" s="141">
        <f t="shared" si="6"/>
        <v>13.49</v>
      </c>
      <c r="K58" s="141">
        <f t="shared" si="7"/>
        <v>148.38999999999999</v>
      </c>
      <c r="L58" s="207">
        <f t="shared" si="8"/>
        <v>0.89992587101556709</v>
      </c>
      <c r="M58" s="141">
        <f t="shared" si="9"/>
        <v>1.35</v>
      </c>
      <c r="N58" s="141">
        <f t="shared" si="10"/>
        <v>14.85</v>
      </c>
      <c r="O58" s="140" t="s">
        <v>98</v>
      </c>
      <c r="P58" s="192" t="s">
        <v>109</v>
      </c>
      <c r="Q58" s="141">
        <f t="shared" si="11"/>
        <v>5.7</v>
      </c>
      <c r="R58" s="248">
        <v>6</v>
      </c>
      <c r="S58" s="254">
        <v>26.02</v>
      </c>
      <c r="T58"/>
    </row>
    <row r="59" spans="1:20" ht="78.75" x14ac:dyDescent="0.25">
      <c r="A59" s="139">
        <v>41</v>
      </c>
      <c r="B59" s="329" t="s">
        <v>188</v>
      </c>
      <c r="C59" s="192" t="s">
        <v>124</v>
      </c>
      <c r="D59" s="192" t="s">
        <v>125</v>
      </c>
      <c r="E59" s="192" t="s">
        <v>125</v>
      </c>
      <c r="F59" s="192">
        <v>6110309900</v>
      </c>
      <c r="G59" s="192" t="s">
        <v>135</v>
      </c>
      <c r="H59" s="140" t="s">
        <v>93</v>
      </c>
      <c r="I59" s="192">
        <v>40</v>
      </c>
      <c r="J59" s="141">
        <f t="shared" si="6"/>
        <v>13.6</v>
      </c>
      <c r="K59" s="141">
        <f t="shared" si="7"/>
        <v>544</v>
      </c>
      <c r="L59" s="207">
        <f t="shared" si="8"/>
        <v>0.9</v>
      </c>
      <c r="M59" s="141">
        <f t="shared" si="9"/>
        <v>1.36</v>
      </c>
      <c r="N59" s="141">
        <f t="shared" si="10"/>
        <v>54.4</v>
      </c>
      <c r="O59" s="140" t="s">
        <v>98</v>
      </c>
      <c r="P59" s="192">
        <v>1</v>
      </c>
      <c r="Q59" s="141">
        <f t="shared" si="11"/>
        <v>20.9</v>
      </c>
      <c r="R59" s="248">
        <v>22</v>
      </c>
      <c r="S59" s="255">
        <v>26.02</v>
      </c>
      <c r="T59"/>
    </row>
    <row r="60" spans="1:20" ht="78.75" x14ac:dyDescent="0.25">
      <c r="A60" s="139">
        <v>42</v>
      </c>
      <c r="B60" s="329" t="s">
        <v>189</v>
      </c>
      <c r="C60" s="192" t="s">
        <v>124</v>
      </c>
      <c r="D60" s="192" t="s">
        <v>138</v>
      </c>
      <c r="E60" s="192" t="s">
        <v>138</v>
      </c>
      <c r="F60" s="192">
        <v>6110309900</v>
      </c>
      <c r="G60" s="192" t="s">
        <v>135</v>
      </c>
      <c r="H60" s="140" t="s">
        <v>93</v>
      </c>
      <c r="I60" s="192">
        <v>2</v>
      </c>
      <c r="J60" s="141">
        <f t="shared" si="6"/>
        <v>12.36</v>
      </c>
      <c r="K60" s="141">
        <f t="shared" si="7"/>
        <v>24.72</v>
      </c>
      <c r="L60" s="207">
        <f t="shared" si="8"/>
        <v>0.89967637540453071</v>
      </c>
      <c r="M60" s="141">
        <f t="shared" si="9"/>
        <v>1.24</v>
      </c>
      <c r="N60" s="141">
        <f t="shared" si="10"/>
        <v>2.48</v>
      </c>
      <c r="O60" s="140" t="s">
        <v>98</v>
      </c>
      <c r="P60" s="192" t="s">
        <v>109</v>
      </c>
      <c r="Q60" s="141">
        <f t="shared" si="11"/>
        <v>0.95</v>
      </c>
      <c r="R60" s="248">
        <v>1</v>
      </c>
      <c r="S60" s="254">
        <v>26.02</v>
      </c>
      <c r="T60"/>
    </row>
    <row r="61" spans="1:20" ht="78.75" x14ac:dyDescent="0.25">
      <c r="A61" s="139">
        <v>43</v>
      </c>
      <c r="B61" s="329" t="s">
        <v>190</v>
      </c>
      <c r="C61" s="192" t="s">
        <v>124</v>
      </c>
      <c r="D61" s="192" t="s">
        <v>138</v>
      </c>
      <c r="E61" s="192" t="s">
        <v>138</v>
      </c>
      <c r="F61" s="192">
        <v>6110309900</v>
      </c>
      <c r="G61" s="192" t="s">
        <v>135</v>
      </c>
      <c r="H61" s="140" t="s">
        <v>93</v>
      </c>
      <c r="I61" s="192">
        <v>2</v>
      </c>
      <c r="J61" s="141">
        <f t="shared" si="6"/>
        <v>12.36</v>
      </c>
      <c r="K61" s="141">
        <f t="shared" si="7"/>
        <v>24.72</v>
      </c>
      <c r="L61" s="207">
        <f t="shared" si="8"/>
        <v>0.89967637540453071</v>
      </c>
      <c r="M61" s="141">
        <f t="shared" si="9"/>
        <v>1.24</v>
      </c>
      <c r="N61" s="141">
        <f t="shared" si="10"/>
        <v>2.48</v>
      </c>
      <c r="O61" s="140" t="s">
        <v>98</v>
      </c>
      <c r="P61" s="192" t="s">
        <v>109</v>
      </c>
      <c r="Q61" s="141">
        <f t="shared" si="11"/>
        <v>0.95</v>
      </c>
      <c r="R61" s="248">
        <v>1</v>
      </c>
      <c r="S61" s="255">
        <v>26.02</v>
      </c>
      <c r="T61"/>
    </row>
    <row r="62" spans="1:20" ht="78.75" x14ac:dyDescent="0.25">
      <c r="A62" s="139">
        <v>44</v>
      </c>
      <c r="B62" s="329" t="s">
        <v>191</v>
      </c>
      <c r="C62" s="192" t="s">
        <v>124</v>
      </c>
      <c r="D62" s="192" t="s">
        <v>141</v>
      </c>
      <c r="E62" s="192" t="s">
        <v>141</v>
      </c>
      <c r="F62" s="192">
        <v>6110309900</v>
      </c>
      <c r="G62" s="192" t="s">
        <v>135</v>
      </c>
      <c r="H62" s="140" t="s">
        <v>93</v>
      </c>
      <c r="I62" s="192">
        <v>2</v>
      </c>
      <c r="J62" s="141">
        <f t="shared" si="6"/>
        <v>14.84</v>
      </c>
      <c r="K62" s="141">
        <f t="shared" si="7"/>
        <v>29.68</v>
      </c>
      <c r="L62" s="207">
        <f t="shared" si="8"/>
        <v>0.90026954177897578</v>
      </c>
      <c r="M62" s="141">
        <f t="shared" si="9"/>
        <v>1.48</v>
      </c>
      <c r="N62" s="141">
        <f t="shared" si="10"/>
        <v>2.96</v>
      </c>
      <c r="O62" s="140" t="s">
        <v>98</v>
      </c>
      <c r="P62" s="192" t="s">
        <v>109</v>
      </c>
      <c r="Q62" s="141">
        <f t="shared" si="11"/>
        <v>1.1399999999999999</v>
      </c>
      <c r="R62" s="248">
        <v>1.2</v>
      </c>
      <c r="S62" s="254">
        <v>26.02</v>
      </c>
      <c r="T62"/>
    </row>
    <row r="63" spans="1:20" ht="78.75" x14ac:dyDescent="0.25">
      <c r="A63" s="139">
        <v>45</v>
      </c>
      <c r="B63" s="329" t="s">
        <v>192</v>
      </c>
      <c r="C63" s="192" t="s">
        <v>124</v>
      </c>
      <c r="D63" s="192" t="s">
        <v>138</v>
      </c>
      <c r="E63" s="192" t="s">
        <v>138</v>
      </c>
      <c r="F63" s="192">
        <v>6110309900</v>
      </c>
      <c r="G63" s="192" t="s">
        <v>135</v>
      </c>
      <c r="H63" s="140" t="s">
        <v>93</v>
      </c>
      <c r="I63" s="192">
        <v>2</v>
      </c>
      <c r="J63" s="141">
        <f t="shared" si="6"/>
        <v>14.84</v>
      </c>
      <c r="K63" s="141">
        <f t="shared" si="7"/>
        <v>29.68</v>
      </c>
      <c r="L63" s="207">
        <f t="shared" si="8"/>
        <v>0.90026954177897578</v>
      </c>
      <c r="M63" s="141">
        <f t="shared" si="9"/>
        <v>1.48</v>
      </c>
      <c r="N63" s="141">
        <f t="shared" si="10"/>
        <v>2.96</v>
      </c>
      <c r="O63" s="140" t="s">
        <v>98</v>
      </c>
      <c r="P63" s="192" t="s">
        <v>109</v>
      </c>
      <c r="Q63" s="141">
        <f t="shared" si="11"/>
        <v>1.1399999999999999</v>
      </c>
      <c r="R63" s="248">
        <v>1.2</v>
      </c>
      <c r="S63" s="255">
        <v>26.02</v>
      </c>
      <c r="T63"/>
    </row>
    <row r="64" spans="1:20" ht="78.75" x14ac:dyDescent="0.25">
      <c r="A64" s="139">
        <v>46</v>
      </c>
      <c r="B64" s="329" t="s">
        <v>193</v>
      </c>
      <c r="C64" s="192" t="s">
        <v>124</v>
      </c>
      <c r="D64" s="192" t="s">
        <v>138</v>
      </c>
      <c r="E64" s="192" t="s">
        <v>138</v>
      </c>
      <c r="F64" s="192">
        <v>6110309900</v>
      </c>
      <c r="G64" s="192" t="s">
        <v>135</v>
      </c>
      <c r="H64" s="140" t="s">
        <v>93</v>
      </c>
      <c r="I64" s="192">
        <v>2</v>
      </c>
      <c r="J64" s="141">
        <f t="shared" si="6"/>
        <v>12.36</v>
      </c>
      <c r="K64" s="141">
        <f t="shared" si="7"/>
        <v>24.72</v>
      </c>
      <c r="L64" s="207">
        <f t="shared" si="8"/>
        <v>0.89967637540453071</v>
      </c>
      <c r="M64" s="141">
        <f t="shared" si="9"/>
        <v>1.24</v>
      </c>
      <c r="N64" s="141">
        <f t="shared" si="10"/>
        <v>2.48</v>
      </c>
      <c r="O64" s="140" t="s">
        <v>98</v>
      </c>
      <c r="P64" s="192" t="s">
        <v>109</v>
      </c>
      <c r="Q64" s="141">
        <f t="shared" si="11"/>
        <v>0.95</v>
      </c>
      <c r="R64" s="248">
        <v>1</v>
      </c>
      <c r="S64" s="254">
        <v>26.02</v>
      </c>
      <c r="T64"/>
    </row>
    <row r="65" spans="1:20" ht="78.75" x14ac:dyDescent="0.25">
      <c r="A65" s="139">
        <v>47</v>
      </c>
      <c r="B65" s="329" t="s">
        <v>194</v>
      </c>
      <c r="C65" s="192" t="s">
        <v>124</v>
      </c>
      <c r="D65" s="192" t="s">
        <v>138</v>
      </c>
      <c r="E65" s="192" t="s">
        <v>138</v>
      </c>
      <c r="F65" s="192">
        <v>6110309900</v>
      </c>
      <c r="G65" s="192" t="s">
        <v>135</v>
      </c>
      <c r="H65" s="140" t="s">
        <v>93</v>
      </c>
      <c r="I65" s="192">
        <v>14</v>
      </c>
      <c r="J65" s="141">
        <f t="shared" si="6"/>
        <v>12.72</v>
      </c>
      <c r="K65" s="141">
        <f t="shared" si="7"/>
        <v>178.08</v>
      </c>
      <c r="L65" s="207">
        <f t="shared" si="8"/>
        <v>0.90015723270440251</v>
      </c>
      <c r="M65" s="141">
        <f t="shared" si="9"/>
        <v>1.27</v>
      </c>
      <c r="N65" s="141">
        <f t="shared" si="10"/>
        <v>17.78</v>
      </c>
      <c r="O65" s="140" t="s">
        <v>98</v>
      </c>
      <c r="P65" s="192" t="s">
        <v>109</v>
      </c>
      <c r="Q65" s="141">
        <f t="shared" si="11"/>
        <v>6.84</v>
      </c>
      <c r="R65" s="248">
        <v>7.2</v>
      </c>
      <c r="S65" s="255">
        <v>26.02</v>
      </c>
      <c r="T65"/>
    </row>
    <row r="66" spans="1:20" ht="78.75" x14ac:dyDescent="0.25">
      <c r="A66" s="139">
        <v>48</v>
      </c>
      <c r="B66" s="329" t="s">
        <v>195</v>
      </c>
      <c r="C66" s="192" t="s">
        <v>124</v>
      </c>
      <c r="D66" s="192" t="s">
        <v>138</v>
      </c>
      <c r="E66" s="192" t="s">
        <v>138</v>
      </c>
      <c r="F66" s="192">
        <v>6110309900</v>
      </c>
      <c r="G66" s="192" t="s">
        <v>135</v>
      </c>
      <c r="H66" s="140" t="s">
        <v>93</v>
      </c>
      <c r="I66" s="192">
        <v>29</v>
      </c>
      <c r="J66" s="141">
        <f t="shared" si="6"/>
        <v>12.79</v>
      </c>
      <c r="K66" s="141">
        <f t="shared" si="7"/>
        <v>370.91</v>
      </c>
      <c r="L66" s="207">
        <f t="shared" si="8"/>
        <v>0.89992181391712278</v>
      </c>
      <c r="M66" s="141">
        <f t="shared" si="9"/>
        <v>1.28</v>
      </c>
      <c r="N66" s="141">
        <f t="shared" si="10"/>
        <v>37.119999999999997</v>
      </c>
      <c r="O66" s="140" t="s">
        <v>98</v>
      </c>
      <c r="P66" s="192">
        <v>1</v>
      </c>
      <c r="Q66" s="141">
        <f t="shared" si="11"/>
        <v>14.25</v>
      </c>
      <c r="R66" s="248">
        <v>15</v>
      </c>
      <c r="S66" s="254">
        <v>26.02</v>
      </c>
      <c r="T66"/>
    </row>
    <row r="67" spans="1:20" ht="78.75" x14ac:dyDescent="0.25">
      <c r="A67" s="139">
        <v>49</v>
      </c>
      <c r="B67" s="329" t="s">
        <v>196</v>
      </c>
      <c r="C67" s="192" t="s">
        <v>124</v>
      </c>
      <c r="D67" s="192" t="s">
        <v>139</v>
      </c>
      <c r="E67" s="192" t="s">
        <v>139</v>
      </c>
      <c r="F67" s="192">
        <v>6110309900</v>
      </c>
      <c r="G67" s="192" t="s">
        <v>135</v>
      </c>
      <c r="H67" s="140" t="s">
        <v>93</v>
      </c>
      <c r="I67" s="192">
        <v>25</v>
      </c>
      <c r="J67" s="141">
        <f t="shared" si="6"/>
        <v>6.7299999999999995</v>
      </c>
      <c r="K67" s="141">
        <f t="shared" si="7"/>
        <v>168.25</v>
      </c>
      <c r="L67" s="207">
        <f t="shared" si="8"/>
        <v>0.90044576523031206</v>
      </c>
      <c r="M67" s="141">
        <f t="shared" si="9"/>
        <v>0.67</v>
      </c>
      <c r="N67" s="141">
        <f t="shared" si="10"/>
        <v>16.75</v>
      </c>
      <c r="O67" s="140" t="s">
        <v>98</v>
      </c>
      <c r="P67" s="192" t="s">
        <v>109</v>
      </c>
      <c r="Q67" s="141">
        <f t="shared" si="11"/>
        <v>6.46</v>
      </c>
      <c r="R67" s="248">
        <v>6.8</v>
      </c>
      <c r="S67" s="255">
        <v>26.02</v>
      </c>
      <c r="T67"/>
    </row>
    <row r="68" spans="1:20" ht="78.75" x14ac:dyDescent="0.25">
      <c r="A68" s="139">
        <v>50</v>
      </c>
      <c r="B68" s="329" t="s">
        <v>197</v>
      </c>
      <c r="C68" s="192" t="s">
        <v>124</v>
      </c>
      <c r="D68" s="192" t="s">
        <v>138</v>
      </c>
      <c r="E68" s="192" t="s">
        <v>138</v>
      </c>
      <c r="F68" s="192">
        <v>6110309900</v>
      </c>
      <c r="G68" s="192" t="s">
        <v>135</v>
      </c>
      <c r="H68" s="140" t="s">
        <v>93</v>
      </c>
      <c r="I68" s="192">
        <v>3</v>
      </c>
      <c r="J68" s="141">
        <f t="shared" si="6"/>
        <v>12.41</v>
      </c>
      <c r="K68" s="141">
        <f t="shared" si="7"/>
        <v>37.229999999999997</v>
      </c>
      <c r="L68" s="207">
        <f t="shared" si="8"/>
        <v>0.90008058017727643</v>
      </c>
      <c r="M68" s="141">
        <f t="shared" si="9"/>
        <v>1.24</v>
      </c>
      <c r="N68" s="141">
        <f t="shared" si="10"/>
        <v>3.72</v>
      </c>
      <c r="O68" s="140" t="s">
        <v>98</v>
      </c>
      <c r="P68" s="192" t="s">
        <v>109</v>
      </c>
      <c r="Q68" s="141">
        <f t="shared" si="11"/>
        <v>1.43</v>
      </c>
      <c r="R68" s="248">
        <v>1.5</v>
      </c>
      <c r="S68" s="254">
        <v>26.02</v>
      </c>
      <c r="T68"/>
    </row>
    <row r="69" spans="1:20" ht="78.75" x14ac:dyDescent="0.25">
      <c r="A69" s="139">
        <v>51</v>
      </c>
      <c r="B69" s="329" t="s">
        <v>198</v>
      </c>
      <c r="C69" s="192" t="s">
        <v>124</v>
      </c>
      <c r="D69" s="192" t="s">
        <v>138</v>
      </c>
      <c r="E69" s="192" t="s">
        <v>138</v>
      </c>
      <c r="F69" s="192">
        <v>6110309900</v>
      </c>
      <c r="G69" s="192" t="s">
        <v>135</v>
      </c>
      <c r="H69" s="140" t="s">
        <v>93</v>
      </c>
      <c r="I69" s="192">
        <v>9</v>
      </c>
      <c r="J69" s="141">
        <f t="shared" si="6"/>
        <v>12.379999999999999</v>
      </c>
      <c r="K69" s="141">
        <f t="shared" si="7"/>
        <v>111.42</v>
      </c>
      <c r="L69" s="207">
        <f t="shared" si="8"/>
        <v>0.89983844911147015</v>
      </c>
      <c r="M69" s="141">
        <f t="shared" si="9"/>
        <v>1.24</v>
      </c>
      <c r="N69" s="141">
        <f t="shared" si="10"/>
        <v>11.16</v>
      </c>
      <c r="O69" s="140" t="s">
        <v>98</v>
      </c>
      <c r="P69" s="192" t="s">
        <v>109</v>
      </c>
      <c r="Q69" s="141">
        <f t="shared" si="11"/>
        <v>4.2799999999999994</v>
      </c>
      <c r="R69" s="248">
        <v>4.5</v>
      </c>
      <c r="S69" s="255">
        <v>26.02</v>
      </c>
      <c r="T69"/>
    </row>
    <row r="70" spans="1:20" ht="94.5" x14ac:dyDescent="0.25">
      <c r="A70" s="139">
        <v>52</v>
      </c>
      <c r="B70" s="329" t="s">
        <v>199</v>
      </c>
      <c r="C70" s="192" t="s">
        <v>124</v>
      </c>
      <c r="D70" s="192" t="s">
        <v>139</v>
      </c>
      <c r="E70" s="192" t="s">
        <v>139</v>
      </c>
      <c r="F70" s="192">
        <v>6110309900</v>
      </c>
      <c r="G70" s="192" t="s">
        <v>135</v>
      </c>
      <c r="H70" s="140" t="s">
        <v>93</v>
      </c>
      <c r="I70" s="192">
        <v>50</v>
      </c>
      <c r="J70" s="141">
        <f t="shared" si="6"/>
        <v>6.68</v>
      </c>
      <c r="K70" s="141">
        <f t="shared" si="7"/>
        <v>334</v>
      </c>
      <c r="L70" s="207">
        <f t="shared" si="8"/>
        <v>0.89970059880239517</v>
      </c>
      <c r="M70" s="141">
        <f t="shared" si="9"/>
        <v>0.67</v>
      </c>
      <c r="N70" s="141">
        <f t="shared" si="10"/>
        <v>33.5</v>
      </c>
      <c r="O70" s="140" t="s">
        <v>98</v>
      </c>
      <c r="P70" s="192" t="s">
        <v>109</v>
      </c>
      <c r="Q70" s="141">
        <f t="shared" si="11"/>
        <v>12.83</v>
      </c>
      <c r="R70" s="248">
        <v>13.5</v>
      </c>
      <c r="S70" s="254">
        <v>26.02</v>
      </c>
      <c r="T70"/>
    </row>
    <row r="71" spans="1:20" ht="63" x14ac:dyDescent="0.25">
      <c r="A71" s="139">
        <v>53</v>
      </c>
      <c r="B71" s="329" t="s">
        <v>200</v>
      </c>
      <c r="C71" s="192" t="s">
        <v>124</v>
      </c>
      <c r="D71" s="192" t="s">
        <v>126</v>
      </c>
      <c r="E71" s="192" t="s">
        <v>126</v>
      </c>
      <c r="F71" s="192">
        <v>6202121000</v>
      </c>
      <c r="G71" s="192" t="s">
        <v>135</v>
      </c>
      <c r="H71" s="140" t="s">
        <v>93</v>
      </c>
      <c r="I71" s="192">
        <v>12</v>
      </c>
      <c r="J71" s="141">
        <f t="shared" si="6"/>
        <v>12.65</v>
      </c>
      <c r="K71" s="141">
        <f t="shared" si="7"/>
        <v>151.80000000000001</v>
      </c>
      <c r="L71" s="207">
        <f t="shared" si="8"/>
        <v>0.89960474308300398</v>
      </c>
      <c r="M71" s="141">
        <f t="shared" si="9"/>
        <v>1.27</v>
      </c>
      <c r="N71" s="141">
        <f t="shared" si="10"/>
        <v>15.24</v>
      </c>
      <c r="O71" s="140" t="s">
        <v>98</v>
      </c>
      <c r="P71" s="192">
        <v>1</v>
      </c>
      <c r="Q71" s="141">
        <f t="shared" si="11"/>
        <v>7.98</v>
      </c>
      <c r="R71" s="248">
        <v>8.4</v>
      </c>
      <c r="S71" s="255">
        <v>19.02</v>
      </c>
      <c r="T71"/>
    </row>
    <row r="72" spans="1:20" ht="63" x14ac:dyDescent="0.25">
      <c r="A72" s="139">
        <v>54</v>
      </c>
      <c r="B72" s="329" t="s">
        <v>201</v>
      </c>
      <c r="C72" s="192" t="s">
        <v>124</v>
      </c>
      <c r="D72" s="192" t="s">
        <v>138</v>
      </c>
      <c r="E72" s="192" t="s">
        <v>138</v>
      </c>
      <c r="F72" s="192">
        <v>6202131000</v>
      </c>
      <c r="G72" s="192" t="s">
        <v>135</v>
      </c>
      <c r="H72" s="140" t="s">
        <v>93</v>
      </c>
      <c r="I72" s="192">
        <v>54</v>
      </c>
      <c r="J72" s="141">
        <f t="shared" si="6"/>
        <v>17.310000000000002</v>
      </c>
      <c r="K72" s="141">
        <f t="shared" si="7"/>
        <v>934.74</v>
      </c>
      <c r="L72" s="207">
        <f t="shared" si="8"/>
        <v>0.90005777007510113</v>
      </c>
      <c r="M72" s="141">
        <f t="shared" si="9"/>
        <v>1.73</v>
      </c>
      <c r="N72" s="141">
        <f t="shared" si="10"/>
        <v>93.42</v>
      </c>
      <c r="O72" s="140" t="s">
        <v>98</v>
      </c>
      <c r="P72" s="192">
        <v>3</v>
      </c>
      <c r="Q72" s="141">
        <f t="shared" si="11"/>
        <v>35.909999999999997</v>
      </c>
      <c r="R72" s="248">
        <v>37.799999999999997</v>
      </c>
      <c r="S72" s="254">
        <v>26.02</v>
      </c>
      <c r="T72"/>
    </row>
    <row r="73" spans="1:20" ht="78.75" x14ac:dyDescent="0.25">
      <c r="A73" s="139">
        <v>55</v>
      </c>
      <c r="B73" s="329" t="s">
        <v>202</v>
      </c>
      <c r="C73" s="192" t="s">
        <v>124</v>
      </c>
      <c r="D73" s="192" t="s">
        <v>141</v>
      </c>
      <c r="E73" s="192" t="s">
        <v>141</v>
      </c>
      <c r="F73" s="192">
        <v>6204329000</v>
      </c>
      <c r="G73" s="192" t="s">
        <v>135</v>
      </c>
      <c r="H73" s="140" t="s">
        <v>93</v>
      </c>
      <c r="I73" s="192">
        <v>12</v>
      </c>
      <c r="J73" s="141">
        <f t="shared" si="6"/>
        <v>9.0399999999999991</v>
      </c>
      <c r="K73" s="141">
        <f t="shared" si="7"/>
        <v>108.48</v>
      </c>
      <c r="L73" s="207">
        <f t="shared" si="8"/>
        <v>0.90044247787610621</v>
      </c>
      <c r="M73" s="141">
        <f t="shared" si="9"/>
        <v>0.9</v>
      </c>
      <c r="N73" s="141">
        <f t="shared" si="10"/>
        <v>10.8</v>
      </c>
      <c r="O73" s="140" t="s">
        <v>98</v>
      </c>
      <c r="P73" s="192" t="s">
        <v>109</v>
      </c>
      <c r="Q73" s="141">
        <f t="shared" si="11"/>
        <v>5.7</v>
      </c>
      <c r="R73" s="248">
        <v>6</v>
      </c>
      <c r="S73" s="255">
        <v>19.02</v>
      </c>
      <c r="T73"/>
    </row>
    <row r="74" spans="1:20" ht="78.75" x14ac:dyDescent="0.25">
      <c r="A74" s="139">
        <v>56</v>
      </c>
      <c r="B74" s="329" t="s">
        <v>203</v>
      </c>
      <c r="C74" s="192" t="s">
        <v>124</v>
      </c>
      <c r="D74" s="192" t="s">
        <v>141</v>
      </c>
      <c r="E74" s="192" t="s">
        <v>141</v>
      </c>
      <c r="F74" s="192">
        <v>6204329000</v>
      </c>
      <c r="G74" s="192" t="s">
        <v>135</v>
      </c>
      <c r="H74" s="140" t="s">
        <v>93</v>
      </c>
      <c r="I74" s="192">
        <v>6</v>
      </c>
      <c r="J74" s="141">
        <f t="shared" si="6"/>
        <v>9.0399999999999991</v>
      </c>
      <c r="K74" s="141">
        <f t="shared" si="7"/>
        <v>54.24</v>
      </c>
      <c r="L74" s="207">
        <f t="shared" si="8"/>
        <v>0.90044247787610621</v>
      </c>
      <c r="M74" s="141">
        <f t="shared" si="9"/>
        <v>0.9</v>
      </c>
      <c r="N74" s="141">
        <f t="shared" si="10"/>
        <v>5.4</v>
      </c>
      <c r="O74" s="140" t="s">
        <v>98</v>
      </c>
      <c r="P74" s="192" t="s">
        <v>109</v>
      </c>
      <c r="Q74" s="141">
        <f t="shared" si="11"/>
        <v>2.85</v>
      </c>
      <c r="R74" s="248">
        <v>3</v>
      </c>
      <c r="S74" s="254">
        <v>19.02</v>
      </c>
      <c r="T74"/>
    </row>
    <row r="75" spans="1:20" ht="78.75" x14ac:dyDescent="0.25">
      <c r="A75" s="139">
        <v>57</v>
      </c>
      <c r="B75" s="329" t="s">
        <v>204</v>
      </c>
      <c r="C75" s="192" t="s">
        <v>124</v>
      </c>
      <c r="D75" s="192" t="s">
        <v>141</v>
      </c>
      <c r="E75" s="192" t="s">
        <v>141</v>
      </c>
      <c r="F75" s="192">
        <v>6204329000</v>
      </c>
      <c r="G75" s="192" t="s">
        <v>135</v>
      </c>
      <c r="H75" s="140" t="s">
        <v>93</v>
      </c>
      <c r="I75" s="192">
        <v>3</v>
      </c>
      <c r="J75" s="141">
        <f t="shared" si="6"/>
        <v>9.07</v>
      </c>
      <c r="K75" s="141">
        <f t="shared" si="7"/>
        <v>27.21</v>
      </c>
      <c r="L75" s="207">
        <f t="shared" si="8"/>
        <v>0.89966923925027564</v>
      </c>
      <c r="M75" s="141">
        <f t="shared" si="9"/>
        <v>0.91</v>
      </c>
      <c r="N75" s="141">
        <f t="shared" si="10"/>
        <v>2.73</v>
      </c>
      <c r="O75" s="140" t="s">
        <v>98</v>
      </c>
      <c r="P75" s="192" t="s">
        <v>109</v>
      </c>
      <c r="Q75" s="141">
        <f t="shared" si="11"/>
        <v>1.43</v>
      </c>
      <c r="R75" s="248">
        <v>1.5</v>
      </c>
      <c r="S75" s="255">
        <v>19.02</v>
      </c>
      <c r="T75"/>
    </row>
    <row r="76" spans="1:20" ht="63" x14ac:dyDescent="0.25">
      <c r="A76" s="139">
        <v>58</v>
      </c>
      <c r="B76" s="329" t="s">
        <v>205</v>
      </c>
      <c r="C76" s="192" t="s">
        <v>124</v>
      </c>
      <c r="D76" s="192" t="s">
        <v>138</v>
      </c>
      <c r="E76" s="192" t="s">
        <v>138</v>
      </c>
      <c r="F76" s="192">
        <v>6204339000</v>
      </c>
      <c r="G76" s="192" t="s">
        <v>135</v>
      </c>
      <c r="H76" s="140" t="s">
        <v>93</v>
      </c>
      <c r="I76" s="192">
        <v>7</v>
      </c>
      <c r="J76" s="141">
        <f t="shared" si="6"/>
        <v>8.16</v>
      </c>
      <c r="K76" s="141">
        <f t="shared" si="7"/>
        <v>57.12</v>
      </c>
      <c r="L76" s="207">
        <f t="shared" si="8"/>
        <v>0.89950980392156865</v>
      </c>
      <c r="M76" s="141">
        <f t="shared" si="9"/>
        <v>0.82</v>
      </c>
      <c r="N76" s="141">
        <f t="shared" si="10"/>
        <v>5.74</v>
      </c>
      <c r="O76" s="140" t="s">
        <v>98</v>
      </c>
      <c r="P76" s="192" t="s">
        <v>109</v>
      </c>
      <c r="Q76" s="141">
        <f t="shared" si="11"/>
        <v>3.3299999999999996</v>
      </c>
      <c r="R76" s="248">
        <v>3.5</v>
      </c>
      <c r="S76" s="254">
        <v>17.14</v>
      </c>
      <c r="T76"/>
    </row>
    <row r="77" spans="1:20" ht="63" x14ac:dyDescent="0.25">
      <c r="A77" s="139">
        <v>59</v>
      </c>
      <c r="B77" s="329" t="s">
        <v>206</v>
      </c>
      <c r="C77" s="192" t="s">
        <v>124</v>
      </c>
      <c r="D77" s="192" t="s">
        <v>138</v>
      </c>
      <c r="E77" s="192" t="s">
        <v>138</v>
      </c>
      <c r="F77" s="192">
        <v>6204339000</v>
      </c>
      <c r="G77" s="192" t="s">
        <v>135</v>
      </c>
      <c r="H77" s="140" t="s">
        <v>93</v>
      </c>
      <c r="I77" s="192">
        <v>14</v>
      </c>
      <c r="J77" s="141">
        <f t="shared" si="6"/>
        <v>8.15</v>
      </c>
      <c r="K77" s="141">
        <f t="shared" si="7"/>
        <v>114.1</v>
      </c>
      <c r="L77" s="207">
        <f t="shared" si="8"/>
        <v>0.89938650306748469</v>
      </c>
      <c r="M77" s="141">
        <f t="shared" si="9"/>
        <v>0.82</v>
      </c>
      <c r="N77" s="141">
        <f t="shared" si="10"/>
        <v>11.48</v>
      </c>
      <c r="O77" s="140" t="s">
        <v>98</v>
      </c>
      <c r="P77" s="192" t="s">
        <v>109</v>
      </c>
      <c r="Q77" s="141">
        <f t="shared" si="11"/>
        <v>6.65</v>
      </c>
      <c r="R77" s="248">
        <v>7</v>
      </c>
      <c r="S77" s="255">
        <v>17.14</v>
      </c>
      <c r="T77"/>
    </row>
    <row r="78" spans="1:20" ht="63" x14ac:dyDescent="0.25">
      <c r="A78" s="139">
        <v>60</v>
      </c>
      <c r="B78" s="329" t="s">
        <v>207</v>
      </c>
      <c r="C78" s="192" t="s">
        <v>124</v>
      </c>
      <c r="D78" s="192" t="s">
        <v>126</v>
      </c>
      <c r="E78" s="192" t="s">
        <v>126</v>
      </c>
      <c r="F78" s="192">
        <v>6204339000</v>
      </c>
      <c r="G78" s="192" t="s">
        <v>135</v>
      </c>
      <c r="H78" s="140" t="s">
        <v>93</v>
      </c>
      <c r="I78" s="192">
        <v>5</v>
      </c>
      <c r="J78" s="141">
        <f t="shared" si="6"/>
        <v>8.16</v>
      </c>
      <c r="K78" s="141">
        <f t="shared" si="7"/>
        <v>40.799999999999997</v>
      </c>
      <c r="L78" s="207">
        <f t="shared" si="8"/>
        <v>0.89950980392156865</v>
      </c>
      <c r="M78" s="141">
        <f t="shared" si="9"/>
        <v>0.82</v>
      </c>
      <c r="N78" s="141">
        <f t="shared" si="10"/>
        <v>4.0999999999999996</v>
      </c>
      <c r="O78" s="140" t="s">
        <v>98</v>
      </c>
      <c r="P78" s="192" t="s">
        <v>109</v>
      </c>
      <c r="Q78" s="141">
        <f t="shared" si="11"/>
        <v>2.38</v>
      </c>
      <c r="R78" s="248">
        <v>2.5</v>
      </c>
      <c r="S78" s="254">
        <v>17.14</v>
      </c>
      <c r="T78"/>
    </row>
    <row r="79" spans="1:20" ht="63" x14ac:dyDescent="0.25">
      <c r="A79" s="139">
        <v>61</v>
      </c>
      <c r="B79" s="329" t="s">
        <v>208</v>
      </c>
      <c r="C79" s="192" t="s">
        <v>124</v>
      </c>
      <c r="D79" s="192" t="s">
        <v>138</v>
      </c>
      <c r="E79" s="192" t="s">
        <v>138</v>
      </c>
      <c r="F79" s="192">
        <v>6204339000</v>
      </c>
      <c r="G79" s="192" t="s">
        <v>135</v>
      </c>
      <c r="H79" s="140" t="s">
        <v>93</v>
      </c>
      <c r="I79" s="192">
        <v>3</v>
      </c>
      <c r="J79" s="141">
        <f t="shared" si="6"/>
        <v>8.18</v>
      </c>
      <c r="K79" s="141">
        <f t="shared" si="7"/>
        <v>24.54</v>
      </c>
      <c r="L79" s="207">
        <f t="shared" si="8"/>
        <v>0.89975550122249393</v>
      </c>
      <c r="M79" s="141">
        <f t="shared" si="9"/>
        <v>0.82</v>
      </c>
      <c r="N79" s="141">
        <f t="shared" si="10"/>
        <v>2.46</v>
      </c>
      <c r="O79" s="140" t="s">
        <v>98</v>
      </c>
      <c r="P79" s="192" t="s">
        <v>109</v>
      </c>
      <c r="Q79" s="141">
        <f t="shared" si="11"/>
        <v>1.43</v>
      </c>
      <c r="R79" s="248">
        <v>1.5</v>
      </c>
      <c r="S79" s="255">
        <v>17.14</v>
      </c>
      <c r="T79"/>
    </row>
    <row r="80" spans="1:20" ht="63" x14ac:dyDescent="0.25">
      <c r="A80" s="139">
        <v>62</v>
      </c>
      <c r="B80" s="329" t="s">
        <v>209</v>
      </c>
      <c r="C80" s="192" t="s">
        <v>124</v>
      </c>
      <c r="D80" s="192" t="s">
        <v>138</v>
      </c>
      <c r="E80" s="192" t="s">
        <v>138</v>
      </c>
      <c r="F80" s="192">
        <v>6204339000</v>
      </c>
      <c r="G80" s="192" t="s">
        <v>135</v>
      </c>
      <c r="H80" s="140" t="s">
        <v>93</v>
      </c>
      <c r="I80" s="192">
        <v>4</v>
      </c>
      <c r="J80" s="141">
        <f t="shared" si="6"/>
        <v>8.15</v>
      </c>
      <c r="K80" s="141">
        <f t="shared" si="7"/>
        <v>32.6</v>
      </c>
      <c r="L80" s="207">
        <f t="shared" si="8"/>
        <v>0.89938650306748469</v>
      </c>
      <c r="M80" s="141">
        <f t="shared" si="9"/>
        <v>0.82</v>
      </c>
      <c r="N80" s="141">
        <f t="shared" si="10"/>
        <v>3.28</v>
      </c>
      <c r="O80" s="140" t="s">
        <v>98</v>
      </c>
      <c r="P80" s="192" t="s">
        <v>109</v>
      </c>
      <c r="Q80" s="141">
        <f t="shared" si="11"/>
        <v>1.9</v>
      </c>
      <c r="R80" s="248">
        <v>2</v>
      </c>
      <c r="S80" s="254">
        <v>17.14</v>
      </c>
      <c r="T80"/>
    </row>
    <row r="81" spans="1:20" ht="63" x14ac:dyDescent="0.25">
      <c r="A81" s="139">
        <v>63</v>
      </c>
      <c r="B81" s="329" t="s">
        <v>210</v>
      </c>
      <c r="C81" s="192" t="s">
        <v>124</v>
      </c>
      <c r="D81" s="192" t="s">
        <v>138</v>
      </c>
      <c r="E81" s="192" t="s">
        <v>138</v>
      </c>
      <c r="F81" s="192">
        <v>6204339000</v>
      </c>
      <c r="G81" s="192" t="s">
        <v>135</v>
      </c>
      <c r="H81" s="140" t="s">
        <v>93</v>
      </c>
      <c r="I81" s="192">
        <v>8</v>
      </c>
      <c r="J81" s="141">
        <f t="shared" si="6"/>
        <v>8.15</v>
      </c>
      <c r="K81" s="141">
        <f t="shared" si="7"/>
        <v>65.2</v>
      </c>
      <c r="L81" s="207">
        <f t="shared" si="8"/>
        <v>0.89938650306748469</v>
      </c>
      <c r="M81" s="141">
        <f t="shared" si="9"/>
        <v>0.82</v>
      </c>
      <c r="N81" s="141">
        <f t="shared" si="10"/>
        <v>6.56</v>
      </c>
      <c r="O81" s="140" t="s">
        <v>98</v>
      </c>
      <c r="P81" s="192" t="s">
        <v>109</v>
      </c>
      <c r="Q81" s="141">
        <f t="shared" si="11"/>
        <v>3.8</v>
      </c>
      <c r="R81" s="248">
        <v>4</v>
      </c>
      <c r="S81" s="255">
        <v>17.14</v>
      </c>
      <c r="T81"/>
    </row>
    <row r="82" spans="1:20" ht="63" x14ac:dyDescent="0.25">
      <c r="A82" s="139">
        <v>64</v>
      </c>
      <c r="B82" s="329" t="s">
        <v>211</v>
      </c>
      <c r="C82" s="192" t="s">
        <v>124</v>
      </c>
      <c r="D82" s="192" t="s">
        <v>138</v>
      </c>
      <c r="E82" s="192" t="s">
        <v>138</v>
      </c>
      <c r="F82" s="192">
        <v>6204339000</v>
      </c>
      <c r="G82" s="192" t="s">
        <v>135</v>
      </c>
      <c r="H82" s="140" t="s">
        <v>93</v>
      </c>
      <c r="I82" s="192">
        <v>8</v>
      </c>
      <c r="J82" s="141">
        <f t="shared" si="6"/>
        <v>8.15</v>
      </c>
      <c r="K82" s="141">
        <f t="shared" si="7"/>
        <v>65.2</v>
      </c>
      <c r="L82" s="207">
        <f t="shared" si="8"/>
        <v>0.89938650306748469</v>
      </c>
      <c r="M82" s="141">
        <f t="shared" si="9"/>
        <v>0.82</v>
      </c>
      <c r="N82" s="141">
        <f t="shared" si="10"/>
        <v>6.56</v>
      </c>
      <c r="O82" s="140" t="s">
        <v>98</v>
      </c>
      <c r="P82" s="192" t="s">
        <v>109</v>
      </c>
      <c r="Q82" s="141">
        <f t="shared" si="11"/>
        <v>3.8</v>
      </c>
      <c r="R82" s="248">
        <v>4</v>
      </c>
      <c r="S82" s="254">
        <v>17.14</v>
      </c>
      <c r="T82"/>
    </row>
    <row r="83" spans="1:20" ht="63" x14ac:dyDescent="0.25">
      <c r="A83" s="139">
        <v>65</v>
      </c>
      <c r="B83" s="329" t="s">
        <v>212</v>
      </c>
      <c r="C83" s="192" t="s">
        <v>124</v>
      </c>
      <c r="D83" s="192" t="s">
        <v>138</v>
      </c>
      <c r="E83" s="192" t="s">
        <v>138</v>
      </c>
      <c r="F83" s="192">
        <v>6204339000</v>
      </c>
      <c r="G83" s="192" t="s">
        <v>135</v>
      </c>
      <c r="H83" s="140" t="s">
        <v>93</v>
      </c>
      <c r="I83" s="192">
        <v>9</v>
      </c>
      <c r="J83" s="141">
        <f t="shared" ref="J83:J101" si="12">ROUNDUP(S83*Q83/I83,2)</f>
        <v>8.16</v>
      </c>
      <c r="K83" s="141">
        <f t="shared" ref="K83:K101" si="13">ROUND(J83*I83,2)</f>
        <v>73.44</v>
      </c>
      <c r="L83" s="207">
        <f t="shared" ref="L83:L101" si="14">1-M83/J83</f>
        <v>0.89950980392156865</v>
      </c>
      <c r="M83" s="141">
        <f t="shared" ref="M83:M101" si="15">ROUND(J83/10,2)</f>
        <v>0.82</v>
      </c>
      <c r="N83" s="141">
        <f t="shared" ref="N83:N101" si="16">ROUND(M83*I83,2)</f>
        <v>7.38</v>
      </c>
      <c r="O83" s="140" t="s">
        <v>98</v>
      </c>
      <c r="P83" s="192" t="s">
        <v>109</v>
      </c>
      <c r="Q83" s="141">
        <f t="shared" ref="Q83:Q101" si="17">ROUNDUP(R83*0.95,2)</f>
        <v>4.2799999999999994</v>
      </c>
      <c r="R83" s="248">
        <v>4.5</v>
      </c>
      <c r="S83" s="255">
        <v>17.14</v>
      </c>
      <c r="T83"/>
    </row>
    <row r="84" spans="1:20" ht="63" x14ac:dyDescent="0.25">
      <c r="A84" s="139">
        <v>66</v>
      </c>
      <c r="B84" s="329" t="s">
        <v>213</v>
      </c>
      <c r="C84" s="192" t="s">
        <v>124</v>
      </c>
      <c r="D84" s="192" t="s">
        <v>138</v>
      </c>
      <c r="E84" s="192" t="s">
        <v>138</v>
      </c>
      <c r="F84" s="192">
        <v>6204339000</v>
      </c>
      <c r="G84" s="192" t="s">
        <v>135</v>
      </c>
      <c r="H84" s="140" t="s">
        <v>93</v>
      </c>
      <c r="I84" s="192">
        <v>8</v>
      </c>
      <c r="J84" s="141">
        <f t="shared" si="12"/>
        <v>8.15</v>
      </c>
      <c r="K84" s="141">
        <f t="shared" si="13"/>
        <v>65.2</v>
      </c>
      <c r="L84" s="207">
        <f t="shared" si="14"/>
        <v>0.89938650306748469</v>
      </c>
      <c r="M84" s="141">
        <f t="shared" si="15"/>
        <v>0.82</v>
      </c>
      <c r="N84" s="141">
        <f t="shared" si="16"/>
        <v>6.56</v>
      </c>
      <c r="O84" s="140" t="s">
        <v>98</v>
      </c>
      <c r="P84" s="192" t="s">
        <v>109</v>
      </c>
      <c r="Q84" s="141">
        <f t="shared" si="17"/>
        <v>3.8</v>
      </c>
      <c r="R84" s="248">
        <v>4</v>
      </c>
      <c r="S84" s="254">
        <v>17.14</v>
      </c>
      <c r="T84"/>
    </row>
    <row r="85" spans="1:20" ht="63" x14ac:dyDescent="0.25">
      <c r="A85" s="139">
        <v>67</v>
      </c>
      <c r="B85" s="329" t="s">
        <v>214</v>
      </c>
      <c r="C85" s="192" t="s">
        <v>124</v>
      </c>
      <c r="D85" s="192" t="s">
        <v>138</v>
      </c>
      <c r="E85" s="192" t="s">
        <v>138</v>
      </c>
      <c r="F85" s="192">
        <v>6204339000</v>
      </c>
      <c r="G85" s="192" t="s">
        <v>135</v>
      </c>
      <c r="H85" s="140" t="s">
        <v>93</v>
      </c>
      <c r="I85" s="192">
        <v>11</v>
      </c>
      <c r="J85" s="141">
        <f t="shared" si="12"/>
        <v>7.41</v>
      </c>
      <c r="K85" s="141">
        <f t="shared" si="13"/>
        <v>81.510000000000005</v>
      </c>
      <c r="L85" s="207">
        <f t="shared" si="14"/>
        <v>0.90013495276653166</v>
      </c>
      <c r="M85" s="141">
        <f t="shared" si="15"/>
        <v>0.74</v>
      </c>
      <c r="N85" s="141">
        <f t="shared" si="16"/>
        <v>8.14</v>
      </c>
      <c r="O85" s="140" t="s">
        <v>98</v>
      </c>
      <c r="P85" s="192" t="s">
        <v>109</v>
      </c>
      <c r="Q85" s="141">
        <f t="shared" si="17"/>
        <v>4.75</v>
      </c>
      <c r="R85" s="248">
        <v>5</v>
      </c>
      <c r="S85" s="255">
        <v>17.14</v>
      </c>
      <c r="T85"/>
    </row>
    <row r="86" spans="1:20" ht="78.75" x14ac:dyDescent="0.25">
      <c r="A86" s="139">
        <v>68</v>
      </c>
      <c r="B86" s="329" t="s">
        <v>215</v>
      </c>
      <c r="C86" s="192" t="s">
        <v>124</v>
      </c>
      <c r="D86" s="192" t="s">
        <v>138</v>
      </c>
      <c r="E86" s="192" t="s">
        <v>138</v>
      </c>
      <c r="F86" s="192">
        <v>6204339000</v>
      </c>
      <c r="G86" s="192" t="s">
        <v>135</v>
      </c>
      <c r="H86" s="140" t="s">
        <v>93</v>
      </c>
      <c r="I86" s="192">
        <v>21</v>
      </c>
      <c r="J86" s="141">
        <f t="shared" si="12"/>
        <v>6.9799999999999995</v>
      </c>
      <c r="K86" s="141">
        <f t="shared" si="13"/>
        <v>146.58000000000001</v>
      </c>
      <c r="L86" s="207">
        <f t="shared" si="14"/>
        <v>0.89971346704871058</v>
      </c>
      <c r="M86" s="141">
        <f t="shared" si="15"/>
        <v>0.7</v>
      </c>
      <c r="N86" s="141">
        <f t="shared" si="16"/>
        <v>14.7</v>
      </c>
      <c r="O86" s="140" t="s">
        <v>98</v>
      </c>
      <c r="P86" s="192">
        <v>1</v>
      </c>
      <c r="Q86" s="141">
        <f t="shared" si="17"/>
        <v>8.5500000000000007</v>
      </c>
      <c r="R86" s="248">
        <v>9</v>
      </c>
      <c r="S86" s="254">
        <v>17.14</v>
      </c>
      <c r="T86"/>
    </row>
    <row r="87" spans="1:20" ht="78.75" x14ac:dyDescent="0.25">
      <c r="A87" s="139">
        <v>69</v>
      </c>
      <c r="B87" s="329" t="s">
        <v>216</v>
      </c>
      <c r="C87" s="192" t="s">
        <v>124</v>
      </c>
      <c r="D87" s="192" t="s">
        <v>138</v>
      </c>
      <c r="E87" s="192" t="s">
        <v>138</v>
      </c>
      <c r="F87" s="192">
        <v>6204339000</v>
      </c>
      <c r="G87" s="192" t="s">
        <v>135</v>
      </c>
      <c r="H87" s="140" t="s">
        <v>93</v>
      </c>
      <c r="I87" s="192">
        <v>16</v>
      </c>
      <c r="J87" s="141">
        <f t="shared" si="12"/>
        <v>6.1099999999999994</v>
      </c>
      <c r="K87" s="141">
        <f t="shared" si="13"/>
        <v>97.76</v>
      </c>
      <c r="L87" s="207">
        <f t="shared" si="14"/>
        <v>0.90016366612111298</v>
      </c>
      <c r="M87" s="141">
        <f t="shared" si="15"/>
        <v>0.61</v>
      </c>
      <c r="N87" s="141">
        <f t="shared" si="16"/>
        <v>9.76</v>
      </c>
      <c r="O87" s="140" t="s">
        <v>98</v>
      </c>
      <c r="P87" s="192" t="s">
        <v>109</v>
      </c>
      <c r="Q87" s="141">
        <f t="shared" si="17"/>
        <v>5.7</v>
      </c>
      <c r="R87" s="248">
        <v>6</v>
      </c>
      <c r="S87" s="255">
        <v>17.14</v>
      </c>
      <c r="T87"/>
    </row>
    <row r="88" spans="1:20" ht="78.75" x14ac:dyDescent="0.25">
      <c r="A88" s="139">
        <v>70</v>
      </c>
      <c r="B88" s="329" t="s">
        <v>217</v>
      </c>
      <c r="C88" s="192" t="s">
        <v>124</v>
      </c>
      <c r="D88" s="192" t="s">
        <v>138</v>
      </c>
      <c r="E88" s="192" t="s">
        <v>138</v>
      </c>
      <c r="F88" s="192">
        <v>6204339000</v>
      </c>
      <c r="G88" s="192" t="s">
        <v>135</v>
      </c>
      <c r="H88" s="140" t="s">
        <v>93</v>
      </c>
      <c r="I88" s="192">
        <v>13</v>
      </c>
      <c r="J88" s="141">
        <f t="shared" si="12"/>
        <v>7.52</v>
      </c>
      <c r="K88" s="141">
        <f t="shared" si="13"/>
        <v>97.76</v>
      </c>
      <c r="L88" s="207">
        <f t="shared" si="14"/>
        <v>0.90026595744680848</v>
      </c>
      <c r="M88" s="141">
        <f t="shared" si="15"/>
        <v>0.75</v>
      </c>
      <c r="N88" s="141">
        <f t="shared" si="16"/>
        <v>9.75</v>
      </c>
      <c r="O88" s="140" t="s">
        <v>98</v>
      </c>
      <c r="P88" s="192" t="s">
        <v>109</v>
      </c>
      <c r="Q88" s="141">
        <f t="shared" si="17"/>
        <v>5.7</v>
      </c>
      <c r="R88" s="248">
        <v>6</v>
      </c>
      <c r="S88" s="254">
        <v>17.14</v>
      </c>
      <c r="T88"/>
    </row>
    <row r="89" spans="1:20" ht="78.75" x14ac:dyDescent="0.25">
      <c r="A89" s="139">
        <v>71</v>
      </c>
      <c r="B89" s="329" t="s">
        <v>218</v>
      </c>
      <c r="C89" s="192" t="s">
        <v>124</v>
      </c>
      <c r="D89" s="192" t="s">
        <v>126</v>
      </c>
      <c r="E89" s="192" t="s">
        <v>126</v>
      </c>
      <c r="F89" s="192">
        <v>6204391900</v>
      </c>
      <c r="G89" s="192" t="s">
        <v>135</v>
      </c>
      <c r="H89" s="140" t="s">
        <v>93</v>
      </c>
      <c r="I89" s="192">
        <v>15</v>
      </c>
      <c r="J89" s="141">
        <f t="shared" si="12"/>
        <v>8.24</v>
      </c>
      <c r="K89" s="141">
        <f t="shared" si="13"/>
        <v>123.6</v>
      </c>
      <c r="L89" s="207">
        <f t="shared" si="14"/>
        <v>0.90048543689320393</v>
      </c>
      <c r="M89" s="141">
        <f t="shared" si="15"/>
        <v>0.82</v>
      </c>
      <c r="N89" s="141">
        <f t="shared" si="16"/>
        <v>12.3</v>
      </c>
      <c r="O89" s="140" t="s">
        <v>98</v>
      </c>
      <c r="P89" s="192" t="s">
        <v>109</v>
      </c>
      <c r="Q89" s="141">
        <f t="shared" si="17"/>
        <v>4.75</v>
      </c>
      <c r="R89" s="248">
        <v>5</v>
      </c>
      <c r="S89" s="255">
        <v>26.02</v>
      </c>
      <c r="T89"/>
    </row>
    <row r="90" spans="1:20" ht="78.75" x14ac:dyDescent="0.25">
      <c r="A90" s="139">
        <v>72</v>
      </c>
      <c r="B90" s="329" t="s">
        <v>219</v>
      </c>
      <c r="C90" s="192" t="s">
        <v>124</v>
      </c>
      <c r="D90" s="192" t="s">
        <v>138</v>
      </c>
      <c r="E90" s="192" t="s">
        <v>138</v>
      </c>
      <c r="F90" s="192">
        <v>6204391900</v>
      </c>
      <c r="G90" s="192" t="s">
        <v>135</v>
      </c>
      <c r="H90" s="140" t="s">
        <v>93</v>
      </c>
      <c r="I90" s="192">
        <v>10</v>
      </c>
      <c r="J90" s="141">
        <f t="shared" si="12"/>
        <v>12.36</v>
      </c>
      <c r="K90" s="141">
        <f t="shared" si="13"/>
        <v>123.6</v>
      </c>
      <c r="L90" s="207">
        <f t="shared" si="14"/>
        <v>0.89967637540453071</v>
      </c>
      <c r="M90" s="141">
        <f t="shared" si="15"/>
        <v>1.24</v>
      </c>
      <c r="N90" s="141">
        <f t="shared" si="16"/>
        <v>12.4</v>
      </c>
      <c r="O90" s="140" t="s">
        <v>98</v>
      </c>
      <c r="P90" s="192" t="s">
        <v>109</v>
      </c>
      <c r="Q90" s="141">
        <f t="shared" si="17"/>
        <v>4.75</v>
      </c>
      <c r="R90" s="248">
        <v>5</v>
      </c>
      <c r="S90" s="254">
        <v>26.02</v>
      </c>
      <c r="T90"/>
    </row>
    <row r="91" spans="1:20" ht="63" x14ac:dyDescent="0.25">
      <c r="A91" s="139">
        <v>73</v>
      </c>
      <c r="B91" s="329" t="s">
        <v>220</v>
      </c>
      <c r="C91" s="192" t="s">
        <v>124</v>
      </c>
      <c r="D91" s="192" t="s">
        <v>138</v>
      </c>
      <c r="E91" s="192" t="s">
        <v>138</v>
      </c>
      <c r="F91" s="192">
        <v>6204391900</v>
      </c>
      <c r="G91" s="192" t="s">
        <v>135</v>
      </c>
      <c r="H91" s="140" t="s">
        <v>93</v>
      </c>
      <c r="I91" s="192">
        <v>5</v>
      </c>
      <c r="J91" s="141">
        <f t="shared" si="12"/>
        <v>12.39</v>
      </c>
      <c r="K91" s="141">
        <f t="shared" si="13"/>
        <v>61.95</v>
      </c>
      <c r="L91" s="207">
        <f t="shared" si="14"/>
        <v>0.89991928974979829</v>
      </c>
      <c r="M91" s="141">
        <f t="shared" si="15"/>
        <v>1.24</v>
      </c>
      <c r="N91" s="141">
        <f t="shared" si="16"/>
        <v>6.2</v>
      </c>
      <c r="O91" s="140" t="s">
        <v>98</v>
      </c>
      <c r="P91" s="192" t="s">
        <v>109</v>
      </c>
      <c r="Q91" s="141">
        <f t="shared" si="17"/>
        <v>2.38</v>
      </c>
      <c r="R91" s="248">
        <v>2.5</v>
      </c>
      <c r="S91" s="255">
        <v>26.02</v>
      </c>
      <c r="T91"/>
    </row>
    <row r="92" spans="1:20" ht="63" x14ac:dyDescent="0.25">
      <c r="A92" s="139">
        <v>74</v>
      </c>
      <c r="B92" s="329" t="s">
        <v>221</v>
      </c>
      <c r="C92" s="192" t="s">
        <v>124</v>
      </c>
      <c r="D92" s="192" t="s">
        <v>125</v>
      </c>
      <c r="E92" s="192" t="s">
        <v>125</v>
      </c>
      <c r="F92" s="192">
        <v>6204420000</v>
      </c>
      <c r="G92" s="192" t="s">
        <v>135</v>
      </c>
      <c r="H92" s="140" t="s">
        <v>93</v>
      </c>
      <c r="I92" s="192">
        <v>80</v>
      </c>
      <c r="J92" s="141">
        <f t="shared" si="12"/>
        <v>6.7799999999999994</v>
      </c>
      <c r="K92" s="141">
        <f t="shared" si="13"/>
        <v>542.4</v>
      </c>
      <c r="L92" s="207">
        <f t="shared" si="14"/>
        <v>0.89970501474926257</v>
      </c>
      <c r="M92" s="141">
        <f t="shared" si="15"/>
        <v>0.68</v>
      </c>
      <c r="N92" s="141">
        <f t="shared" si="16"/>
        <v>54.4</v>
      </c>
      <c r="O92" s="140" t="s">
        <v>98</v>
      </c>
      <c r="P92" s="192">
        <v>1</v>
      </c>
      <c r="Q92" s="141">
        <f t="shared" si="17"/>
        <v>28.5</v>
      </c>
      <c r="R92" s="248">
        <v>30</v>
      </c>
      <c r="S92" s="254">
        <v>19.02</v>
      </c>
      <c r="T92"/>
    </row>
    <row r="93" spans="1:20" ht="63" x14ac:dyDescent="0.25">
      <c r="A93" s="139">
        <v>75</v>
      </c>
      <c r="B93" s="329" t="s">
        <v>222</v>
      </c>
      <c r="C93" s="192" t="s">
        <v>124</v>
      </c>
      <c r="D93" s="192" t="s">
        <v>138</v>
      </c>
      <c r="E93" s="192" t="s">
        <v>138</v>
      </c>
      <c r="F93" s="192">
        <v>6204440000</v>
      </c>
      <c r="G93" s="192" t="s">
        <v>135</v>
      </c>
      <c r="H93" s="140" t="s">
        <v>93</v>
      </c>
      <c r="I93" s="192">
        <v>17</v>
      </c>
      <c r="J93" s="141">
        <f t="shared" si="12"/>
        <v>7.66</v>
      </c>
      <c r="K93" s="141">
        <f t="shared" si="13"/>
        <v>130.22</v>
      </c>
      <c r="L93" s="207">
        <f t="shared" si="14"/>
        <v>0.89947780678851175</v>
      </c>
      <c r="M93" s="141">
        <f t="shared" si="15"/>
        <v>0.77</v>
      </c>
      <c r="N93" s="141">
        <f t="shared" si="16"/>
        <v>13.09</v>
      </c>
      <c r="O93" s="140" t="s">
        <v>98</v>
      </c>
      <c r="P93" s="192" t="s">
        <v>109</v>
      </c>
      <c r="Q93" s="141">
        <f t="shared" si="17"/>
        <v>5.7</v>
      </c>
      <c r="R93" s="248">
        <v>6</v>
      </c>
      <c r="S93" s="255">
        <v>22.82</v>
      </c>
      <c r="T93"/>
    </row>
    <row r="94" spans="1:20" ht="47.25" x14ac:dyDescent="0.25">
      <c r="A94" s="139">
        <v>76</v>
      </c>
      <c r="B94" s="329" t="s">
        <v>158</v>
      </c>
      <c r="C94" s="192" t="s">
        <v>124</v>
      </c>
      <c r="D94" s="192" t="s">
        <v>125</v>
      </c>
      <c r="E94" s="192" t="s">
        <v>125</v>
      </c>
      <c r="F94" s="192">
        <v>6204520000</v>
      </c>
      <c r="G94" s="192" t="s">
        <v>135</v>
      </c>
      <c r="H94" s="140" t="s">
        <v>93</v>
      </c>
      <c r="I94" s="192">
        <v>25</v>
      </c>
      <c r="J94" s="141">
        <f t="shared" si="12"/>
        <v>6.7299999999999995</v>
      </c>
      <c r="K94" s="141">
        <f t="shared" si="13"/>
        <v>168.25</v>
      </c>
      <c r="L94" s="207">
        <f t="shared" si="14"/>
        <v>0.90044576523031206</v>
      </c>
      <c r="M94" s="141">
        <f t="shared" si="15"/>
        <v>0.67</v>
      </c>
      <c r="N94" s="141">
        <f t="shared" si="16"/>
        <v>16.75</v>
      </c>
      <c r="O94" s="140" t="s">
        <v>98</v>
      </c>
      <c r="P94" s="192" t="s">
        <v>109</v>
      </c>
      <c r="Q94" s="141">
        <f t="shared" si="17"/>
        <v>8.84</v>
      </c>
      <c r="R94" s="248">
        <v>9.3000000000000007</v>
      </c>
      <c r="S94" s="254">
        <v>19.02</v>
      </c>
      <c r="T94"/>
    </row>
    <row r="95" spans="1:20" ht="63" x14ac:dyDescent="0.25">
      <c r="A95" s="139">
        <v>77</v>
      </c>
      <c r="B95" s="329" t="s">
        <v>159</v>
      </c>
      <c r="C95" s="192" t="s">
        <v>124</v>
      </c>
      <c r="D95" s="192" t="s">
        <v>138</v>
      </c>
      <c r="E95" s="192" t="s">
        <v>138</v>
      </c>
      <c r="F95" s="192">
        <v>6204520000</v>
      </c>
      <c r="G95" s="192" t="s">
        <v>135</v>
      </c>
      <c r="H95" s="140" t="s">
        <v>93</v>
      </c>
      <c r="I95" s="192">
        <v>8</v>
      </c>
      <c r="J95" s="141">
        <f t="shared" si="12"/>
        <v>9.0399999999999991</v>
      </c>
      <c r="K95" s="141">
        <f t="shared" si="13"/>
        <v>72.319999999999993</v>
      </c>
      <c r="L95" s="207">
        <f t="shared" si="14"/>
        <v>0.90044247787610621</v>
      </c>
      <c r="M95" s="141">
        <f t="shared" si="15"/>
        <v>0.9</v>
      </c>
      <c r="N95" s="141">
        <f t="shared" si="16"/>
        <v>7.2</v>
      </c>
      <c r="O95" s="140" t="s">
        <v>98</v>
      </c>
      <c r="P95" s="192" t="s">
        <v>109</v>
      </c>
      <c r="Q95" s="141">
        <f t="shared" si="17"/>
        <v>3.8</v>
      </c>
      <c r="R95" s="248">
        <v>4</v>
      </c>
      <c r="S95" s="255">
        <v>19.02</v>
      </c>
      <c r="T95"/>
    </row>
    <row r="96" spans="1:20" ht="63" x14ac:dyDescent="0.25">
      <c r="A96" s="139">
        <v>78</v>
      </c>
      <c r="B96" s="329" t="s">
        <v>223</v>
      </c>
      <c r="C96" s="192" t="s">
        <v>124</v>
      </c>
      <c r="D96" s="192" t="s">
        <v>126</v>
      </c>
      <c r="E96" s="192" t="s">
        <v>126</v>
      </c>
      <c r="F96" s="192">
        <v>6204691800</v>
      </c>
      <c r="G96" s="192" t="s">
        <v>135</v>
      </c>
      <c r="H96" s="140" t="s">
        <v>93</v>
      </c>
      <c r="I96" s="192">
        <v>15</v>
      </c>
      <c r="J96" s="141">
        <f t="shared" si="12"/>
        <v>8.24</v>
      </c>
      <c r="K96" s="141">
        <f t="shared" si="13"/>
        <v>123.6</v>
      </c>
      <c r="L96" s="207">
        <f t="shared" si="14"/>
        <v>0.90048543689320393</v>
      </c>
      <c r="M96" s="141">
        <f t="shared" si="15"/>
        <v>0.82</v>
      </c>
      <c r="N96" s="141">
        <f t="shared" si="16"/>
        <v>12.3</v>
      </c>
      <c r="O96" s="140" t="s">
        <v>98</v>
      </c>
      <c r="P96" s="192" t="s">
        <v>109</v>
      </c>
      <c r="Q96" s="141">
        <f t="shared" si="17"/>
        <v>4.75</v>
      </c>
      <c r="R96" s="248">
        <v>5</v>
      </c>
      <c r="S96" s="254">
        <v>26.02</v>
      </c>
      <c r="T96"/>
    </row>
    <row r="97" spans="1:21" ht="63" x14ac:dyDescent="0.25">
      <c r="A97" s="139">
        <v>79</v>
      </c>
      <c r="B97" s="329" t="s">
        <v>223</v>
      </c>
      <c r="C97" s="192" t="s">
        <v>124</v>
      </c>
      <c r="D97" s="192" t="s">
        <v>138</v>
      </c>
      <c r="E97" s="192" t="s">
        <v>138</v>
      </c>
      <c r="F97" s="192">
        <v>6204691800</v>
      </c>
      <c r="G97" s="192" t="s">
        <v>135</v>
      </c>
      <c r="H97" s="140" t="s">
        <v>93</v>
      </c>
      <c r="I97" s="192">
        <v>10</v>
      </c>
      <c r="J97" s="141">
        <f t="shared" si="12"/>
        <v>9.89</v>
      </c>
      <c r="K97" s="141">
        <f t="shared" si="13"/>
        <v>98.9</v>
      </c>
      <c r="L97" s="207">
        <f t="shared" si="14"/>
        <v>0.8998988877654196</v>
      </c>
      <c r="M97" s="141">
        <f t="shared" si="15"/>
        <v>0.99</v>
      </c>
      <c r="N97" s="141">
        <f t="shared" si="16"/>
        <v>9.9</v>
      </c>
      <c r="O97" s="140" t="s">
        <v>98</v>
      </c>
      <c r="P97" s="192" t="s">
        <v>109</v>
      </c>
      <c r="Q97" s="141">
        <f t="shared" si="17"/>
        <v>3.8</v>
      </c>
      <c r="R97" s="248">
        <v>4</v>
      </c>
      <c r="S97" s="255">
        <v>26.02</v>
      </c>
      <c r="T97"/>
    </row>
    <row r="98" spans="1:21" ht="63" x14ac:dyDescent="0.25">
      <c r="A98" s="139">
        <v>80</v>
      </c>
      <c r="B98" s="329" t="s">
        <v>224</v>
      </c>
      <c r="C98" s="192" t="s">
        <v>124</v>
      </c>
      <c r="D98" s="192" t="s">
        <v>138</v>
      </c>
      <c r="E98" s="192" t="s">
        <v>138</v>
      </c>
      <c r="F98" s="192">
        <v>6204691800</v>
      </c>
      <c r="G98" s="192" t="s">
        <v>135</v>
      </c>
      <c r="H98" s="140" t="s">
        <v>93</v>
      </c>
      <c r="I98" s="192">
        <v>5</v>
      </c>
      <c r="J98" s="141">
        <f t="shared" si="12"/>
        <v>12.39</v>
      </c>
      <c r="K98" s="141">
        <f t="shared" si="13"/>
        <v>61.95</v>
      </c>
      <c r="L98" s="207">
        <f t="shared" si="14"/>
        <v>0.89991928974979829</v>
      </c>
      <c r="M98" s="141">
        <f t="shared" si="15"/>
        <v>1.24</v>
      </c>
      <c r="N98" s="141">
        <f t="shared" si="16"/>
        <v>6.2</v>
      </c>
      <c r="O98" s="140" t="s">
        <v>98</v>
      </c>
      <c r="P98" s="192" t="s">
        <v>109</v>
      </c>
      <c r="Q98" s="141">
        <f t="shared" si="17"/>
        <v>2.38</v>
      </c>
      <c r="R98" s="248">
        <v>2.5</v>
      </c>
      <c r="S98" s="254">
        <v>26.02</v>
      </c>
      <c r="T98"/>
    </row>
    <row r="99" spans="1:21" ht="63" x14ac:dyDescent="0.25">
      <c r="A99" s="139">
        <v>81</v>
      </c>
      <c r="B99" s="329" t="s">
        <v>160</v>
      </c>
      <c r="C99" s="192" t="s">
        <v>124</v>
      </c>
      <c r="D99" s="192" t="s">
        <v>138</v>
      </c>
      <c r="E99" s="192" t="s">
        <v>138</v>
      </c>
      <c r="F99" s="192">
        <v>6206400000</v>
      </c>
      <c r="G99" s="192" t="s">
        <v>135</v>
      </c>
      <c r="H99" s="140" t="s">
        <v>93</v>
      </c>
      <c r="I99" s="192">
        <v>4</v>
      </c>
      <c r="J99" s="141">
        <f t="shared" si="12"/>
        <v>4.3599999999999994</v>
      </c>
      <c r="K99" s="141">
        <f t="shared" si="13"/>
        <v>17.440000000000001</v>
      </c>
      <c r="L99" s="207">
        <f t="shared" si="14"/>
        <v>0.89908256880733939</v>
      </c>
      <c r="M99" s="141">
        <f t="shared" si="15"/>
        <v>0.44</v>
      </c>
      <c r="N99" s="141">
        <f t="shared" si="16"/>
        <v>1.76</v>
      </c>
      <c r="O99" s="140" t="s">
        <v>98</v>
      </c>
      <c r="P99" s="192" t="s">
        <v>109</v>
      </c>
      <c r="Q99" s="141">
        <f t="shared" si="17"/>
        <v>0.67</v>
      </c>
      <c r="R99" s="248">
        <v>0.7</v>
      </c>
      <c r="S99" s="255">
        <v>26.02</v>
      </c>
      <c r="T99"/>
    </row>
    <row r="100" spans="1:21" ht="78.75" x14ac:dyDescent="0.25">
      <c r="A100" s="139">
        <v>82</v>
      </c>
      <c r="B100" s="329" t="s">
        <v>161</v>
      </c>
      <c r="C100" s="192" t="s">
        <v>124</v>
      </c>
      <c r="D100" s="192" t="s">
        <v>142</v>
      </c>
      <c r="E100" s="192" t="s">
        <v>142</v>
      </c>
      <c r="F100" s="192">
        <v>6206400000</v>
      </c>
      <c r="G100" s="192" t="s">
        <v>135</v>
      </c>
      <c r="H100" s="140" t="s">
        <v>93</v>
      </c>
      <c r="I100" s="192">
        <v>30</v>
      </c>
      <c r="J100" s="141">
        <f t="shared" si="12"/>
        <v>4.12</v>
      </c>
      <c r="K100" s="141">
        <f t="shared" si="13"/>
        <v>123.6</v>
      </c>
      <c r="L100" s="207">
        <f t="shared" si="14"/>
        <v>0.90048543689320393</v>
      </c>
      <c r="M100" s="141">
        <f t="shared" si="15"/>
        <v>0.41</v>
      </c>
      <c r="N100" s="141">
        <f t="shared" si="16"/>
        <v>12.3</v>
      </c>
      <c r="O100" s="140" t="s">
        <v>98</v>
      </c>
      <c r="P100" s="192" t="s">
        <v>109</v>
      </c>
      <c r="Q100" s="141">
        <f t="shared" si="17"/>
        <v>4.75</v>
      </c>
      <c r="R100" s="248">
        <v>5</v>
      </c>
      <c r="S100" s="256">
        <v>26.02</v>
      </c>
      <c r="T100"/>
    </row>
    <row r="101" spans="1:21" ht="79.5" thickBot="1" x14ac:dyDescent="0.3">
      <c r="A101" s="148">
        <v>83</v>
      </c>
      <c r="B101" s="330" t="s">
        <v>162</v>
      </c>
      <c r="C101" s="172" t="s">
        <v>124</v>
      </c>
      <c r="D101" s="172" t="s">
        <v>138</v>
      </c>
      <c r="E101" s="172" t="s">
        <v>138</v>
      </c>
      <c r="F101" s="172">
        <v>6211439000</v>
      </c>
      <c r="G101" s="172" t="s">
        <v>135</v>
      </c>
      <c r="H101" s="131" t="s">
        <v>93</v>
      </c>
      <c r="I101" s="172">
        <v>25</v>
      </c>
      <c r="J101" s="170">
        <f t="shared" si="12"/>
        <v>8.9</v>
      </c>
      <c r="K101" s="170">
        <f t="shared" si="13"/>
        <v>222.5</v>
      </c>
      <c r="L101" s="209">
        <f t="shared" si="14"/>
        <v>0.9</v>
      </c>
      <c r="M101" s="170">
        <f t="shared" si="15"/>
        <v>0.89</v>
      </c>
      <c r="N101" s="170">
        <f t="shared" si="16"/>
        <v>22.25</v>
      </c>
      <c r="O101" s="131" t="s">
        <v>98</v>
      </c>
      <c r="P101" s="172">
        <v>1</v>
      </c>
      <c r="Q101" s="170">
        <f t="shared" si="17"/>
        <v>8.5500000000000007</v>
      </c>
      <c r="R101" s="249">
        <v>9</v>
      </c>
      <c r="S101" s="257">
        <v>26.02</v>
      </c>
      <c r="T101"/>
    </row>
    <row r="102" spans="1:21" ht="16.5" customHeight="1" thickBot="1" x14ac:dyDescent="0.3">
      <c r="A102" s="191" t="s">
        <v>101</v>
      </c>
      <c r="B102" s="188"/>
      <c r="C102" s="188"/>
      <c r="D102" s="188"/>
      <c r="E102" s="188"/>
      <c r="F102" s="188"/>
      <c r="G102" s="188"/>
      <c r="H102" s="189"/>
      <c r="I102" s="179">
        <f>SUM(I19:I101)</f>
        <v>2459</v>
      </c>
      <c r="J102" s="180"/>
      <c r="K102" s="190">
        <f>SUM(K19:K101)</f>
        <v>23950.319999999996</v>
      </c>
      <c r="L102" s="181"/>
      <c r="M102" s="182"/>
      <c r="N102" s="190">
        <f>SUM(N19:N101)</f>
        <v>2398.2900000000009</v>
      </c>
      <c r="O102" s="182"/>
      <c r="P102" s="183">
        <f>SUM(P19:P101)</f>
        <v>40</v>
      </c>
      <c r="Q102" s="184">
        <f>SUM(Q19:Q101)</f>
        <v>989.62999999999988</v>
      </c>
      <c r="R102" s="185">
        <f>SUM(R19:R101)</f>
        <v>1041.6000000000001</v>
      </c>
    </row>
    <row r="103" spans="1:21" ht="15.75" x14ac:dyDescent="0.25">
      <c r="A103" s="227"/>
      <c r="B103" s="228"/>
      <c r="C103" s="228"/>
      <c r="D103" s="228"/>
      <c r="E103" s="228"/>
      <c r="F103" s="228"/>
      <c r="G103" s="228"/>
      <c r="H103" s="228"/>
      <c r="I103" s="228"/>
      <c r="J103" s="228"/>
      <c r="K103" s="229"/>
      <c r="L103" s="228"/>
      <c r="M103" s="228"/>
      <c r="N103" s="228"/>
      <c r="O103" s="228"/>
      <c r="P103" s="228"/>
      <c r="Q103" s="228"/>
      <c r="R103" s="230"/>
    </row>
    <row r="104" spans="1:21" ht="15.75" x14ac:dyDescent="0.25">
      <c r="A104" s="152"/>
      <c r="B104" s="4"/>
      <c r="C104" s="4" t="s">
        <v>94</v>
      </c>
      <c r="D104" s="4"/>
      <c r="E104" s="4"/>
      <c r="F104" s="132">
        <f>Q102</f>
        <v>989.62999999999988</v>
      </c>
      <c r="G104" s="4"/>
      <c r="H104" s="4"/>
      <c r="I104" s="4"/>
      <c r="J104" s="4"/>
      <c r="K104" s="4"/>
      <c r="L104" s="286" t="s">
        <v>9</v>
      </c>
      <c r="M104" s="286"/>
      <c r="N104" s="286"/>
      <c r="O104" s="287">
        <f>N102</f>
        <v>2398.2900000000009</v>
      </c>
      <c r="P104" s="287"/>
      <c r="Q104" s="4"/>
      <c r="R104" s="231"/>
      <c r="S104" s="258"/>
      <c r="T104" s="133"/>
    </row>
    <row r="105" spans="1:21" s="9" customFormat="1" ht="15.75" x14ac:dyDescent="0.25">
      <c r="A105" s="152"/>
      <c r="B105" s="4"/>
      <c r="C105" s="4" t="s">
        <v>95</v>
      </c>
      <c r="D105" s="4"/>
      <c r="E105" s="4"/>
      <c r="F105" s="132">
        <f>R102</f>
        <v>1041.6000000000001</v>
      </c>
      <c r="G105" s="4"/>
      <c r="H105" s="4"/>
      <c r="I105" s="4"/>
      <c r="J105" s="4"/>
      <c r="K105" s="4"/>
      <c r="L105" s="4"/>
      <c r="M105" s="4"/>
      <c r="N105" s="250" t="s">
        <v>65</v>
      </c>
      <c r="O105" s="287"/>
      <c r="P105" s="287"/>
      <c r="Q105" s="4"/>
      <c r="R105" s="232"/>
      <c r="S105" s="259"/>
      <c r="T105" s="134"/>
    </row>
    <row r="106" spans="1:21" s="9" customFormat="1" ht="15.75" x14ac:dyDescent="0.25">
      <c r="A106" s="152"/>
      <c r="B106" s="4"/>
      <c r="C106" s="4" t="s">
        <v>96</v>
      </c>
      <c r="D106" s="4"/>
      <c r="E106" s="4"/>
      <c r="F106" s="135">
        <f>P102</f>
        <v>40</v>
      </c>
      <c r="G106" s="4"/>
      <c r="H106" s="4"/>
      <c r="I106" s="4"/>
      <c r="J106" s="4"/>
      <c r="K106" s="4"/>
      <c r="L106" s="4"/>
      <c r="M106" s="4"/>
      <c r="N106" s="4"/>
      <c r="O106" s="4"/>
      <c r="P106" s="4"/>
      <c r="Q106" s="4"/>
      <c r="R106" s="233"/>
      <c r="S106" s="259"/>
      <c r="T106" s="134"/>
      <c r="U106" s="136"/>
    </row>
    <row r="107" spans="1:21" ht="18" x14ac:dyDescent="0.25">
      <c r="A107" s="19"/>
      <c r="B107" s="16"/>
      <c r="C107" s="8"/>
      <c r="D107" s="16"/>
      <c r="E107" s="16"/>
      <c r="F107" s="193" t="s">
        <v>117</v>
      </c>
      <c r="G107" s="193" t="s">
        <v>118</v>
      </c>
      <c r="H107" s="197"/>
      <c r="I107" s="193"/>
      <c r="J107" s="197"/>
      <c r="K107" s="202"/>
      <c r="L107" s="202"/>
      <c r="M107" s="195"/>
      <c r="N107" s="17"/>
      <c r="O107" s="17"/>
      <c r="P107" s="17"/>
      <c r="Q107" s="17"/>
      <c r="R107" s="203"/>
      <c r="S107" s="260"/>
      <c r="T107"/>
      <c r="U107" s="196"/>
    </row>
    <row r="108" spans="1:21" s="18" customFormat="1" ht="18" x14ac:dyDescent="0.25">
      <c r="A108" s="152"/>
      <c r="B108" s="4"/>
      <c r="C108" s="4"/>
      <c r="D108" s="4"/>
      <c r="E108" s="4"/>
      <c r="F108" s="193" t="s">
        <v>119</v>
      </c>
      <c r="G108" s="198" t="s">
        <v>120</v>
      </c>
      <c r="H108" s="199"/>
      <c r="I108" s="198"/>
      <c r="J108" s="199"/>
      <c r="K108" s="199"/>
      <c r="L108" s="199"/>
      <c r="M108" s="198"/>
      <c r="N108" s="200"/>
      <c r="O108" s="200"/>
      <c r="P108" s="200"/>
      <c r="Q108" s="200"/>
      <c r="R108" s="204"/>
      <c r="S108" s="260"/>
      <c r="T108"/>
      <c r="U108" s="196"/>
    </row>
    <row r="109" spans="1:21" s="194" customFormat="1" ht="15.75" x14ac:dyDescent="0.25">
      <c r="A109" s="205"/>
      <c r="B109" s="201"/>
      <c r="C109" s="201"/>
      <c r="D109" s="201"/>
      <c r="E109" s="201"/>
      <c r="F109" s="197"/>
      <c r="G109" s="197" t="s">
        <v>121</v>
      </c>
      <c r="H109" s="197"/>
      <c r="I109" s="197"/>
      <c r="J109" s="201"/>
      <c r="K109" s="201"/>
      <c r="L109" s="201"/>
      <c r="M109" s="201"/>
      <c r="N109" s="201"/>
      <c r="O109" s="201"/>
      <c r="P109" s="201"/>
      <c r="Q109" s="201"/>
      <c r="R109" s="206"/>
      <c r="S109" s="260"/>
      <c r="T109"/>
    </row>
    <row r="110" spans="1:21" s="194" customFormat="1" ht="15.75" x14ac:dyDescent="0.25">
      <c r="A110" s="152" t="s">
        <v>66</v>
      </c>
      <c r="B110" s="197"/>
      <c r="C110" s="201"/>
      <c r="D110" s="201"/>
      <c r="E110" s="201"/>
      <c r="F110" s="197"/>
      <c r="G110" s="197" t="s">
        <v>122</v>
      </c>
      <c r="H110" s="197"/>
      <c r="I110" s="197"/>
      <c r="J110" s="201"/>
      <c r="K110" s="201"/>
      <c r="L110" s="201"/>
      <c r="M110" s="201"/>
      <c r="N110" s="201"/>
      <c r="O110" s="201"/>
      <c r="P110" s="201"/>
      <c r="Q110" s="201"/>
      <c r="R110" s="206"/>
      <c r="S110" s="260"/>
      <c r="T110"/>
    </row>
    <row r="111" spans="1:21" s="194" customFormat="1" ht="15.75" x14ac:dyDescent="0.25">
      <c r="A111" s="205"/>
      <c r="B111" s="201"/>
      <c r="C111" s="201"/>
      <c r="D111" s="201"/>
      <c r="E111" s="201"/>
      <c r="F111" s="197"/>
      <c r="G111" s="197" t="s">
        <v>123</v>
      </c>
      <c r="H111" s="197"/>
      <c r="I111" s="197"/>
      <c r="J111" s="201"/>
      <c r="K111" s="201"/>
      <c r="L111" s="201"/>
      <c r="M111" s="201"/>
      <c r="N111" s="201"/>
      <c r="O111" s="201"/>
      <c r="P111" s="201"/>
      <c r="Q111" s="201"/>
      <c r="R111" s="206"/>
      <c r="S111" s="260"/>
      <c r="T111"/>
    </row>
    <row r="112" spans="1:21" ht="15.75" x14ac:dyDescent="0.25">
      <c r="A112" s="157" t="s">
        <v>69</v>
      </c>
      <c r="B112" s="115"/>
      <c r="C112" s="115"/>
      <c r="D112" s="116"/>
      <c r="E112" s="116"/>
      <c r="F112" s="119" t="s">
        <v>74</v>
      </c>
      <c r="G112" s="120"/>
      <c r="H112" s="120"/>
      <c r="I112" s="120"/>
      <c r="J112" s="120"/>
      <c r="K112" s="6"/>
      <c r="L112" s="6"/>
      <c r="M112" s="6"/>
      <c r="N112" s="6"/>
      <c r="O112" s="6"/>
      <c r="P112" s="6"/>
      <c r="Q112" s="6"/>
      <c r="R112" s="156"/>
    </row>
    <row r="113" spans="1:18" ht="16.5" x14ac:dyDescent="0.25">
      <c r="A113" s="158" t="s">
        <v>71</v>
      </c>
      <c r="B113" s="115"/>
      <c r="C113" s="115"/>
      <c r="D113" s="116"/>
      <c r="E113" s="116"/>
      <c r="F113" s="159" t="s">
        <v>75</v>
      </c>
      <c r="G113" s="121"/>
      <c r="H113" s="121"/>
      <c r="I113" s="121"/>
      <c r="J113" s="120"/>
      <c r="K113" s="6"/>
      <c r="L113" s="6"/>
      <c r="M113" s="6"/>
      <c r="N113" s="6"/>
      <c r="O113" s="6"/>
      <c r="P113" s="6"/>
      <c r="Q113" s="6"/>
      <c r="R113" s="156"/>
    </row>
    <row r="114" spans="1:18" ht="16.5" x14ac:dyDescent="0.25">
      <c r="A114" s="158" t="s">
        <v>70</v>
      </c>
      <c r="B114" s="117"/>
      <c r="C114" s="115"/>
      <c r="D114" s="116"/>
      <c r="E114" s="116"/>
      <c r="F114" s="159" t="s">
        <v>76</v>
      </c>
      <c r="G114" s="121"/>
      <c r="H114" s="121"/>
      <c r="I114" s="121"/>
      <c r="J114" s="120"/>
      <c r="K114" s="6"/>
      <c r="L114" s="6"/>
      <c r="M114" s="6"/>
      <c r="N114" s="6"/>
      <c r="O114" s="6"/>
      <c r="P114" s="6"/>
      <c r="Q114" s="6"/>
      <c r="R114" s="156"/>
    </row>
    <row r="115" spans="1:18" ht="16.5" thickBot="1" x14ac:dyDescent="0.3">
      <c r="A115" s="235"/>
      <c r="B115" s="118"/>
      <c r="C115" s="118"/>
      <c r="D115" s="118"/>
      <c r="E115" s="118"/>
      <c r="F115" s="236" t="s">
        <v>73</v>
      </c>
      <c r="G115" s="237"/>
      <c r="H115" s="237"/>
      <c r="I115" s="237"/>
      <c r="J115" s="237"/>
      <c r="K115" s="10"/>
      <c r="L115" s="10"/>
      <c r="M115" s="10"/>
      <c r="N115" s="10"/>
      <c r="O115" s="10"/>
      <c r="P115" s="10"/>
      <c r="Q115" s="10"/>
      <c r="R115" s="161"/>
    </row>
    <row r="116" spans="1:18" x14ac:dyDescent="0.25">
      <c r="R116" s="18"/>
    </row>
    <row r="117" spans="1:18" x14ac:dyDescent="0.25">
      <c r="R117" s="18"/>
    </row>
    <row r="118" spans="1:18" x14ac:dyDescent="0.25">
      <c r="R118" s="18"/>
    </row>
  </sheetData>
  <autoFilter ref="A18:U102"/>
  <mergeCells count="17">
    <mergeCell ref="A13:C13"/>
    <mergeCell ref="A14:C15"/>
    <mergeCell ref="L104:N104"/>
    <mergeCell ref="O104:P105"/>
    <mergeCell ref="N13:R13"/>
    <mergeCell ref="N14:R15"/>
    <mergeCell ref="D13:F13"/>
    <mergeCell ref="D14:F15"/>
    <mergeCell ref="G13:I13"/>
    <mergeCell ref="G14:I15"/>
    <mergeCell ref="J13:M13"/>
    <mergeCell ref="J14:M15"/>
    <mergeCell ref="F5:I5"/>
    <mergeCell ref="F8:I8"/>
    <mergeCell ref="F10:I10"/>
    <mergeCell ref="J4:R5"/>
    <mergeCell ref="J6:R10"/>
  </mergeCells>
  <phoneticPr fontId="38" type="noConversion"/>
  <conditionalFormatting sqref="S19:S101">
    <cfRule type="expression" dxfId="10" priority="4">
      <formula>OR(ИнвОснова="ИНВ", ТмжОснова="ИНВ")</formula>
    </cfRule>
  </conditionalFormatting>
  <conditionalFormatting sqref="S19:S101">
    <cfRule type="expression" dxfId="9" priority="1">
      <formula>NOT(ЕФОРМУЛА)</formula>
    </cfRule>
  </conditionalFormatting>
  <conditionalFormatting sqref="S19:S101">
    <cfRule type="expression" dxfId="8" priority="2">
      <formula>IF(Просрочена=0, FALSE, TODAY() - $DN19 &gt;=  Просрочена)</formula>
    </cfRule>
    <cfRule type="expression" dxfId="7" priority="3">
      <formula>IF(Устарела=0, FALSE, TODAY() - $DN19 &gt;=  Устарела)</formula>
    </cfRule>
  </conditionalFormatting>
  <pageMargins left="0.23622047244094491" right="7.874015748031496E-2" top="0.35433070866141736" bottom="0.74803149606299213" header="0.31496062992125984" footer="0.31496062992125984"/>
  <pageSetup paperSize="9" scale="52" fitToWidth="0" fitToHeight="0" orientation="landscape" r:id="rId1"/>
  <headerFooter alignWithMargins="0">
    <oddFooter xml:space="preserve">&amp;CSpoločnosť zapísaná do Spoločnosť zapísaná do Obchodného registra Okresného súdu Bratislava I, oddiel: Sro, vložka číslo: 114414/B&amp;Rstranka 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1"/>
  <sheetViews>
    <sheetView tabSelected="1" showWhiteSpace="0" view="pageLayout" topLeftCell="A100" zoomScale="55" zoomScaleNormal="70" zoomScalePageLayoutView="55" workbookViewId="0">
      <selection activeCell="B18" sqref="B18:B100"/>
    </sheetView>
  </sheetViews>
  <sheetFormatPr defaultRowHeight="12.75" x14ac:dyDescent="0.2"/>
  <cols>
    <col min="1" max="1" width="9.85546875" style="41" customWidth="1"/>
    <col min="2" max="2" width="26.7109375" style="41" customWidth="1"/>
    <col min="3" max="3" width="15" style="41" customWidth="1"/>
    <col min="4" max="4" width="21.140625" style="41" customWidth="1"/>
    <col min="5" max="5" width="18.7109375" style="41" customWidth="1"/>
    <col min="6" max="6" width="18.140625" style="41" customWidth="1"/>
    <col min="7" max="7" width="12.85546875" style="41" customWidth="1"/>
    <col min="8" max="8" width="9.85546875" style="41" customWidth="1"/>
    <col min="9" max="9" width="13.28515625" style="41" customWidth="1"/>
    <col min="10" max="10" width="10.5703125" style="41" customWidth="1"/>
    <col min="11" max="11" width="14.5703125" style="41" customWidth="1"/>
    <col min="12" max="12" width="17.7109375" style="41" customWidth="1"/>
    <col min="13" max="13" width="13.42578125" style="41" customWidth="1"/>
    <col min="14" max="14" width="15.140625" style="41" customWidth="1"/>
    <col min="15" max="15" width="13.42578125" style="41" customWidth="1"/>
    <col min="16" max="16" width="15.140625" style="41" customWidth="1"/>
    <col min="17" max="17" width="14.140625" style="41" customWidth="1"/>
    <col min="18" max="18" width="16.42578125" style="41" customWidth="1"/>
    <col min="19" max="19" width="12" style="41" hidden="1" customWidth="1"/>
    <col min="20" max="20" width="12.5703125" style="41" customWidth="1"/>
    <col min="21" max="21" width="0" style="41" hidden="1" customWidth="1"/>
    <col min="22" max="16384" width="9.140625" style="41"/>
  </cols>
  <sheetData>
    <row r="1" spans="1:23" ht="15.75" x14ac:dyDescent="0.25">
      <c r="A1" s="40" t="s">
        <v>36</v>
      </c>
      <c r="C1" s="41">
        <f>[2]Инвойс!C1</f>
        <v>0</v>
      </c>
      <c r="N1" s="317" t="s">
        <v>37</v>
      </c>
      <c r="O1" s="317"/>
      <c r="P1" s="317"/>
      <c r="Q1" s="317"/>
      <c r="R1" s="317"/>
      <c r="S1" s="41">
        <f>C1</f>
        <v>0</v>
      </c>
    </row>
    <row r="2" spans="1:23" s="43" customFormat="1" ht="15.75" x14ac:dyDescent="0.25">
      <c r="A2" s="42" t="s">
        <v>84</v>
      </c>
      <c r="N2" s="318" t="s">
        <v>85</v>
      </c>
      <c r="O2" s="318"/>
      <c r="P2" s="318"/>
      <c r="Q2" s="318"/>
      <c r="R2" s="318"/>
    </row>
    <row r="3" spans="1:23" ht="18" x14ac:dyDescent="0.25">
      <c r="A3" s="40"/>
      <c r="F3" s="319" t="s">
        <v>38</v>
      </c>
      <c r="G3" s="319"/>
      <c r="H3" s="319"/>
      <c r="I3" s="319"/>
      <c r="J3" s="44">
        <v>17003</v>
      </c>
      <c r="K3" s="45" t="s">
        <v>39</v>
      </c>
      <c r="L3" s="46" t="e">
        <f>'VZOR 1'!F8:I8</f>
        <v>#VALUE!</v>
      </c>
      <c r="O3" s="174"/>
      <c r="P3" s="47"/>
      <c r="Q3" s="47"/>
      <c r="R3" s="47"/>
    </row>
    <row r="4" spans="1:23" ht="15" customHeight="1" x14ac:dyDescent="0.2">
      <c r="A4" s="175"/>
    </row>
    <row r="5" spans="1:23" ht="47.25" customHeight="1" x14ac:dyDescent="0.25">
      <c r="A5" s="320" t="s">
        <v>82</v>
      </c>
      <c r="B5" s="320"/>
      <c r="C5" s="320"/>
      <c r="D5" s="320"/>
      <c r="E5" s="320"/>
      <c r="F5" s="320"/>
      <c r="G5" s="321"/>
      <c r="H5" s="49"/>
      <c r="I5" s="320" t="s">
        <v>83</v>
      </c>
      <c r="J5" s="320"/>
      <c r="K5" s="320"/>
      <c r="L5" s="320"/>
      <c r="M5" s="320"/>
      <c r="N5" s="320"/>
      <c r="O5" s="320"/>
      <c r="P5" s="49"/>
      <c r="Q5" s="50"/>
      <c r="R5" s="50"/>
    </row>
    <row r="6" spans="1:23" ht="24" customHeight="1" x14ac:dyDescent="0.25">
      <c r="A6" s="310" t="s">
        <v>40</v>
      </c>
      <c r="B6" s="310"/>
      <c r="C6" s="310"/>
      <c r="D6" s="310"/>
      <c r="E6" s="310"/>
      <c r="F6" s="51">
        <f>O6</f>
        <v>2398.2900000000009</v>
      </c>
      <c r="G6" s="173" t="s">
        <v>41</v>
      </c>
      <c r="H6" s="52"/>
      <c r="I6" s="310" t="s">
        <v>42</v>
      </c>
      <c r="J6" s="310"/>
      <c r="K6" s="310"/>
      <c r="L6" s="310"/>
      <c r="M6" s="310"/>
      <c r="N6" s="310"/>
      <c r="O6" s="53">
        <f>N101</f>
        <v>2398.2900000000009</v>
      </c>
      <c r="P6" s="54" t="s">
        <v>43</v>
      </c>
      <c r="Q6" s="55"/>
      <c r="R6" s="50"/>
    </row>
    <row r="7" spans="1:23" ht="19.5" customHeight="1" x14ac:dyDescent="0.25">
      <c r="A7" s="310" t="s">
        <v>44</v>
      </c>
      <c r="B7" s="310"/>
      <c r="C7" s="310"/>
      <c r="D7" s="310"/>
      <c r="E7" s="310"/>
      <c r="F7" s="310"/>
      <c r="G7" s="311"/>
      <c r="H7" s="52"/>
      <c r="I7" s="55" t="s">
        <v>45</v>
      </c>
      <c r="J7" s="52"/>
      <c r="K7" s="52"/>
      <c r="L7" s="50"/>
      <c r="M7" s="55"/>
      <c r="N7" s="55"/>
      <c r="O7" s="55"/>
      <c r="P7" s="55"/>
      <c r="Q7" s="55"/>
      <c r="R7" s="55"/>
      <c r="S7" s="56"/>
      <c r="T7" s="56"/>
      <c r="U7" s="56"/>
      <c r="V7" s="56"/>
      <c r="W7" s="57"/>
    </row>
    <row r="8" spans="1:23" ht="8.25" customHeight="1" x14ac:dyDescent="0.25">
      <c r="A8" s="52"/>
      <c r="B8" s="52"/>
      <c r="C8" s="52"/>
      <c r="D8" s="52"/>
      <c r="E8" s="52"/>
      <c r="F8" s="52"/>
      <c r="G8" s="58"/>
      <c r="H8" s="52"/>
      <c r="I8" s="52"/>
      <c r="J8" s="52"/>
      <c r="K8" s="52"/>
      <c r="L8" s="55"/>
      <c r="M8" s="55"/>
      <c r="N8" s="55"/>
      <c r="O8" s="59"/>
      <c r="P8" s="60"/>
      <c r="Q8" s="61"/>
      <c r="R8" s="61"/>
      <c r="S8" s="62"/>
      <c r="T8" s="62"/>
      <c r="U8" s="63"/>
      <c r="V8" s="64"/>
      <c r="W8" s="65"/>
    </row>
    <row r="9" spans="1:23" ht="22.5" customHeight="1" x14ac:dyDescent="0.25">
      <c r="A9" s="312" t="s">
        <v>46</v>
      </c>
      <c r="B9" s="312"/>
      <c r="C9" s="312"/>
      <c r="D9" s="312"/>
      <c r="E9" s="312"/>
      <c r="F9" s="312"/>
      <c r="G9" s="313"/>
      <c r="H9" s="66"/>
      <c r="I9" s="316" t="s">
        <v>47</v>
      </c>
      <c r="J9" s="316"/>
      <c r="K9" s="316"/>
      <c r="L9" s="316"/>
      <c r="M9" s="316"/>
      <c r="N9" s="316"/>
      <c r="O9" s="316"/>
      <c r="P9" s="67"/>
      <c r="Q9" s="67"/>
      <c r="R9" s="67"/>
      <c r="S9" s="68"/>
      <c r="T9" s="68"/>
      <c r="U9" s="68"/>
      <c r="V9" s="68"/>
      <c r="W9" s="57"/>
    </row>
    <row r="10" spans="1:23" ht="6.75" customHeight="1" x14ac:dyDescent="0.25">
      <c r="A10" s="66"/>
      <c r="B10" s="69"/>
      <c r="C10" s="69"/>
      <c r="D10" s="69"/>
      <c r="E10" s="69"/>
      <c r="F10" s="69"/>
      <c r="G10" s="70"/>
      <c r="H10" s="71"/>
      <c r="I10" s="72"/>
      <c r="J10" s="72"/>
      <c r="K10" s="73"/>
      <c r="L10" s="73"/>
      <c r="M10" s="73"/>
      <c r="N10" s="73"/>
      <c r="O10" s="59"/>
      <c r="P10" s="60"/>
      <c r="Q10" s="61"/>
      <c r="R10" s="61"/>
      <c r="S10" s="74"/>
      <c r="T10" s="57"/>
      <c r="U10" s="57"/>
      <c r="V10" s="57"/>
      <c r="W10" s="57"/>
    </row>
    <row r="11" spans="1:23" ht="18" x14ac:dyDescent="0.2">
      <c r="A11" s="314" t="s">
        <v>48</v>
      </c>
      <c r="B11" s="314"/>
      <c r="C11" s="314"/>
      <c r="D11" s="314"/>
      <c r="E11" s="314"/>
      <c r="F11" s="314"/>
      <c r="G11" s="315"/>
      <c r="H11" s="75"/>
      <c r="I11" s="322" t="s">
        <v>49</v>
      </c>
      <c r="J11" s="322"/>
      <c r="K11" s="322"/>
      <c r="L11" s="322"/>
      <c r="M11" s="322"/>
      <c r="N11" s="322"/>
      <c r="O11" s="322"/>
      <c r="P11" s="322"/>
      <c r="Q11" s="322"/>
      <c r="R11" s="322"/>
      <c r="S11" s="322"/>
      <c r="T11" s="76"/>
      <c r="U11" s="76"/>
      <c r="V11" s="76"/>
      <c r="W11" s="57"/>
    </row>
    <row r="12" spans="1:23" ht="6" customHeight="1" x14ac:dyDescent="0.25">
      <c r="A12" s="75"/>
      <c r="B12" s="75"/>
      <c r="C12" s="75"/>
      <c r="D12" s="75"/>
      <c r="E12" s="75"/>
      <c r="F12" s="75"/>
      <c r="G12" s="77"/>
      <c r="H12" s="75"/>
      <c r="I12" s="75"/>
      <c r="J12" s="75"/>
      <c r="K12" s="75"/>
      <c r="L12" s="71"/>
      <c r="M12" s="71"/>
      <c r="N12" s="71"/>
      <c r="O12" s="71"/>
      <c r="P12" s="71"/>
      <c r="Q12" s="71"/>
      <c r="R12" s="71"/>
      <c r="S12" s="74"/>
      <c r="T12" s="57"/>
      <c r="U12" s="57"/>
      <c r="V12" s="57"/>
      <c r="W12" s="57"/>
    </row>
    <row r="13" spans="1:23" ht="53.25" customHeight="1" x14ac:dyDescent="0.2">
      <c r="A13" s="323" t="s">
        <v>128</v>
      </c>
      <c r="B13" s="323"/>
      <c r="C13" s="323"/>
      <c r="D13" s="323"/>
      <c r="E13" s="323"/>
      <c r="F13" s="323"/>
      <c r="G13" s="324"/>
      <c r="H13" s="78"/>
      <c r="I13" s="323" t="s">
        <v>129</v>
      </c>
      <c r="J13" s="323"/>
      <c r="K13" s="323"/>
      <c r="L13" s="323"/>
      <c r="M13" s="323"/>
      <c r="N13" s="323"/>
      <c r="O13" s="323"/>
      <c r="P13" s="323"/>
      <c r="Q13" s="323"/>
      <c r="R13" s="323"/>
      <c r="S13" s="79"/>
      <c r="T13" s="79"/>
      <c r="U13" s="79"/>
      <c r="V13" s="79"/>
      <c r="W13" s="57"/>
    </row>
    <row r="14" spans="1:23" ht="6" customHeight="1" x14ac:dyDescent="0.25">
      <c r="A14" s="80"/>
      <c r="B14" s="80"/>
      <c r="C14" s="80"/>
      <c r="D14" s="80"/>
      <c r="E14" s="80"/>
      <c r="F14" s="80"/>
      <c r="G14" s="81"/>
      <c r="H14" s="80"/>
      <c r="I14" s="80"/>
      <c r="J14" s="80"/>
      <c r="K14" s="80"/>
      <c r="L14" s="80"/>
      <c r="M14" s="80"/>
      <c r="N14" s="80"/>
      <c r="O14" s="80"/>
      <c r="P14" s="80"/>
      <c r="Q14" s="61"/>
      <c r="R14" s="61"/>
      <c r="S14" s="79"/>
      <c r="T14" s="79"/>
      <c r="U14" s="79"/>
      <c r="V14" s="79"/>
      <c r="W14" s="57"/>
    </row>
    <row r="15" spans="1:23" ht="67.150000000000006" customHeight="1" thickBot="1" x14ac:dyDescent="0.3">
      <c r="A15" s="314" t="s">
        <v>50</v>
      </c>
      <c r="B15" s="314"/>
      <c r="C15" s="314"/>
      <c r="D15" s="314"/>
      <c r="E15" s="314"/>
      <c r="F15" s="314"/>
      <c r="G15" s="315"/>
      <c r="H15" s="82"/>
      <c r="I15" s="314" t="s">
        <v>51</v>
      </c>
      <c r="J15" s="314"/>
      <c r="K15" s="314"/>
      <c r="L15" s="314"/>
      <c r="M15" s="314"/>
      <c r="N15" s="314"/>
      <c r="O15" s="314"/>
      <c r="P15" s="314"/>
      <c r="Q15" s="314"/>
      <c r="R15" s="314"/>
      <c r="S15" s="74"/>
      <c r="T15" s="57"/>
      <c r="U15" s="57"/>
      <c r="V15" s="57"/>
      <c r="W15" s="57"/>
    </row>
    <row r="16" spans="1:23" s="1" customFormat="1" ht="24.75" thickBot="1" x14ac:dyDescent="0.3">
      <c r="A16" s="25" t="s">
        <v>4</v>
      </c>
      <c r="B16" s="125" t="s">
        <v>89</v>
      </c>
      <c r="C16" s="26" t="s">
        <v>10</v>
      </c>
      <c r="D16" s="125" t="s">
        <v>88</v>
      </c>
      <c r="E16" s="27" t="s">
        <v>7</v>
      </c>
      <c r="F16" s="26" t="s">
        <v>11</v>
      </c>
      <c r="G16" s="26" t="s">
        <v>12</v>
      </c>
      <c r="H16" s="26" t="s">
        <v>13</v>
      </c>
      <c r="I16" s="28" t="s">
        <v>14</v>
      </c>
      <c r="J16" s="126" t="s">
        <v>92</v>
      </c>
      <c r="K16" s="127" t="s">
        <v>91</v>
      </c>
      <c r="L16" s="28" t="s">
        <v>15</v>
      </c>
      <c r="M16" s="25" t="s">
        <v>8</v>
      </c>
      <c r="N16" s="126" t="s">
        <v>90</v>
      </c>
      <c r="O16" s="25" t="s">
        <v>17</v>
      </c>
      <c r="P16" s="25" t="s">
        <v>16</v>
      </c>
      <c r="Q16" s="25" t="s">
        <v>2</v>
      </c>
      <c r="R16" s="25" t="s">
        <v>1</v>
      </c>
    </row>
    <row r="17" spans="1:20" s="1" customFormat="1" ht="48.75" thickBot="1" x14ac:dyDescent="0.3">
      <c r="A17" s="143" t="s">
        <v>29</v>
      </c>
      <c r="B17" s="144" t="s">
        <v>28</v>
      </c>
      <c r="C17" s="145" t="s">
        <v>27</v>
      </c>
      <c r="D17" s="146" t="s">
        <v>87</v>
      </c>
      <c r="E17" s="145" t="s">
        <v>26</v>
      </c>
      <c r="F17" s="145" t="s">
        <v>25</v>
      </c>
      <c r="G17" s="145" t="s">
        <v>24</v>
      </c>
      <c r="H17" s="145" t="s">
        <v>23</v>
      </c>
      <c r="I17" s="145" t="s">
        <v>22</v>
      </c>
      <c r="J17" s="145" t="s">
        <v>21</v>
      </c>
      <c r="K17" s="145" t="s">
        <v>20</v>
      </c>
      <c r="L17" s="145" t="s">
        <v>62</v>
      </c>
      <c r="M17" s="145" t="s">
        <v>30</v>
      </c>
      <c r="N17" s="145" t="s">
        <v>18</v>
      </c>
      <c r="O17" s="145" t="s">
        <v>19</v>
      </c>
      <c r="P17" s="145" t="s">
        <v>32</v>
      </c>
      <c r="Q17" s="145" t="s">
        <v>63</v>
      </c>
      <c r="R17" s="147" t="s">
        <v>64</v>
      </c>
    </row>
    <row r="18" spans="1:20" s="1" customFormat="1" ht="79.5" thickTop="1" x14ac:dyDescent="0.25">
      <c r="A18" s="137">
        <v>1</v>
      </c>
      <c r="B18" s="328" t="s">
        <v>163</v>
      </c>
      <c r="C18" s="171" t="s">
        <v>124</v>
      </c>
      <c r="D18" s="171" t="s">
        <v>137</v>
      </c>
      <c r="E18" s="171" t="s">
        <v>137</v>
      </c>
      <c r="F18" s="171">
        <v>4202221000</v>
      </c>
      <c r="G18" s="171" t="s">
        <v>135</v>
      </c>
      <c r="H18" s="128" t="s">
        <v>93</v>
      </c>
      <c r="I18" s="171">
        <v>4</v>
      </c>
      <c r="J18" s="129">
        <f t="shared" ref="J18:J81" si="0">ROUNDUP(S18*Q18/I18,2)</f>
        <v>21.39</v>
      </c>
      <c r="K18" s="129">
        <f t="shared" ref="K18:K81" si="1">ROUND(J18*I18,2)</f>
        <v>85.56</v>
      </c>
      <c r="L18" s="208">
        <f t="shared" ref="L18:L81" si="2">1-M18/J18</f>
        <v>0.8999532491818607</v>
      </c>
      <c r="M18" s="129">
        <f t="shared" ref="M18:M81" si="3">ROUND(J18/10,2)</f>
        <v>2.14</v>
      </c>
      <c r="N18" s="129">
        <f t="shared" ref="N18:N81" si="4">ROUND(M18*I18,2)</f>
        <v>8.56</v>
      </c>
      <c r="O18" s="128" t="s">
        <v>98</v>
      </c>
      <c r="P18" s="171" t="s">
        <v>109</v>
      </c>
      <c r="Q18" s="129">
        <f t="shared" ref="Q18:Q81" si="5">ROUNDUP(R18*0.95,2)</f>
        <v>2.85</v>
      </c>
      <c r="R18" s="247">
        <v>3</v>
      </c>
      <c r="S18" s="253">
        <v>30.02</v>
      </c>
      <c r="T18"/>
    </row>
    <row r="19" spans="1:20" s="1" customFormat="1" ht="157.5" x14ac:dyDescent="0.25">
      <c r="A19" s="139">
        <v>2</v>
      </c>
      <c r="B19" s="329" t="s">
        <v>143</v>
      </c>
      <c r="C19" s="192" t="s">
        <v>124</v>
      </c>
      <c r="D19" s="192" t="s">
        <v>138</v>
      </c>
      <c r="E19" s="192" t="s">
        <v>138</v>
      </c>
      <c r="F19" s="192">
        <v>6110209900</v>
      </c>
      <c r="G19" s="192" t="s">
        <v>135</v>
      </c>
      <c r="H19" s="140" t="s">
        <v>93</v>
      </c>
      <c r="I19" s="192">
        <v>10</v>
      </c>
      <c r="J19" s="141">
        <f t="shared" si="0"/>
        <v>9.0399999999999991</v>
      </c>
      <c r="K19" s="141">
        <f t="shared" si="1"/>
        <v>90.4</v>
      </c>
      <c r="L19" s="207">
        <f t="shared" si="2"/>
        <v>0.90044247787610621</v>
      </c>
      <c r="M19" s="141">
        <f t="shared" si="3"/>
        <v>0.9</v>
      </c>
      <c r="N19" s="141">
        <f t="shared" si="4"/>
        <v>9</v>
      </c>
      <c r="O19" s="140" t="s">
        <v>98</v>
      </c>
      <c r="P19" s="192" t="s">
        <v>109</v>
      </c>
      <c r="Q19" s="141">
        <f t="shared" si="5"/>
        <v>4.75</v>
      </c>
      <c r="R19" s="248">
        <v>5</v>
      </c>
      <c r="S19" s="254">
        <v>19.02</v>
      </c>
      <c r="T19"/>
    </row>
    <row r="20" spans="1:20" s="1" customFormat="1" ht="141.75" x14ac:dyDescent="0.25">
      <c r="A20" s="139">
        <v>3</v>
      </c>
      <c r="B20" s="329" t="s">
        <v>144</v>
      </c>
      <c r="C20" s="192" t="s">
        <v>124</v>
      </c>
      <c r="D20" s="192" t="s">
        <v>138</v>
      </c>
      <c r="E20" s="192" t="s">
        <v>138</v>
      </c>
      <c r="F20" s="192">
        <v>6110209900</v>
      </c>
      <c r="G20" s="192" t="s">
        <v>135</v>
      </c>
      <c r="H20" s="140" t="s">
        <v>93</v>
      </c>
      <c r="I20" s="192">
        <v>5</v>
      </c>
      <c r="J20" s="141">
        <f t="shared" si="0"/>
        <v>9.06</v>
      </c>
      <c r="K20" s="141">
        <f t="shared" si="1"/>
        <v>45.3</v>
      </c>
      <c r="L20" s="207">
        <f t="shared" si="2"/>
        <v>0.89955849889624728</v>
      </c>
      <c r="M20" s="141">
        <f t="shared" si="3"/>
        <v>0.91</v>
      </c>
      <c r="N20" s="141">
        <f t="shared" si="4"/>
        <v>4.55</v>
      </c>
      <c r="O20" s="140" t="s">
        <v>98</v>
      </c>
      <c r="P20" s="192" t="s">
        <v>109</v>
      </c>
      <c r="Q20" s="141">
        <f t="shared" si="5"/>
        <v>2.38</v>
      </c>
      <c r="R20" s="248">
        <v>2.5</v>
      </c>
      <c r="S20" s="255">
        <v>19.02</v>
      </c>
      <c r="T20"/>
    </row>
    <row r="21" spans="1:20" s="1" customFormat="1" ht="141.75" x14ac:dyDescent="0.25">
      <c r="A21" s="139">
        <v>4</v>
      </c>
      <c r="B21" s="329" t="s">
        <v>145</v>
      </c>
      <c r="C21" s="192" t="s">
        <v>124</v>
      </c>
      <c r="D21" s="192" t="s">
        <v>138</v>
      </c>
      <c r="E21" s="192" t="s">
        <v>138</v>
      </c>
      <c r="F21" s="192">
        <v>6110209900</v>
      </c>
      <c r="G21" s="192" t="s">
        <v>135</v>
      </c>
      <c r="H21" s="140" t="s">
        <v>93</v>
      </c>
      <c r="I21" s="192">
        <v>4</v>
      </c>
      <c r="J21" s="141">
        <f t="shared" si="0"/>
        <v>9.0399999999999991</v>
      </c>
      <c r="K21" s="141">
        <f t="shared" si="1"/>
        <v>36.159999999999997</v>
      </c>
      <c r="L21" s="207">
        <f t="shared" si="2"/>
        <v>0.90044247787610621</v>
      </c>
      <c r="M21" s="141">
        <f t="shared" si="3"/>
        <v>0.9</v>
      </c>
      <c r="N21" s="141">
        <f t="shared" si="4"/>
        <v>3.6</v>
      </c>
      <c r="O21" s="140" t="s">
        <v>98</v>
      </c>
      <c r="P21" s="192" t="s">
        <v>109</v>
      </c>
      <c r="Q21" s="141">
        <f t="shared" si="5"/>
        <v>1.9</v>
      </c>
      <c r="R21" s="248">
        <v>2</v>
      </c>
      <c r="S21" s="254">
        <v>19.02</v>
      </c>
      <c r="T21"/>
    </row>
    <row r="22" spans="1:20" s="1" customFormat="1" ht="157.5" x14ac:dyDescent="0.25">
      <c r="A22" s="139">
        <v>5</v>
      </c>
      <c r="B22" s="329" t="s">
        <v>146</v>
      </c>
      <c r="C22" s="192" t="s">
        <v>124</v>
      </c>
      <c r="D22" s="192" t="s">
        <v>116</v>
      </c>
      <c r="E22" s="192" t="s">
        <v>116</v>
      </c>
      <c r="F22" s="192">
        <v>6110209900</v>
      </c>
      <c r="G22" s="192" t="s">
        <v>136</v>
      </c>
      <c r="H22" s="140" t="s">
        <v>93</v>
      </c>
      <c r="I22" s="192">
        <v>165</v>
      </c>
      <c r="J22" s="141">
        <f t="shared" si="0"/>
        <v>4.42</v>
      </c>
      <c r="K22" s="141">
        <f t="shared" si="1"/>
        <v>729.3</v>
      </c>
      <c r="L22" s="207">
        <f t="shared" si="2"/>
        <v>0.90045248868778283</v>
      </c>
      <c r="M22" s="141">
        <f t="shared" si="3"/>
        <v>0.44</v>
      </c>
      <c r="N22" s="141">
        <f t="shared" si="4"/>
        <v>72.599999999999994</v>
      </c>
      <c r="O22" s="140" t="s">
        <v>98</v>
      </c>
      <c r="P22" s="192">
        <v>1</v>
      </c>
      <c r="Q22" s="141">
        <f t="shared" si="5"/>
        <v>38.29</v>
      </c>
      <c r="R22" s="248">
        <v>40.299999999999997</v>
      </c>
      <c r="S22" s="255">
        <v>19.02</v>
      </c>
      <c r="T22"/>
    </row>
    <row r="23" spans="1:20" s="1" customFormat="1" ht="157.5" x14ac:dyDescent="0.25">
      <c r="A23" s="139">
        <v>6</v>
      </c>
      <c r="B23" s="329" t="s">
        <v>147</v>
      </c>
      <c r="C23" s="192" t="s">
        <v>124</v>
      </c>
      <c r="D23" s="192" t="s">
        <v>116</v>
      </c>
      <c r="E23" s="192" t="s">
        <v>116</v>
      </c>
      <c r="F23" s="192">
        <v>6110209900</v>
      </c>
      <c r="G23" s="192" t="s">
        <v>136</v>
      </c>
      <c r="H23" s="140" t="s">
        <v>93</v>
      </c>
      <c r="I23" s="192">
        <v>197</v>
      </c>
      <c r="J23" s="141">
        <f t="shared" si="0"/>
        <v>3.9499999999999997</v>
      </c>
      <c r="K23" s="141">
        <f t="shared" si="1"/>
        <v>778.15</v>
      </c>
      <c r="L23" s="207">
        <f t="shared" si="2"/>
        <v>0.89873417721518989</v>
      </c>
      <c r="M23" s="141">
        <f t="shared" si="3"/>
        <v>0.4</v>
      </c>
      <c r="N23" s="141">
        <f t="shared" si="4"/>
        <v>78.8</v>
      </c>
      <c r="O23" s="140" t="s">
        <v>98</v>
      </c>
      <c r="P23" s="192">
        <v>1</v>
      </c>
      <c r="Q23" s="141">
        <f t="shared" si="5"/>
        <v>40.85</v>
      </c>
      <c r="R23" s="248">
        <v>43</v>
      </c>
      <c r="S23" s="254">
        <v>19.02</v>
      </c>
      <c r="T23"/>
    </row>
    <row r="24" spans="1:20" s="1" customFormat="1" ht="126" x14ac:dyDescent="0.25">
      <c r="A24" s="139">
        <v>7</v>
      </c>
      <c r="B24" s="329" t="s">
        <v>164</v>
      </c>
      <c r="C24" s="192" t="s">
        <v>124</v>
      </c>
      <c r="D24" s="192" t="s">
        <v>125</v>
      </c>
      <c r="E24" s="192" t="s">
        <v>125</v>
      </c>
      <c r="F24" s="192">
        <v>6110209900</v>
      </c>
      <c r="G24" s="192" t="s">
        <v>135</v>
      </c>
      <c r="H24" s="140" t="s">
        <v>93</v>
      </c>
      <c r="I24" s="192">
        <v>70</v>
      </c>
      <c r="J24" s="141">
        <f t="shared" si="0"/>
        <v>9.0399999999999991</v>
      </c>
      <c r="K24" s="141">
        <f t="shared" si="1"/>
        <v>632.79999999999995</v>
      </c>
      <c r="L24" s="207">
        <f t="shared" si="2"/>
        <v>0.90044247787610621</v>
      </c>
      <c r="M24" s="141">
        <f t="shared" si="3"/>
        <v>0.9</v>
      </c>
      <c r="N24" s="141">
        <f t="shared" si="4"/>
        <v>63</v>
      </c>
      <c r="O24" s="140" t="s">
        <v>98</v>
      </c>
      <c r="P24" s="192">
        <v>1</v>
      </c>
      <c r="Q24" s="141">
        <f t="shared" si="5"/>
        <v>33.25</v>
      </c>
      <c r="R24" s="248">
        <v>35</v>
      </c>
      <c r="S24" s="255">
        <v>19.02</v>
      </c>
      <c r="T24"/>
    </row>
    <row r="25" spans="1:20" s="1" customFormat="1" ht="189" x14ac:dyDescent="0.25">
      <c r="A25" s="139">
        <v>8</v>
      </c>
      <c r="B25" s="329" t="s">
        <v>165</v>
      </c>
      <c r="C25" s="192" t="s">
        <v>124</v>
      </c>
      <c r="D25" s="192" t="s">
        <v>138</v>
      </c>
      <c r="E25" s="192" t="s">
        <v>138</v>
      </c>
      <c r="F25" s="192">
        <v>6110209900</v>
      </c>
      <c r="G25" s="192" t="s">
        <v>135</v>
      </c>
      <c r="H25" s="140" t="s">
        <v>93</v>
      </c>
      <c r="I25" s="192">
        <v>5</v>
      </c>
      <c r="J25" s="141">
        <f t="shared" si="0"/>
        <v>9.06</v>
      </c>
      <c r="K25" s="141">
        <f t="shared" si="1"/>
        <v>45.3</v>
      </c>
      <c r="L25" s="207">
        <f t="shared" si="2"/>
        <v>0.89955849889624728</v>
      </c>
      <c r="M25" s="141">
        <f t="shared" si="3"/>
        <v>0.91</v>
      </c>
      <c r="N25" s="141">
        <f t="shared" si="4"/>
        <v>4.55</v>
      </c>
      <c r="O25" s="140" t="s">
        <v>98</v>
      </c>
      <c r="P25" s="192" t="s">
        <v>109</v>
      </c>
      <c r="Q25" s="141">
        <f t="shared" si="5"/>
        <v>2.38</v>
      </c>
      <c r="R25" s="248">
        <v>2.5</v>
      </c>
      <c r="S25" s="254">
        <v>19.02</v>
      </c>
      <c r="T25"/>
    </row>
    <row r="26" spans="1:20" s="1" customFormat="1" ht="141.75" x14ac:dyDescent="0.25">
      <c r="A26" s="139">
        <v>9</v>
      </c>
      <c r="B26" s="329" t="s">
        <v>166</v>
      </c>
      <c r="C26" s="192" t="s">
        <v>124</v>
      </c>
      <c r="D26" s="192" t="s">
        <v>126</v>
      </c>
      <c r="E26" s="192" t="s">
        <v>126</v>
      </c>
      <c r="F26" s="192">
        <v>6110209900</v>
      </c>
      <c r="G26" s="192" t="s">
        <v>135</v>
      </c>
      <c r="H26" s="140" t="s">
        <v>93</v>
      </c>
      <c r="I26" s="192">
        <v>17</v>
      </c>
      <c r="J26" s="141">
        <f t="shared" si="0"/>
        <v>8.51</v>
      </c>
      <c r="K26" s="141">
        <f t="shared" si="1"/>
        <v>144.66999999999999</v>
      </c>
      <c r="L26" s="207">
        <f t="shared" si="2"/>
        <v>0.90011750881316099</v>
      </c>
      <c r="M26" s="141">
        <f t="shared" si="3"/>
        <v>0.85</v>
      </c>
      <c r="N26" s="141">
        <f t="shared" si="4"/>
        <v>14.45</v>
      </c>
      <c r="O26" s="140" t="s">
        <v>98</v>
      </c>
      <c r="P26" s="192" t="s">
        <v>109</v>
      </c>
      <c r="Q26" s="141">
        <f t="shared" si="5"/>
        <v>7.6</v>
      </c>
      <c r="R26" s="248">
        <v>8</v>
      </c>
      <c r="S26" s="255">
        <v>19.02</v>
      </c>
      <c r="T26"/>
    </row>
    <row r="27" spans="1:20" s="1" customFormat="1" ht="141.75" x14ac:dyDescent="0.25">
      <c r="A27" s="139">
        <v>10</v>
      </c>
      <c r="B27" s="329" t="s">
        <v>167</v>
      </c>
      <c r="C27" s="192" t="s">
        <v>124</v>
      </c>
      <c r="D27" s="192" t="s">
        <v>126</v>
      </c>
      <c r="E27" s="192" t="s">
        <v>126</v>
      </c>
      <c r="F27" s="192">
        <v>6110209900</v>
      </c>
      <c r="G27" s="192" t="s">
        <v>135</v>
      </c>
      <c r="H27" s="140" t="s">
        <v>93</v>
      </c>
      <c r="I27" s="192">
        <v>6</v>
      </c>
      <c r="J27" s="141">
        <f t="shared" si="0"/>
        <v>9.0399999999999991</v>
      </c>
      <c r="K27" s="141">
        <f t="shared" si="1"/>
        <v>54.24</v>
      </c>
      <c r="L27" s="207">
        <f t="shared" si="2"/>
        <v>0.90044247787610621</v>
      </c>
      <c r="M27" s="141">
        <f t="shared" si="3"/>
        <v>0.9</v>
      </c>
      <c r="N27" s="141">
        <f t="shared" si="4"/>
        <v>5.4</v>
      </c>
      <c r="O27" s="140" t="s">
        <v>98</v>
      </c>
      <c r="P27" s="192" t="s">
        <v>109</v>
      </c>
      <c r="Q27" s="141">
        <f t="shared" si="5"/>
        <v>2.85</v>
      </c>
      <c r="R27" s="248">
        <v>3</v>
      </c>
      <c r="S27" s="254">
        <v>19.02</v>
      </c>
      <c r="T27"/>
    </row>
    <row r="28" spans="1:20" s="1" customFormat="1" ht="141.75" x14ac:dyDescent="0.25">
      <c r="A28" s="139">
        <v>11</v>
      </c>
      <c r="B28" s="329" t="s">
        <v>168</v>
      </c>
      <c r="C28" s="192" t="s">
        <v>124</v>
      </c>
      <c r="D28" s="192" t="s">
        <v>126</v>
      </c>
      <c r="E28" s="192" t="s">
        <v>126</v>
      </c>
      <c r="F28" s="192">
        <v>6110209900</v>
      </c>
      <c r="G28" s="192" t="s">
        <v>135</v>
      </c>
      <c r="H28" s="140" t="s">
        <v>93</v>
      </c>
      <c r="I28" s="192">
        <v>10</v>
      </c>
      <c r="J28" s="141">
        <f t="shared" si="0"/>
        <v>9.0399999999999991</v>
      </c>
      <c r="K28" s="141">
        <f t="shared" si="1"/>
        <v>90.4</v>
      </c>
      <c r="L28" s="207">
        <f t="shared" si="2"/>
        <v>0.90044247787610621</v>
      </c>
      <c r="M28" s="141">
        <f t="shared" si="3"/>
        <v>0.9</v>
      </c>
      <c r="N28" s="141">
        <f t="shared" si="4"/>
        <v>9</v>
      </c>
      <c r="O28" s="140" t="s">
        <v>98</v>
      </c>
      <c r="P28" s="192" t="s">
        <v>109</v>
      </c>
      <c r="Q28" s="141">
        <f t="shared" si="5"/>
        <v>4.75</v>
      </c>
      <c r="R28" s="248">
        <v>5</v>
      </c>
      <c r="S28" s="255">
        <v>19.02</v>
      </c>
      <c r="T28"/>
    </row>
    <row r="29" spans="1:20" s="1" customFormat="1" ht="157.5" x14ac:dyDescent="0.25">
      <c r="A29" s="139">
        <v>12</v>
      </c>
      <c r="B29" s="329" t="s">
        <v>169</v>
      </c>
      <c r="C29" s="192" t="s">
        <v>124</v>
      </c>
      <c r="D29" s="192" t="s">
        <v>126</v>
      </c>
      <c r="E29" s="192" t="s">
        <v>126</v>
      </c>
      <c r="F29" s="192">
        <v>6110209900</v>
      </c>
      <c r="G29" s="192" t="s">
        <v>135</v>
      </c>
      <c r="H29" s="140" t="s">
        <v>93</v>
      </c>
      <c r="I29" s="192">
        <v>4</v>
      </c>
      <c r="J29" s="141">
        <f t="shared" si="0"/>
        <v>9.0399999999999991</v>
      </c>
      <c r="K29" s="141">
        <f t="shared" si="1"/>
        <v>36.159999999999997</v>
      </c>
      <c r="L29" s="207">
        <f t="shared" si="2"/>
        <v>0.90044247787610621</v>
      </c>
      <c r="M29" s="141">
        <f t="shared" si="3"/>
        <v>0.9</v>
      </c>
      <c r="N29" s="141">
        <f t="shared" si="4"/>
        <v>3.6</v>
      </c>
      <c r="O29" s="140" t="s">
        <v>98</v>
      </c>
      <c r="P29" s="192" t="s">
        <v>109</v>
      </c>
      <c r="Q29" s="141">
        <f t="shared" si="5"/>
        <v>1.9</v>
      </c>
      <c r="R29" s="248">
        <v>2</v>
      </c>
      <c r="S29" s="254">
        <v>19.02</v>
      </c>
      <c r="T29"/>
    </row>
    <row r="30" spans="1:20" s="1" customFormat="1" ht="126" x14ac:dyDescent="0.25">
      <c r="A30" s="139">
        <v>13</v>
      </c>
      <c r="B30" s="329" t="s">
        <v>148</v>
      </c>
      <c r="C30" s="192" t="s">
        <v>124</v>
      </c>
      <c r="D30" s="192" t="s">
        <v>139</v>
      </c>
      <c r="E30" s="192" t="s">
        <v>139</v>
      </c>
      <c r="F30" s="192">
        <v>6110309900</v>
      </c>
      <c r="G30" s="192" t="s">
        <v>135</v>
      </c>
      <c r="H30" s="140" t="s">
        <v>93</v>
      </c>
      <c r="I30" s="192">
        <v>100</v>
      </c>
      <c r="J30" s="141">
        <f t="shared" si="0"/>
        <v>6.68</v>
      </c>
      <c r="K30" s="141">
        <f t="shared" si="1"/>
        <v>668</v>
      </c>
      <c r="L30" s="207">
        <f t="shared" si="2"/>
        <v>0.89970059880239517</v>
      </c>
      <c r="M30" s="141">
        <f t="shared" si="3"/>
        <v>0.67</v>
      </c>
      <c r="N30" s="141">
        <f t="shared" si="4"/>
        <v>67</v>
      </c>
      <c r="O30" s="140" t="s">
        <v>98</v>
      </c>
      <c r="P30" s="192">
        <v>1</v>
      </c>
      <c r="Q30" s="141">
        <f t="shared" si="5"/>
        <v>25.65</v>
      </c>
      <c r="R30" s="248">
        <v>27</v>
      </c>
      <c r="S30" s="255">
        <v>26.02</v>
      </c>
      <c r="T30"/>
    </row>
    <row r="31" spans="1:20" s="1" customFormat="1" ht="157.5" x14ac:dyDescent="0.25">
      <c r="A31" s="139">
        <v>14</v>
      </c>
      <c r="B31" s="329" t="s">
        <v>149</v>
      </c>
      <c r="C31" s="192" t="s">
        <v>124</v>
      </c>
      <c r="D31" s="192" t="s">
        <v>139</v>
      </c>
      <c r="E31" s="192" t="s">
        <v>139</v>
      </c>
      <c r="F31" s="192">
        <v>6110309900</v>
      </c>
      <c r="G31" s="192" t="s">
        <v>135</v>
      </c>
      <c r="H31" s="140" t="s">
        <v>93</v>
      </c>
      <c r="I31" s="192">
        <v>80</v>
      </c>
      <c r="J31" s="141">
        <f t="shared" si="0"/>
        <v>6.68</v>
      </c>
      <c r="K31" s="141">
        <f t="shared" si="1"/>
        <v>534.4</v>
      </c>
      <c r="L31" s="207">
        <f t="shared" si="2"/>
        <v>0.89970059880239517</v>
      </c>
      <c r="M31" s="141">
        <f t="shared" si="3"/>
        <v>0.67</v>
      </c>
      <c r="N31" s="141">
        <f t="shared" si="4"/>
        <v>53.6</v>
      </c>
      <c r="O31" s="140" t="s">
        <v>98</v>
      </c>
      <c r="P31" s="192">
        <v>1</v>
      </c>
      <c r="Q31" s="141">
        <f t="shared" si="5"/>
        <v>20.52</v>
      </c>
      <c r="R31" s="248">
        <v>21.6</v>
      </c>
      <c r="S31" s="254">
        <v>26.02</v>
      </c>
      <c r="T31"/>
    </row>
    <row r="32" spans="1:20" s="1" customFormat="1" ht="157.5" x14ac:dyDescent="0.25">
      <c r="A32" s="139">
        <v>15</v>
      </c>
      <c r="B32" s="329" t="s">
        <v>150</v>
      </c>
      <c r="C32" s="192" t="s">
        <v>124</v>
      </c>
      <c r="D32" s="192" t="s">
        <v>139</v>
      </c>
      <c r="E32" s="192" t="s">
        <v>139</v>
      </c>
      <c r="F32" s="192">
        <v>6110309900</v>
      </c>
      <c r="G32" s="192" t="s">
        <v>135</v>
      </c>
      <c r="H32" s="140" t="s">
        <v>93</v>
      </c>
      <c r="I32" s="192">
        <v>80</v>
      </c>
      <c r="J32" s="141">
        <f t="shared" si="0"/>
        <v>6.77</v>
      </c>
      <c r="K32" s="141">
        <f t="shared" si="1"/>
        <v>541.6</v>
      </c>
      <c r="L32" s="207">
        <f t="shared" si="2"/>
        <v>0.89955686853766614</v>
      </c>
      <c r="M32" s="141">
        <f t="shared" si="3"/>
        <v>0.68</v>
      </c>
      <c r="N32" s="141">
        <f t="shared" si="4"/>
        <v>54.4</v>
      </c>
      <c r="O32" s="140" t="s">
        <v>98</v>
      </c>
      <c r="P32" s="192">
        <v>1</v>
      </c>
      <c r="Q32" s="141">
        <f t="shared" si="5"/>
        <v>20.810000000000002</v>
      </c>
      <c r="R32" s="248">
        <v>21.9</v>
      </c>
      <c r="S32" s="255">
        <v>26.02</v>
      </c>
      <c r="T32"/>
    </row>
    <row r="33" spans="1:20" s="1" customFormat="1" ht="157.5" x14ac:dyDescent="0.25">
      <c r="A33" s="139">
        <v>16</v>
      </c>
      <c r="B33" s="329" t="s">
        <v>151</v>
      </c>
      <c r="C33" s="192" t="s">
        <v>124</v>
      </c>
      <c r="D33" s="192" t="s">
        <v>116</v>
      </c>
      <c r="E33" s="192" t="s">
        <v>116</v>
      </c>
      <c r="F33" s="192">
        <v>6110309900</v>
      </c>
      <c r="G33" s="192" t="s">
        <v>136</v>
      </c>
      <c r="H33" s="140" t="s">
        <v>93</v>
      </c>
      <c r="I33" s="192">
        <v>82</v>
      </c>
      <c r="J33" s="141">
        <f t="shared" si="0"/>
        <v>2.92</v>
      </c>
      <c r="K33" s="141">
        <f t="shared" si="1"/>
        <v>239.44</v>
      </c>
      <c r="L33" s="207">
        <f t="shared" si="2"/>
        <v>0.90068493150684936</v>
      </c>
      <c r="M33" s="141">
        <f t="shared" si="3"/>
        <v>0.28999999999999998</v>
      </c>
      <c r="N33" s="141">
        <f t="shared" si="4"/>
        <v>23.78</v>
      </c>
      <c r="O33" s="140" t="s">
        <v>98</v>
      </c>
      <c r="P33" s="192">
        <v>1</v>
      </c>
      <c r="Q33" s="141">
        <f t="shared" si="5"/>
        <v>7.03</v>
      </c>
      <c r="R33" s="248">
        <v>7.4</v>
      </c>
      <c r="S33" s="254">
        <v>34.020000000000003</v>
      </c>
      <c r="T33"/>
    </row>
    <row r="34" spans="1:20" s="1" customFormat="1" ht="157.5" x14ac:dyDescent="0.25">
      <c r="A34" s="139">
        <v>17</v>
      </c>
      <c r="B34" s="329" t="s">
        <v>152</v>
      </c>
      <c r="C34" s="192" t="s">
        <v>124</v>
      </c>
      <c r="D34" s="192" t="s">
        <v>116</v>
      </c>
      <c r="E34" s="192" t="s">
        <v>116</v>
      </c>
      <c r="F34" s="192">
        <v>6110309900</v>
      </c>
      <c r="G34" s="192" t="s">
        <v>136</v>
      </c>
      <c r="H34" s="140" t="s">
        <v>93</v>
      </c>
      <c r="I34" s="192">
        <v>52</v>
      </c>
      <c r="J34" s="141">
        <f t="shared" si="0"/>
        <v>2.9299999999999997</v>
      </c>
      <c r="K34" s="141">
        <f t="shared" si="1"/>
        <v>152.36000000000001</v>
      </c>
      <c r="L34" s="207">
        <f t="shared" si="2"/>
        <v>0.90102389078498291</v>
      </c>
      <c r="M34" s="141">
        <f t="shared" si="3"/>
        <v>0.28999999999999998</v>
      </c>
      <c r="N34" s="141">
        <f t="shared" si="4"/>
        <v>15.08</v>
      </c>
      <c r="O34" s="140" t="s">
        <v>98</v>
      </c>
      <c r="P34" s="192" t="s">
        <v>109</v>
      </c>
      <c r="Q34" s="141">
        <f t="shared" si="5"/>
        <v>4.47</v>
      </c>
      <c r="R34" s="248">
        <v>4.7</v>
      </c>
      <c r="S34" s="255">
        <v>34.020000000000003</v>
      </c>
      <c r="T34"/>
    </row>
    <row r="35" spans="1:20" s="1" customFormat="1" ht="157.5" x14ac:dyDescent="0.25">
      <c r="A35" s="139">
        <v>18</v>
      </c>
      <c r="B35" s="329" t="s">
        <v>153</v>
      </c>
      <c r="C35" s="192" t="s">
        <v>124</v>
      </c>
      <c r="D35" s="192" t="s">
        <v>138</v>
      </c>
      <c r="E35" s="192" t="s">
        <v>138</v>
      </c>
      <c r="F35" s="192">
        <v>6110309900</v>
      </c>
      <c r="G35" s="192" t="s">
        <v>135</v>
      </c>
      <c r="H35" s="140" t="s">
        <v>93</v>
      </c>
      <c r="I35" s="192">
        <v>212</v>
      </c>
      <c r="J35" s="141">
        <f t="shared" si="0"/>
        <v>8.75</v>
      </c>
      <c r="K35" s="141">
        <f t="shared" si="1"/>
        <v>1855</v>
      </c>
      <c r="L35" s="207">
        <f t="shared" si="2"/>
        <v>0.89942857142857147</v>
      </c>
      <c r="M35" s="141">
        <f t="shared" si="3"/>
        <v>0.88</v>
      </c>
      <c r="N35" s="141">
        <f t="shared" si="4"/>
        <v>186.56</v>
      </c>
      <c r="O35" s="140" t="s">
        <v>98</v>
      </c>
      <c r="P35" s="192">
        <v>2</v>
      </c>
      <c r="Q35" s="141">
        <f t="shared" si="5"/>
        <v>71.25</v>
      </c>
      <c r="R35" s="248">
        <v>75</v>
      </c>
      <c r="S35" s="254">
        <v>26.02</v>
      </c>
      <c r="T35"/>
    </row>
    <row r="36" spans="1:20" s="1" customFormat="1" ht="157.5" x14ac:dyDescent="0.25">
      <c r="A36" s="139">
        <v>19</v>
      </c>
      <c r="B36" s="329" t="s">
        <v>154</v>
      </c>
      <c r="C36" s="192" t="s">
        <v>124</v>
      </c>
      <c r="D36" s="192" t="s">
        <v>138</v>
      </c>
      <c r="E36" s="192" t="s">
        <v>138</v>
      </c>
      <c r="F36" s="192">
        <v>6110309900</v>
      </c>
      <c r="G36" s="192" t="s">
        <v>135</v>
      </c>
      <c r="H36" s="140" t="s">
        <v>93</v>
      </c>
      <c r="I36" s="192">
        <v>2</v>
      </c>
      <c r="J36" s="141">
        <f t="shared" si="0"/>
        <v>12.36</v>
      </c>
      <c r="K36" s="141">
        <f t="shared" si="1"/>
        <v>24.72</v>
      </c>
      <c r="L36" s="207">
        <f t="shared" si="2"/>
        <v>0.89967637540453071</v>
      </c>
      <c r="M36" s="141">
        <f t="shared" si="3"/>
        <v>1.24</v>
      </c>
      <c r="N36" s="141">
        <f t="shared" si="4"/>
        <v>2.48</v>
      </c>
      <c r="O36" s="140" t="s">
        <v>98</v>
      </c>
      <c r="P36" s="192" t="s">
        <v>109</v>
      </c>
      <c r="Q36" s="141">
        <f t="shared" si="5"/>
        <v>0.95</v>
      </c>
      <c r="R36" s="248">
        <v>1</v>
      </c>
      <c r="S36" s="255">
        <v>26.02</v>
      </c>
      <c r="T36"/>
    </row>
    <row r="37" spans="1:20" s="1" customFormat="1" ht="157.5" x14ac:dyDescent="0.25">
      <c r="A37" s="139">
        <v>20</v>
      </c>
      <c r="B37" s="329" t="s">
        <v>155</v>
      </c>
      <c r="C37" s="192" t="s">
        <v>124</v>
      </c>
      <c r="D37" s="192" t="s">
        <v>138</v>
      </c>
      <c r="E37" s="192" t="s">
        <v>138</v>
      </c>
      <c r="F37" s="192">
        <v>6110309900</v>
      </c>
      <c r="G37" s="192" t="s">
        <v>135</v>
      </c>
      <c r="H37" s="140" t="s">
        <v>93</v>
      </c>
      <c r="I37" s="192">
        <v>6</v>
      </c>
      <c r="J37" s="141">
        <f t="shared" si="0"/>
        <v>12.36</v>
      </c>
      <c r="K37" s="141">
        <f t="shared" si="1"/>
        <v>74.16</v>
      </c>
      <c r="L37" s="207">
        <f t="shared" si="2"/>
        <v>0.89967637540453071</v>
      </c>
      <c r="M37" s="141">
        <f t="shared" si="3"/>
        <v>1.24</v>
      </c>
      <c r="N37" s="141">
        <f t="shared" si="4"/>
        <v>7.44</v>
      </c>
      <c r="O37" s="140" t="s">
        <v>98</v>
      </c>
      <c r="P37" s="192" t="s">
        <v>109</v>
      </c>
      <c r="Q37" s="141">
        <f t="shared" si="5"/>
        <v>2.85</v>
      </c>
      <c r="R37" s="248">
        <v>3</v>
      </c>
      <c r="S37" s="254">
        <v>26.02</v>
      </c>
      <c r="T37"/>
    </row>
    <row r="38" spans="1:20" s="1" customFormat="1" ht="157.5" x14ac:dyDescent="0.25">
      <c r="A38" s="139">
        <v>21</v>
      </c>
      <c r="B38" s="329" t="s">
        <v>156</v>
      </c>
      <c r="C38" s="192" t="s">
        <v>124</v>
      </c>
      <c r="D38" s="192" t="s">
        <v>138</v>
      </c>
      <c r="E38" s="192" t="s">
        <v>138</v>
      </c>
      <c r="F38" s="192">
        <v>6110309900</v>
      </c>
      <c r="G38" s="192" t="s">
        <v>135</v>
      </c>
      <c r="H38" s="140" t="s">
        <v>93</v>
      </c>
      <c r="I38" s="192">
        <v>10</v>
      </c>
      <c r="J38" s="141">
        <f t="shared" si="0"/>
        <v>12.36</v>
      </c>
      <c r="K38" s="141">
        <f t="shared" si="1"/>
        <v>123.6</v>
      </c>
      <c r="L38" s="207">
        <f t="shared" si="2"/>
        <v>0.89967637540453071</v>
      </c>
      <c r="M38" s="141">
        <f t="shared" si="3"/>
        <v>1.24</v>
      </c>
      <c r="N38" s="141">
        <f t="shared" si="4"/>
        <v>12.4</v>
      </c>
      <c r="O38" s="140" t="s">
        <v>98</v>
      </c>
      <c r="P38" s="192" t="s">
        <v>109</v>
      </c>
      <c r="Q38" s="141">
        <f t="shared" si="5"/>
        <v>4.75</v>
      </c>
      <c r="R38" s="248">
        <v>5</v>
      </c>
      <c r="S38" s="255">
        <v>26.02</v>
      </c>
      <c r="T38"/>
    </row>
    <row r="39" spans="1:20" s="1" customFormat="1" ht="157.5" x14ac:dyDescent="0.25">
      <c r="A39" s="139">
        <v>22</v>
      </c>
      <c r="B39" s="329" t="s">
        <v>157</v>
      </c>
      <c r="C39" s="192" t="s">
        <v>124</v>
      </c>
      <c r="D39" s="192" t="s">
        <v>138</v>
      </c>
      <c r="E39" s="192" t="s">
        <v>138</v>
      </c>
      <c r="F39" s="192">
        <v>6110309900</v>
      </c>
      <c r="G39" s="192" t="s">
        <v>135</v>
      </c>
      <c r="H39" s="140" t="s">
        <v>93</v>
      </c>
      <c r="I39" s="192">
        <v>6</v>
      </c>
      <c r="J39" s="141">
        <f t="shared" si="0"/>
        <v>12.36</v>
      </c>
      <c r="K39" s="141">
        <f t="shared" si="1"/>
        <v>74.16</v>
      </c>
      <c r="L39" s="207">
        <f t="shared" si="2"/>
        <v>0.89967637540453071</v>
      </c>
      <c r="M39" s="141">
        <f t="shared" si="3"/>
        <v>1.24</v>
      </c>
      <c r="N39" s="141">
        <f t="shared" si="4"/>
        <v>7.44</v>
      </c>
      <c r="O39" s="140" t="s">
        <v>98</v>
      </c>
      <c r="P39" s="192" t="s">
        <v>109</v>
      </c>
      <c r="Q39" s="141">
        <f t="shared" si="5"/>
        <v>2.85</v>
      </c>
      <c r="R39" s="248">
        <v>3</v>
      </c>
      <c r="S39" s="254">
        <v>26.02</v>
      </c>
      <c r="T39"/>
    </row>
    <row r="40" spans="1:20" s="1" customFormat="1" ht="126" x14ac:dyDescent="0.25">
      <c r="A40" s="139">
        <v>23</v>
      </c>
      <c r="B40" s="329" t="s">
        <v>170</v>
      </c>
      <c r="C40" s="192" t="s">
        <v>124</v>
      </c>
      <c r="D40" s="192" t="s">
        <v>140</v>
      </c>
      <c r="E40" s="192" t="s">
        <v>140</v>
      </c>
      <c r="F40" s="192">
        <v>6110309900</v>
      </c>
      <c r="G40" s="192" t="s">
        <v>135</v>
      </c>
      <c r="H40" s="140" t="s">
        <v>93</v>
      </c>
      <c r="I40" s="192">
        <v>160</v>
      </c>
      <c r="J40" s="141">
        <f t="shared" si="0"/>
        <v>20.400000000000002</v>
      </c>
      <c r="K40" s="141">
        <f t="shared" si="1"/>
        <v>3264</v>
      </c>
      <c r="L40" s="207">
        <f t="shared" si="2"/>
        <v>0.9</v>
      </c>
      <c r="M40" s="141">
        <f t="shared" si="3"/>
        <v>2.04</v>
      </c>
      <c r="N40" s="141">
        <f t="shared" si="4"/>
        <v>326.39999999999998</v>
      </c>
      <c r="O40" s="140" t="s">
        <v>98</v>
      </c>
      <c r="P40" s="192">
        <v>8</v>
      </c>
      <c r="Q40" s="141">
        <f t="shared" si="5"/>
        <v>125.4</v>
      </c>
      <c r="R40" s="248">
        <v>132</v>
      </c>
      <c r="S40" s="255">
        <v>26.02</v>
      </c>
      <c r="T40"/>
    </row>
    <row r="41" spans="1:20" s="1" customFormat="1" ht="126" x14ac:dyDescent="0.25">
      <c r="A41" s="139">
        <v>24</v>
      </c>
      <c r="B41" s="329" t="s">
        <v>171</v>
      </c>
      <c r="C41" s="192" t="s">
        <v>124</v>
      </c>
      <c r="D41" s="192" t="s">
        <v>138</v>
      </c>
      <c r="E41" s="192" t="s">
        <v>138</v>
      </c>
      <c r="F41" s="192">
        <v>6110309900</v>
      </c>
      <c r="G41" s="192" t="s">
        <v>135</v>
      </c>
      <c r="H41" s="140" t="s">
        <v>93</v>
      </c>
      <c r="I41" s="192">
        <v>9</v>
      </c>
      <c r="J41" s="141">
        <f t="shared" si="0"/>
        <v>13.74</v>
      </c>
      <c r="K41" s="141">
        <f t="shared" si="1"/>
        <v>123.66</v>
      </c>
      <c r="L41" s="207">
        <f t="shared" si="2"/>
        <v>0.90029112081513829</v>
      </c>
      <c r="M41" s="141">
        <f t="shared" si="3"/>
        <v>1.37</v>
      </c>
      <c r="N41" s="141">
        <f t="shared" si="4"/>
        <v>12.33</v>
      </c>
      <c r="O41" s="140" t="s">
        <v>98</v>
      </c>
      <c r="P41" s="192" t="s">
        <v>109</v>
      </c>
      <c r="Q41" s="141">
        <f t="shared" si="5"/>
        <v>4.75</v>
      </c>
      <c r="R41" s="248">
        <v>5</v>
      </c>
      <c r="S41" s="254">
        <v>26.02</v>
      </c>
      <c r="T41"/>
    </row>
    <row r="42" spans="1:20" s="1" customFormat="1" ht="126" x14ac:dyDescent="0.25">
      <c r="A42" s="139">
        <v>25</v>
      </c>
      <c r="B42" s="329" t="s">
        <v>172</v>
      </c>
      <c r="C42" s="192" t="s">
        <v>124</v>
      </c>
      <c r="D42" s="192" t="s">
        <v>138</v>
      </c>
      <c r="E42" s="192" t="s">
        <v>138</v>
      </c>
      <c r="F42" s="192">
        <v>6110309900</v>
      </c>
      <c r="G42" s="192" t="s">
        <v>135</v>
      </c>
      <c r="H42" s="140" t="s">
        <v>93</v>
      </c>
      <c r="I42" s="192">
        <v>16</v>
      </c>
      <c r="J42" s="141">
        <f t="shared" si="0"/>
        <v>12.36</v>
      </c>
      <c r="K42" s="141">
        <f t="shared" si="1"/>
        <v>197.76</v>
      </c>
      <c r="L42" s="207">
        <f t="shared" si="2"/>
        <v>0.89967637540453071</v>
      </c>
      <c r="M42" s="141">
        <f t="shared" si="3"/>
        <v>1.24</v>
      </c>
      <c r="N42" s="141">
        <f t="shared" si="4"/>
        <v>19.84</v>
      </c>
      <c r="O42" s="140" t="s">
        <v>98</v>
      </c>
      <c r="P42" s="192" t="s">
        <v>109</v>
      </c>
      <c r="Q42" s="141">
        <f t="shared" si="5"/>
        <v>7.6</v>
      </c>
      <c r="R42" s="248">
        <v>8</v>
      </c>
      <c r="S42" s="255">
        <v>26.02</v>
      </c>
      <c r="T42"/>
    </row>
    <row r="43" spans="1:20" s="1" customFormat="1" ht="141.75" x14ac:dyDescent="0.25">
      <c r="A43" s="139">
        <v>26</v>
      </c>
      <c r="B43" s="329" t="s">
        <v>173</v>
      </c>
      <c r="C43" s="192" t="s">
        <v>124</v>
      </c>
      <c r="D43" s="192" t="s">
        <v>138</v>
      </c>
      <c r="E43" s="192" t="s">
        <v>138</v>
      </c>
      <c r="F43" s="192">
        <v>6110309900</v>
      </c>
      <c r="G43" s="192" t="s">
        <v>135</v>
      </c>
      <c r="H43" s="140" t="s">
        <v>93</v>
      </c>
      <c r="I43" s="192">
        <v>17</v>
      </c>
      <c r="J43" s="141">
        <f t="shared" si="0"/>
        <v>18.91</v>
      </c>
      <c r="K43" s="141">
        <f t="shared" si="1"/>
        <v>321.47000000000003</v>
      </c>
      <c r="L43" s="207">
        <f t="shared" si="2"/>
        <v>0.90005288207297729</v>
      </c>
      <c r="M43" s="141">
        <f t="shared" si="3"/>
        <v>1.89</v>
      </c>
      <c r="N43" s="141">
        <f t="shared" si="4"/>
        <v>32.130000000000003</v>
      </c>
      <c r="O43" s="140" t="s">
        <v>98</v>
      </c>
      <c r="P43" s="192">
        <v>1</v>
      </c>
      <c r="Q43" s="141">
        <f t="shared" si="5"/>
        <v>12.35</v>
      </c>
      <c r="R43" s="248">
        <v>13</v>
      </c>
      <c r="S43" s="254">
        <v>26.02</v>
      </c>
      <c r="T43"/>
    </row>
    <row r="44" spans="1:20" s="1" customFormat="1" ht="157.5" x14ac:dyDescent="0.25">
      <c r="A44" s="139">
        <v>27</v>
      </c>
      <c r="B44" s="329" t="s">
        <v>174</v>
      </c>
      <c r="C44" s="192" t="s">
        <v>124</v>
      </c>
      <c r="D44" s="192" t="s">
        <v>138</v>
      </c>
      <c r="E44" s="192" t="s">
        <v>138</v>
      </c>
      <c r="F44" s="192">
        <v>6110309900</v>
      </c>
      <c r="G44" s="192" t="s">
        <v>135</v>
      </c>
      <c r="H44" s="140" t="s">
        <v>93</v>
      </c>
      <c r="I44" s="192">
        <v>6</v>
      </c>
      <c r="J44" s="141">
        <f t="shared" si="0"/>
        <v>12.36</v>
      </c>
      <c r="K44" s="141">
        <f t="shared" si="1"/>
        <v>74.16</v>
      </c>
      <c r="L44" s="207">
        <f t="shared" si="2"/>
        <v>0.89967637540453071</v>
      </c>
      <c r="M44" s="141">
        <f t="shared" si="3"/>
        <v>1.24</v>
      </c>
      <c r="N44" s="141">
        <f t="shared" si="4"/>
        <v>7.44</v>
      </c>
      <c r="O44" s="140" t="s">
        <v>98</v>
      </c>
      <c r="P44" s="192" t="s">
        <v>109</v>
      </c>
      <c r="Q44" s="141">
        <f t="shared" si="5"/>
        <v>2.85</v>
      </c>
      <c r="R44" s="248">
        <v>3</v>
      </c>
      <c r="S44" s="255">
        <v>26.02</v>
      </c>
      <c r="T44"/>
    </row>
    <row r="45" spans="1:20" s="1" customFormat="1" ht="157.5" x14ac:dyDescent="0.25">
      <c r="A45" s="139">
        <v>28</v>
      </c>
      <c r="B45" s="329" t="s">
        <v>175</v>
      </c>
      <c r="C45" s="192" t="s">
        <v>124</v>
      </c>
      <c r="D45" s="192" t="s">
        <v>138</v>
      </c>
      <c r="E45" s="192" t="s">
        <v>138</v>
      </c>
      <c r="F45" s="192">
        <v>6110309900</v>
      </c>
      <c r="G45" s="192" t="s">
        <v>135</v>
      </c>
      <c r="H45" s="140" t="s">
        <v>93</v>
      </c>
      <c r="I45" s="192">
        <v>24</v>
      </c>
      <c r="J45" s="141">
        <f t="shared" si="0"/>
        <v>12.36</v>
      </c>
      <c r="K45" s="141">
        <f t="shared" si="1"/>
        <v>296.64</v>
      </c>
      <c r="L45" s="207">
        <f t="shared" si="2"/>
        <v>0.89967637540453071</v>
      </c>
      <c r="M45" s="141">
        <f t="shared" si="3"/>
        <v>1.24</v>
      </c>
      <c r="N45" s="141">
        <f t="shared" si="4"/>
        <v>29.76</v>
      </c>
      <c r="O45" s="140" t="s">
        <v>98</v>
      </c>
      <c r="P45" s="192">
        <v>1</v>
      </c>
      <c r="Q45" s="141">
        <f t="shared" si="5"/>
        <v>11.4</v>
      </c>
      <c r="R45" s="248">
        <v>12</v>
      </c>
      <c r="S45" s="254">
        <v>26.02</v>
      </c>
      <c r="T45"/>
    </row>
    <row r="46" spans="1:20" s="1" customFormat="1" ht="157.5" x14ac:dyDescent="0.25">
      <c r="A46" s="139">
        <v>29</v>
      </c>
      <c r="B46" s="329" t="s">
        <v>176</v>
      </c>
      <c r="C46" s="192" t="s">
        <v>124</v>
      </c>
      <c r="D46" s="192" t="s">
        <v>138</v>
      </c>
      <c r="E46" s="192" t="s">
        <v>138</v>
      </c>
      <c r="F46" s="192">
        <v>6110309900</v>
      </c>
      <c r="G46" s="192" t="s">
        <v>135</v>
      </c>
      <c r="H46" s="140" t="s">
        <v>93</v>
      </c>
      <c r="I46" s="192">
        <v>3</v>
      </c>
      <c r="J46" s="141">
        <f t="shared" si="0"/>
        <v>20.650000000000002</v>
      </c>
      <c r="K46" s="141">
        <f t="shared" si="1"/>
        <v>61.95</v>
      </c>
      <c r="L46" s="207">
        <f t="shared" si="2"/>
        <v>0.89975786924939472</v>
      </c>
      <c r="M46" s="141">
        <f t="shared" si="3"/>
        <v>2.0699999999999998</v>
      </c>
      <c r="N46" s="141">
        <f t="shared" si="4"/>
        <v>6.21</v>
      </c>
      <c r="O46" s="140" t="s">
        <v>98</v>
      </c>
      <c r="P46" s="192" t="s">
        <v>109</v>
      </c>
      <c r="Q46" s="141">
        <f t="shared" si="5"/>
        <v>2.38</v>
      </c>
      <c r="R46" s="248">
        <v>2.5</v>
      </c>
      <c r="S46" s="255">
        <v>26.02</v>
      </c>
      <c r="T46"/>
    </row>
    <row r="47" spans="1:20" s="1" customFormat="1" ht="173.25" x14ac:dyDescent="0.25">
      <c r="A47" s="139">
        <v>30</v>
      </c>
      <c r="B47" s="329" t="s">
        <v>177</v>
      </c>
      <c r="C47" s="192" t="s">
        <v>124</v>
      </c>
      <c r="D47" s="192" t="s">
        <v>140</v>
      </c>
      <c r="E47" s="192" t="s">
        <v>140</v>
      </c>
      <c r="F47" s="192">
        <v>6110309900</v>
      </c>
      <c r="G47" s="192" t="s">
        <v>135</v>
      </c>
      <c r="H47" s="140" t="s">
        <v>93</v>
      </c>
      <c r="I47" s="192">
        <v>50</v>
      </c>
      <c r="J47" s="141">
        <f t="shared" si="0"/>
        <v>9.4499999999999993</v>
      </c>
      <c r="K47" s="141">
        <f t="shared" si="1"/>
        <v>472.5</v>
      </c>
      <c r="L47" s="207">
        <f t="shared" si="2"/>
        <v>0.89947089947089942</v>
      </c>
      <c r="M47" s="141">
        <f t="shared" si="3"/>
        <v>0.95</v>
      </c>
      <c r="N47" s="141">
        <f t="shared" si="4"/>
        <v>47.5</v>
      </c>
      <c r="O47" s="140" t="s">
        <v>98</v>
      </c>
      <c r="P47" s="192">
        <v>1</v>
      </c>
      <c r="Q47" s="141">
        <f t="shared" si="5"/>
        <v>18.150000000000002</v>
      </c>
      <c r="R47" s="248">
        <v>19.100000000000001</v>
      </c>
      <c r="S47" s="254">
        <v>26.02</v>
      </c>
      <c r="T47"/>
    </row>
    <row r="48" spans="1:20" s="1" customFormat="1" ht="173.25" x14ac:dyDescent="0.25">
      <c r="A48" s="139">
        <v>31</v>
      </c>
      <c r="B48" s="329" t="s">
        <v>178</v>
      </c>
      <c r="C48" s="192" t="s">
        <v>124</v>
      </c>
      <c r="D48" s="192" t="s">
        <v>140</v>
      </c>
      <c r="E48" s="192" t="s">
        <v>140</v>
      </c>
      <c r="F48" s="192">
        <v>6110309900</v>
      </c>
      <c r="G48" s="192" t="s">
        <v>135</v>
      </c>
      <c r="H48" s="140" t="s">
        <v>93</v>
      </c>
      <c r="I48" s="192">
        <v>50</v>
      </c>
      <c r="J48" s="141">
        <f t="shared" si="0"/>
        <v>9.4499999999999993</v>
      </c>
      <c r="K48" s="141">
        <f t="shared" si="1"/>
        <v>472.5</v>
      </c>
      <c r="L48" s="207">
        <f t="shared" si="2"/>
        <v>0.89947089947089942</v>
      </c>
      <c r="M48" s="141">
        <f t="shared" si="3"/>
        <v>0.95</v>
      </c>
      <c r="N48" s="141">
        <f t="shared" si="4"/>
        <v>47.5</v>
      </c>
      <c r="O48" s="140" t="s">
        <v>98</v>
      </c>
      <c r="P48" s="192">
        <v>1</v>
      </c>
      <c r="Q48" s="141">
        <f t="shared" si="5"/>
        <v>18.150000000000002</v>
      </c>
      <c r="R48" s="248">
        <v>19.100000000000001</v>
      </c>
      <c r="S48" s="255">
        <v>26.02</v>
      </c>
      <c r="T48"/>
    </row>
    <row r="49" spans="1:20" s="1" customFormat="1" ht="173.25" x14ac:dyDescent="0.25">
      <c r="A49" s="139">
        <v>32</v>
      </c>
      <c r="B49" s="329" t="s">
        <v>179</v>
      </c>
      <c r="C49" s="192" t="s">
        <v>124</v>
      </c>
      <c r="D49" s="192" t="s">
        <v>125</v>
      </c>
      <c r="E49" s="192" t="s">
        <v>125</v>
      </c>
      <c r="F49" s="192">
        <v>6110309900</v>
      </c>
      <c r="G49" s="192" t="s">
        <v>135</v>
      </c>
      <c r="H49" s="140" t="s">
        <v>93</v>
      </c>
      <c r="I49" s="192">
        <v>30</v>
      </c>
      <c r="J49" s="141">
        <f t="shared" si="0"/>
        <v>22.67</v>
      </c>
      <c r="K49" s="141">
        <f t="shared" si="1"/>
        <v>680.1</v>
      </c>
      <c r="L49" s="207">
        <f t="shared" si="2"/>
        <v>0.89986766651962946</v>
      </c>
      <c r="M49" s="141">
        <f t="shared" si="3"/>
        <v>2.27</v>
      </c>
      <c r="N49" s="141">
        <f t="shared" si="4"/>
        <v>68.099999999999994</v>
      </c>
      <c r="O49" s="140" t="s">
        <v>98</v>
      </c>
      <c r="P49" s="192">
        <v>1</v>
      </c>
      <c r="Q49" s="141">
        <f t="shared" si="5"/>
        <v>26.130000000000003</v>
      </c>
      <c r="R49" s="248">
        <v>27.5</v>
      </c>
      <c r="S49" s="254">
        <v>26.02</v>
      </c>
      <c r="T49"/>
    </row>
    <row r="50" spans="1:20" s="1" customFormat="1" ht="173.25" x14ac:dyDescent="0.25">
      <c r="A50" s="139">
        <v>33</v>
      </c>
      <c r="B50" s="329" t="s">
        <v>180</v>
      </c>
      <c r="C50" s="192" t="s">
        <v>124</v>
      </c>
      <c r="D50" s="192" t="s">
        <v>140</v>
      </c>
      <c r="E50" s="192" t="s">
        <v>140</v>
      </c>
      <c r="F50" s="192">
        <v>6110309900</v>
      </c>
      <c r="G50" s="192" t="s">
        <v>135</v>
      </c>
      <c r="H50" s="140" t="s">
        <v>93</v>
      </c>
      <c r="I50" s="192">
        <v>50</v>
      </c>
      <c r="J50" s="141">
        <f t="shared" si="0"/>
        <v>18.89</v>
      </c>
      <c r="K50" s="141">
        <f t="shared" si="1"/>
        <v>944.5</v>
      </c>
      <c r="L50" s="207">
        <f t="shared" si="2"/>
        <v>0.89994706193753315</v>
      </c>
      <c r="M50" s="141">
        <f t="shared" si="3"/>
        <v>1.89</v>
      </c>
      <c r="N50" s="141">
        <f t="shared" si="4"/>
        <v>94.5</v>
      </c>
      <c r="O50" s="140" t="s">
        <v>98</v>
      </c>
      <c r="P50" s="192">
        <v>2</v>
      </c>
      <c r="Q50" s="141">
        <f t="shared" si="5"/>
        <v>36.29</v>
      </c>
      <c r="R50" s="248">
        <v>38.200000000000003</v>
      </c>
      <c r="S50" s="255">
        <v>26.02</v>
      </c>
      <c r="T50"/>
    </row>
    <row r="51" spans="1:20" s="1" customFormat="1" ht="173.25" x14ac:dyDescent="0.25">
      <c r="A51" s="139">
        <v>34</v>
      </c>
      <c r="B51" s="329" t="s">
        <v>181</v>
      </c>
      <c r="C51" s="192" t="s">
        <v>124</v>
      </c>
      <c r="D51" s="192" t="s">
        <v>140</v>
      </c>
      <c r="E51" s="192" t="s">
        <v>140</v>
      </c>
      <c r="F51" s="192">
        <v>6110309900</v>
      </c>
      <c r="G51" s="192" t="s">
        <v>135</v>
      </c>
      <c r="H51" s="140" t="s">
        <v>93</v>
      </c>
      <c r="I51" s="192">
        <v>50</v>
      </c>
      <c r="J51" s="141">
        <f t="shared" si="0"/>
        <v>9.6</v>
      </c>
      <c r="K51" s="141">
        <f t="shared" si="1"/>
        <v>480</v>
      </c>
      <c r="L51" s="207">
        <f t="shared" si="2"/>
        <v>0.9</v>
      </c>
      <c r="M51" s="141">
        <f t="shared" si="3"/>
        <v>0.96</v>
      </c>
      <c r="N51" s="141">
        <f t="shared" si="4"/>
        <v>48</v>
      </c>
      <c r="O51" s="140" t="s">
        <v>98</v>
      </c>
      <c r="P51" s="192">
        <v>1</v>
      </c>
      <c r="Q51" s="141">
        <f t="shared" si="5"/>
        <v>18.43</v>
      </c>
      <c r="R51" s="248">
        <v>19.399999999999999</v>
      </c>
      <c r="S51" s="254">
        <v>26.02</v>
      </c>
      <c r="T51"/>
    </row>
    <row r="52" spans="1:20" s="1" customFormat="1" ht="173.25" x14ac:dyDescent="0.25">
      <c r="A52" s="139">
        <v>35</v>
      </c>
      <c r="B52" s="329" t="s">
        <v>182</v>
      </c>
      <c r="C52" s="192" t="s">
        <v>124</v>
      </c>
      <c r="D52" s="192" t="s">
        <v>140</v>
      </c>
      <c r="E52" s="192" t="s">
        <v>140</v>
      </c>
      <c r="F52" s="192">
        <v>6110309900</v>
      </c>
      <c r="G52" s="192" t="s">
        <v>135</v>
      </c>
      <c r="H52" s="140" t="s">
        <v>93</v>
      </c>
      <c r="I52" s="192">
        <v>50</v>
      </c>
      <c r="J52" s="141">
        <f t="shared" si="0"/>
        <v>9.5499999999999989</v>
      </c>
      <c r="K52" s="141">
        <f t="shared" si="1"/>
        <v>477.5</v>
      </c>
      <c r="L52" s="207">
        <f t="shared" si="2"/>
        <v>0.8994764397905759</v>
      </c>
      <c r="M52" s="141">
        <f t="shared" si="3"/>
        <v>0.96</v>
      </c>
      <c r="N52" s="141">
        <f t="shared" si="4"/>
        <v>48</v>
      </c>
      <c r="O52" s="140" t="s">
        <v>98</v>
      </c>
      <c r="P52" s="192">
        <v>1</v>
      </c>
      <c r="Q52" s="141">
        <f t="shared" si="5"/>
        <v>18.34</v>
      </c>
      <c r="R52" s="248">
        <v>19.3</v>
      </c>
      <c r="S52" s="255">
        <v>26.02</v>
      </c>
      <c r="T52"/>
    </row>
    <row r="53" spans="1:20" s="1" customFormat="1" ht="173.25" x14ac:dyDescent="0.25">
      <c r="A53" s="139">
        <v>36</v>
      </c>
      <c r="B53" s="329" t="s">
        <v>183</v>
      </c>
      <c r="C53" s="192" t="s">
        <v>124</v>
      </c>
      <c r="D53" s="192" t="s">
        <v>140</v>
      </c>
      <c r="E53" s="192" t="s">
        <v>140</v>
      </c>
      <c r="F53" s="192">
        <v>6110309900</v>
      </c>
      <c r="G53" s="192" t="s">
        <v>135</v>
      </c>
      <c r="H53" s="140" t="s">
        <v>93</v>
      </c>
      <c r="I53" s="192">
        <v>50</v>
      </c>
      <c r="J53" s="141">
        <f t="shared" si="0"/>
        <v>19.09</v>
      </c>
      <c r="K53" s="141">
        <f t="shared" si="1"/>
        <v>954.5</v>
      </c>
      <c r="L53" s="207">
        <f t="shared" si="2"/>
        <v>0.89994761655316924</v>
      </c>
      <c r="M53" s="141">
        <f t="shared" si="3"/>
        <v>1.91</v>
      </c>
      <c r="N53" s="141">
        <f t="shared" si="4"/>
        <v>95.5</v>
      </c>
      <c r="O53" s="140" t="s">
        <v>98</v>
      </c>
      <c r="P53" s="192">
        <v>2</v>
      </c>
      <c r="Q53" s="141">
        <f t="shared" si="5"/>
        <v>36.67</v>
      </c>
      <c r="R53" s="248">
        <v>38.6</v>
      </c>
      <c r="S53" s="254">
        <v>26.02</v>
      </c>
      <c r="T53"/>
    </row>
    <row r="54" spans="1:20" s="1" customFormat="1" ht="157.5" x14ac:dyDescent="0.25">
      <c r="A54" s="139">
        <v>37</v>
      </c>
      <c r="B54" s="329" t="s">
        <v>184</v>
      </c>
      <c r="C54" s="192" t="s">
        <v>124</v>
      </c>
      <c r="D54" s="192" t="s">
        <v>125</v>
      </c>
      <c r="E54" s="192" t="s">
        <v>125</v>
      </c>
      <c r="F54" s="192">
        <v>6110309900</v>
      </c>
      <c r="G54" s="192" t="s">
        <v>135</v>
      </c>
      <c r="H54" s="140" t="s">
        <v>93</v>
      </c>
      <c r="I54" s="192">
        <v>30</v>
      </c>
      <c r="J54" s="141">
        <f t="shared" si="0"/>
        <v>23.080000000000002</v>
      </c>
      <c r="K54" s="141">
        <f t="shared" si="1"/>
        <v>692.4</v>
      </c>
      <c r="L54" s="207">
        <f t="shared" si="2"/>
        <v>0.89991334488734842</v>
      </c>
      <c r="M54" s="141">
        <f t="shared" si="3"/>
        <v>2.31</v>
      </c>
      <c r="N54" s="141">
        <f t="shared" si="4"/>
        <v>69.3</v>
      </c>
      <c r="O54" s="140" t="s">
        <v>98</v>
      </c>
      <c r="P54" s="192">
        <v>1</v>
      </c>
      <c r="Q54" s="141">
        <f t="shared" si="5"/>
        <v>26.6</v>
      </c>
      <c r="R54" s="248">
        <v>28</v>
      </c>
      <c r="S54" s="255">
        <v>26.02</v>
      </c>
      <c r="T54"/>
    </row>
    <row r="55" spans="1:20" s="1" customFormat="1" ht="157.5" x14ac:dyDescent="0.25">
      <c r="A55" s="139">
        <v>38</v>
      </c>
      <c r="B55" s="329" t="s">
        <v>185</v>
      </c>
      <c r="C55" s="192" t="s">
        <v>124</v>
      </c>
      <c r="D55" s="192" t="s">
        <v>125</v>
      </c>
      <c r="E55" s="192" t="s">
        <v>125</v>
      </c>
      <c r="F55" s="192">
        <v>6110309900</v>
      </c>
      <c r="G55" s="192" t="s">
        <v>135</v>
      </c>
      <c r="H55" s="140" t="s">
        <v>93</v>
      </c>
      <c r="I55" s="192">
        <v>50</v>
      </c>
      <c r="J55" s="141">
        <f t="shared" si="0"/>
        <v>13.16</v>
      </c>
      <c r="K55" s="141">
        <f t="shared" si="1"/>
        <v>658</v>
      </c>
      <c r="L55" s="207">
        <f t="shared" si="2"/>
        <v>0.89969604863221886</v>
      </c>
      <c r="M55" s="141">
        <f t="shared" si="3"/>
        <v>1.32</v>
      </c>
      <c r="N55" s="141">
        <f t="shared" si="4"/>
        <v>66</v>
      </c>
      <c r="O55" s="140" t="s">
        <v>98</v>
      </c>
      <c r="P55" s="192">
        <v>1</v>
      </c>
      <c r="Q55" s="141">
        <f t="shared" si="5"/>
        <v>25.27</v>
      </c>
      <c r="R55" s="248">
        <v>26.6</v>
      </c>
      <c r="S55" s="254">
        <v>26.02</v>
      </c>
      <c r="T55"/>
    </row>
    <row r="56" spans="1:20" s="1" customFormat="1" ht="157.5" x14ac:dyDescent="0.25">
      <c r="A56" s="139">
        <v>39</v>
      </c>
      <c r="B56" s="329" t="s">
        <v>186</v>
      </c>
      <c r="C56" s="192" t="s">
        <v>124</v>
      </c>
      <c r="D56" s="192" t="s">
        <v>125</v>
      </c>
      <c r="E56" s="192" t="s">
        <v>125</v>
      </c>
      <c r="F56" s="192">
        <v>6110309900</v>
      </c>
      <c r="G56" s="192" t="s">
        <v>135</v>
      </c>
      <c r="H56" s="140" t="s">
        <v>93</v>
      </c>
      <c r="I56" s="192">
        <v>33</v>
      </c>
      <c r="J56" s="141">
        <f t="shared" si="0"/>
        <v>17.830000000000002</v>
      </c>
      <c r="K56" s="141">
        <f t="shared" si="1"/>
        <v>588.39</v>
      </c>
      <c r="L56" s="207">
        <f t="shared" si="2"/>
        <v>0.90016825574873804</v>
      </c>
      <c r="M56" s="141">
        <f t="shared" si="3"/>
        <v>1.78</v>
      </c>
      <c r="N56" s="141">
        <f t="shared" si="4"/>
        <v>58.74</v>
      </c>
      <c r="O56" s="140" t="s">
        <v>98</v>
      </c>
      <c r="P56" s="192">
        <v>1</v>
      </c>
      <c r="Q56" s="141">
        <f t="shared" si="5"/>
        <v>22.61</v>
      </c>
      <c r="R56" s="248">
        <v>23.8</v>
      </c>
      <c r="S56" s="255">
        <v>26.02</v>
      </c>
      <c r="T56"/>
    </row>
    <row r="57" spans="1:20" s="1" customFormat="1" ht="141.75" x14ac:dyDescent="0.25">
      <c r="A57" s="139">
        <v>40</v>
      </c>
      <c r="B57" s="329" t="s">
        <v>187</v>
      </c>
      <c r="C57" s="192" t="s">
        <v>124</v>
      </c>
      <c r="D57" s="192" t="s">
        <v>138</v>
      </c>
      <c r="E57" s="192" t="s">
        <v>138</v>
      </c>
      <c r="F57" s="192">
        <v>6110309900</v>
      </c>
      <c r="G57" s="192" t="s">
        <v>135</v>
      </c>
      <c r="H57" s="140" t="s">
        <v>93</v>
      </c>
      <c r="I57" s="192">
        <v>11</v>
      </c>
      <c r="J57" s="141">
        <f t="shared" si="0"/>
        <v>13.49</v>
      </c>
      <c r="K57" s="141">
        <f t="shared" si="1"/>
        <v>148.38999999999999</v>
      </c>
      <c r="L57" s="207">
        <f t="shared" si="2"/>
        <v>0.89992587101556709</v>
      </c>
      <c r="M57" s="141">
        <f t="shared" si="3"/>
        <v>1.35</v>
      </c>
      <c r="N57" s="141">
        <f t="shared" si="4"/>
        <v>14.85</v>
      </c>
      <c r="O57" s="140" t="s">
        <v>98</v>
      </c>
      <c r="P57" s="192" t="s">
        <v>109</v>
      </c>
      <c r="Q57" s="141">
        <f t="shared" si="5"/>
        <v>5.7</v>
      </c>
      <c r="R57" s="248">
        <v>6</v>
      </c>
      <c r="S57" s="254">
        <v>26.02</v>
      </c>
      <c r="T57"/>
    </row>
    <row r="58" spans="1:20" s="1" customFormat="1" ht="141.75" x14ac:dyDescent="0.25">
      <c r="A58" s="139">
        <v>41</v>
      </c>
      <c r="B58" s="329" t="s">
        <v>188</v>
      </c>
      <c r="C58" s="192" t="s">
        <v>124</v>
      </c>
      <c r="D58" s="192" t="s">
        <v>125</v>
      </c>
      <c r="E58" s="192" t="s">
        <v>125</v>
      </c>
      <c r="F58" s="192">
        <v>6110309900</v>
      </c>
      <c r="G58" s="192" t="s">
        <v>135</v>
      </c>
      <c r="H58" s="140" t="s">
        <v>93</v>
      </c>
      <c r="I58" s="192">
        <v>40</v>
      </c>
      <c r="J58" s="141">
        <f t="shared" si="0"/>
        <v>13.6</v>
      </c>
      <c r="K58" s="141">
        <f t="shared" si="1"/>
        <v>544</v>
      </c>
      <c r="L58" s="207">
        <f t="shared" si="2"/>
        <v>0.9</v>
      </c>
      <c r="M58" s="141">
        <f t="shared" si="3"/>
        <v>1.36</v>
      </c>
      <c r="N58" s="141">
        <f t="shared" si="4"/>
        <v>54.4</v>
      </c>
      <c r="O58" s="140" t="s">
        <v>98</v>
      </c>
      <c r="P58" s="192">
        <v>1</v>
      </c>
      <c r="Q58" s="141">
        <f t="shared" si="5"/>
        <v>20.9</v>
      </c>
      <c r="R58" s="248">
        <v>22</v>
      </c>
      <c r="S58" s="255">
        <v>26.02</v>
      </c>
      <c r="T58"/>
    </row>
    <row r="59" spans="1:20" s="1" customFormat="1" ht="141.75" x14ac:dyDescent="0.25">
      <c r="A59" s="139">
        <v>42</v>
      </c>
      <c r="B59" s="329" t="s">
        <v>189</v>
      </c>
      <c r="C59" s="192" t="s">
        <v>124</v>
      </c>
      <c r="D59" s="192" t="s">
        <v>138</v>
      </c>
      <c r="E59" s="192" t="s">
        <v>138</v>
      </c>
      <c r="F59" s="192">
        <v>6110309900</v>
      </c>
      <c r="G59" s="192" t="s">
        <v>135</v>
      </c>
      <c r="H59" s="140" t="s">
        <v>93</v>
      </c>
      <c r="I59" s="192">
        <v>2</v>
      </c>
      <c r="J59" s="141">
        <f t="shared" si="0"/>
        <v>12.36</v>
      </c>
      <c r="K59" s="141">
        <f t="shared" si="1"/>
        <v>24.72</v>
      </c>
      <c r="L59" s="207">
        <f t="shared" si="2"/>
        <v>0.89967637540453071</v>
      </c>
      <c r="M59" s="141">
        <f t="shared" si="3"/>
        <v>1.24</v>
      </c>
      <c r="N59" s="141">
        <f t="shared" si="4"/>
        <v>2.48</v>
      </c>
      <c r="O59" s="140" t="s">
        <v>98</v>
      </c>
      <c r="P59" s="192" t="s">
        <v>109</v>
      </c>
      <c r="Q59" s="141">
        <f t="shared" si="5"/>
        <v>0.95</v>
      </c>
      <c r="R59" s="248">
        <v>1</v>
      </c>
      <c r="S59" s="254">
        <v>26.02</v>
      </c>
      <c r="T59"/>
    </row>
    <row r="60" spans="1:20" s="1" customFormat="1" ht="141.75" x14ac:dyDescent="0.25">
      <c r="A60" s="139">
        <v>43</v>
      </c>
      <c r="B60" s="329" t="s">
        <v>190</v>
      </c>
      <c r="C60" s="192" t="s">
        <v>124</v>
      </c>
      <c r="D60" s="192" t="s">
        <v>138</v>
      </c>
      <c r="E60" s="192" t="s">
        <v>138</v>
      </c>
      <c r="F60" s="192">
        <v>6110309900</v>
      </c>
      <c r="G60" s="192" t="s">
        <v>135</v>
      </c>
      <c r="H60" s="140" t="s">
        <v>93</v>
      </c>
      <c r="I60" s="192">
        <v>2</v>
      </c>
      <c r="J60" s="141">
        <f t="shared" si="0"/>
        <v>12.36</v>
      </c>
      <c r="K60" s="141">
        <f t="shared" si="1"/>
        <v>24.72</v>
      </c>
      <c r="L60" s="207">
        <f t="shared" si="2"/>
        <v>0.89967637540453071</v>
      </c>
      <c r="M60" s="141">
        <f t="shared" si="3"/>
        <v>1.24</v>
      </c>
      <c r="N60" s="141">
        <f t="shared" si="4"/>
        <v>2.48</v>
      </c>
      <c r="O60" s="140" t="s">
        <v>98</v>
      </c>
      <c r="P60" s="192" t="s">
        <v>109</v>
      </c>
      <c r="Q60" s="141">
        <f t="shared" si="5"/>
        <v>0.95</v>
      </c>
      <c r="R60" s="248">
        <v>1</v>
      </c>
      <c r="S60" s="255">
        <v>26.02</v>
      </c>
      <c r="T60"/>
    </row>
    <row r="61" spans="1:20" s="1" customFormat="1" ht="141.75" x14ac:dyDescent="0.25">
      <c r="A61" s="139">
        <v>44</v>
      </c>
      <c r="B61" s="329" t="s">
        <v>191</v>
      </c>
      <c r="C61" s="192" t="s">
        <v>124</v>
      </c>
      <c r="D61" s="192" t="s">
        <v>141</v>
      </c>
      <c r="E61" s="192" t="s">
        <v>141</v>
      </c>
      <c r="F61" s="192">
        <v>6110309900</v>
      </c>
      <c r="G61" s="192" t="s">
        <v>135</v>
      </c>
      <c r="H61" s="140" t="s">
        <v>93</v>
      </c>
      <c r="I61" s="192">
        <v>2</v>
      </c>
      <c r="J61" s="141">
        <f t="shared" si="0"/>
        <v>14.84</v>
      </c>
      <c r="K61" s="141">
        <f t="shared" si="1"/>
        <v>29.68</v>
      </c>
      <c r="L61" s="207">
        <f t="shared" si="2"/>
        <v>0.90026954177897578</v>
      </c>
      <c r="M61" s="141">
        <f t="shared" si="3"/>
        <v>1.48</v>
      </c>
      <c r="N61" s="141">
        <f t="shared" si="4"/>
        <v>2.96</v>
      </c>
      <c r="O61" s="140" t="s">
        <v>98</v>
      </c>
      <c r="P61" s="192" t="s">
        <v>109</v>
      </c>
      <c r="Q61" s="141">
        <f t="shared" si="5"/>
        <v>1.1399999999999999</v>
      </c>
      <c r="R61" s="248">
        <v>1.2</v>
      </c>
      <c r="S61" s="254">
        <v>26.02</v>
      </c>
      <c r="T61"/>
    </row>
    <row r="62" spans="1:20" s="1" customFormat="1" ht="141.75" x14ac:dyDescent="0.25">
      <c r="A62" s="139">
        <v>45</v>
      </c>
      <c r="B62" s="329" t="s">
        <v>192</v>
      </c>
      <c r="C62" s="192" t="s">
        <v>124</v>
      </c>
      <c r="D62" s="192" t="s">
        <v>138</v>
      </c>
      <c r="E62" s="192" t="s">
        <v>138</v>
      </c>
      <c r="F62" s="192">
        <v>6110309900</v>
      </c>
      <c r="G62" s="192" t="s">
        <v>135</v>
      </c>
      <c r="H62" s="140" t="s">
        <v>93</v>
      </c>
      <c r="I62" s="192">
        <v>2</v>
      </c>
      <c r="J62" s="141">
        <f t="shared" si="0"/>
        <v>14.84</v>
      </c>
      <c r="K62" s="141">
        <f t="shared" si="1"/>
        <v>29.68</v>
      </c>
      <c r="L62" s="207">
        <f t="shared" si="2"/>
        <v>0.90026954177897578</v>
      </c>
      <c r="M62" s="141">
        <f t="shared" si="3"/>
        <v>1.48</v>
      </c>
      <c r="N62" s="141">
        <f t="shared" si="4"/>
        <v>2.96</v>
      </c>
      <c r="O62" s="140" t="s">
        <v>98</v>
      </c>
      <c r="P62" s="192" t="s">
        <v>109</v>
      </c>
      <c r="Q62" s="141">
        <f t="shared" si="5"/>
        <v>1.1399999999999999</v>
      </c>
      <c r="R62" s="248">
        <v>1.2</v>
      </c>
      <c r="S62" s="255">
        <v>26.02</v>
      </c>
      <c r="T62"/>
    </row>
    <row r="63" spans="1:20" s="1" customFormat="1" ht="157.5" x14ac:dyDescent="0.25">
      <c r="A63" s="139">
        <v>46</v>
      </c>
      <c r="B63" s="329" t="s">
        <v>193</v>
      </c>
      <c r="C63" s="192" t="s">
        <v>124</v>
      </c>
      <c r="D63" s="192" t="s">
        <v>138</v>
      </c>
      <c r="E63" s="192" t="s">
        <v>138</v>
      </c>
      <c r="F63" s="192">
        <v>6110309900</v>
      </c>
      <c r="G63" s="192" t="s">
        <v>135</v>
      </c>
      <c r="H63" s="140" t="s">
        <v>93</v>
      </c>
      <c r="I63" s="192">
        <v>2</v>
      </c>
      <c r="J63" s="141">
        <f t="shared" si="0"/>
        <v>12.36</v>
      </c>
      <c r="K63" s="141">
        <f t="shared" si="1"/>
        <v>24.72</v>
      </c>
      <c r="L63" s="207">
        <f t="shared" si="2"/>
        <v>0.89967637540453071</v>
      </c>
      <c r="M63" s="141">
        <f t="shared" si="3"/>
        <v>1.24</v>
      </c>
      <c r="N63" s="141">
        <f t="shared" si="4"/>
        <v>2.48</v>
      </c>
      <c r="O63" s="140" t="s">
        <v>98</v>
      </c>
      <c r="P63" s="192" t="s">
        <v>109</v>
      </c>
      <c r="Q63" s="141">
        <f t="shared" si="5"/>
        <v>0.95</v>
      </c>
      <c r="R63" s="248">
        <v>1</v>
      </c>
      <c r="S63" s="254">
        <v>26.02</v>
      </c>
      <c r="T63"/>
    </row>
    <row r="64" spans="1:20" s="1" customFormat="1" ht="157.5" x14ac:dyDescent="0.25">
      <c r="A64" s="139">
        <v>47</v>
      </c>
      <c r="B64" s="329" t="s">
        <v>194</v>
      </c>
      <c r="C64" s="192" t="s">
        <v>124</v>
      </c>
      <c r="D64" s="192" t="s">
        <v>138</v>
      </c>
      <c r="E64" s="192" t="s">
        <v>138</v>
      </c>
      <c r="F64" s="192">
        <v>6110309900</v>
      </c>
      <c r="G64" s="192" t="s">
        <v>135</v>
      </c>
      <c r="H64" s="140" t="s">
        <v>93</v>
      </c>
      <c r="I64" s="192">
        <v>14</v>
      </c>
      <c r="J64" s="141">
        <f t="shared" si="0"/>
        <v>12.72</v>
      </c>
      <c r="K64" s="141">
        <f t="shared" si="1"/>
        <v>178.08</v>
      </c>
      <c r="L64" s="207">
        <f t="shared" si="2"/>
        <v>0.90015723270440251</v>
      </c>
      <c r="M64" s="141">
        <f t="shared" si="3"/>
        <v>1.27</v>
      </c>
      <c r="N64" s="141">
        <f t="shared" si="4"/>
        <v>17.78</v>
      </c>
      <c r="O64" s="140" t="s">
        <v>98</v>
      </c>
      <c r="P64" s="192" t="s">
        <v>109</v>
      </c>
      <c r="Q64" s="141">
        <f t="shared" si="5"/>
        <v>6.84</v>
      </c>
      <c r="R64" s="248">
        <v>7.2</v>
      </c>
      <c r="S64" s="255">
        <v>26.02</v>
      </c>
      <c r="T64"/>
    </row>
    <row r="65" spans="1:20" s="1" customFormat="1" ht="126" x14ac:dyDescent="0.25">
      <c r="A65" s="139">
        <v>48</v>
      </c>
      <c r="B65" s="329" t="s">
        <v>195</v>
      </c>
      <c r="C65" s="192" t="s">
        <v>124</v>
      </c>
      <c r="D65" s="192" t="s">
        <v>138</v>
      </c>
      <c r="E65" s="192" t="s">
        <v>138</v>
      </c>
      <c r="F65" s="192">
        <v>6110309900</v>
      </c>
      <c r="G65" s="192" t="s">
        <v>135</v>
      </c>
      <c r="H65" s="140" t="s">
        <v>93</v>
      </c>
      <c r="I65" s="192">
        <v>29</v>
      </c>
      <c r="J65" s="141">
        <f t="shared" si="0"/>
        <v>12.79</v>
      </c>
      <c r="K65" s="141">
        <f t="shared" si="1"/>
        <v>370.91</v>
      </c>
      <c r="L65" s="207">
        <f t="shared" si="2"/>
        <v>0.89992181391712278</v>
      </c>
      <c r="M65" s="141">
        <f t="shared" si="3"/>
        <v>1.28</v>
      </c>
      <c r="N65" s="141">
        <f t="shared" si="4"/>
        <v>37.119999999999997</v>
      </c>
      <c r="O65" s="140" t="s">
        <v>98</v>
      </c>
      <c r="P65" s="192">
        <v>1</v>
      </c>
      <c r="Q65" s="141">
        <f t="shared" si="5"/>
        <v>14.25</v>
      </c>
      <c r="R65" s="248">
        <v>15</v>
      </c>
      <c r="S65" s="254">
        <v>26.02</v>
      </c>
      <c r="T65"/>
    </row>
    <row r="66" spans="1:20" s="1" customFormat="1" ht="141.75" x14ac:dyDescent="0.25">
      <c r="A66" s="139">
        <v>49</v>
      </c>
      <c r="B66" s="329" t="s">
        <v>196</v>
      </c>
      <c r="C66" s="192" t="s">
        <v>124</v>
      </c>
      <c r="D66" s="192" t="s">
        <v>139</v>
      </c>
      <c r="E66" s="192" t="s">
        <v>139</v>
      </c>
      <c r="F66" s="192">
        <v>6110309900</v>
      </c>
      <c r="G66" s="192" t="s">
        <v>135</v>
      </c>
      <c r="H66" s="140" t="s">
        <v>93</v>
      </c>
      <c r="I66" s="192">
        <v>25</v>
      </c>
      <c r="J66" s="141">
        <f t="shared" si="0"/>
        <v>6.7299999999999995</v>
      </c>
      <c r="K66" s="141">
        <f t="shared" si="1"/>
        <v>168.25</v>
      </c>
      <c r="L66" s="207">
        <f t="shared" si="2"/>
        <v>0.90044576523031206</v>
      </c>
      <c r="M66" s="141">
        <f t="shared" si="3"/>
        <v>0.67</v>
      </c>
      <c r="N66" s="141">
        <f t="shared" si="4"/>
        <v>16.75</v>
      </c>
      <c r="O66" s="140" t="s">
        <v>98</v>
      </c>
      <c r="P66" s="192" t="s">
        <v>109</v>
      </c>
      <c r="Q66" s="141">
        <f t="shared" si="5"/>
        <v>6.46</v>
      </c>
      <c r="R66" s="248">
        <v>6.8</v>
      </c>
      <c r="S66" s="255">
        <v>26.02</v>
      </c>
      <c r="T66"/>
    </row>
    <row r="67" spans="1:20" s="1" customFormat="1" ht="141.75" x14ac:dyDescent="0.25">
      <c r="A67" s="139">
        <v>50</v>
      </c>
      <c r="B67" s="329" t="s">
        <v>197</v>
      </c>
      <c r="C67" s="192" t="s">
        <v>124</v>
      </c>
      <c r="D67" s="192" t="s">
        <v>138</v>
      </c>
      <c r="E67" s="192" t="s">
        <v>138</v>
      </c>
      <c r="F67" s="192">
        <v>6110309900</v>
      </c>
      <c r="G67" s="192" t="s">
        <v>135</v>
      </c>
      <c r="H67" s="140" t="s">
        <v>93</v>
      </c>
      <c r="I67" s="192">
        <v>3</v>
      </c>
      <c r="J67" s="141">
        <f t="shared" si="0"/>
        <v>12.41</v>
      </c>
      <c r="K67" s="141">
        <f t="shared" si="1"/>
        <v>37.229999999999997</v>
      </c>
      <c r="L67" s="207">
        <f t="shared" si="2"/>
        <v>0.90008058017727643</v>
      </c>
      <c r="M67" s="141">
        <f t="shared" si="3"/>
        <v>1.24</v>
      </c>
      <c r="N67" s="141">
        <f t="shared" si="4"/>
        <v>3.72</v>
      </c>
      <c r="O67" s="140" t="s">
        <v>98</v>
      </c>
      <c r="P67" s="192" t="s">
        <v>109</v>
      </c>
      <c r="Q67" s="141">
        <f t="shared" si="5"/>
        <v>1.43</v>
      </c>
      <c r="R67" s="248">
        <v>1.5</v>
      </c>
      <c r="S67" s="254">
        <v>26.02</v>
      </c>
      <c r="T67"/>
    </row>
    <row r="68" spans="1:20" s="1" customFormat="1" ht="141.75" x14ac:dyDescent="0.25">
      <c r="A68" s="139">
        <v>51</v>
      </c>
      <c r="B68" s="329" t="s">
        <v>198</v>
      </c>
      <c r="C68" s="192" t="s">
        <v>124</v>
      </c>
      <c r="D68" s="192" t="s">
        <v>138</v>
      </c>
      <c r="E68" s="192" t="s">
        <v>138</v>
      </c>
      <c r="F68" s="192">
        <v>6110309900</v>
      </c>
      <c r="G68" s="192" t="s">
        <v>135</v>
      </c>
      <c r="H68" s="140" t="s">
        <v>93</v>
      </c>
      <c r="I68" s="192">
        <v>9</v>
      </c>
      <c r="J68" s="141">
        <f t="shared" si="0"/>
        <v>12.379999999999999</v>
      </c>
      <c r="K68" s="141">
        <f t="shared" si="1"/>
        <v>111.42</v>
      </c>
      <c r="L68" s="207">
        <f t="shared" si="2"/>
        <v>0.89983844911147015</v>
      </c>
      <c r="M68" s="141">
        <f t="shared" si="3"/>
        <v>1.24</v>
      </c>
      <c r="N68" s="141">
        <f t="shared" si="4"/>
        <v>11.16</v>
      </c>
      <c r="O68" s="140" t="s">
        <v>98</v>
      </c>
      <c r="P68" s="192" t="s">
        <v>109</v>
      </c>
      <c r="Q68" s="141">
        <f t="shared" si="5"/>
        <v>4.2799999999999994</v>
      </c>
      <c r="R68" s="248">
        <v>4.5</v>
      </c>
      <c r="S68" s="255">
        <v>26.02</v>
      </c>
      <c r="T68"/>
    </row>
    <row r="69" spans="1:20" s="1" customFormat="1" ht="173.25" x14ac:dyDescent="0.25">
      <c r="A69" s="139">
        <v>52</v>
      </c>
      <c r="B69" s="329" t="s">
        <v>199</v>
      </c>
      <c r="C69" s="192" t="s">
        <v>124</v>
      </c>
      <c r="D69" s="192" t="s">
        <v>139</v>
      </c>
      <c r="E69" s="192" t="s">
        <v>139</v>
      </c>
      <c r="F69" s="192">
        <v>6110309900</v>
      </c>
      <c r="G69" s="192" t="s">
        <v>135</v>
      </c>
      <c r="H69" s="140" t="s">
        <v>93</v>
      </c>
      <c r="I69" s="192">
        <v>50</v>
      </c>
      <c r="J69" s="141">
        <f t="shared" si="0"/>
        <v>6.68</v>
      </c>
      <c r="K69" s="141">
        <f t="shared" si="1"/>
        <v>334</v>
      </c>
      <c r="L69" s="207">
        <f t="shared" si="2"/>
        <v>0.89970059880239517</v>
      </c>
      <c r="M69" s="141">
        <f t="shared" si="3"/>
        <v>0.67</v>
      </c>
      <c r="N69" s="141">
        <f t="shared" si="4"/>
        <v>33.5</v>
      </c>
      <c r="O69" s="140" t="s">
        <v>98</v>
      </c>
      <c r="P69" s="192" t="s">
        <v>109</v>
      </c>
      <c r="Q69" s="141">
        <f t="shared" si="5"/>
        <v>12.83</v>
      </c>
      <c r="R69" s="248">
        <v>13.5</v>
      </c>
      <c r="S69" s="254">
        <v>26.02</v>
      </c>
      <c r="T69"/>
    </row>
    <row r="70" spans="1:20" s="1" customFormat="1" ht="110.25" x14ac:dyDescent="0.25">
      <c r="A70" s="139">
        <v>53</v>
      </c>
      <c r="B70" s="329" t="s">
        <v>200</v>
      </c>
      <c r="C70" s="192" t="s">
        <v>124</v>
      </c>
      <c r="D70" s="192" t="s">
        <v>126</v>
      </c>
      <c r="E70" s="192" t="s">
        <v>126</v>
      </c>
      <c r="F70" s="192">
        <v>6202121000</v>
      </c>
      <c r="G70" s="192" t="s">
        <v>135</v>
      </c>
      <c r="H70" s="140" t="s">
        <v>93</v>
      </c>
      <c r="I70" s="192">
        <v>12</v>
      </c>
      <c r="J70" s="141">
        <f t="shared" si="0"/>
        <v>12.65</v>
      </c>
      <c r="K70" s="141">
        <f t="shared" si="1"/>
        <v>151.80000000000001</v>
      </c>
      <c r="L70" s="207">
        <f t="shared" si="2"/>
        <v>0.89960474308300398</v>
      </c>
      <c r="M70" s="141">
        <f t="shared" si="3"/>
        <v>1.27</v>
      </c>
      <c r="N70" s="141">
        <f t="shared" si="4"/>
        <v>15.24</v>
      </c>
      <c r="O70" s="140" t="s">
        <v>98</v>
      </c>
      <c r="P70" s="192">
        <v>1</v>
      </c>
      <c r="Q70" s="141">
        <f t="shared" si="5"/>
        <v>7.98</v>
      </c>
      <c r="R70" s="248">
        <v>8.4</v>
      </c>
      <c r="S70" s="255">
        <v>19.02</v>
      </c>
      <c r="T70"/>
    </row>
    <row r="71" spans="1:20" s="1" customFormat="1" ht="110.25" x14ac:dyDescent="0.25">
      <c r="A71" s="139">
        <v>54</v>
      </c>
      <c r="B71" s="329" t="s">
        <v>201</v>
      </c>
      <c r="C71" s="192" t="s">
        <v>124</v>
      </c>
      <c r="D71" s="192" t="s">
        <v>138</v>
      </c>
      <c r="E71" s="192" t="s">
        <v>138</v>
      </c>
      <c r="F71" s="192">
        <v>6202131000</v>
      </c>
      <c r="G71" s="192" t="s">
        <v>135</v>
      </c>
      <c r="H71" s="140" t="s">
        <v>93</v>
      </c>
      <c r="I71" s="192">
        <v>54</v>
      </c>
      <c r="J71" s="141">
        <f t="shared" si="0"/>
        <v>17.310000000000002</v>
      </c>
      <c r="K71" s="141">
        <f t="shared" si="1"/>
        <v>934.74</v>
      </c>
      <c r="L71" s="207">
        <f t="shared" si="2"/>
        <v>0.90005777007510113</v>
      </c>
      <c r="M71" s="141">
        <f t="shared" si="3"/>
        <v>1.73</v>
      </c>
      <c r="N71" s="141">
        <f t="shared" si="4"/>
        <v>93.42</v>
      </c>
      <c r="O71" s="140" t="s">
        <v>98</v>
      </c>
      <c r="P71" s="192">
        <v>3</v>
      </c>
      <c r="Q71" s="141">
        <f t="shared" si="5"/>
        <v>35.909999999999997</v>
      </c>
      <c r="R71" s="248">
        <v>37.799999999999997</v>
      </c>
      <c r="S71" s="254">
        <v>26.02</v>
      </c>
      <c r="T71"/>
    </row>
    <row r="72" spans="1:20" s="1" customFormat="1" ht="126" x14ac:dyDescent="0.25">
      <c r="A72" s="139">
        <v>55</v>
      </c>
      <c r="B72" s="329" t="s">
        <v>202</v>
      </c>
      <c r="C72" s="192" t="s">
        <v>124</v>
      </c>
      <c r="D72" s="192" t="s">
        <v>141</v>
      </c>
      <c r="E72" s="192" t="s">
        <v>141</v>
      </c>
      <c r="F72" s="192">
        <v>6204329000</v>
      </c>
      <c r="G72" s="192" t="s">
        <v>135</v>
      </c>
      <c r="H72" s="140" t="s">
        <v>93</v>
      </c>
      <c r="I72" s="192">
        <v>12</v>
      </c>
      <c r="J72" s="141">
        <f t="shared" si="0"/>
        <v>9.0399999999999991</v>
      </c>
      <c r="K72" s="141">
        <f t="shared" si="1"/>
        <v>108.48</v>
      </c>
      <c r="L72" s="207">
        <f t="shared" si="2"/>
        <v>0.90044247787610621</v>
      </c>
      <c r="M72" s="141">
        <f t="shared" si="3"/>
        <v>0.9</v>
      </c>
      <c r="N72" s="141">
        <f t="shared" si="4"/>
        <v>10.8</v>
      </c>
      <c r="O72" s="140" t="s">
        <v>98</v>
      </c>
      <c r="P72" s="192" t="s">
        <v>109</v>
      </c>
      <c r="Q72" s="141">
        <f t="shared" si="5"/>
        <v>5.7</v>
      </c>
      <c r="R72" s="248">
        <v>6</v>
      </c>
      <c r="S72" s="255">
        <v>19.02</v>
      </c>
      <c r="T72"/>
    </row>
    <row r="73" spans="1:20" s="1" customFormat="1" ht="126" x14ac:dyDescent="0.25">
      <c r="A73" s="139">
        <v>56</v>
      </c>
      <c r="B73" s="329" t="s">
        <v>203</v>
      </c>
      <c r="C73" s="192" t="s">
        <v>124</v>
      </c>
      <c r="D73" s="192" t="s">
        <v>141</v>
      </c>
      <c r="E73" s="192" t="s">
        <v>141</v>
      </c>
      <c r="F73" s="192">
        <v>6204329000</v>
      </c>
      <c r="G73" s="192" t="s">
        <v>135</v>
      </c>
      <c r="H73" s="140" t="s">
        <v>93</v>
      </c>
      <c r="I73" s="192">
        <v>6</v>
      </c>
      <c r="J73" s="141">
        <f t="shared" si="0"/>
        <v>9.0399999999999991</v>
      </c>
      <c r="K73" s="141">
        <f t="shared" si="1"/>
        <v>54.24</v>
      </c>
      <c r="L73" s="207">
        <f t="shared" si="2"/>
        <v>0.90044247787610621</v>
      </c>
      <c r="M73" s="141">
        <f t="shared" si="3"/>
        <v>0.9</v>
      </c>
      <c r="N73" s="141">
        <f t="shared" si="4"/>
        <v>5.4</v>
      </c>
      <c r="O73" s="140" t="s">
        <v>98</v>
      </c>
      <c r="P73" s="192" t="s">
        <v>109</v>
      </c>
      <c r="Q73" s="141">
        <f t="shared" si="5"/>
        <v>2.85</v>
      </c>
      <c r="R73" s="248">
        <v>3</v>
      </c>
      <c r="S73" s="254">
        <v>19.02</v>
      </c>
      <c r="T73"/>
    </row>
    <row r="74" spans="1:20" s="1" customFormat="1" ht="126" x14ac:dyDescent="0.25">
      <c r="A74" s="139">
        <v>57</v>
      </c>
      <c r="B74" s="329" t="s">
        <v>204</v>
      </c>
      <c r="C74" s="192" t="s">
        <v>124</v>
      </c>
      <c r="D74" s="192" t="s">
        <v>141</v>
      </c>
      <c r="E74" s="192" t="s">
        <v>141</v>
      </c>
      <c r="F74" s="192">
        <v>6204329000</v>
      </c>
      <c r="G74" s="192" t="s">
        <v>135</v>
      </c>
      <c r="H74" s="140" t="s">
        <v>93</v>
      </c>
      <c r="I74" s="192">
        <v>3</v>
      </c>
      <c r="J74" s="141">
        <f t="shared" si="0"/>
        <v>9.07</v>
      </c>
      <c r="K74" s="141">
        <f t="shared" si="1"/>
        <v>27.21</v>
      </c>
      <c r="L74" s="207">
        <f t="shared" si="2"/>
        <v>0.89966923925027564</v>
      </c>
      <c r="M74" s="141">
        <f t="shared" si="3"/>
        <v>0.91</v>
      </c>
      <c r="N74" s="141">
        <f t="shared" si="4"/>
        <v>2.73</v>
      </c>
      <c r="O74" s="140" t="s">
        <v>98</v>
      </c>
      <c r="P74" s="192" t="s">
        <v>109</v>
      </c>
      <c r="Q74" s="141">
        <f t="shared" si="5"/>
        <v>1.43</v>
      </c>
      <c r="R74" s="248">
        <v>1.5</v>
      </c>
      <c r="S74" s="255">
        <v>19.02</v>
      </c>
      <c r="T74"/>
    </row>
    <row r="75" spans="1:20" s="1" customFormat="1" ht="110.25" x14ac:dyDescent="0.25">
      <c r="A75" s="139">
        <v>58</v>
      </c>
      <c r="B75" s="329" t="s">
        <v>205</v>
      </c>
      <c r="C75" s="192" t="s">
        <v>124</v>
      </c>
      <c r="D75" s="192" t="s">
        <v>138</v>
      </c>
      <c r="E75" s="192" t="s">
        <v>138</v>
      </c>
      <c r="F75" s="192">
        <v>6204339000</v>
      </c>
      <c r="G75" s="192" t="s">
        <v>135</v>
      </c>
      <c r="H75" s="140" t="s">
        <v>93</v>
      </c>
      <c r="I75" s="192">
        <v>7</v>
      </c>
      <c r="J75" s="141">
        <f t="shared" si="0"/>
        <v>8.16</v>
      </c>
      <c r="K75" s="141">
        <f t="shared" si="1"/>
        <v>57.12</v>
      </c>
      <c r="L75" s="207">
        <f t="shared" si="2"/>
        <v>0.89950980392156865</v>
      </c>
      <c r="M75" s="141">
        <f t="shared" si="3"/>
        <v>0.82</v>
      </c>
      <c r="N75" s="141">
        <f t="shared" si="4"/>
        <v>5.74</v>
      </c>
      <c r="O75" s="140" t="s">
        <v>98</v>
      </c>
      <c r="P75" s="192" t="s">
        <v>109</v>
      </c>
      <c r="Q75" s="141">
        <f t="shared" si="5"/>
        <v>3.3299999999999996</v>
      </c>
      <c r="R75" s="248">
        <v>3.5</v>
      </c>
      <c r="S75" s="254">
        <v>17.14</v>
      </c>
      <c r="T75"/>
    </row>
    <row r="76" spans="1:20" s="1" customFormat="1" ht="110.25" x14ac:dyDescent="0.25">
      <c r="A76" s="139">
        <v>59</v>
      </c>
      <c r="B76" s="329" t="s">
        <v>206</v>
      </c>
      <c r="C76" s="192" t="s">
        <v>124</v>
      </c>
      <c r="D76" s="192" t="s">
        <v>138</v>
      </c>
      <c r="E76" s="192" t="s">
        <v>138</v>
      </c>
      <c r="F76" s="192">
        <v>6204339000</v>
      </c>
      <c r="G76" s="192" t="s">
        <v>135</v>
      </c>
      <c r="H76" s="140" t="s">
        <v>93</v>
      </c>
      <c r="I76" s="192">
        <v>14</v>
      </c>
      <c r="J76" s="141">
        <f t="shared" si="0"/>
        <v>8.15</v>
      </c>
      <c r="K76" s="141">
        <f t="shared" si="1"/>
        <v>114.1</v>
      </c>
      <c r="L76" s="207">
        <f t="shared" si="2"/>
        <v>0.89938650306748469</v>
      </c>
      <c r="M76" s="141">
        <f t="shared" si="3"/>
        <v>0.82</v>
      </c>
      <c r="N76" s="141">
        <f t="shared" si="4"/>
        <v>11.48</v>
      </c>
      <c r="O76" s="140" t="s">
        <v>98</v>
      </c>
      <c r="P76" s="192" t="s">
        <v>109</v>
      </c>
      <c r="Q76" s="141">
        <f t="shared" si="5"/>
        <v>6.65</v>
      </c>
      <c r="R76" s="248">
        <v>7</v>
      </c>
      <c r="S76" s="255">
        <v>17.14</v>
      </c>
      <c r="T76"/>
    </row>
    <row r="77" spans="1:20" s="1" customFormat="1" ht="110.25" x14ac:dyDescent="0.25">
      <c r="A77" s="139">
        <v>60</v>
      </c>
      <c r="B77" s="329" t="s">
        <v>207</v>
      </c>
      <c r="C77" s="192" t="s">
        <v>124</v>
      </c>
      <c r="D77" s="192" t="s">
        <v>126</v>
      </c>
      <c r="E77" s="192" t="s">
        <v>126</v>
      </c>
      <c r="F77" s="192">
        <v>6204339000</v>
      </c>
      <c r="G77" s="192" t="s">
        <v>135</v>
      </c>
      <c r="H77" s="140" t="s">
        <v>93</v>
      </c>
      <c r="I77" s="192">
        <v>5</v>
      </c>
      <c r="J77" s="141">
        <f t="shared" si="0"/>
        <v>8.16</v>
      </c>
      <c r="K77" s="141">
        <f t="shared" si="1"/>
        <v>40.799999999999997</v>
      </c>
      <c r="L77" s="207">
        <f t="shared" si="2"/>
        <v>0.89950980392156865</v>
      </c>
      <c r="M77" s="141">
        <f t="shared" si="3"/>
        <v>0.82</v>
      </c>
      <c r="N77" s="141">
        <f t="shared" si="4"/>
        <v>4.0999999999999996</v>
      </c>
      <c r="O77" s="140" t="s">
        <v>98</v>
      </c>
      <c r="P77" s="192" t="s">
        <v>109</v>
      </c>
      <c r="Q77" s="141">
        <f t="shared" si="5"/>
        <v>2.38</v>
      </c>
      <c r="R77" s="248">
        <v>2.5</v>
      </c>
      <c r="S77" s="254">
        <v>17.14</v>
      </c>
      <c r="T77"/>
    </row>
    <row r="78" spans="1:20" s="1" customFormat="1" ht="110.25" x14ac:dyDescent="0.25">
      <c r="A78" s="139">
        <v>61</v>
      </c>
      <c r="B78" s="329" t="s">
        <v>208</v>
      </c>
      <c r="C78" s="192" t="s">
        <v>124</v>
      </c>
      <c r="D78" s="192" t="s">
        <v>138</v>
      </c>
      <c r="E78" s="192" t="s">
        <v>138</v>
      </c>
      <c r="F78" s="192">
        <v>6204339000</v>
      </c>
      <c r="G78" s="192" t="s">
        <v>135</v>
      </c>
      <c r="H78" s="140" t="s">
        <v>93</v>
      </c>
      <c r="I78" s="192">
        <v>3</v>
      </c>
      <c r="J78" s="141">
        <f t="shared" si="0"/>
        <v>8.18</v>
      </c>
      <c r="K78" s="141">
        <f t="shared" si="1"/>
        <v>24.54</v>
      </c>
      <c r="L78" s="207">
        <f t="shared" si="2"/>
        <v>0.89975550122249393</v>
      </c>
      <c r="M78" s="141">
        <f t="shared" si="3"/>
        <v>0.82</v>
      </c>
      <c r="N78" s="141">
        <f t="shared" si="4"/>
        <v>2.46</v>
      </c>
      <c r="O78" s="140" t="s">
        <v>98</v>
      </c>
      <c r="P78" s="192" t="s">
        <v>109</v>
      </c>
      <c r="Q78" s="141">
        <f t="shared" si="5"/>
        <v>1.43</v>
      </c>
      <c r="R78" s="248">
        <v>1.5</v>
      </c>
      <c r="S78" s="255">
        <v>17.14</v>
      </c>
      <c r="T78"/>
    </row>
    <row r="79" spans="1:20" s="1" customFormat="1" ht="110.25" x14ac:dyDescent="0.25">
      <c r="A79" s="139">
        <v>62</v>
      </c>
      <c r="B79" s="329" t="s">
        <v>209</v>
      </c>
      <c r="C79" s="192" t="s">
        <v>124</v>
      </c>
      <c r="D79" s="192" t="s">
        <v>138</v>
      </c>
      <c r="E79" s="192" t="s">
        <v>138</v>
      </c>
      <c r="F79" s="192">
        <v>6204339000</v>
      </c>
      <c r="G79" s="192" t="s">
        <v>135</v>
      </c>
      <c r="H79" s="140" t="s">
        <v>93</v>
      </c>
      <c r="I79" s="192">
        <v>4</v>
      </c>
      <c r="J79" s="141">
        <f t="shared" si="0"/>
        <v>8.15</v>
      </c>
      <c r="K79" s="141">
        <f t="shared" si="1"/>
        <v>32.6</v>
      </c>
      <c r="L79" s="207">
        <f t="shared" si="2"/>
        <v>0.89938650306748469</v>
      </c>
      <c r="M79" s="141">
        <f t="shared" si="3"/>
        <v>0.82</v>
      </c>
      <c r="N79" s="141">
        <f t="shared" si="4"/>
        <v>3.28</v>
      </c>
      <c r="O79" s="140" t="s">
        <v>98</v>
      </c>
      <c r="P79" s="192" t="s">
        <v>109</v>
      </c>
      <c r="Q79" s="141">
        <f t="shared" si="5"/>
        <v>1.9</v>
      </c>
      <c r="R79" s="248">
        <v>2</v>
      </c>
      <c r="S79" s="254">
        <v>17.14</v>
      </c>
      <c r="T79"/>
    </row>
    <row r="80" spans="1:20" s="1" customFormat="1" ht="110.25" x14ac:dyDescent="0.25">
      <c r="A80" s="139">
        <v>63</v>
      </c>
      <c r="B80" s="329" t="s">
        <v>210</v>
      </c>
      <c r="C80" s="192" t="s">
        <v>124</v>
      </c>
      <c r="D80" s="192" t="s">
        <v>138</v>
      </c>
      <c r="E80" s="192" t="s">
        <v>138</v>
      </c>
      <c r="F80" s="192">
        <v>6204339000</v>
      </c>
      <c r="G80" s="192" t="s">
        <v>135</v>
      </c>
      <c r="H80" s="140" t="s">
        <v>93</v>
      </c>
      <c r="I80" s="192">
        <v>8</v>
      </c>
      <c r="J80" s="141">
        <f t="shared" si="0"/>
        <v>8.15</v>
      </c>
      <c r="K80" s="141">
        <f t="shared" si="1"/>
        <v>65.2</v>
      </c>
      <c r="L80" s="207">
        <f t="shared" si="2"/>
        <v>0.89938650306748469</v>
      </c>
      <c r="M80" s="141">
        <f t="shared" si="3"/>
        <v>0.82</v>
      </c>
      <c r="N80" s="141">
        <f t="shared" si="4"/>
        <v>6.56</v>
      </c>
      <c r="O80" s="140" t="s">
        <v>98</v>
      </c>
      <c r="P80" s="192" t="s">
        <v>109</v>
      </c>
      <c r="Q80" s="141">
        <f t="shared" si="5"/>
        <v>3.8</v>
      </c>
      <c r="R80" s="248">
        <v>4</v>
      </c>
      <c r="S80" s="255">
        <v>17.14</v>
      </c>
      <c r="T80"/>
    </row>
    <row r="81" spans="1:20" s="1" customFormat="1" ht="110.25" x14ac:dyDescent="0.25">
      <c r="A81" s="139">
        <v>64</v>
      </c>
      <c r="B81" s="329" t="s">
        <v>211</v>
      </c>
      <c r="C81" s="192" t="s">
        <v>124</v>
      </c>
      <c r="D81" s="192" t="s">
        <v>138</v>
      </c>
      <c r="E81" s="192" t="s">
        <v>138</v>
      </c>
      <c r="F81" s="192">
        <v>6204339000</v>
      </c>
      <c r="G81" s="192" t="s">
        <v>135</v>
      </c>
      <c r="H81" s="140" t="s">
        <v>93</v>
      </c>
      <c r="I81" s="192">
        <v>8</v>
      </c>
      <c r="J81" s="141">
        <f t="shared" si="0"/>
        <v>8.15</v>
      </c>
      <c r="K81" s="141">
        <f t="shared" si="1"/>
        <v>65.2</v>
      </c>
      <c r="L81" s="207">
        <f t="shared" si="2"/>
        <v>0.89938650306748469</v>
      </c>
      <c r="M81" s="141">
        <f t="shared" si="3"/>
        <v>0.82</v>
      </c>
      <c r="N81" s="141">
        <f t="shared" si="4"/>
        <v>6.56</v>
      </c>
      <c r="O81" s="140" t="s">
        <v>98</v>
      </c>
      <c r="P81" s="192" t="s">
        <v>109</v>
      </c>
      <c r="Q81" s="141">
        <f t="shared" si="5"/>
        <v>3.8</v>
      </c>
      <c r="R81" s="248">
        <v>4</v>
      </c>
      <c r="S81" s="254">
        <v>17.14</v>
      </c>
      <c r="T81"/>
    </row>
    <row r="82" spans="1:20" s="1" customFormat="1" ht="110.25" x14ac:dyDescent="0.25">
      <c r="A82" s="139">
        <v>65</v>
      </c>
      <c r="B82" s="329" t="s">
        <v>212</v>
      </c>
      <c r="C82" s="192" t="s">
        <v>124</v>
      </c>
      <c r="D82" s="192" t="s">
        <v>138</v>
      </c>
      <c r="E82" s="192" t="s">
        <v>138</v>
      </c>
      <c r="F82" s="192">
        <v>6204339000</v>
      </c>
      <c r="G82" s="192" t="s">
        <v>135</v>
      </c>
      <c r="H82" s="140" t="s">
        <v>93</v>
      </c>
      <c r="I82" s="192">
        <v>9</v>
      </c>
      <c r="J82" s="141">
        <f t="shared" ref="J82:J100" si="6">ROUNDUP(S82*Q82/I82,2)</f>
        <v>8.16</v>
      </c>
      <c r="K82" s="141">
        <f t="shared" ref="K82:K100" si="7">ROUND(J82*I82,2)</f>
        <v>73.44</v>
      </c>
      <c r="L82" s="207">
        <f t="shared" ref="L82:L100" si="8">1-M82/J82</f>
        <v>0.89950980392156865</v>
      </c>
      <c r="M82" s="141">
        <f t="shared" ref="M82:M100" si="9">ROUND(J82/10,2)</f>
        <v>0.82</v>
      </c>
      <c r="N82" s="141">
        <f t="shared" ref="N82:N100" si="10">ROUND(M82*I82,2)</f>
        <v>7.38</v>
      </c>
      <c r="O82" s="140" t="s">
        <v>98</v>
      </c>
      <c r="P82" s="192" t="s">
        <v>109</v>
      </c>
      <c r="Q82" s="141">
        <f t="shared" ref="Q82:Q100" si="11">ROUNDUP(R82*0.95,2)</f>
        <v>4.2799999999999994</v>
      </c>
      <c r="R82" s="248">
        <v>4.5</v>
      </c>
      <c r="S82" s="255">
        <v>17.14</v>
      </c>
      <c r="T82"/>
    </row>
    <row r="83" spans="1:20" s="1" customFormat="1" ht="110.25" x14ac:dyDescent="0.25">
      <c r="A83" s="139">
        <v>66</v>
      </c>
      <c r="B83" s="329" t="s">
        <v>213</v>
      </c>
      <c r="C83" s="192" t="s">
        <v>124</v>
      </c>
      <c r="D83" s="192" t="s">
        <v>138</v>
      </c>
      <c r="E83" s="192" t="s">
        <v>138</v>
      </c>
      <c r="F83" s="192">
        <v>6204339000</v>
      </c>
      <c r="G83" s="192" t="s">
        <v>135</v>
      </c>
      <c r="H83" s="140" t="s">
        <v>93</v>
      </c>
      <c r="I83" s="192">
        <v>8</v>
      </c>
      <c r="J83" s="141">
        <f t="shared" si="6"/>
        <v>8.15</v>
      </c>
      <c r="K83" s="141">
        <f t="shared" si="7"/>
        <v>65.2</v>
      </c>
      <c r="L83" s="207">
        <f t="shared" si="8"/>
        <v>0.89938650306748469</v>
      </c>
      <c r="M83" s="141">
        <f t="shared" si="9"/>
        <v>0.82</v>
      </c>
      <c r="N83" s="141">
        <f t="shared" si="10"/>
        <v>6.56</v>
      </c>
      <c r="O83" s="140" t="s">
        <v>98</v>
      </c>
      <c r="P83" s="192" t="s">
        <v>109</v>
      </c>
      <c r="Q83" s="141">
        <f t="shared" si="11"/>
        <v>3.8</v>
      </c>
      <c r="R83" s="248">
        <v>4</v>
      </c>
      <c r="S83" s="254">
        <v>17.14</v>
      </c>
      <c r="T83"/>
    </row>
    <row r="84" spans="1:20" s="1" customFormat="1" ht="110.25" x14ac:dyDescent="0.25">
      <c r="A84" s="139">
        <v>67</v>
      </c>
      <c r="B84" s="329" t="s">
        <v>214</v>
      </c>
      <c r="C84" s="192" t="s">
        <v>124</v>
      </c>
      <c r="D84" s="192" t="s">
        <v>138</v>
      </c>
      <c r="E84" s="192" t="s">
        <v>138</v>
      </c>
      <c r="F84" s="192">
        <v>6204339000</v>
      </c>
      <c r="G84" s="192" t="s">
        <v>135</v>
      </c>
      <c r="H84" s="140" t="s">
        <v>93</v>
      </c>
      <c r="I84" s="192">
        <v>11</v>
      </c>
      <c r="J84" s="141">
        <f t="shared" si="6"/>
        <v>7.41</v>
      </c>
      <c r="K84" s="141">
        <f t="shared" si="7"/>
        <v>81.510000000000005</v>
      </c>
      <c r="L84" s="207">
        <f t="shared" si="8"/>
        <v>0.90013495276653166</v>
      </c>
      <c r="M84" s="141">
        <f t="shared" si="9"/>
        <v>0.74</v>
      </c>
      <c r="N84" s="141">
        <f t="shared" si="10"/>
        <v>8.14</v>
      </c>
      <c r="O84" s="140" t="s">
        <v>98</v>
      </c>
      <c r="P84" s="192" t="s">
        <v>109</v>
      </c>
      <c r="Q84" s="141">
        <f t="shared" si="11"/>
        <v>4.75</v>
      </c>
      <c r="R84" s="248">
        <v>5</v>
      </c>
      <c r="S84" s="255">
        <v>17.14</v>
      </c>
      <c r="T84"/>
    </row>
    <row r="85" spans="1:20" s="1" customFormat="1" ht="110.25" x14ac:dyDescent="0.25">
      <c r="A85" s="139">
        <v>68</v>
      </c>
      <c r="B85" s="329" t="s">
        <v>215</v>
      </c>
      <c r="C85" s="192" t="s">
        <v>124</v>
      </c>
      <c r="D85" s="192" t="s">
        <v>138</v>
      </c>
      <c r="E85" s="192" t="s">
        <v>138</v>
      </c>
      <c r="F85" s="192">
        <v>6204339000</v>
      </c>
      <c r="G85" s="192" t="s">
        <v>135</v>
      </c>
      <c r="H85" s="140" t="s">
        <v>93</v>
      </c>
      <c r="I85" s="192">
        <v>21</v>
      </c>
      <c r="J85" s="141">
        <f t="shared" si="6"/>
        <v>6.9799999999999995</v>
      </c>
      <c r="K85" s="141">
        <f t="shared" si="7"/>
        <v>146.58000000000001</v>
      </c>
      <c r="L85" s="207">
        <f t="shared" si="8"/>
        <v>0.89971346704871058</v>
      </c>
      <c r="M85" s="141">
        <f t="shared" si="9"/>
        <v>0.7</v>
      </c>
      <c r="N85" s="141">
        <f t="shared" si="10"/>
        <v>14.7</v>
      </c>
      <c r="O85" s="140" t="s">
        <v>98</v>
      </c>
      <c r="P85" s="192">
        <v>1</v>
      </c>
      <c r="Q85" s="141">
        <f t="shared" si="11"/>
        <v>8.5500000000000007</v>
      </c>
      <c r="R85" s="248">
        <v>9</v>
      </c>
      <c r="S85" s="254">
        <v>17.14</v>
      </c>
      <c r="T85"/>
    </row>
    <row r="86" spans="1:20" s="1" customFormat="1" ht="110.25" x14ac:dyDescent="0.25">
      <c r="A86" s="139">
        <v>69</v>
      </c>
      <c r="B86" s="329" t="s">
        <v>216</v>
      </c>
      <c r="C86" s="192" t="s">
        <v>124</v>
      </c>
      <c r="D86" s="192" t="s">
        <v>138</v>
      </c>
      <c r="E86" s="192" t="s">
        <v>138</v>
      </c>
      <c r="F86" s="192">
        <v>6204339000</v>
      </c>
      <c r="G86" s="192" t="s">
        <v>135</v>
      </c>
      <c r="H86" s="140" t="s">
        <v>93</v>
      </c>
      <c r="I86" s="192">
        <v>16</v>
      </c>
      <c r="J86" s="141">
        <f t="shared" si="6"/>
        <v>6.1099999999999994</v>
      </c>
      <c r="K86" s="141">
        <f t="shared" si="7"/>
        <v>97.76</v>
      </c>
      <c r="L86" s="207">
        <f t="shared" si="8"/>
        <v>0.90016366612111298</v>
      </c>
      <c r="M86" s="141">
        <f t="shared" si="9"/>
        <v>0.61</v>
      </c>
      <c r="N86" s="141">
        <f t="shared" si="10"/>
        <v>9.76</v>
      </c>
      <c r="O86" s="140" t="s">
        <v>98</v>
      </c>
      <c r="P86" s="192" t="s">
        <v>109</v>
      </c>
      <c r="Q86" s="141">
        <f t="shared" si="11"/>
        <v>5.7</v>
      </c>
      <c r="R86" s="248">
        <v>6</v>
      </c>
      <c r="S86" s="255">
        <v>17.14</v>
      </c>
      <c r="T86"/>
    </row>
    <row r="87" spans="1:20" s="1" customFormat="1" ht="110.25" x14ac:dyDescent="0.25">
      <c r="A87" s="139">
        <v>70</v>
      </c>
      <c r="B87" s="329" t="s">
        <v>217</v>
      </c>
      <c r="C87" s="192" t="s">
        <v>124</v>
      </c>
      <c r="D87" s="192" t="s">
        <v>138</v>
      </c>
      <c r="E87" s="192" t="s">
        <v>138</v>
      </c>
      <c r="F87" s="192">
        <v>6204339000</v>
      </c>
      <c r="G87" s="192" t="s">
        <v>135</v>
      </c>
      <c r="H87" s="140" t="s">
        <v>93</v>
      </c>
      <c r="I87" s="192">
        <v>13</v>
      </c>
      <c r="J87" s="141">
        <f t="shared" si="6"/>
        <v>7.52</v>
      </c>
      <c r="K87" s="141">
        <f t="shared" si="7"/>
        <v>97.76</v>
      </c>
      <c r="L87" s="207">
        <f t="shared" si="8"/>
        <v>0.90026595744680848</v>
      </c>
      <c r="M87" s="141">
        <f t="shared" si="9"/>
        <v>0.75</v>
      </c>
      <c r="N87" s="141">
        <f t="shared" si="10"/>
        <v>9.75</v>
      </c>
      <c r="O87" s="140" t="s">
        <v>98</v>
      </c>
      <c r="P87" s="192" t="s">
        <v>109</v>
      </c>
      <c r="Q87" s="141">
        <f t="shared" si="11"/>
        <v>5.7</v>
      </c>
      <c r="R87" s="248">
        <v>6</v>
      </c>
      <c r="S87" s="254">
        <v>17.14</v>
      </c>
      <c r="T87"/>
    </row>
    <row r="88" spans="1:20" s="1" customFormat="1" ht="126" x14ac:dyDescent="0.25">
      <c r="A88" s="139">
        <v>71</v>
      </c>
      <c r="B88" s="329" t="s">
        <v>218</v>
      </c>
      <c r="C88" s="192" t="s">
        <v>124</v>
      </c>
      <c r="D88" s="192" t="s">
        <v>126</v>
      </c>
      <c r="E88" s="192" t="s">
        <v>126</v>
      </c>
      <c r="F88" s="192">
        <v>6204391900</v>
      </c>
      <c r="G88" s="192" t="s">
        <v>135</v>
      </c>
      <c r="H88" s="140" t="s">
        <v>93</v>
      </c>
      <c r="I88" s="192">
        <v>15</v>
      </c>
      <c r="J88" s="141">
        <f t="shared" si="6"/>
        <v>8.24</v>
      </c>
      <c r="K88" s="141">
        <f t="shared" si="7"/>
        <v>123.6</v>
      </c>
      <c r="L88" s="207">
        <f t="shared" si="8"/>
        <v>0.90048543689320393</v>
      </c>
      <c r="M88" s="141">
        <f t="shared" si="9"/>
        <v>0.82</v>
      </c>
      <c r="N88" s="141">
        <f t="shared" si="10"/>
        <v>12.3</v>
      </c>
      <c r="O88" s="140" t="s">
        <v>98</v>
      </c>
      <c r="P88" s="192" t="s">
        <v>109</v>
      </c>
      <c r="Q88" s="141">
        <f t="shared" si="11"/>
        <v>4.75</v>
      </c>
      <c r="R88" s="248">
        <v>5</v>
      </c>
      <c r="S88" s="255">
        <v>26.02</v>
      </c>
      <c r="T88"/>
    </row>
    <row r="89" spans="1:20" s="1" customFormat="1" ht="126" x14ac:dyDescent="0.25">
      <c r="A89" s="139">
        <v>72</v>
      </c>
      <c r="B89" s="329" t="s">
        <v>219</v>
      </c>
      <c r="C89" s="192" t="s">
        <v>124</v>
      </c>
      <c r="D89" s="192" t="s">
        <v>138</v>
      </c>
      <c r="E89" s="192" t="s">
        <v>138</v>
      </c>
      <c r="F89" s="192">
        <v>6204391900</v>
      </c>
      <c r="G89" s="192" t="s">
        <v>135</v>
      </c>
      <c r="H89" s="140" t="s">
        <v>93</v>
      </c>
      <c r="I89" s="192">
        <v>10</v>
      </c>
      <c r="J89" s="141">
        <f t="shared" si="6"/>
        <v>12.36</v>
      </c>
      <c r="K89" s="141">
        <f t="shared" si="7"/>
        <v>123.6</v>
      </c>
      <c r="L89" s="207">
        <f t="shared" si="8"/>
        <v>0.89967637540453071</v>
      </c>
      <c r="M89" s="141">
        <f t="shared" si="9"/>
        <v>1.24</v>
      </c>
      <c r="N89" s="141">
        <f t="shared" si="10"/>
        <v>12.4</v>
      </c>
      <c r="O89" s="140" t="s">
        <v>98</v>
      </c>
      <c r="P89" s="192" t="s">
        <v>109</v>
      </c>
      <c r="Q89" s="141">
        <f t="shared" si="11"/>
        <v>4.75</v>
      </c>
      <c r="R89" s="248">
        <v>5</v>
      </c>
      <c r="S89" s="254">
        <v>26.02</v>
      </c>
      <c r="T89"/>
    </row>
    <row r="90" spans="1:20" s="1" customFormat="1" ht="110.25" x14ac:dyDescent="0.25">
      <c r="A90" s="139">
        <v>73</v>
      </c>
      <c r="B90" s="329" t="s">
        <v>220</v>
      </c>
      <c r="C90" s="192" t="s">
        <v>124</v>
      </c>
      <c r="D90" s="192" t="s">
        <v>138</v>
      </c>
      <c r="E90" s="192" t="s">
        <v>138</v>
      </c>
      <c r="F90" s="192">
        <v>6204391900</v>
      </c>
      <c r="G90" s="192" t="s">
        <v>135</v>
      </c>
      <c r="H90" s="140" t="s">
        <v>93</v>
      </c>
      <c r="I90" s="192">
        <v>5</v>
      </c>
      <c r="J90" s="141">
        <f t="shared" si="6"/>
        <v>12.39</v>
      </c>
      <c r="K90" s="141">
        <f t="shared" si="7"/>
        <v>61.95</v>
      </c>
      <c r="L90" s="207">
        <f t="shared" si="8"/>
        <v>0.89991928974979829</v>
      </c>
      <c r="M90" s="141">
        <f t="shared" si="9"/>
        <v>1.24</v>
      </c>
      <c r="N90" s="141">
        <f t="shared" si="10"/>
        <v>6.2</v>
      </c>
      <c r="O90" s="140" t="s">
        <v>98</v>
      </c>
      <c r="P90" s="192" t="s">
        <v>109</v>
      </c>
      <c r="Q90" s="141">
        <f t="shared" si="11"/>
        <v>2.38</v>
      </c>
      <c r="R90" s="248">
        <v>2.5</v>
      </c>
      <c r="S90" s="255">
        <v>26.02</v>
      </c>
      <c r="T90"/>
    </row>
    <row r="91" spans="1:20" s="1" customFormat="1" ht="94.5" x14ac:dyDescent="0.25">
      <c r="A91" s="139">
        <v>74</v>
      </c>
      <c r="B91" s="329" t="s">
        <v>221</v>
      </c>
      <c r="C91" s="192" t="s">
        <v>124</v>
      </c>
      <c r="D91" s="192" t="s">
        <v>125</v>
      </c>
      <c r="E91" s="192" t="s">
        <v>125</v>
      </c>
      <c r="F91" s="192">
        <v>6204420000</v>
      </c>
      <c r="G91" s="192" t="s">
        <v>135</v>
      </c>
      <c r="H91" s="140" t="s">
        <v>93</v>
      </c>
      <c r="I91" s="192">
        <v>80</v>
      </c>
      <c r="J91" s="141">
        <f t="shared" si="6"/>
        <v>6.7799999999999994</v>
      </c>
      <c r="K91" s="141">
        <f t="shared" si="7"/>
        <v>542.4</v>
      </c>
      <c r="L91" s="207">
        <f t="shared" si="8"/>
        <v>0.89970501474926257</v>
      </c>
      <c r="M91" s="141">
        <f t="shared" si="9"/>
        <v>0.68</v>
      </c>
      <c r="N91" s="141">
        <f t="shared" si="10"/>
        <v>54.4</v>
      </c>
      <c r="O91" s="140" t="s">
        <v>98</v>
      </c>
      <c r="P91" s="192">
        <v>1</v>
      </c>
      <c r="Q91" s="141">
        <f t="shared" si="11"/>
        <v>28.5</v>
      </c>
      <c r="R91" s="248">
        <v>30</v>
      </c>
      <c r="S91" s="254">
        <v>19.02</v>
      </c>
      <c r="T91"/>
    </row>
    <row r="92" spans="1:20" s="1" customFormat="1" ht="110.25" x14ac:dyDescent="0.25">
      <c r="A92" s="139">
        <v>75</v>
      </c>
      <c r="B92" s="329" t="s">
        <v>222</v>
      </c>
      <c r="C92" s="192" t="s">
        <v>124</v>
      </c>
      <c r="D92" s="192" t="s">
        <v>138</v>
      </c>
      <c r="E92" s="192" t="s">
        <v>138</v>
      </c>
      <c r="F92" s="192">
        <v>6204440000</v>
      </c>
      <c r="G92" s="192" t="s">
        <v>135</v>
      </c>
      <c r="H92" s="140" t="s">
        <v>93</v>
      </c>
      <c r="I92" s="192">
        <v>17</v>
      </c>
      <c r="J92" s="141">
        <f t="shared" si="6"/>
        <v>7.66</v>
      </c>
      <c r="K92" s="141">
        <f t="shared" si="7"/>
        <v>130.22</v>
      </c>
      <c r="L92" s="207">
        <f t="shared" si="8"/>
        <v>0.89947780678851175</v>
      </c>
      <c r="M92" s="141">
        <f t="shared" si="9"/>
        <v>0.77</v>
      </c>
      <c r="N92" s="141">
        <f t="shared" si="10"/>
        <v>13.09</v>
      </c>
      <c r="O92" s="140" t="s">
        <v>98</v>
      </c>
      <c r="P92" s="192" t="s">
        <v>109</v>
      </c>
      <c r="Q92" s="141">
        <f t="shared" si="11"/>
        <v>5.7</v>
      </c>
      <c r="R92" s="248">
        <v>6</v>
      </c>
      <c r="S92" s="255">
        <v>22.82</v>
      </c>
      <c r="T92"/>
    </row>
    <row r="93" spans="1:20" s="1" customFormat="1" ht="78.75" x14ac:dyDescent="0.25">
      <c r="A93" s="139">
        <v>76</v>
      </c>
      <c r="B93" s="329" t="s">
        <v>158</v>
      </c>
      <c r="C93" s="192" t="s">
        <v>124</v>
      </c>
      <c r="D93" s="192" t="s">
        <v>125</v>
      </c>
      <c r="E93" s="192" t="s">
        <v>125</v>
      </c>
      <c r="F93" s="192">
        <v>6204520000</v>
      </c>
      <c r="G93" s="192" t="s">
        <v>135</v>
      </c>
      <c r="H93" s="140" t="s">
        <v>93</v>
      </c>
      <c r="I93" s="192">
        <v>25</v>
      </c>
      <c r="J93" s="141">
        <f t="shared" si="6"/>
        <v>6.7299999999999995</v>
      </c>
      <c r="K93" s="141">
        <f t="shared" si="7"/>
        <v>168.25</v>
      </c>
      <c r="L93" s="207">
        <f t="shared" si="8"/>
        <v>0.90044576523031206</v>
      </c>
      <c r="M93" s="141">
        <f t="shared" si="9"/>
        <v>0.67</v>
      </c>
      <c r="N93" s="141">
        <f t="shared" si="10"/>
        <v>16.75</v>
      </c>
      <c r="O93" s="140" t="s">
        <v>98</v>
      </c>
      <c r="P93" s="192" t="s">
        <v>109</v>
      </c>
      <c r="Q93" s="141">
        <f t="shared" si="11"/>
        <v>8.84</v>
      </c>
      <c r="R93" s="248">
        <v>9.3000000000000007</v>
      </c>
      <c r="S93" s="254">
        <v>19.02</v>
      </c>
      <c r="T93"/>
    </row>
    <row r="94" spans="1:20" s="1" customFormat="1" ht="110.25" x14ac:dyDescent="0.25">
      <c r="A94" s="139">
        <v>77</v>
      </c>
      <c r="B94" s="329" t="s">
        <v>159</v>
      </c>
      <c r="C94" s="192" t="s">
        <v>124</v>
      </c>
      <c r="D94" s="192" t="s">
        <v>138</v>
      </c>
      <c r="E94" s="192" t="s">
        <v>138</v>
      </c>
      <c r="F94" s="192">
        <v>6204520000</v>
      </c>
      <c r="G94" s="192" t="s">
        <v>135</v>
      </c>
      <c r="H94" s="140" t="s">
        <v>93</v>
      </c>
      <c r="I94" s="192">
        <v>8</v>
      </c>
      <c r="J94" s="141">
        <f t="shared" si="6"/>
        <v>9.0399999999999991</v>
      </c>
      <c r="K94" s="141">
        <f t="shared" si="7"/>
        <v>72.319999999999993</v>
      </c>
      <c r="L94" s="207">
        <f t="shared" si="8"/>
        <v>0.90044247787610621</v>
      </c>
      <c r="M94" s="141">
        <f t="shared" si="9"/>
        <v>0.9</v>
      </c>
      <c r="N94" s="141">
        <f t="shared" si="10"/>
        <v>7.2</v>
      </c>
      <c r="O94" s="140" t="s">
        <v>98</v>
      </c>
      <c r="P94" s="192" t="s">
        <v>109</v>
      </c>
      <c r="Q94" s="141">
        <f t="shared" si="11"/>
        <v>3.8</v>
      </c>
      <c r="R94" s="248">
        <v>4</v>
      </c>
      <c r="S94" s="255">
        <v>19.02</v>
      </c>
      <c r="T94"/>
    </row>
    <row r="95" spans="1:20" s="1" customFormat="1" ht="110.25" x14ac:dyDescent="0.25">
      <c r="A95" s="139">
        <v>78</v>
      </c>
      <c r="B95" s="329" t="s">
        <v>223</v>
      </c>
      <c r="C95" s="192" t="s">
        <v>124</v>
      </c>
      <c r="D95" s="192" t="s">
        <v>126</v>
      </c>
      <c r="E95" s="192" t="s">
        <v>126</v>
      </c>
      <c r="F95" s="192">
        <v>6204691800</v>
      </c>
      <c r="G95" s="192" t="s">
        <v>135</v>
      </c>
      <c r="H95" s="140" t="s">
        <v>93</v>
      </c>
      <c r="I95" s="192">
        <v>15</v>
      </c>
      <c r="J95" s="141">
        <f t="shared" si="6"/>
        <v>8.24</v>
      </c>
      <c r="K95" s="141">
        <f t="shared" si="7"/>
        <v>123.6</v>
      </c>
      <c r="L95" s="207">
        <f t="shared" si="8"/>
        <v>0.90048543689320393</v>
      </c>
      <c r="M95" s="141">
        <f t="shared" si="9"/>
        <v>0.82</v>
      </c>
      <c r="N95" s="141">
        <f t="shared" si="10"/>
        <v>12.3</v>
      </c>
      <c r="O95" s="140" t="s">
        <v>98</v>
      </c>
      <c r="P95" s="192" t="s">
        <v>109</v>
      </c>
      <c r="Q95" s="141">
        <f t="shared" si="11"/>
        <v>4.75</v>
      </c>
      <c r="R95" s="248">
        <v>5</v>
      </c>
      <c r="S95" s="254">
        <v>26.02</v>
      </c>
      <c r="T95"/>
    </row>
    <row r="96" spans="1:20" s="1" customFormat="1" ht="110.25" x14ac:dyDescent="0.25">
      <c r="A96" s="139">
        <v>79</v>
      </c>
      <c r="B96" s="329" t="s">
        <v>223</v>
      </c>
      <c r="C96" s="192" t="s">
        <v>124</v>
      </c>
      <c r="D96" s="192" t="s">
        <v>138</v>
      </c>
      <c r="E96" s="192" t="s">
        <v>138</v>
      </c>
      <c r="F96" s="192">
        <v>6204691800</v>
      </c>
      <c r="G96" s="192" t="s">
        <v>135</v>
      </c>
      <c r="H96" s="140" t="s">
        <v>93</v>
      </c>
      <c r="I96" s="192">
        <v>10</v>
      </c>
      <c r="J96" s="141">
        <f t="shared" si="6"/>
        <v>9.89</v>
      </c>
      <c r="K96" s="141">
        <f t="shared" si="7"/>
        <v>98.9</v>
      </c>
      <c r="L96" s="207">
        <f t="shared" si="8"/>
        <v>0.8998988877654196</v>
      </c>
      <c r="M96" s="141">
        <f t="shared" si="9"/>
        <v>0.99</v>
      </c>
      <c r="N96" s="141">
        <f t="shared" si="10"/>
        <v>9.9</v>
      </c>
      <c r="O96" s="140" t="s">
        <v>98</v>
      </c>
      <c r="P96" s="192" t="s">
        <v>109</v>
      </c>
      <c r="Q96" s="141">
        <f t="shared" si="11"/>
        <v>3.8</v>
      </c>
      <c r="R96" s="248">
        <v>4</v>
      </c>
      <c r="S96" s="255">
        <v>26.02</v>
      </c>
      <c r="T96"/>
    </row>
    <row r="97" spans="1:20" s="1" customFormat="1" ht="110.25" x14ac:dyDescent="0.25">
      <c r="A97" s="139">
        <v>80</v>
      </c>
      <c r="B97" s="329" t="s">
        <v>224</v>
      </c>
      <c r="C97" s="192" t="s">
        <v>124</v>
      </c>
      <c r="D97" s="192" t="s">
        <v>138</v>
      </c>
      <c r="E97" s="192" t="s">
        <v>138</v>
      </c>
      <c r="F97" s="192">
        <v>6204691800</v>
      </c>
      <c r="G97" s="192" t="s">
        <v>135</v>
      </c>
      <c r="H97" s="140" t="s">
        <v>93</v>
      </c>
      <c r="I97" s="192">
        <v>5</v>
      </c>
      <c r="J97" s="141">
        <f t="shared" si="6"/>
        <v>12.39</v>
      </c>
      <c r="K97" s="141">
        <f t="shared" si="7"/>
        <v>61.95</v>
      </c>
      <c r="L97" s="207">
        <f t="shared" si="8"/>
        <v>0.89991928974979829</v>
      </c>
      <c r="M97" s="141">
        <f t="shared" si="9"/>
        <v>1.24</v>
      </c>
      <c r="N97" s="141">
        <f t="shared" si="10"/>
        <v>6.2</v>
      </c>
      <c r="O97" s="140" t="s">
        <v>98</v>
      </c>
      <c r="P97" s="192" t="s">
        <v>109</v>
      </c>
      <c r="Q97" s="141">
        <f t="shared" si="11"/>
        <v>2.38</v>
      </c>
      <c r="R97" s="248">
        <v>2.5</v>
      </c>
      <c r="S97" s="254">
        <v>26.02</v>
      </c>
      <c r="T97"/>
    </row>
    <row r="98" spans="1:20" s="1" customFormat="1" ht="126" x14ac:dyDescent="0.25">
      <c r="A98" s="139">
        <v>81</v>
      </c>
      <c r="B98" s="329" t="s">
        <v>160</v>
      </c>
      <c r="C98" s="192" t="s">
        <v>124</v>
      </c>
      <c r="D98" s="192" t="s">
        <v>138</v>
      </c>
      <c r="E98" s="192" t="s">
        <v>138</v>
      </c>
      <c r="F98" s="192">
        <v>6206400000</v>
      </c>
      <c r="G98" s="192" t="s">
        <v>135</v>
      </c>
      <c r="H98" s="140" t="s">
        <v>93</v>
      </c>
      <c r="I98" s="192">
        <v>4</v>
      </c>
      <c r="J98" s="141">
        <f t="shared" si="6"/>
        <v>4.3599999999999994</v>
      </c>
      <c r="K98" s="141">
        <f t="shared" si="7"/>
        <v>17.440000000000001</v>
      </c>
      <c r="L98" s="207">
        <f t="shared" si="8"/>
        <v>0.89908256880733939</v>
      </c>
      <c r="M98" s="141">
        <f t="shared" si="9"/>
        <v>0.44</v>
      </c>
      <c r="N98" s="141">
        <f t="shared" si="10"/>
        <v>1.76</v>
      </c>
      <c r="O98" s="140" t="s">
        <v>98</v>
      </c>
      <c r="P98" s="192" t="s">
        <v>109</v>
      </c>
      <c r="Q98" s="141">
        <f t="shared" si="11"/>
        <v>0.67</v>
      </c>
      <c r="R98" s="248">
        <v>0.7</v>
      </c>
      <c r="S98" s="255">
        <v>26.02</v>
      </c>
      <c r="T98"/>
    </row>
    <row r="99" spans="1:20" s="1" customFormat="1" ht="141.75" x14ac:dyDescent="0.25">
      <c r="A99" s="139">
        <v>82</v>
      </c>
      <c r="B99" s="329" t="s">
        <v>161</v>
      </c>
      <c r="C99" s="192" t="s">
        <v>124</v>
      </c>
      <c r="D99" s="192" t="s">
        <v>142</v>
      </c>
      <c r="E99" s="192" t="s">
        <v>142</v>
      </c>
      <c r="F99" s="192">
        <v>6206400000</v>
      </c>
      <c r="G99" s="192" t="s">
        <v>135</v>
      </c>
      <c r="H99" s="140" t="s">
        <v>93</v>
      </c>
      <c r="I99" s="192">
        <v>30</v>
      </c>
      <c r="J99" s="141">
        <f t="shared" si="6"/>
        <v>4.12</v>
      </c>
      <c r="K99" s="141">
        <f t="shared" si="7"/>
        <v>123.6</v>
      </c>
      <c r="L99" s="207">
        <f t="shared" si="8"/>
        <v>0.90048543689320393</v>
      </c>
      <c r="M99" s="141">
        <f t="shared" si="9"/>
        <v>0.41</v>
      </c>
      <c r="N99" s="141">
        <f t="shared" si="10"/>
        <v>12.3</v>
      </c>
      <c r="O99" s="140" t="s">
        <v>98</v>
      </c>
      <c r="P99" s="192" t="s">
        <v>109</v>
      </c>
      <c r="Q99" s="141">
        <f t="shared" si="11"/>
        <v>4.75</v>
      </c>
      <c r="R99" s="248">
        <v>5</v>
      </c>
      <c r="S99" s="256">
        <v>26.02</v>
      </c>
      <c r="T99"/>
    </row>
    <row r="100" spans="1:20" s="1" customFormat="1" ht="111" thickBot="1" x14ac:dyDescent="0.3">
      <c r="A100" s="148">
        <v>83</v>
      </c>
      <c r="B100" s="330" t="s">
        <v>162</v>
      </c>
      <c r="C100" s="172" t="s">
        <v>124</v>
      </c>
      <c r="D100" s="172" t="s">
        <v>138</v>
      </c>
      <c r="E100" s="172" t="s">
        <v>138</v>
      </c>
      <c r="F100" s="172">
        <v>6211439000</v>
      </c>
      <c r="G100" s="172" t="s">
        <v>135</v>
      </c>
      <c r="H100" s="131" t="s">
        <v>93</v>
      </c>
      <c r="I100" s="172">
        <v>25</v>
      </c>
      <c r="J100" s="170">
        <f t="shared" si="6"/>
        <v>8.9</v>
      </c>
      <c r="K100" s="170">
        <f t="shared" si="7"/>
        <v>222.5</v>
      </c>
      <c r="L100" s="209">
        <f t="shared" si="8"/>
        <v>0.9</v>
      </c>
      <c r="M100" s="170">
        <f t="shared" si="9"/>
        <v>0.89</v>
      </c>
      <c r="N100" s="170">
        <f t="shared" si="10"/>
        <v>22.25</v>
      </c>
      <c r="O100" s="131" t="s">
        <v>98</v>
      </c>
      <c r="P100" s="172">
        <v>1</v>
      </c>
      <c r="Q100" s="170">
        <f t="shared" si="11"/>
        <v>8.5500000000000007</v>
      </c>
      <c r="R100" s="249">
        <v>9</v>
      </c>
      <c r="S100" s="257">
        <v>26.02</v>
      </c>
      <c r="T100"/>
    </row>
    <row r="101" spans="1:20" s="1" customFormat="1" ht="16.5" thickBot="1" x14ac:dyDescent="0.3">
      <c r="A101" s="149"/>
      <c r="B101" s="162"/>
      <c r="C101" s="162"/>
      <c r="D101" s="162"/>
      <c r="E101" s="162"/>
      <c r="F101" s="162"/>
      <c r="G101" s="162"/>
      <c r="H101" s="162"/>
      <c r="I101" s="163">
        <f>SUM(I18:I100)</f>
        <v>2459</v>
      </c>
      <c r="J101" s="164"/>
      <c r="K101" s="165">
        <f>SUM(K18:K100)</f>
        <v>23950.319999999996</v>
      </c>
      <c r="L101" s="166"/>
      <c r="M101" s="165"/>
      <c r="N101" s="165">
        <f>SUM(N18:N100)</f>
        <v>2398.2900000000009</v>
      </c>
      <c r="O101" s="165"/>
      <c r="P101" s="167">
        <f>SUM(P18:P100)</f>
        <v>40</v>
      </c>
      <c r="Q101" s="168">
        <f>SUM(Q18:Q100)</f>
        <v>989.62999999999988</v>
      </c>
      <c r="R101" s="169">
        <f>SUM(R18:R100)</f>
        <v>1041.6000000000001</v>
      </c>
      <c r="S101" s="138"/>
      <c r="T101"/>
    </row>
    <row r="102" spans="1:20" ht="15" x14ac:dyDescent="0.2">
      <c r="A102" s="84"/>
      <c r="B102" s="68"/>
      <c r="C102" s="68"/>
      <c r="D102" s="68"/>
      <c r="E102" s="68"/>
      <c r="F102" s="68"/>
      <c r="G102" s="68"/>
      <c r="H102" s="85"/>
      <c r="I102" s="85"/>
      <c r="J102" s="85"/>
      <c r="K102" s="85"/>
      <c r="L102" s="57"/>
      <c r="M102" s="85"/>
      <c r="N102" s="85"/>
      <c r="O102" s="85"/>
      <c r="P102" s="85"/>
      <c r="Q102" s="86"/>
      <c r="R102" s="86"/>
    </row>
    <row r="103" spans="1:20" ht="14.25" x14ac:dyDescent="0.2">
      <c r="B103" s="325" t="s">
        <v>52</v>
      </c>
      <c r="C103" s="325"/>
      <c r="D103" s="325"/>
      <c r="E103" s="325"/>
      <c r="F103" s="325"/>
      <c r="G103" s="325"/>
      <c r="H103" s="325"/>
      <c r="I103" s="325"/>
      <c r="J103" s="87"/>
      <c r="K103" s="87"/>
      <c r="L103" s="87"/>
      <c r="M103" s="88"/>
      <c r="N103" s="88"/>
      <c r="O103" s="89" t="s">
        <v>53</v>
      </c>
      <c r="P103" s="176"/>
      <c r="Q103" s="176"/>
      <c r="R103" s="83"/>
    </row>
    <row r="104" spans="1:20" ht="14.25" x14ac:dyDescent="0.2">
      <c r="B104" s="326" t="s">
        <v>102</v>
      </c>
      <c r="C104" s="326"/>
      <c r="D104" s="326"/>
      <c r="E104" s="90"/>
      <c r="F104" s="90"/>
      <c r="G104" s="90"/>
      <c r="H104" s="90"/>
      <c r="I104" s="90"/>
      <c r="J104" s="87"/>
      <c r="K104" s="87"/>
      <c r="L104" s="87"/>
      <c r="M104" s="87"/>
      <c r="N104" s="87"/>
      <c r="O104" s="327" t="s">
        <v>100</v>
      </c>
      <c r="P104" s="327"/>
      <c r="Q104" s="327"/>
      <c r="R104" s="327"/>
    </row>
    <row r="105" spans="1:20" ht="14.25" x14ac:dyDescent="0.2">
      <c r="B105" s="326"/>
      <c r="C105" s="326"/>
      <c r="D105" s="326"/>
      <c r="E105" s="91"/>
      <c r="F105" s="91"/>
      <c r="G105" s="91"/>
      <c r="H105" s="91"/>
      <c r="I105" s="91"/>
      <c r="J105" s="87"/>
      <c r="K105" s="87"/>
      <c r="L105" s="87"/>
      <c r="M105" s="88"/>
      <c r="N105" s="88"/>
      <c r="O105" s="327"/>
      <c r="P105" s="327"/>
      <c r="Q105" s="327"/>
      <c r="R105" s="327"/>
    </row>
    <row r="106" spans="1:20" ht="14.25" x14ac:dyDescent="0.2">
      <c r="B106" s="326"/>
      <c r="C106" s="326"/>
      <c r="D106" s="326"/>
      <c r="E106" s="91"/>
      <c r="F106" s="91"/>
      <c r="G106" s="91"/>
      <c r="H106" s="91"/>
      <c r="I106" s="91"/>
      <c r="J106" s="87"/>
      <c r="K106" s="87"/>
      <c r="L106" s="87"/>
      <c r="M106" s="87"/>
      <c r="N106" s="87"/>
      <c r="O106" s="327"/>
      <c r="P106" s="327"/>
      <c r="Q106" s="327"/>
      <c r="R106" s="327"/>
    </row>
    <row r="107" spans="1:20" ht="14.25" x14ac:dyDescent="0.2">
      <c r="B107" s="326"/>
      <c r="C107" s="326"/>
      <c r="D107" s="326"/>
      <c r="E107" s="91"/>
      <c r="F107" s="91"/>
      <c r="G107" s="91"/>
      <c r="H107" s="91"/>
      <c r="I107" s="91"/>
      <c r="J107" s="87"/>
      <c r="K107" s="87"/>
      <c r="L107" s="87"/>
      <c r="M107" s="87"/>
      <c r="N107" s="87"/>
      <c r="O107" s="327"/>
      <c r="P107" s="327"/>
      <c r="Q107" s="327"/>
      <c r="R107" s="327"/>
    </row>
    <row r="108" spans="1:20" ht="14.25" x14ac:dyDescent="0.2">
      <c r="B108" s="326"/>
      <c r="C108" s="326"/>
      <c r="D108" s="326"/>
      <c r="E108" s="91"/>
      <c r="F108" s="91"/>
      <c r="G108" s="91"/>
      <c r="H108" s="91"/>
      <c r="I108" s="91"/>
      <c r="J108" s="87"/>
      <c r="K108" s="87"/>
      <c r="L108" s="87"/>
      <c r="M108" s="88"/>
      <c r="N108" s="88"/>
      <c r="O108" s="327"/>
      <c r="P108" s="327"/>
      <c r="Q108" s="327"/>
      <c r="R108" s="327"/>
    </row>
    <row r="109" spans="1:20" ht="14.25" x14ac:dyDescent="0.2">
      <c r="B109" s="326"/>
      <c r="C109" s="326"/>
      <c r="D109" s="326"/>
      <c r="E109" s="91"/>
      <c r="F109" s="91"/>
      <c r="G109" s="91"/>
      <c r="H109" s="91"/>
      <c r="I109" s="91"/>
      <c r="J109" s="87"/>
      <c r="K109" s="87"/>
      <c r="L109" s="88"/>
      <c r="M109" s="87"/>
      <c r="N109" s="87"/>
      <c r="O109" s="327"/>
      <c r="P109" s="327"/>
      <c r="Q109" s="327"/>
      <c r="R109" s="327"/>
    </row>
    <row r="110" spans="1:20" ht="14.25" x14ac:dyDescent="0.2">
      <c r="B110" s="92" t="s">
        <v>54</v>
      </c>
      <c r="C110" s="93"/>
      <c r="D110" s="93"/>
      <c r="E110" s="94"/>
      <c r="F110" s="94"/>
      <c r="G110" s="94"/>
      <c r="H110" s="94"/>
      <c r="I110" s="94"/>
      <c r="J110" s="87"/>
      <c r="K110" s="87"/>
      <c r="L110" s="88"/>
      <c r="M110" s="87"/>
      <c r="N110" s="87"/>
      <c r="O110" s="95"/>
      <c r="P110" s="95"/>
      <c r="Q110" s="83"/>
      <c r="R110" s="83"/>
    </row>
    <row r="111" spans="1:20" ht="14.25" x14ac:dyDescent="0.2">
      <c r="B111" s="96"/>
      <c r="C111" s="97"/>
      <c r="D111" s="97"/>
      <c r="E111" s="87"/>
      <c r="F111" s="87"/>
      <c r="G111" s="87"/>
      <c r="H111" s="87"/>
      <c r="I111" s="87"/>
      <c r="J111" s="87"/>
      <c r="K111" s="87"/>
      <c r="L111" s="87"/>
      <c r="M111" s="87"/>
      <c r="N111" s="87"/>
      <c r="O111" s="98" t="s">
        <v>54</v>
      </c>
      <c r="P111" s="83"/>
      <c r="Q111" s="83"/>
      <c r="R111" s="83"/>
    </row>
  </sheetData>
  <mergeCells count="19">
    <mergeCell ref="B103:I103"/>
    <mergeCell ref="B104:D109"/>
    <mergeCell ref="O104:R109"/>
    <mergeCell ref="N1:R1"/>
    <mergeCell ref="N2:R2"/>
    <mergeCell ref="F3:I3"/>
    <mergeCell ref="A5:G5"/>
    <mergeCell ref="I5:O5"/>
    <mergeCell ref="A6:E6"/>
    <mergeCell ref="I6:N6"/>
    <mergeCell ref="A7:G7"/>
    <mergeCell ref="A9:G9"/>
    <mergeCell ref="A15:G15"/>
    <mergeCell ref="I15:R15"/>
    <mergeCell ref="I9:O9"/>
    <mergeCell ref="A11:G11"/>
    <mergeCell ref="I11:S11"/>
    <mergeCell ref="A13:G13"/>
    <mergeCell ref="I13:R13"/>
  </mergeCells>
  <phoneticPr fontId="38" type="noConversion"/>
  <conditionalFormatting sqref="S18:S100">
    <cfRule type="expression" dxfId="6" priority="4">
      <formula>OR(ИнвОснова="ИНВ", ТмжОснова="ИНВ")</formula>
    </cfRule>
  </conditionalFormatting>
  <conditionalFormatting sqref="S18:S100">
    <cfRule type="expression" dxfId="5" priority="1">
      <formula>NOT(ЕФОРМУЛА)</formula>
    </cfRule>
  </conditionalFormatting>
  <conditionalFormatting sqref="S18:S100">
    <cfRule type="expression" dxfId="4" priority="2">
      <formula>IF(Просрочена=0, FALSE, TODAY() - $DN18 &gt;=  Просрочена)</formula>
    </cfRule>
    <cfRule type="expression" dxfId="3" priority="3">
      <formula>IF(Устарела=0, FALSE, TODAY() - $DN18 &gt;=  Устарела)</formula>
    </cfRule>
  </conditionalFormatting>
  <pageMargins left="0.70866141732283472" right="0.70866141732283472" top="0.74803149606299213" bottom="0.74803149606299213" header="0.31496062992125984" footer="0.31496062992125984"/>
  <pageSetup paperSize="9" scale="46" orientation="landscape" r:id="rId1"/>
  <headerFooter>
    <oddFooter xml:space="preserve">&amp;R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8"/>
  <sheetViews>
    <sheetView topLeftCell="G1" workbookViewId="0">
      <pane ySplit="1" topLeftCell="A142" activePane="bottomLeft" state="frozen"/>
      <selection activeCell="A17" sqref="A17"/>
      <selection pane="bottomLeft" activeCell="V145" sqref="V145"/>
    </sheetView>
  </sheetViews>
  <sheetFormatPr defaultRowHeight="15" x14ac:dyDescent="0.25"/>
  <cols>
    <col min="1" max="1" width="10.28515625" style="110" bestFit="1" customWidth="1"/>
    <col min="2" max="2" width="48" style="110" customWidth="1"/>
    <col min="3" max="3" width="13.5703125" style="110" customWidth="1"/>
    <col min="4" max="4" width="10.28515625" style="110" bestFit="1" customWidth="1"/>
    <col min="5" max="5" width="15.42578125" style="110" customWidth="1"/>
    <col min="6" max="6" width="15.7109375" style="110" customWidth="1"/>
    <col min="7" max="9" width="10.28515625" style="110" bestFit="1" customWidth="1"/>
    <col min="10" max="10" width="10.7109375" style="110" bestFit="1" customWidth="1"/>
    <col min="11" max="12" width="10.28515625" style="110" bestFit="1" customWidth="1"/>
    <col min="13" max="13" width="10.7109375" style="110" bestFit="1" customWidth="1"/>
    <col min="14" max="15" width="10.28515625" style="110" bestFit="1" customWidth="1"/>
    <col min="16" max="16" width="10.7109375" style="110" bestFit="1" customWidth="1"/>
    <col min="17" max="17" width="10.28515625" style="110" bestFit="1" customWidth="1"/>
    <col min="18" max="18" width="10.7109375" style="110" bestFit="1" customWidth="1"/>
    <col min="19" max="19" width="9.140625" style="111"/>
    <col min="20" max="20" width="12.140625" style="112" customWidth="1"/>
    <col min="21" max="21" width="11.7109375" style="112" customWidth="1"/>
    <col min="22" max="23" width="13.42578125" style="112" customWidth="1"/>
    <col min="24" max="24" width="12.28515625" style="124" customWidth="1"/>
    <col min="25" max="25" width="14.28515625" style="113" customWidth="1"/>
    <col min="26" max="26" width="9.5703125" style="113" bestFit="1" customWidth="1"/>
    <col min="27" max="27" width="9.140625" style="113"/>
    <col min="28" max="16384" width="9.140625" style="41"/>
  </cols>
  <sheetData>
    <row r="1" spans="1:27" s="104" customFormat="1" ht="76.5" x14ac:dyDescent="0.2">
      <c r="A1" s="99" t="str">
        <f>'VZOR 1'!A18</f>
        <v>№</v>
      </c>
      <c r="B1" s="99" t="str">
        <f>'VZOR 1'!B18</f>
        <v xml:space="preserve">Наименование товара </v>
      </c>
      <c r="C1" s="99" t="str">
        <f>'VZOR 1'!C18</f>
        <v>Артикул</v>
      </c>
      <c r="D1" s="99" t="str">
        <f>'VZOR 1'!D18</f>
        <v>Торговая марка</v>
      </c>
      <c r="E1" s="99" t="str">
        <f>'VZOR 1'!E18</f>
        <v>Производитель</v>
      </c>
      <c r="F1" s="99" t="str">
        <f>'VZOR 1'!F18</f>
        <v xml:space="preserve">Код товара в  соответствии с ТН ВЭД </v>
      </c>
      <c r="G1" s="99" t="str">
        <f>'VZOR 1'!G18</f>
        <v xml:space="preserve">Страна происхождения </v>
      </c>
      <c r="H1" s="99" t="str">
        <f>'VZOR 1'!H18</f>
        <v>Ед. измерения</v>
      </c>
      <c r="I1" s="99" t="str">
        <f>'VZOR 1'!I18</f>
        <v>Кол-во единиц</v>
      </c>
      <c r="J1" s="99" t="str">
        <f>'VZOR 1'!J18</f>
        <v xml:space="preserve">Цена долл.США/ед.изм. </v>
      </c>
      <c r="K1" s="99" t="str">
        <f>'VZOR 1'!K18</f>
        <v xml:space="preserve">Стоим-ть, долл.США </v>
      </c>
      <c r="L1" s="99" t="str">
        <f>'VZOR 1'!L18</f>
        <v>Скидка</v>
      </c>
      <c r="M1" s="99" t="str">
        <f>'VZOR 1'!M18</f>
        <v>Цена со скидкой, долл.США/ед.измерения</v>
      </c>
      <c r="N1" s="99" t="str">
        <f>'VZOR 1'!N18</f>
        <v xml:space="preserve">Стоимость с учетом скидки, долл.США </v>
      </c>
      <c r="O1" s="99" t="str">
        <f>'VZOR 1'!O18</f>
        <v>Род упаковки</v>
      </c>
      <c r="P1" s="99" t="str">
        <f>'VZOR 1'!P18</f>
        <v>Кол-во упаковок</v>
      </c>
      <c r="Q1" s="99" t="str">
        <f>'VZOR 1'!Q18</f>
        <v xml:space="preserve">Вес нетто, кг. </v>
      </c>
      <c r="R1" s="99" t="str">
        <f>'VZOR 1'!R18</f>
        <v xml:space="preserve">Вес брутто,кг. </v>
      </c>
      <c r="S1" s="100" t="s">
        <v>55</v>
      </c>
      <c r="T1" s="101" t="s">
        <v>56</v>
      </c>
      <c r="U1" s="101" t="s">
        <v>57</v>
      </c>
      <c r="V1" s="101" t="s">
        <v>58</v>
      </c>
      <c r="W1" s="101" t="s">
        <v>59</v>
      </c>
      <c r="X1" s="122" t="s">
        <v>86</v>
      </c>
      <c r="Y1" s="102" t="s">
        <v>60</v>
      </c>
      <c r="Z1" s="244">
        <f>2.0881/1.9365</f>
        <v>1.0782855667441258</v>
      </c>
      <c r="AA1" s="103"/>
    </row>
    <row r="2" spans="1:27" s="48" customFormat="1" ht="51" x14ac:dyDescent="0.2">
      <c r="A2" s="238">
        <f>'VZOR 1'!A19</f>
        <v>1</v>
      </c>
      <c r="B2" s="238" t="str">
        <f>'VZOR 1'!B19</f>
        <v xml:space="preserve">WOMEN's BAG OF SYNTHETIC LEATHER Сумка женская из искуственной кожи  </v>
      </c>
      <c r="C2" s="238" t="str">
        <f>'VZOR 1'!C19</f>
        <v>___</v>
      </c>
      <c r="D2" s="238" t="str">
        <f>'VZOR 1'!D19</f>
        <v>BY LOLA</v>
      </c>
      <c r="E2" s="238" t="str">
        <f>'VZOR 1'!E19</f>
        <v>BY LOLA</v>
      </c>
      <c r="F2" s="238">
        <f>'VZOR 1'!F19</f>
        <v>4202221000</v>
      </c>
      <c r="G2" s="238" t="str">
        <f>'VZOR 1'!G19</f>
        <v>POLAND</v>
      </c>
      <c r="H2" s="238" t="str">
        <f>'VZOR 1'!H19</f>
        <v>pcs</v>
      </c>
      <c r="I2" s="238">
        <f>'VZOR 1'!I19</f>
        <v>4</v>
      </c>
      <c r="J2" s="238">
        <f>'VZOR 1'!J19</f>
        <v>21.39</v>
      </c>
      <c r="K2" s="238">
        <f>'VZOR 1'!K19</f>
        <v>85.56</v>
      </c>
      <c r="L2" s="238">
        <f>'VZOR 1'!L19</f>
        <v>0.8999532491818607</v>
      </c>
      <c r="M2" s="238">
        <f>'VZOR 1'!M19</f>
        <v>2.14</v>
      </c>
      <c r="N2" s="238">
        <f>'VZOR 1'!N19</f>
        <v>8.56</v>
      </c>
      <c r="O2" s="238" t="str">
        <f>'VZOR 1'!O19</f>
        <v>Box</v>
      </c>
      <c r="P2" s="238" t="str">
        <f>'VZOR 1'!P19</f>
        <v>part</v>
      </c>
      <c r="Q2" s="238">
        <f>'VZOR 1'!Q19</f>
        <v>2.85</v>
      </c>
      <c r="R2" s="238">
        <f>'VZOR 1'!R19</f>
        <v>3</v>
      </c>
      <c r="S2" s="243" t="s">
        <v>130</v>
      </c>
      <c r="T2" s="246">
        <f>1.75*$Z$1*Q2</f>
        <v>5.377949264136328</v>
      </c>
      <c r="U2" s="245">
        <f>K2*$U$145/$K$145</f>
        <v>3.9296343430901972</v>
      </c>
      <c r="V2" s="107">
        <f>ROUND((N2+T2+U2)/I2,2)</f>
        <v>4.47</v>
      </c>
      <c r="W2" s="107">
        <f>ROUND(V2*I2,2)</f>
        <v>17.88</v>
      </c>
      <c r="X2" s="123">
        <f>V2-M2</f>
        <v>2.3299999999999996</v>
      </c>
      <c r="Y2" s="108"/>
      <c r="Z2" s="109"/>
      <c r="AA2" s="109"/>
    </row>
    <row r="3" spans="1:27" s="48" customFormat="1" ht="51" x14ac:dyDescent="0.2">
      <c r="A3" s="238">
        <f>'VZOR 1'!A20</f>
        <v>2</v>
      </c>
      <c r="B3" s="238" t="str">
        <f>'VZOR 1'!B20</f>
        <v>WOMEN'S KNITTED JACKET 90% COTTON, 10% ELASTAN Кофта трикотажная женская 90% хлопок, 10% эластан  размер: 46-50, обхват груди: 92-100, рост 165-215</v>
      </c>
      <c r="C3" s="238" t="str">
        <f>'VZOR 1'!C20</f>
        <v>___</v>
      </c>
      <c r="D3" s="238" t="str">
        <f>'VZOR 1'!D20</f>
        <v>TERASTYL</v>
      </c>
      <c r="E3" s="238" t="str">
        <f>'VZOR 1'!E20</f>
        <v>TERASTYL</v>
      </c>
      <c r="F3" s="238">
        <f>'VZOR 1'!F20</f>
        <v>6110209900</v>
      </c>
      <c r="G3" s="238" t="str">
        <f>'VZOR 1'!G20</f>
        <v>POLAND</v>
      </c>
      <c r="H3" s="238" t="str">
        <f>'VZOR 1'!H20</f>
        <v>pcs</v>
      </c>
      <c r="I3" s="238">
        <f>'VZOR 1'!I20</f>
        <v>10</v>
      </c>
      <c r="J3" s="238">
        <f>'VZOR 1'!J20</f>
        <v>9.0399999999999991</v>
      </c>
      <c r="K3" s="238">
        <f>'VZOR 1'!K20</f>
        <v>90.4</v>
      </c>
      <c r="L3" s="238">
        <f>'VZOR 1'!L20</f>
        <v>0.90044247787610621</v>
      </c>
      <c r="M3" s="238">
        <f>'VZOR 1'!M20</f>
        <v>0.9</v>
      </c>
      <c r="N3" s="238">
        <f>'VZOR 1'!N20</f>
        <v>9</v>
      </c>
      <c r="O3" s="238" t="str">
        <f>'VZOR 1'!O20</f>
        <v>Box</v>
      </c>
      <c r="P3" s="238" t="str">
        <f>'VZOR 1'!P20</f>
        <v>part</v>
      </c>
      <c r="Q3" s="238">
        <f>'VZOR 1'!Q20</f>
        <v>4.75</v>
      </c>
      <c r="R3" s="238">
        <f>'VZOR 1'!R20</f>
        <v>5</v>
      </c>
      <c r="S3" s="243" t="s">
        <v>130</v>
      </c>
      <c r="T3" s="246">
        <f t="shared" ref="T3:T45" si="0">1.75*$Z$1*Q3</f>
        <v>8.9632487735605455</v>
      </c>
      <c r="U3" s="245">
        <f t="shared" ref="U3:U66" si="1">K3*$U$145/$K$145</f>
        <v>4.1519278239288671</v>
      </c>
      <c r="V3" s="107">
        <f t="shared" ref="V3:V66" si="2">ROUND((N3+T3+U3)/I3,2)</f>
        <v>2.21</v>
      </c>
      <c r="W3" s="107">
        <f t="shared" ref="W3:W66" si="3">ROUND(V3*I3,2)</f>
        <v>22.1</v>
      </c>
      <c r="X3" s="123">
        <f t="shared" ref="X3:X66" si="4">V3-M3</f>
        <v>1.31</v>
      </c>
      <c r="Y3" s="109"/>
      <c r="Z3" s="109"/>
      <c r="AA3" s="109"/>
    </row>
    <row r="4" spans="1:27" s="48" customFormat="1" ht="51" x14ac:dyDescent="0.2">
      <c r="A4" s="238">
        <f>'VZOR 1'!A21</f>
        <v>3</v>
      </c>
      <c r="B4" s="238" t="str">
        <f>'VZOR 1'!B21</f>
        <v>WOMEN'S KNITTED JACKET 95% COTON, 5% LYCRA Кофта трикотажная женская 95% хлопок, 5% лайкра  размер: 46-50, обхват груди: 92-100, рост 165-246</v>
      </c>
      <c r="C4" s="238" t="str">
        <f>'VZOR 1'!C21</f>
        <v>___</v>
      </c>
      <c r="D4" s="238" t="str">
        <f>'VZOR 1'!D21</f>
        <v>TERASTYL</v>
      </c>
      <c r="E4" s="238" t="str">
        <f>'VZOR 1'!E21</f>
        <v>TERASTYL</v>
      </c>
      <c r="F4" s="238">
        <f>'VZOR 1'!F21</f>
        <v>6110209900</v>
      </c>
      <c r="G4" s="238" t="str">
        <f>'VZOR 1'!G21</f>
        <v>POLAND</v>
      </c>
      <c r="H4" s="238" t="str">
        <f>'VZOR 1'!H21</f>
        <v>pcs</v>
      </c>
      <c r="I4" s="238">
        <f>'VZOR 1'!I21</f>
        <v>5</v>
      </c>
      <c r="J4" s="238">
        <f>'VZOR 1'!J21</f>
        <v>9.06</v>
      </c>
      <c r="K4" s="238">
        <f>'VZOR 1'!K21</f>
        <v>45.3</v>
      </c>
      <c r="L4" s="238">
        <f>'VZOR 1'!L21</f>
        <v>0.89955849889624728</v>
      </c>
      <c r="M4" s="238">
        <f>'VZOR 1'!M21</f>
        <v>0.91</v>
      </c>
      <c r="N4" s="238">
        <f>'VZOR 1'!N21</f>
        <v>4.55</v>
      </c>
      <c r="O4" s="238" t="str">
        <f>'VZOR 1'!O21</f>
        <v>Box</v>
      </c>
      <c r="P4" s="238" t="str">
        <f>'VZOR 1'!P21</f>
        <v>part</v>
      </c>
      <c r="Q4" s="238">
        <f>'VZOR 1'!Q21</f>
        <v>2.38</v>
      </c>
      <c r="R4" s="238">
        <f>'VZOR 1'!R21</f>
        <v>2.5</v>
      </c>
      <c r="S4" s="243" t="s">
        <v>130</v>
      </c>
      <c r="T4" s="246">
        <f t="shared" si="0"/>
        <v>4.491059385489284</v>
      </c>
      <c r="U4" s="245">
        <f t="shared" si="1"/>
        <v>2.0805567524776292</v>
      </c>
      <c r="V4" s="107">
        <f t="shared" si="2"/>
        <v>2.2200000000000002</v>
      </c>
      <c r="W4" s="107">
        <f t="shared" si="3"/>
        <v>11.1</v>
      </c>
      <c r="X4" s="123">
        <f t="shared" si="4"/>
        <v>1.31</v>
      </c>
      <c r="Y4" s="109"/>
      <c r="Z4" s="109"/>
      <c r="AA4" s="109"/>
    </row>
    <row r="5" spans="1:27" s="48" customFormat="1" ht="51" x14ac:dyDescent="0.2">
      <c r="A5" s="238">
        <f>'VZOR 1'!A22</f>
        <v>4</v>
      </c>
      <c r="B5" s="238" t="str">
        <f>'VZOR 1'!B22</f>
        <v>WOMEN'S KNITTED JACKET 95% COTON, 5% LYCRA Кофта трикотажная женская 95% хлопок, 5% лайкра  размер: 46-50, обхват груди: 92-100, рост 165-248</v>
      </c>
      <c r="C5" s="238" t="str">
        <f>'VZOR 1'!C22</f>
        <v>___</v>
      </c>
      <c r="D5" s="238" t="str">
        <f>'VZOR 1'!D22</f>
        <v>TERASTYL</v>
      </c>
      <c r="E5" s="238" t="str">
        <f>'VZOR 1'!E22</f>
        <v>TERASTYL</v>
      </c>
      <c r="F5" s="238">
        <f>'VZOR 1'!F22</f>
        <v>6110209900</v>
      </c>
      <c r="G5" s="238" t="str">
        <f>'VZOR 1'!G22</f>
        <v>POLAND</v>
      </c>
      <c r="H5" s="238" t="str">
        <f>'VZOR 1'!H22</f>
        <v>pcs</v>
      </c>
      <c r="I5" s="238">
        <f>'VZOR 1'!I22</f>
        <v>4</v>
      </c>
      <c r="J5" s="238">
        <f>'VZOR 1'!J22</f>
        <v>9.0399999999999991</v>
      </c>
      <c r="K5" s="238">
        <f>'VZOR 1'!K22</f>
        <v>36.159999999999997</v>
      </c>
      <c r="L5" s="238">
        <f>'VZOR 1'!L22</f>
        <v>0.90044247787610621</v>
      </c>
      <c r="M5" s="238">
        <f>'VZOR 1'!M22</f>
        <v>0.9</v>
      </c>
      <c r="N5" s="238">
        <f>'VZOR 1'!N22</f>
        <v>3.6</v>
      </c>
      <c r="O5" s="238" t="str">
        <f>'VZOR 1'!O22</f>
        <v>Box</v>
      </c>
      <c r="P5" s="238" t="str">
        <f>'VZOR 1'!P22</f>
        <v>part</v>
      </c>
      <c r="Q5" s="238">
        <f>'VZOR 1'!Q22</f>
        <v>1.9</v>
      </c>
      <c r="R5" s="238">
        <f>'VZOR 1'!R22</f>
        <v>2</v>
      </c>
      <c r="S5" s="243" t="s">
        <v>130</v>
      </c>
      <c r="T5" s="246">
        <f t="shared" si="0"/>
        <v>3.5852995094242184</v>
      </c>
      <c r="U5" s="245">
        <f t="shared" si="1"/>
        <v>1.6607711295715464</v>
      </c>
      <c r="V5" s="107">
        <f t="shared" si="2"/>
        <v>2.21</v>
      </c>
      <c r="W5" s="107">
        <f t="shared" si="3"/>
        <v>8.84</v>
      </c>
      <c r="X5" s="123">
        <f t="shared" si="4"/>
        <v>1.31</v>
      </c>
      <c r="Y5" s="109"/>
      <c r="Z5" s="109"/>
      <c r="AA5" s="109"/>
    </row>
    <row r="6" spans="1:27" s="48" customFormat="1" ht="51" x14ac:dyDescent="0.2">
      <c r="A6" s="238">
        <f>'VZOR 1'!A23</f>
        <v>5</v>
      </c>
      <c r="B6" s="238" t="str">
        <f>'VZOR 1'!B23</f>
        <v>WOMEN'S KNITTED JACKET 95% COTTON, 5% ELASTAN Кофта трикотажная женская 95% хлопок, 5% эластан  размер: 46-50, обхват груди: 92-100, рост 165-177</v>
      </c>
      <c r="C6" s="238" t="str">
        <f>'VZOR 1'!C23</f>
        <v>___</v>
      </c>
      <c r="D6" s="238" t="str">
        <f>'VZOR 1'!D23</f>
        <v>MODA ITALIA</v>
      </c>
      <c r="E6" s="238" t="str">
        <f>'VZOR 1'!E23</f>
        <v>MODA ITALIA</v>
      </c>
      <c r="F6" s="238">
        <f>'VZOR 1'!F23</f>
        <v>6110209900</v>
      </c>
      <c r="G6" s="238" t="str">
        <f>'VZOR 1'!G23</f>
        <v>ITALY</v>
      </c>
      <c r="H6" s="238" t="str">
        <f>'VZOR 1'!H23</f>
        <v>pcs</v>
      </c>
      <c r="I6" s="238">
        <f>'VZOR 1'!I23</f>
        <v>165</v>
      </c>
      <c r="J6" s="238">
        <f>'VZOR 1'!J23</f>
        <v>4.42</v>
      </c>
      <c r="K6" s="238">
        <f>'VZOR 1'!K23</f>
        <v>729.3</v>
      </c>
      <c r="L6" s="238">
        <f>'VZOR 1'!L23</f>
        <v>0.90045248868778283</v>
      </c>
      <c r="M6" s="238">
        <f>'VZOR 1'!M23</f>
        <v>0.44</v>
      </c>
      <c r="N6" s="238">
        <f>'VZOR 1'!N23</f>
        <v>72.599999999999994</v>
      </c>
      <c r="O6" s="238" t="str">
        <f>'VZOR 1'!O23</f>
        <v>Box</v>
      </c>
      <c r="P6" s="238">
        <f>'VZOR 1'!P23</f>
        <v>1</v>
      </c>
      <c r="Q6" s="238">
        <f>'VZOR 1'!Q23</f>
        <v>38.29</v>
      </c>
      <c r="R6" s="238">
        <f>'VZOR 1'!R23</f>
        <v>40.299999999999997</v>
      </c>
      <c r="S6" s="243" t="s">
        <v>130</v>
      </c>
      <c r="T6" s="246">
        <f t="shared" si="0"/>
        <v>72.253220113607014</v>
      </c>
      <c r="U6" s="245">
        <f t="shared" si="1"/>
        <v>33.495585862735872</v>
      </c>
      <c r="V6" s="107">
        <f t="shared" si="2"/>
        <v>1.08</v>
      </c>
      <c r="W6" s="107">
        <f t="shared" si="3"/>
        <v>178.2</v>
      </c>
      <c r="X6" s="123">
        <f t="shared" si="4"/>
        <v>0.64000000000000012</v>
      </c>
      <c r="Y6" s="109"/>
      <c r="Z6" s="109"/>
      <c r="AA6" s="109"/>
    </row>
    <row r="7" spans="1:27" s="48" customFormat="1" ht="51" x14ac:dyDescent="0.2">
      <c r="A7" s="238">
        <f>'VZOR 1'!A24</f>
        <v>6</v>
      </c>
      <c r="B7" s="238" t="str">
        <f>'VZOR 1'!B24</f>
        <v>WOMEN'S KNITTED JACKET 95% COTTON, 5% ELASTAN Кофта трикотажная женская 95% хлопок, 5% эластан  размер: 46-50, обхват груди: 92-100, рост 165-178</v>
      </c>
      <c r="C7" s="238" t="str">
        <f>'VZOR 1'!C24</f>
        <v>___</v>
      </c>
      <c r="D7" s="238" t="str">
        <f>'VZOR 1'!D24</f>
        <v>MODA ITALIA</v>
      </c>
      <c r="E7" s="238" t="str">
        <f>'VZOR 1'!E24</f>
        <v>MODA ITALIA</v>
      </c>
      <c r="F7" s="238">
        <f>'VZOR 1'!F24</f>
        <v>6110209900</v>
      </c>
      <c r="G7" s="238" t="str">
        <f>'VZOR 1'!G24</f>
        <v>ITALY</v>
      </c>
      <c r="H7" s="238" t="str">
        <f>'VZOR 1'!H24</f>
        <v>pcs</v>
      </c>
      <c r="I7" s="238">
        <f>'VZOR 1'!I24</f>
        <v>197</v>
      </c>
      <c r="J7" s="238">
        <f>'VZOR 1'!J24</f>
        <v>3.9499999999999997</v>
      </c>
      <c r="K7" s="238">
        <f>'VZOR 1'!K24</f>
        <v>778.15</v>
      </c>
      <c r="L7" s="238">
        <f>'VZOR 1'!L24</f>
        <v>0.89873417721518989</v>
      </c>
      <c r="M7" s="238">
        <f>'VZOR 1'!M24</f>
        <v>0.4</v>
      </c>
      <c r="N7" s="238">
        <f>'VZOR 1'!N24</f>
        <v>78.8</v>
      </c>
      <c r="O7" s="238" t="str">
        <f>'VZOR 1'!O24</f>
        <v>Box</v>
      </c>
      <c r="P7" s="238">
        <f>'VZOR 1'!P24</f>
        <v>1</v>
      </c>
      <c r="Q7" s="238">
        <f>'VZOR 1'!Q24</f>
        <v>40.85</v>
      </c>
      <c r="R7" s="238">
        <f>'VZOR 1'!R24</f>
        <v>43</v>
      </c>
      <c r="S7" s="243" t="s">
        <v>130</v>
      </c>
      <c r="T7" s="246">
        <f t="shared" si="0"/>
        <v>77.083939452620697</v>
      </c>
      <c r="U7" s="245">
        <f t="shared" si="1"/>
        <v>35.739188453431943</v>
      </c>
      <c r="V7" s="107">
        <f t="shared" si="2"/>
        <v>0.97</v>
      </c>
      <c r="W7" s="107">
        <f t="shared" si="3"/>
        <v>191.09</v>
      </c>
      <c r="X7" s="123">
        <f t="shared" si="4"/>
        <v>0.56999999999999995</v>
      </c>
      <c r="Y7" s="109"/>
      <c r="Z7" s="109"/>
      <c r="AA7" s="109"/>
    </row>
    <row r="8" spans="1:27" s="48" customFormat="1" ht="51" x14ac:dyDescent="0.2">
      <c r="A8" s="238">
        <f>'VZOR 1'!A25</f>
        <v>7</v>
      </c>
      <c r="B8" s="238" t="str">
        <f>'VZOR 1'!B25</f>
        <v>WOMEN's KNITTED SWEATER 100% CO Свитер трикотажный женский 100% хлопок  размер: 46-50, обхват груди: 92-100, рост 165-185</v>
      </c>
      <c r="C8" s="238" t="str">
        <f>'VZOR 1'!C25</f>
        <v>___</v>
      </c>
      <c r="D8" s="238" t="str">
        <f>'VZOR 1'!D25</f>
        <v>MANILLA</v>
      </c>
      <c r="E8" s="238" t="str">
        <f>'VZOR 1'!E25</f>
        <v>MANILLA</v>
      </c>
      <c r="F8" s="238">
        <f>'VZOR 1'!F25</f>
        <v>6110209900</v>
      </c>
      <c r="G8" s="238" t="str">
        <f>'VZOR 1'!G25</f>
        <v>POLAND</v>
      </c>
      <c r="H8" s="238" t="str">
        <f>'VZOR 1'!H25</f>
        <v>pcs</v>
      </c>
      <c r="I8" s="238">
        <f>'VZOR 1'!I25</f>
        <v>70</v>
      </c>
      <c r="J8" s="238">
        <f>'VZOR 1'!J25</f>
        <v>9.0399999999999991</v>
      </c>
      <c r="K8" s="238">
        <f>'VZOR 1'!K25</f>
        <v>632.79999999999995</v>
      </c>
      <c r="L8" s="238">
        <f>'VZOR 1'!L25</f>
        <v>0.90044247787610621</v>
      </c>
      <c r="M8" s="238">
        <f>'VZOR 1'!M25</f>
        <v>0.9</v>
      </c>
      <c r="N8" s="238">
        <f>'VZOR 1'!N25</f>
        <v>63</v>
      </c>
      <c r="O8" s="238" t="str">
        <f>'VZOR 1'!O25</f>
        <v>Box</v>
      </c>
      <c r="P8" s="238">
        <f>'VZOR 1'!P25</f>
        <v>1</v>
      </c>
      <c r="Q8" s="238">
        <f>'VZOR 1'!Q25</f>
        <v>33.25</v>
      </c>
      <c r="R8" s="238">
        <f>'VZOR 1'!R25</f>
        <v>35</v>
      </c>
      <c r="S8" s="243" t="s">
        <v>130</v>
      </c>
      <c r="T8" s="246">
        <f t="shared" si="0"/>
        <v>62.74274141492382</v>
      </c>
      <c r="U8" s="245">
        <f t="shared" si="1"/>
        <v>29.063494767502068</v>
      </c>
      <c r="V8" s="107">
        <f t="shared" si="2"/>
        <v>2.21</v>
      </c>
      <c r="W8" s="107">
        <f t="shared" si="3"/>
        <v>154.69999999999999</v>
      </c>
      <c r="X8" s="123">
        <f t="shared" si="4"/>
        <v>1.31</v>
      </c>
      <c r="Y8" s="109"/>
      <c r="Z8" s="109"/>
      <c r="AA8" s="109"/>
    </row>
    <row r="9" spans="1:27" s="48" customFormat="1" ht="63.75" x14ac:dyDescent="0.2">
      <c r="A9" s="238">
        <f>'VZOR 1'!A26</f>
        <v>8</v>
      </c>
      <c r="B9" s="238" t="str">
        <f>'VZOR 1'!B26</f>
        <v>WOMEN's KNITTED SWEATER 25% CO, 3%LU, 23% PC, 22% PES Свитер трикотажный женский 52% хлопок, 3% LUREX, 23% акрил, 22% полиэстер  размер: 46-50, обхват груди: 92-100, рост 165-218</v>
      </c>
      <c r="C9" s="238" t="str">
        <f>'VZOR 1'!C26</f>
        <v>___</v>
      </c>
      <c r="D9" s="238" t="str">
        <f>'VZOR 1'!D26</f>
        <v>TERASTYL</v>
      </c>
      <c r="E9" s="238" t="str">
        <f>'VZOR 1'!E26</f>
        <v>TERASTYL</v>
      </c>
      <c r="F9" s="238">
        <f>'VZOR 1'!F26</f>
        <v>6110209900</v>
      </c>
      <c r="G9" s="238" t="str">
        <f>'VZOR 1'!G26</f>
        <v>POLAND</v>
      </c>
      <c r="H9" s="238" t="str">
        <f>'VZOR 1'!H26</f>
        <v>pcs</v>
      </c>
      <c r="I9" s="238">
        <f>'VZOR 1'!I26</f>
        <v>5</v>
      </c>
      <c r="J9" s="238">
        <f>'VZOR 1'!J26</f>
        <v>9.06</v>
      </c>
      <c r="K9" s="238">
        <f>'VZOR 1'!K26</f>
        <v>45.3</v>
      </c>
      <c r="L9" s="238">
        <f>'VZOR 1'!L26</f>
        <v>0.89955849889624728</v>
      </c>
      <c r="M9" s="238">
        <f>'VZOR 1'!M26</f>
        <v>0.91</v>
      </c>
      <c r="N9" s="238">
        <f>'VZOR 1'!N26</f>
        <v>4.55</v>
      </c>
      <c r="O9" s="238" t="str">
        <f>'VZOR 1'!O26</f>
        <v>Box</v>
      </c>
      <c r="P9" s="238" t="str">
        <f>'VZOR 1'!P26</f>
        <v>part</v>
      </c>
      <c r="Q9" s="238">
        <f>'VZOR 1'!Q26</f>
        <v>2.38</v>
      </c>
      <c r="R9" s="238">
        <f>'VZOR 1'!R26</f>
        <v>2.5</v>
      </c>
      <c r="S9" s="243" t="s">
        <v>130</v>
      </c>
      <c r="T9" s="246">
        <f t="shared" si="0"/>
        <v>4.491059385489284</v>
      </c>
      <c r="U9" s="245">
        <f t="shared" si="1"/>
        <v>2.0805567524776292</v>
      </c>
      <c r="V9" s="107">
        <f t="shared" si="2"/>
        <v>2.2200000000000002</v>
      </c>
      <c r="W9" s="107">
        <f t="shared" si="3"/>
        <v>11.1</v>
      </c>
      <c r="X9" s="123">
        <f t="shared" si="4"/>
        <v>1.31</v>
      </c>
      <c r="Y9" s="108"/>
      <c r="Z9" s="109"/>
      <c r="AA9" s="109"/>
    </row>
    <row r="10" spans="1:27" s="48" customFormat="1" ht="51" x14ac:dyDescent="0.2">
      <c r="A10" s="238">
        <f>'VZOR 1'!A27</f>
        <v>9</v>
      </c>
      <c r="B10" s="238" t="str">
        <f>'VZOR 1'!B27</f>
        <v>WOMEN's KNITTED SWEATER 95% CO, 5% EL Свитер трикотажный женский 95% хлопок, 5% эластан  размер: 46-50, обхват груди: 92-100, рост 165-228</v>
      </c>
      <c r="C10" s="238" t="str">
        <f>'VZOR 1'!C27</f>
        <v>___</v>
      </c>
      <c r="D10" s="238" t="str">
        <f>'VZOR 1'!D27</f>
        <v>TERESA</v>
      </c>
      <c r="E10" s="238" t="str">
        <f>'VZOR 1'!E27</f>
        <v>TERESA</v>
      </c>
      <c r="F10" s="238">
        <f>'VZOR 1'!F27</f>
        <v>6110209900</v>
      </c>
      <c r="G10" s="238" t="str">
        <f>'VZOR 1'!G27</f>
        <v>POLAND</v>
      </c>
      <c r="H10" s="238" t="str">
        <f>'VZOR 1'!H27</f>
        <v>pcs</v>
      </c>
      <c r="I10" s="238">
        <f>'VZOR 1'!I27</f>
        <v>17</v>
      </c>
      <c r="J10" s="238">
        <f>'VZOR 1'!J27</f>
        <v>8.51</v>
      </c>
      <c r="K10" s="238">
        <f>'VZOR 1'!K27</f>
        <v>144.66999999999999</v>
      </c>
      <c r="L10" s="238">
        <f>'VZOR 1'!L27</f>
        <v>0.90011750881316099</v>
      </c>
      <c r="M10" s="238">
        <f>'VZOR 1'!M27</f>
        <v>0.85</v>
      </c>
      <c r="N10" s="238">
        <f>'VZOR 1'!N27</f>
        <v>14.45</v>
      </c>
      <c r="O10" s="238" t="str">
        <f>'VZOR 1'!O27</f>
        <v>Box</v>
      </c>
      <c r="P10" s="238" t="str">
        <f>'VZOR 1'!P27</f>
        <v>part</v>
      </c>
      <c r="Q10" s="238">
        <f>'VZOR 1'!Q27</f>
        <v>7.6</v>
      </c>
      <c r="R10" s="238">
        <f>'VZOR 1'!R27</f>
        <v>8</v>
      </c>
      <c r="S10" s="243" t="s">
        <v>130</v>
      </c>
      <c r="T10" s="246">
        <f t="shared" si="0"/>
        <v>14.341198037696874</v>
      </c>
      <c r="U10" s="245">
        <f t="shared" si="1"/>
        <v>6.6444623704401451</v>
      </c>
      <c r="V10" s="107">
        <f t="shared" si="2"/>
        <v>2.08</v>
      </c>
      <c r="W10" s="107">
        <f t="shared" si="3"/>
        <v>35.36</v>
      </c>
      <c r="X10" s="123">
        <f t="shared" si="4"/>
        <v>1.23</v>
      </c>
      <c r="Y10" s="109"/>
      <c r="Z10" s="109"/>
      <c r="AA10" s="109"/>
    </row>
    <row r="11" spans="1:27" s="48" customFormat="1" ht="51" x14ac:dyDescent="0.2">
      <c r="A11" s="238">
        <f>'VZOR 1'!A28</f>
        <v>10</v>
      </c>
      <c r="B11" s="238" t="str">
        <f>'VZOR 1'!B28</f>
        <v>WOMEN's KNITTED SWEATER 95% CO, 5% EL Свитер трикотажный женский 95% хлопок, 5% эластан  размер: 46-50, обхват груди: 92-100, рост 165-229</v>
      </c>
      <c r="C11" s="238" t="str">
        <f>'VZOR 1'!C28</f>
        <v>___</v>
      </c>
      <c r="D11" s="238" t="str">
        <f>'VZOR 1'!D28</f>
        <v>TERESA</v>
      </c>
      <c r="E11" s="238" t="str">
        <f>'VZOR 1'!E28</f>
        <v>TERESA</v>
      </c>
      <c r="F11" s="238">
        <f>'VZOR 1'!F28</f>
        <v>6110209900</v>
      </c>
      <c r="G11" s="238" t="str">
        <f>'VZOR 1'!G28</f>
        <v>POLAND</v>
      </c>
      <c r="H11" s="238" t="str">
        <f>'VZOR 1'!H28</f>
        <v>pcs</v>
      </c>
      <c r="I11" s="238">
        <f>'VZOR 1'!I28</f>
        <v>6</v>
      </c>
      <c r="J11" s="238">
        <f>'VZOR 1'!J28</f>
        <v>9.0399999999999991</v>
      </c>
      <c r="K11" s="238">
        <f>'VZOR 1'!K28</f>
        <v>54.24</v>
      </c>
      <c r="L11" s="238">
        <f>'VZOR 1'!L28</f>
        <v>0.90044247787610621</v>
      </c>
      <c r="M11" s="238">
        <f>'VZOR 1'!M28</f>
        <v>0.9</v>
      </c>
      <c r="N11" s="238">
        <f>'VZOR 1'!N28</f>
        <v>5.4</v>
      </c>
      <c r="O11" s="238" t="str">
        <f>'VZOR 1'!O28</f>
        <v>Box</v>
      </c>
      <c r="P11" s="238" t="str">
        <f>'VZOR 1'!P28</f>
        <v>part</v>
      </c>
      <c r="Q11" s="238">
        <f>'VZOR 1'!Q28</f>
        <v>2.85</v>
      </c>
      <c r="R11" s="238">
        <f>'VZOR 1'!R28</f>
        <v>3</v>
      </c>
      <c r="S11" s="243" t="s">
        <v>130</v>
      </c>
      <c r="T11" s="246">
        <f t="shared" si="0"/>
        <v>5.377949264136328</v>
      </c>
      <c r="U11" s="245">
        <f t="shared" si="1"/>
        <v>2.4911566943573202</v>
      </c>
      <c r="V11" s="107">
        <f t="shared" si="2"/>
        <v>2.21</v>
      </c>
      <c r="W11" s="107">
        <f t="shared" si="3"/>
        <v>13.26</v>
      </c>
      <c r="X11" s="123">
        <f t="shared" si="4"/>
        <v>1.31</v>
      </c>
      <c r="Y11" s="109"/>
      <c r="Z11" s="109"/>
      <c r="AA11" s="109"/>
    </row>
    <row r="12" spans="1:27" s="48" customFormat="1" ht="51" x14ac:dyDescent="0.2">
      <c r="A12" s="238">
        <f>'VZOR 1'!A29</f>
        <v>11</v>
      </c>
      <c r="B12" s="238" t="str">
        <f>'VZOR 1'!B29</f>
        <v>WOMEN's KNITTED SWEATER 95% CO, 5% EL Свитер трикотажный женский 95% хлопок, 5% эластан  размер: 46-50, обхват груди: 92-100, рост 165-234</v>
      </c>
      <c r="C12" s="238" t="str">
        <f>'VZOR 1'!C29</f>
        <v>___</v>
      </c>
      <c r="D12" s="238" t="str">
        <f>'VZOR 1'!D29</f>
        <v>TERESA</v>
      </c>
      <c r="E12" s="238" t="str">
        <f>'VZOR 1'!E29</f>
        <v>TERESA</v>
      </c>
      <c r="F12" s="238">
        <f>'VZOR 1'!F29</f>
        <v>6110209900</v>
      </c>
      <c r="G12" s="238" t="str">
        <f>'VZOR 1'!G29</f>
        <v>POLAND</v>
      </c>
      <c r="H12" s="238" t="str">
        <f>'VZOR 1'!H29</f>
        <v>pcs</v>
      </c>
      <c r="I12" s="238">
        <f>'VZOR 1'!I29</f>
        <v>10</v>
      </c>
      <c r="J12" s="238">
        <f>'VZOR 1'!J29</f>
        <v>9.0399999999999991</v>
      </c>
      <c r="K12" s="238">
        <f>'VZOR 1'!K29</f>
        <v>90.4</v>
      </c>
      <c r="L12" s="238">
        <f>'VZOR 1'!L29</f>
        <v>0.90044247787610621</v>
      </c>
      <c r="M12" s="238">
        <f>'VZOR 1'!M29</f>
        <v>0.9</v>
      </c>
      <c r="N12" s="238">
        <f>'VZOR 1'!N29</f>
        <v>9</v>
      </c>
      <c r="O12" s="238" t="str">
        <f>'VZOR 1'!O29</f>
        <v>Box</v>
      </c>
      <c r="P12" s="238" t="str">
        <f>'VZOR 1'!P29</f>
        <v>part</v>
      </c>
      <c r="Q12" s="238">
        <f>'VZOR 1'!Q29</f>
        <v>4.75</v>
      </c>
      <c r="R12" s="238">
        <f>'VZOR 1'!R29</f>
        <v>5</v>
      </c>
      <c r="S12" s="243" t="s">
        <v>130</v>
      </c>
      <c r="T12" s="246">
        <f t="shared" si="0"/>
        <v>8.9632487735605455</v>
      </c>
      <c r="U12" s="245">
        <f t="shared" si="1"/>
        <v>4.1519278239288671</v>
      </c>
      <c r="V12" s="107">
        <f t="shared" si="2"/>
        <v>2.21</v>
      </c>
      <c r="W12" s="107">
        <f t="shared" si="3"/>
        <v>22.1</v>
      </c>
      <c r="X12" s="123">
        <f t="shared" si="4"/>
        <v>1.31</v>
      </c>
      <c r="Y12" s="109"/>
      <c r="Z12" s="109"/>
      <c r="AA12" s="109"/>
    </row>
    <row r="13" spans="1:27" s="48" customFormat="1" ht="51" x14ac:dyDescent="0.2">
      <c r="A13" s="238">
        <f>'VZOR 1'!A30</f>
        <v>12</v>
      </c>
      <c r="B13" s="238" t="str">
        <f>'VZOR 1'!B30</f>
        <v>WOMEN's KNITTED TUNIC 80% CO, 20% PES Туника трикотажная женская 80% хлопок, 20% полиэстер  размер: 46-50, обхват груди: 92-100, рост 165-233</v>
      </c>
      <c r="C13" s="238" t="str">
        <f>'VZOR 1'!C30</f>
        <v>___</v>
      </c>
      <c r="D13" s="238" t="str">
        <f>'VZOR 1'!D30</f>
        <v>TERESA</v>
      </c>
      <c r="E13" s="238" t="str">
        <f>'VZOR 1'!E30</f>
        <v>TERESA</v>
      </c>
      <c r="F13" s="238">
        <f>'VZOR 1'!F30</f>
        <v>6110209900</v>
      </c>
      <c r="G13" s="238" t="str">
        <f>'VZOR 1'!G30</f>
        <v>POLAND</v>
      </c>
      <c r="H13" s="238" t="str">
        <f>'VZOR 1'!H30</f>
        <v>pcs</v>
      </c>
      <c r="I13" s="238">
        <f>'VZOR 1'!I30</f>
        <v>4</v>
      </c>
      <c r="J13" s="238">
        <f>'VZOR 1'!J30</f>
        <v>9.0399999999999991</v>
      </c>
      <c r="K13" s="238">
        <f>'VZOR 1'!K30</f>
        <v>36.159999999999997</v>
      </c>
      <c r="L13" s="238">
        <f>'VZOR 1'!L30</f>
        <v>0.90044247787610621</v>
      </c>
      <c r="M13" s="238">
        <f>'VZOR 1'!M30</f>
        <v>0.9</v>
      </c>
      <c r="N13" s="238">
        <f>'VZOR 1'!N30</f>
        <v>3.6</v>
      </c>
      <c r="O13" s="238" t="str">
        <f>'VZOR 1'!O30</f>
        <v>Box</v>
      </c>
      <c r="P13" s="238" t="str">
        <f>'VZOR 1'!P30</f>
        <v>part</v>
      </c>
      <c r="Q13" s="238">
        <f>'VZOR 1'!Q30</f>
        <v>1.9</v>
      </c>
      <c r="R13" s="238">
        <f>'VZOR 1'!R30</f>
        <v>2</v>
      </c>
      <c r="S13" s="243" t="s">
        <v>130</v>
      </c>
      <c r="T13" s="246">
        <f t="shared" si="0"/>
        <v>3.5852995094242184</v>
      </c>
      <c r="U13" s="245">
        <f t="shared" si="1"/>
        <v>1.6607711295715464</v>
      </c>
      <c r="V13" s="107">
        <f t="shared" si="2"/>
        <v>2.21</v>
      </c>
      <c r="W13" s="107">
        <f t="shared" si="3"/>
        <v>8.84</v>
      </c>
      <c r="X13" s="123">
        <f t="shared" si="4"/>
        <v>1.31</v>
      </c>
      <c r="Y13" s="109"/>
      <c r="Z13" s="109"/>
      <c r="AA13" s="109"/>
    </row>
    <row r="14" spans="1:27" s="48" customFormat="1" ht="51" x14ac:dyDescent="0.2">
      <c r="A14" s="238">
        <f>'VZOR 1'!A31</f>
        <v>13</v>
      </c>
      <c r="B14" s="238" t="str">
        <f>'VZOR 1'!B31</f>
        <v>WOMEN'S KNITTED JACKET 100% VISCOSE Кофта трикотажная женская 100% вискоза  размер: 46-50, обхват груди: 92-100, рост 165-181</v>
      </c>
      <c r="C14" s="238" t="str">
        <f>'VZOR 1'!C31</f>
        <v>___</v>
      </c>
      <c r="D14" s="238" t="str">
        <f>'VZOR 1'!D31</f>
        <v>ZOJA</v>
      </c>
      <c r="E14" s="238" t="str">
        <f>'VZOR 1'!E31</f>
        <v>ZOJA</v>
      </c>
      <c r="F14" s="238">
        <f>'VZOR 1'!F31</f>
        <v>6110309900</v>
      </c>
      <c r="G14" s="238" t="str">
        <f>'VZOR 1'!G31</f>
        <v>POLAND</v>
      </c>
      <c r="H14" s="238" t="str">
        <f>'VZOR 1'!H31</f>
        <v>pcs</v>
      </c>
      <c r="I14" s="238">
        <f>'VZOR 1'!I31</f>
        <v>100</v>
      </c>
      <c r="J14" s="238">
        <f>'VZOR 1'!J31</f>
        <v>6.68</v>
      </c>
      <c r="K14" s="238">
        <f>'VZOR 1'!K31</f>
        <v>668</v>
      </c>
      <c r="L14" s="238">
        <f>'VZOR 1'!L31</f>
        <v>0.89970059880239517</v>
      </c>
      <c r="M14" s="238">
        <f>'VZOR 1'!M31</f>
        <v>0.67</v>
      </c>
      <c r="N14" s="238">
        <f>'VZOR 1'!N31</f>
        <v>67</v>
      </c>
      <c r="O14" s="238" t="str">
        <f>'VZOR 1'!O31</f>
        <v>Box</v>
      </c>
      <c r="P14" s="238">
        <f>'VZOR 1'!P31</f>
        <v>1</v>
      </c>
      <c r="Q14" s="238">
        <f>'VZOR 1'!Q31</f>
        <v>25.65</v>
      </c>
      <c r="R14" s="238">
        <f>'VZOR 1'!R31</f>
        <v>27</v>
      </c>
      <c r="S14" s="243" t="s">
        <v>130</v>
      </c>
      <c r="T14" s="246">
        <f t="shared" si="0"/>
        <v>48.401543377226943</v>
      </c>
      <c r="U14" s="245">
        <f t="shared" si="1"/>
        <v>30.680174628146936</v>
      </c>
      <c r="V14" s="107">
        <f t="shared" si="2"/>
        <v>1.46</v>
      </c>
      <c r="W14" s="107">
        <f t="shared" si="3"/>
        <v>146</v>
      </c>
      <c r="X14" s="123">
        <f t="shared" si="4"/>
        <v>0.78999999999999992</v>
      </c>
      <c r="Y14" s="109"/>
      <c r="Z14" s="109"/>
      <c r="AA14" s="109"/>
    </row>
    <row r="15" spans="1:27" s="48" customFormat="1" ht="51" x14ac:dyDescent="0.2">
      <c r="A15" s="238">
        <f>'VZOR 1'!A32</f>
        <v>14</v>
      </c>
      <c r="B15" s="238" t="str">
        <f>'VZOR 1'!B32</f>
        <v>WOMEN'S KNITTED JACKET 50% COTTON, 50% VISCOSE Кофта трикотажная женская 50% хлопок, 50% вискоза  размер: 46-50, обхват груди: 92-100, рост 165-180</v>
      </c>
      <c r="C15" s="238" t="str">
        <f>'VZOR 1'!C32</f>
        <v>___</v>
      </c>
      <c r="D15" s="238" t="str">
        <f>'VZOR 1'!D32</f>
        <v>ZOJA</v>
      </c>
      <c r="E15" s="238" t="str">
        <f>'VZOR 1'!E32</f>
        <v>ZOJA</v>
      </c>
      <c r="F15" s="238">
        <f>'VZOR 1'!F32</f>
        <v>6110309900</v>
      </c>
      <c r="G15" s="238" t="str">
        <f>'VZOR 1'!G32</f>
        <v>POLAND</v>
      </c>
      <c r="H15" s="238" t="str">
        <f>'VZOR 1'!H32</f>
        <v>pcs</v>
      </c>
      <c r="I15" s="238">
        <f>'VZOR 1'!I32</f>
        <v>80</v>
      </c>
      <c r="J15" s="238">
        <f>'VZOR 1'!J32</f>
        <v>6.68</v>
      </c>
      <c r="K15" s="238">
        <f>'VZOR 1'!K32</f>
        <v>534.4</v>
      </c>
      <c r="L15" s="238">
        <f>'VZOR 1'!L32</f>
        <v>0.89970059880239517</v>
      </c>
      <c r="M15" s="238">
        <f>'VZOR 1'!M32</f>
        <v>0.67</v>
      </c>
      <c r="N15" s="238">
        <f>'VZOR 1'!N32</f>
        <v>53.6</v>
      </c>
      <c r="O15" s="238" t="str">
        <f>'VZOR 1'!O32</f>
        <v>Box</v>
      </c>
      <c r="P15" s="238">
        <f>'VZOR 1'!P32</f>
        <v>1</v>
      </c>
      <c r="Q15" s="238">
        <f>'VZOR 1'!Q32</f>
        <v>20.52</v>
      </c>
      <c r="R15" s="238">
        <f>'VZOR 1'!R32</f>
        <v>21.6</v>
      </c>
      <c r="S15" s="243" t="s">
        <v>130</v>
      </c>
      <c r="T15" s="246">
        <f t="shared" si="0"/>
        <v>38.721234701781555</v>
      </c>
      <c r="U15" s="245">
        <f t="shared" si="1"/>
        <v>24.544139702517548</v>
      </c>
      <c r="V15" s="107">
        <f t="shared" si="2"/>
        <v>1.46</v>
      </c>
      <c r="W15" s="107">
        <f t="shared" si="3"/>
        <v>116.8</v>
      </c>
      <c r="X15" s="123">
        <f t="shared" si="4"/>
        <v>0.78999999999999992</v>
      </c>
      <c r="Y15" s="109"/>
      <c r="Z15" s="109"/>
      <c r="AA15" s="109"/>
    </row>
    <row r="16" spans="1:27" s="48" customFormat="1" ht="51" x14ac:dyDescent="0.2">
      <c r="A16" s="238">
        <f>'VZOR 1'!A33</f>
        <v>15</v>
      </c>
      <c r="B16" s="238" t="str">
        <f>'VZOR 1'!B33</f>
        <v>WOMEN'S KNITTED JACKET 50% COTTON, 50% VISCOSE Кофта трикотажная женская 50% хлопок, 50% вискоза  размер: 46-50, обхват груди: 92-100, рост 165-184</v>
      </c>
      <c r="C16" s="238" t="str">
        <f>'VZOR 1'!C33</f>
        <v>___</v>
      </c>
      <c r="D16" s="238" t="str">
        <f>'VZOR 1'!D33</f>
        <v>ZOJA</v>
      </c>
      <c r="E16" s="238" t="str">
        <f>'VZOR 1'!E33</f>
        <v>ZOJA</v>
      </c>
      <c r="F16" s="238">
        <f>'VZOR 1'!F33</f>
        <v>6110309900</v>
      </c>
      <c r="G16" s="238" t="str">
        <f>'VZOR 1'!G33</f>
        <v>POLAND</v>
      </c>
      <c r="H16" s="238" t="str">
        <f>'VZOR 1'!H33</f>
        <v>pcs</v>
      </c>
      <c r="I16" s="238">
        <f>'VZOR 1'!I33</f>
        <v>80</v>
      </c>
      <c r="J16" s="238">
        <f>'VZOR 1'!J33</f>
        <v>6.77</v>
      </c>
      <c r="K16" s="238">
        <f>'VZOR 1'!K33</f>
        <v>541.6</v>
      </c>
      <c r="L16" s="238">
        <f>'VZOR 1'!L33</f>
        <v>0.89955686853766614</v>
      </c>
      <c r="M16" s="238">
        <f>'VZOR 1'!M33</f>
        <v>0.68</v>
      </c>
      <c r="N16" s="238">
        <f>'VZOR 1'!N33</f>
        <v>54.4</v>
      </c>
      <c r="O16" s="238" t="str">
        <f>'VZOR 1'!O33</f>
        <v>Box</v>
      </c>
      <c r="P16" s="238">
        <f>'VZOR 1'!P33</f>
        <v>1</v>
      </c>
      <c r="Q16" s="238">
        <f>'VZOR 1'!Q33</f>
        <v>20.810000000000002</v>
      </c>
      <c r="R16" s="238">
        <f>'VZOR 1'!R33</f>
        <v>21.9</v>
      </c>
      <c r="S16" s="243" t="s">
        <v>130</v>
      </c>
      <c r="T16" s="246">
        <f t="shared" si="0"/>
        <v>39.268464626904205</v>
      </c>
      <c r="U16" s="245">
        <f t="shared" si="1"/>
        <v>24.874824219467634</v>
      </c>
      <c r="V16" s="107">
        <f t="shared" si="2"/>
        <v>1.48</v>
      </c>
      <c r="W16" s="107">
        <f t="shared" si="3"/>
        <v>118.4</v>
      </c>
      <c r="X16" s="123">
        <f t="shared" si="4"/>
        <v>0.79999999999999993</v>
      </c>
      <c r="Y16" s="109"/>
      <c r="Z16" s="109"/>
      <c r="AA16" s="109"/>
    </row>
    <row r="17" spans="1:27" s="48" customFormat="1" ht="51" x14ac:dyDescent="0.2">
      <c r="A17" s="238">
        <f>'VZOR 1'!A34</f>
        <v>16</v>
      </c>
      <c r="B17" s="238" t="str">
        <f>'VZOR 1'!B34</f>
        <v>WOMEN'S KNITTED JACKET 61% RAYON, 39% VISCOSE Кофта трикотажная женская 61% район, 39% вискоза  размер: 46-50, обхват груди: 92-100, рост 165-176</v>
      </c>
      <c r="C17" s="238" t="str">
        <f>'VZOR 1'!C34</f>
        <v>___</v>
      </c>
      <c r="D17" s="238" t="str">
        <f>'VZOR 1'!D34</f>
        <v>MODA ITALIA</v>
      </c>
      <c r="E17" s="238" t="str">
        <f>'VZOR 1'!E34</f>
        <v>MODA ITALIA</v>
      </c>
      <c r="F17" s="238">
        <f>'VZOR 1'!F34</f>
        <v>6110309900</v>
      </c>
      <c r="G17" s="238" t="str">
        <f>'VZOR 1'!G34</f>
        <v>ITALY</v>
      </c>
      <c r="H17" s="238" t="str">
        <f>'VZOR 1'!H34</f>
        <v>pcs</v>
      </c>
      <c r="I17" s="238">
        <f>'VZOR 1'!I34</f>
        <v>82</v>
      </c>
      <c r="J17" s="238">
        <f>'VZOR 1'!J34</f>
        <v>2.92</v>
      </c>
      <c r="K17" s="238">
        <f>'VZOR 1'!K34</f>
        <v>239.44</v>
      </c>
      <c r="L17" s="238">
        <f>'VZOR 1'!L34</f>
        <v>0.90068493150684936</v>
      </c>
      <c r="M17" s="238">
        <f>'VZOR 1'!M34</f>
        <v>0.28999999999999998</v>
      </c>
      <c r="N17" s="238">
        <f>'VZOR 1'!N34</f>
        <v>23.78</v>
      </c>
      <c r="O17" s="238" t="str">
        <f>'VZOR 1'!O34</f>
        <v>Box</v>
      </c>
      <c r="P17" s="238">
        <f>'VZOR 1'!P34</f>
        <v>1</v>
      </c>
      <c r="Q17" s="238">
        <f>'VZOR 1'!Q34</f>
        <v>7.03</v>
      </c>
      <c r="R17" s="238">
        <f>'VZOR 1'!R34</f>
        <v>7.4</v>
      </c>
      <c r="S17" s="243" t="s">
        <v>130</v>
      </c>
      <c r="T17" s="246">
        <f t="shared" si="0"/>
        <v>13.265608184869608</v>
      </c>
      <c r="U17" s="245">
        <f t="shared" si="1"/>
        <v>10.997097324795662</v>
      </c>
      <c r="V17" s="107">
        <f t="shared" si="2"/>
        <v>0.59</v>
      </c>
      <c r="W17" s="107">
        <f t="shared" si="3"/>
        <v>48.38</v>
      </c>
      <c r="X17" s="123">
        <f t="shared" si="4"/>
        <v>0.3</v>
      </c>
      <c r="Y17" s="109"/>
      <c r="Z17" s="109"/>
      <c r="AA17" s="109"/>
    </row>
    <row r="18" spans="1:27" s="48" customFormat="1" ht="51" x14ac:dyDescent="0.2">
      <c r="A18" s="238">
        <f>'VZOR 1'!A35</f>
        <v>17</v>
      </c>
      <c r="B18" s="238" t="str">
        <f>'VZOR 1'!B35</f>
        <v>WOMEN'S KNITTED JACKET 94% VISCOSE, 6% ELASTAN Кофта трикотажная женская 94% вискоза, 6% эластан  размер: 46-50, обхват груди: 92-100, рост 165-175</v>
      </c>
      <c r="C18" s="238" t="str">
        <f>'VZOR 1'!C35</f>
        <v>___</v>
      </c>
      <c r="D18" s="238" t="str">
        <f>'VZOR 1'!D35</f>
        <v>MODA ITALIA</v>
      </c>
      <c r="E18" s="238" t="str">
        <f>'VZOR 1'!E35</f>
        <v>MODA ITALIA</v>
      </c>
      <c r="F18" s="238">
        <f>'VZOR 1'!F35</f>
        <v>6110309900</v>
      </c>
      <c r="G18" s="238" t="str">
        <f>'VZOR 1'!G35</f>
        <v>ITALY</v>
      </c>
      <c r="H18" s="238" t="str">
        <f>'VZOR 1'!H35</f>
        <v>pcs</v>
      </c>
      <c r="I18" s="238">
        <f>'VZOR 1'!I35</f>
        <v>52</v>
      </c>
      <c r="J18" s="238">
        <f>'VZOR 1'!J35</f>
        <v>2.9299999999999997</v>
      </c>
      <c r="K18" s="238">
        <f>'VZOR 1'!K35</f>
        <v>152.36000000000001</v>
      </c>
      <c r="L18" s="238">
        <f>'VZOR 1'!L35</f>
        <v>0.90102389078498291</v>
      </c>
      <c r="M18" s="238">
        <f>'VZOR 1'!M35</f>
        <v>0.28999999999999998</v>
      </c>
      <c r="N18" s="238">
        <f>'VZOR 1'!N35</f>
        <v>15.08</v>
      </c>
      <c r="O18" s="238" t="str">
        <f>'VZOR 1'!O35</f>
        <v>Box</v>
      </c>
      <c r="P18" s="238" t="str">
        <f>'VZOR 1'!P35</f>
        <v>part</v>
      </c>
      <c r="Q18" s="238">
        <f>'VZOR 1'!Q35</f>
        <v>4.47</v>
      </c>
      <c r="R18" s="238">
        <f>'VZOR 1'!R35</f>
        <v>4.7</v>
      </c>
      <c r="S18" s="243" t="s">
        <v>130</v>
      </c>
      <c r="T18" s="246">
        <f t="shared" si="0"/>
        <v>8.434888845855923</v>
      </c>
      <c r="U18" s="245">
        <f t="shared" si="1"/>
        <v>6.9976518059048924</v>
      </c>
      <c r="V18" s="107">
        <f t="shared" si="2"/>
        <v>0.59</v>
      </c>
      <c r="W18" s="107">
        <f t="shared" si="3"/>
        <v>30.68</v>
      </c>
      <c r="X18" s="123">
        <f t="shared" si="4"/>
        <v>0.3</v>
      </c>
      <c r="Y18" s="109"/>
      <c r="Z18" s="109"/>
      <c r="AA18" s="109"/>
    </row>
    <row r="19" spans="1:27" s="48" customFormat="1" ht="51" x14ac:dyDescent="0.2">
      <c r="A19" s="238">
        <f>'VZOR 1'!A36</f>
        <v>18</v>
      </c>
      <c r="B19" s="238" t="str">
        <f>'VZOR 1'!B36</f>
        <v>WOMEN'S KNITTED JACKET 95% VISCOSE, 5% ELASTAN Кофта трикотажная женская 95% вискоза, 5% эластан  размер: 46-50, обхват груди: 92-100, рост 165-199</v>
      </c>
      <c r="C19" s="238" t="str">
        <f>'VZOR 1'!C36</f>
        <v>___</v>
      </c>
      <c r="D19" s="238" t="str">
        <f>'VZOR 1'!D36</f>
        <v>TERASTYL</v>
      </c>
      <c r="E19" s="238" t="str">
        <f>'VZOR 1'!E36</f>
        <v>TERASTYL</v>
      </c>
      <c r="F19" s="238">
        <f>'VZOR 1'!F36</f>
        <v>6110309900</v>
      </c>
      <c r="G19" s="238" t="str">
        <f>'VZOR 1'!G36</f>
        <v>POLAND</v>
      </c>
      <c r="H19" s="238" t="str">
        <f>'VZOR 1'!H36</f>
        <v>pcs</v>
      </c>
      <c r="I19" s="238">
        <f>'VZOR 1'!I36</f>
        <v>212</v>
      </c>
      <c r="J19" s="238">
        <f>'VZOR 1'!J36</f>
        <v>8.75</v>
      </c>
      <c r="K19" s="238">
        <f>'VZOR 1'!K36</f>
        <v>1855</v>
      </c>
      <c r="L19" s="238">
        <f>'VZOR 1'!L36</f>
        <v>0.89942857142857147</v>
      </c>
      <c r="M19" s="238">
        <f>'VZOR 1'!M36</f>
        <v>0.88</v>
      </c>
      <c r="N19" s="238">
        <f>'VZOR 1'!N36</f>
        <v>186.56</v>
      </c>
      <c r="O19" s="238" t="str">
        <f>'VZOR 1'!O36</f>
        <v>Box</v>
      </c>
      <c r="P19" s="238">
        <f>'VZOR 1'!P36</f>
        <v>2</v>
      </c>
      <c r="Q19" s="238">
        <f>'VZOR 1'!Q36</f>
        <v>71.25</v>
      </c>
      <c r="R19" s="238">
        <f>'VZOR 1'!R36</f>
        <v>75</v>
      </c>
      <c r="S19" s="243" t="s">
        <v>130</v>
      </c>
      <c r="T19" s="246">
        <f t="shared" si="0"/>
        <v>134.44873160340819</v>
      </c>
      <c r="U19" s="245">
        <f t="shared" si="1"/>
        <v>85.197191519779295</v>
      </c>
      <c r="V19" s="107">
        <f t="shared" si="2"/>
        <v>1.92</v>
      </c>
      <c r="W19" s="107">
        <f t="shared" si="3"/>
        <v>407.04</v>
      </c>
      <c r="X19" s="123">
        <f t="shared" si="4"/>
        <v>1.04</v>
      </c>
      <c r="Y19" s="109"/>
      <c r="Z19" s="109"/>
      <c r="AA19" s="109"/>
    </row>
    <row r="20" spans="1:27" s="48" customFormat="1" ht="51" x14ac:dyDescent="0.2">
      <c r="A20" s="238">
        <f>'VZOR 1'!A37</f>
        <v>19</v>
      </c>
      <c r="B20" s="238" t="str">
        <f>'VZOR 1'!B37</f>
        <v>WOMEN'S KNITTED JACKET 95% VISCOSE, 5% ELASTAN Кофта трикотажная женская 95% вискоза, 5% эластан  размер: 46-50, обхват груди: 92-100, рост 165-211</v>
      </c>
      <c r="C20" s="238" t="str">
        <f>'VZOR 1'!C37</f>
        <v>___</v>
      </c>
      <c r="D20" s="238" t="str">
        <f>'VZOR 1'!D37</f>
        <v>TERASTYL</v>
      </c>
      <c r="E20" s="238" t="str">
        <f>'VZOR 1'!E37</f>
        <v>TERASTYL</v>
      </c>
      <c r="F20" s="238">
        <f>'VZOR 1'!F37</f>
        <v>6110309900</v>
      </c>
      <c r="G20" s="238" t="str">
        <f>'VZOR 1'!G37</f>
        <v>POLAND</v>
      </c>
      <c r="H20" s="238" t="str">
        <f>'VZOR 1'!H37</f>
        <v>pcs</v>
      </c>
      <c r="I20" s="238">
        <f>'VZOR 1'!I37</f>
        <v>2</v>
      </c>
      <c r="J20" s="238">
        <f>'VZOR 1'!J37</f>
        <v>12.36</v>
      </c>
      <c r="K20" s="238">
        <f>'VZOR 1'!K37</f>
        <v>24.72</v>
      </c>
      <c r="L20" s="238">
        <f>'VZOR 1'!L37</f>
        <v>0.89967637540453071</v>
      </c>
      <c r="M20" s="238">
        <f>'VZOR 1'!M37</f>
        <v>1.24</v>
      </c>
      <c r="N20" s="238">
        <f>'VZOR 1'!N37</f>
        <v>2.48</v>
      </c>
      <c r="O20" s="238" t="str">
        <f>'VZOR 1'!O37</f>
        <v>Box</v>
      </c>
      <c r="P20" s="238" t="str">
        <f>'VZOR 1'!P37</f>
        <v>part</v>
      </c>
      <c r="Q20" s="238">
        <f>'VZOR 1'!Q37</f>
        <v>0.95</v>
      </c>
      <c r="R20" s="238">
        <f>'VZOR 1'!R37</f>
        <v>1</v>
      </c>
      <c r="S20" s="243" t="s">
        <v>130</v>
      </c>
      <c r="T20" s="246">
        <f t="shared" si="0"/>
        <v>1.7926497547121092</v>
      </c>
      <c r="U20" s="245">
        <f t="shared" si="1"/>
        <v>1.1353501748619645</v>
      </c>
      <c r="V20" s="107">
        <f t="shared" si="2"/>
        <v>2.7</v>
      </c>
      <c r="W20" s="107">
        <f t="shared" si="3"/>
        <v>5.4</v>
      </c>
      <c r="X20" s="123">
        <f t="shared" si="4"/>
        <v>1.4600000000000002</v>
      </c>
      <c r="Y20" s="109"/>
      <c r="Z20" s="109"/>
      <c r="AA20" s="109"/>
    </row>
    <row r="21" spans="1:27" s="48" customFormat="1" ht="51" x14ac:dyDescent="0.2">
      <c r="A21" s="238">
        <f>'VZOR 1'!A38</f>
        <v>20</v>
      </c>
      <c r="B21" s="238" t="str">
        <f>'VZOR 1'!B38</f>
        <v>WOMEN'S KNITTED JACKET 95% VISCOSE, 5% ELASTAN Кофта трикотажная женская 95% вискоза, 5% эластан  размер: 46-50, обхват груди: 92-100, рост 165-247</v>
      </c>
      <c r="C21" s="238" t="str">
        <f>'VZOR 1'!C38</f>
        <v>___</v>
      </c>
      <c r="D21" s="238" t="str">
        <f>'VZOR 1'!D38</f>
        <v>TERASTYL</v>
      </c>
      <c r="E21" s="238" t="str">
        <f>'VZOR 1'!E38</f>
        <v>TERASTYL</v>
      </c>
      <c r="F21" s="238">
        <f>'VZOR 1'!F38</f>
        <v>6110309900</v>
      </c>
      <c r="G21" s="238" t="str">
        <f>'VZOR 1'!G38</f>
        <v>POLAND</v>
      </c>
      <c r="H21" s="238" t="str">
        <f>'VZOR 1'!H38</f>
        <v>pcs</v>
      </c>
      <c r="I21" s="238">
        <f>'VZOR 1'!I38</f>
        <v>6</v>
      </c>
      <c r="J21" s="238">
        <f>'VZOR 1'!J38</f>
        <v>12.36</v>
      </c>
      <c r="K21" s="238">
        <f>'VZOR 1'!K38</f>
        <v>74.16</v>
      </c>
      <c r="L21" s="238">
        <f>'VZOR 1'!L38</f>
        <v>0.89967637540453071</v>
      </c>
      <c r="M21" s="238">
        <f>'VZOR 1'!M38</f>
        <v>1.24</v>
      </c>
      <c r="N21" s="238">
        <f>'VZOR 1'!N38</f>
        <v>7.44</v>
      </c>
      <c r="O21" s="238" t="str">
        <f>'VZOR 1'!O38</f>
        <v>Box</v>
      </c>
      <c r="P21" s="238" t="str">
        <f>'VZOR 1'!P38</f>
        <v>part</v>
      </c>
      <c r="Q21" s="238">
        <f>'VZOR 1'!Q38</f>
        <v>2.85</v>
      </c>
      <c r="R21" s="238">
        <f>'VZOR 1'!R38</f>
        <v>3</v>
      </c>
      <c r="S21" s="243" t="s">
        <v>130</v>
      </c>
      <c r="T21" s="246">
        <f t="shared" si="0"/>
        <v>5.377949264136328</v>
      </c>
      <c r="U21" s="245">
        <f t="shared" si="1"/>
        <v>3.4060505245858934</v>
      </c>
      <c r="V21" s="107">
        <f t="shared" si="2"/>
        <v>2.7</v>
      </c>
      <c r="W21" s="107">
        <f t="shared" si="3"/>
        <v>16.2</v>
      </c>
      <c r="X21" s="123">
        <f t="shared" si="4"/>
        <v>1.4600000000000002</v>
      </c>
      <c r="Y21" s="109"/>
      <c r="Z21" s="109"/>
      <c r="AA21" s="109"/>
    </row>
    <row r="22" spans="1:27" s="48" customFormat="1" ht="51" x14ac:dyDescent="0.2">
      <c r="A22" s="238">
        <f>'VZOR 1'!A39</f>
        <v>21</v>
      </c>
      <c r="B22" s="238" t="str">
        <f>'VZOR 1'!B39</f>
        <v>WOMEN'S KNITTED JACKET 95% POLIESTER, 5% ELASTAN Кофта трикотажная женская 95% полиэстер, 5% эластан  размер: 46-50, обхват груди: 92-100, рост 165-214</v>
      </c>
      <c r="C22" s="238" t="str">
        <f>'VZOR 1'!C39</f>
        <v>___</v>
      </c>
      <c r="D22" s="238" t="str">
        <f>'VZOR 1'!D39</f>
        <v>TERASTYL</v>
      </c>
      <c r="E22" s="238" t="str">
        <f>'VZOR 1'!E39</f>
        <v>TERASTYL</v>
      </c>
      <c r="F22" s="238">
        <f>'VZOR 1'!F39</f>
        <v>6110309900</v>
      </c>
      <c r="G22" s="238" t="str">
        <f>'VZOR 1'!G39</f>
        <v>POLAND</v>
      </c>
      <c r="H22" s="238" t="str">
        <f>'VZOR 1'!H39</f>
        <v>pcs</v>
      </c>
      <c r="I22" s="238">
        <f>'VZOR 1'!I39</f>
        <v>10</v>
      </c>
      <c r="J22" s="238">
        <f>'VZOR 1'!J39</f>
        <v>12.36</v>
      </c>
      <c r="K22" s="238">
        <f>'VZOR 1'!K39</f>
        <v>123.6</v>
      </c>
      <c r="L22" s="238">
        <f>'VZOR 1'!L39</f>
        <v>0.89967637540453071</v>
      </c>
      <c r="M22" s="238">
        <f>'VZOR 1'!M39</f>
        <v>1.24</v>
      </c>
      <c r="N22" s="238">
        <f>'VZOR 1'!N39</f>
        <v>12.4</v>
      </c>
      <c r="O22" s="238" t="str">
        <f>'VZOR 1'!O39</f>
        <v>Box</v>
      </c>
      <c r="P22" s="238" t="str">
        <f>'VZOR 1'!P39</f>
        <v>part</v>
      </c>
      <c r="Q22" s="238">
        <f>'VZOR 1'!Q39</f>
        <v>4.75</v>
      </c>
      <c r="R22" s="238">
        <f>'VZOR 1'!R39</f>
        <v>5</v>
      </c>
      <c r="S22" s="243" t="s">
        <v>130</v>
      </c>
      <c r="T22" s="246">
        <f t="shared" si="0"/>
        <v>8.9632487735605455</v>
      </c>
      <c r="U22" s="245">
        <f t="shared" si="1"/>
        <v>5.6767508743098221</v>
      </c>
      <c r="V22" s="107">
        <f t="shared" si="2"/>
        <v>2.7</v>
      </c>
      <c r="W22" s="107">
        <f t="shared" si="3"/>
        <v>27</v>
      </c>
      <c r="X22" s="123">
        <f t="shared" si="4"/>
        <v>1.4600000000000002</v>
      </c>
      <c r="Y22" s="109"/>
      <c r="Z22" s="109"/>
      <c r="AA22" s="109"/>
    </row>
    <row r="23" spans="1:27" s="48" customFormat="1" ht="51" x14ac:dyDescent="0.2">
      <c r="A23" s="238">
        <f>'VZOR 1'!A40</f>
        <v>22</v>
      </c>
      <c r="B23" s="238" t="str">
        <f>'VZOR 1'!B40</f>
        <v>WOMEN'S KNITTED JACKET 95% POLIESTER, 5% ELASTAN Кофта трикотажная женская 95% полиэстер, 5% эластан  размер: 46-50, обхват груди: 92-100, рост 165-242</v>
      </c>
      <c r="C23" s="238" t="str">
        <f>'VZOR 1'!C40</f>
        <v>___</v>
      </c>
      <c r="D23" s="238" t="str">
        <f>'VZOR 1'!D40</f>
        <v>TERASTYL</v>
      </c>
      <c r="E23" s="238" t="str">
        <f>'VZOR 1'!E40</f>
        <v>TERASTYL</v>
      </c>
      <c r="F23" s="238">
        <f>'VZOR 1'!F40</f>
        <v>6110309900</v>
      </c>
      <c r="G23" s="238" t="str">
        <f>'VZOR 1'!G40</f>
        <v>POLAND</v>
      </c>
      <c r="H23" s="238" t="str">
        <f>'VZOR 1'!H40</f>
        <v>pcs</v>
      </c>
      <c r="I23" s="238">
        <f>'VZOR 1'!I40</f>
        <v>6</v>
      </c>
      <c r="J23" s="238">
        <f>'VZOR 1'!J40</f>
        <v>12.36</v>
      </c>
      <c r="K23" s="238">
        <f>'VZOR 1'!K40</f>
        <v>74.16</v>
      </c>
      <c r="L23" s="238">
        <f>'VZOR 1'!L40</f>
        <v>0.89967637540453071</v>
      </c>
      <c r="M23" s="238">
        <f>'VZOR 1'!M40</f>
        <v>1.24</v>
      </c>
      <c r="N23" s="238">
        <f>'VZOR 1'!N40</f>
        <v>7.44</v>
      </c>
      <c r="O23" s="238" t="str">
        <f>'VZOR 1'!O40</f>
        <v>Box</v>
      </c>
      <c r="P23" s="238" t="str">
        <f>'VZOR 1'!P40</f>
        <v>part</v>
      </c>
      <c r="Q23" s="238">
        <f>'VZOR 1'!Q40</f>
        <v>2.85</v>
      </c>
      <c r="R23" s="238">
        <f>'VZOR 1'!R40</f>
        <v>3</v>
      </c>
      <c r="S23" s="243" t="s">
        <v>130</v>
      </c>
      <c r="T23" s="246">
        <f t="shared" si="0"/>
        <v>5.377949264136328</v>
      </c>
      <c r="U23" s="245">
        <f t="shared" si="1"/>
        <v>3.4060505245858934</v>
      </c>
      <c r="V23" s="107">
        <f t="shared" si="2"/>
        <v>2.7</v>
      </c>
      <c r="W23" s="107">
        <f t="shared" si="3"/>
        <v>16.2</v>
      </c>
      <c r="X23" s="123">
        <f t="shared" si="4"/>
        <v>1.4600000000000002</v>
      </c>
      <c r="Y23" s="109"/>
      <c r="Z23" s="109"/>
      <c r="AA23" s="109"/>
    </row>
    <row r="24" spans="1:27" s="48" customFormat="1" ht="51" x14ac:dyDescent="0.2">
      <c r="A24" s="238">
        <f>'VZOR 1'!A41</f>
        <v>23</v>
      </c>
      <c r="B24" s="238" t="str">
        <f>'VZOR 1'!B41</f>
        <v>WOMEN's KNITTED SWEATER 100% PC Свитер трикотажный женский 100% акрил  размер: 46-50, обхват груди: 92-100, рост 165-192</v>
      </c>
      <c r="C24" s="238" t="str">
        <f>'VZOR 1'!C41</f>
        <v>___</v>
      </c>
      <c r="D24" s="238" t="str">
        <f>'VZOR 1'!D41</f>
        <v>POLA</v>
      </c>
      <c r="E24" s="238" t="str">
        <f>'VZOR 1'!E41</f>
        <v>POLA</v>
      </c>
      <c r="F24" s="238">
        <f>'VZOR 1'!F41</f>
        <v>6110309900</v>
      </c>
      <c r="G24" s="238" t="str">
        <f>'VZOR 1'!G41</f>
        <v>POLAND</v>
      </c>
      <c r="H24" s="238" t="str">
        <f>'VZOR 1'!H41</f>
        <v>pcs</v>
      </c>
      <c r="I24" s="238">
        <f>'VZOR 1'!I41</f>
        <v>160</v>
      </c>
      <c r="J24" s="238">
        <f>'VZOR 1'!J41</f>
        <v>20.400000000000002</v>
      </c>
      <c r="K24" s="238">
        <f>'VZOR 1'!K41</f>
        <v>3264</v>
      </c>
      <c r="L24" s="238">
        <f>'VZOR 1'!L41</f>
        <v>0.9</v>
      </c>
      <c r="M24" s="238">
        <f>'VZOR 1'!M41</f>
        <v>2.04</v>
      </c>
      <c r="N24" s="238">
        <f>'VZOR 1'!N41</f>
        <v>326.39999999999998</v>
      </c>
      <c r="O24" s="238" t="str">
        <f>'VZOR 1'!O41</f>
        <v>Box</v>
      </c>
      <c r="P24" s="238">
        <f>'VZOR 1'!P41</f>
        <v>8</v>
      </c>
      <c r="Q24" s="238">
        <f>'VZOR 1'!Q41</f>
        <v>125.4</v>
      </c>
      <c r="R24" s="238">
        <f>'VZOR 1'!R41</f>
        <v>132</v>
      </c>
      <c r="S24" s="243" t="s">
        <v>130</v>
      </c>
      <c r="T24" s="246">
        <f t="shared" si="0"/>
        <v>236.62976762199841</v>
      </c>
      <c r="U24" s="245">
        <f t="shared" si="1"/>
        <v>149.91031435070599</v>
      </c>
      <c r="V24" s="107">
        <f t="shared" si="2"/>
        <v>4.46</v>
      </c>
      <c r="W24" s="107">
        <f t="shared" si="3"/>
        <v>713.6</v>
      </c>
      <c r="X24" s="123">
        <f t="shared" si="4"/>
        <v>2.42</v>
      </c>
      <c r="Y24" s="109"/>
      <c r="Z24" s="109"/>
      <c r="AA24" s="109"/>
    </row>
    <row r="25" spans="1:27" s="48" customFormat="1" ht="51" x14ac:dyDescent="0.2">
      <c r="A25" s="238">
        <f>'VZOR 1'!A42</f>
        <v>24</v>
      </c>
      <c r="B25" s="238" t="str">
        <f>'VZOR 1'!B42</f>
        <v>WOMEN's KNITTED SWEATER 100% PC Свитер трикотажный женский 100% акрил  размер: 46-50, обхват груди: 92-100, рост 165-204</v>
      </c>
      <c r="C25" s="238" t="str">
        <f>'VZOR 1'!C42</f>
        <v>___</v>
      </c>
      <c r="D25" s="238" t="str">
        <f>'VZOR 1'!D42</f>
        <v>TERASTYL</v>
      </c>
      <c r="E25" s="238" t="str">
        <f>'VZOR 1'!E42</f>
        <v>TERASTYL</v>
      </c>
      <c r="F25" s="238">
        <f>'VZOR 1'!F42</f>
        <v>6110309900</v>
      </c>
      <c r="G25" s="238" t="str">
        <f>'VZOR 1'!G42</f>
        <v>POLAND</v>
      </c>
      <c r="H25" s="238" t="str">
        <f>'VZOR 1'!H42</f>
        <v>pcs</v>
      </c>
      <c r="I25" s="238">
        <f>'VZOR 1'!I42</f>
        <v>9</v>
      </c>
      <c r="J25" s="238">
        <f>'VZOR 1'!J42</f>
        <v>13.74</v>
      </c>
      <c r="K25" s="238">
        <f>'VZOR 1'!K42</f>
        <v>123.66</v>
      </c>
      <c r="L25" s="238">
        <f>'VZOR 1'!L42</f>
        <v>0.90029112081513829</v>
      </c>
      <c r="M25" s="238">
        <f>'VZOR 1'!M42</f>
        <v>1.37</v>
      </c>
      <c r="N25" s="238">
        <f>'VZOR 1'!N42</f>
        <v>12.33</v>
      </c>
      <c r="O25" s="238" t="str">
        <f>'VZOR 1'!O42</f>
        <v>Box</v>
      </c>
      <c r="P25" s="238" t="str">
        <f>'VZOR 1'!P42</f>
        <v>part</v>
      </c>
      <c r="Q25" s="238">
        <f>'VZOR 1'!Q42</f>
        <v>4.75</v>
      </c>
      <c r="R25" s="238">
        <f>'VZOR 1'!R42</f>
        <v>5</v>
      </c>
      <c r="S25" s="243" t="s">
        <v>130</v>
      </c>
      <c r="T25" s="246">
        <f t="shared" si="0"/>
        <v>8.9632487735605455</v>
      </c>
      <c r="U25" s="245">
        <f t="shared" si="1"/>
        <v>5.6795065786177394</v>
      </c>
      <c r="V25" s="107">
        <f t="shared" si="2"/>
        <v>3</v>
      </c>
      <c r="W25" s="107">
        <f t="shared" si="3"/>
        <v>27</v>
      </c>
      <c r="X25" s="123">
        <f t="shared" si="4"/>
        <v>1.63</v>
      </c>
      <c r="Y25" s="109"/>
      <c r="Z25" s="109"/>
      <c r="AA25" s="109"/>
    </row>
    <row r="26" spans="1:27" s="48" customFormat="1" ht="51" x14ac:dyDescent="0.2">
      <c r="A26" s="238">
        <f>'VZOR 1'!A43</f>
        <v>25</v>
      </c>
      <c r="B26" s="238" t="str">
        <f>'VZOR 1'!B43</f>
        <v>WOMEN's KNITTED SWEATER 100% PC Свитер трикотажный женский 100% акрил  размер: 46-50, обхват груди: 92-100, рост 165-216</v>
      </c>
      <c r="C26" s="238" t="str">
        <f>'VZOR 1'!C43</f>
        <v>___</v>
      </c>
      <c r="D26" s="238" t="str">
        <f>'VZOR 1'!D43</f>
        <v>TERASTYL</v>
      </c>
      <c r="E26" s="238" t="str">
        <f>'VZOR 1'!E43</f>
        <v>TERASTYL</v>
      </c>
      <c r="F26" s="238">
        <f>'VZOR 1'!F43</f>
        <v>6110309900</v>
      </c>
      <c r="G26" s="238" t="str">
        <f>'VZOR 1'!G43</f>
        <v>POLAND</v>
      </c>
      <c r="H26" s="238" t="str">
        <f>'VZOR 1'!H43</f>
        <v>pcs</v>
      </c>
      <c r="I26" s="238">
        <f>'VZOR 1'!I43</f>
        <v>16</v>
      </c>
      <c r="J26" s="238">
        <f>'VZOR 1'!J43</f>
        <v>12.36</v>
      </c>
      <c r="K26" s="238">
        <f>'VZOR 1'!K43</f>
        <v>197.76</v>
      </c>
      <c r="L26" s="238">
        <f>'VZOR 1'!L43</f>
        <v>0.89967637540453071</v>
      </c>
      <c r="M26" s="238">
        <f>'VZOR 1'!M43</f>
        <v>1.24</v>
      </c>
      <c r="N26" s="238">
        <f>'VZOR 1'!N43</f>
        <v>19.84</v>
      </c>
      <c r="O26" s="238" t="str">
        <f>'VZOR 1'!O43</f>
        <v>Box</v>
      </c>
      <c r="P26" s="238" t="str">
        <f>'VZOR 1'!P43</f>
        <v>part</v>
      </c>
      <c r="Q26" s="238">
        <f>'VZOR 1'!Q43</f>
        <v>7.6</v>
      </c>
      <c r="R26" s="238">
        <f>'VZOR 1'!R43</f>
        <v>8</v>
      </c>
      <c r="S26" s="243" t="s">
        <v>130</v>
      </c>
      <c r="T26" s="246">
        <f t="shared" si="0"/>
        <v>14.341198037696874</v>
      </c>
      <c r="U26" s="245">
        <f t="shared" si="1"/>
        <v>9.0828013988957164</v>
      </c>
      <c r="V26" s="107">
        <f t="shared" si="2"/>
        <v>2.7</v>
      </c>
      <c r="W26" s="107">
        <f t="shared" si="3"/>
        <v>43.2</v>
      </c>
      <c r="X26" s="123">
        <f t="shared" si="4"/>
        <v>1.4600000000000002</v>
      </c>
      <c r="Y26" s="109"/>
      <c r="Z26" s="109"/>
      <c r="AA26" s="109"/>
    </row>
    <row r="27" spans="1:27" s="48" customFormat="1" ht="51" x14ac:dyDescent="0.2">
      <c r="A27" s="238">
        <f>'VZOR 1'!A44</f>
        <v>26</v>
      </c>
      <c r="B27" s="238" t="str">
        <f>'VZOR 1'!B44</f>
        <v>WOMEN's KNITTED SWEATER 30% WO,70% PC Свитер трикотажный женский 30% шерсть, 70% акрил  размер: 46-50, обхват груди: 92-100, рост 165-200</v>
      </c>
      <c r="C27" s="238" t="str">
        <f>'VZOR 1'!C44</f>
        <v>___</v>
      </c>
      <c r="D27" s="238" t="str">
        <f>'VZOR 1'!D44</f>
        <v>TERASTYL</v>
      </c>
      <c r="E27" s="238" t="str">
        <f>'VZOR 1'!E44</f>
        <v>TERASTYL</v>
      </c>
      <c r="F27" s="238">
        <f>'VZOR 1'!F44</f>
        <v>6110309900</v>
      </c>
      <c r="G27" s="238" t="str">
        <f>'VZOR 1'!G44</f>
        <v>POLAND</v>
      </c>
      <c r="H27" s="238" t="str">
        <f>'VZOR 1'!H44</f>
        <v>pcs</v>
      </c>
      <c r="I27" s="238">
        <f>'VZOR 1'!I44</f>
        <v>17</v>
      </c>
      <c r="J27" s="238">
        <f>'VZOR 1'!J44</f>
        <v>18.91</v>
      </c>
      <c r="K27" s="238">
        <f>'VZOR 1'!K44</f>
        <v>321.47000000000003</v>
      </c>
      <c r="L27" s="238">
        <f>'VZOR 1'!L44</f>
        <v>0.90005288207297729</v>
      </c>
      <c r="M27" s="238">
        <f>'VZOR 1'!M44</f>
        <v>1.89</v>
      </c>
      <c r="N27" s="238">
        <f>'VZOR 1'!N44</f>
        <v>32.130000000000003</v>
      </c>
      <c r="O27" s="238" t="str">
        <f>'VZOR 1'!O44</f>
        <v>Box</v>
      </c>
      <c r="P27" s="238">
        <f>'VZOR 1'!P44</f>
        <v>1</v>
      </c>
      <c r="Q27" s="238">
        <f>'VZOR 1'!Q44</f>
        <v>12.35</v>
      </c>
      <c r="R27" s="238">
        <f>'VZOR 1'!R44</f>
        <v>13</v>
      </c>
      <c r="S27" s="243" t="s">
        <v>130</v>
      </c>
      <c r="T27" s="246">
        <f t="shared" si="0"/>
        <v>23.304446811257417</v>
      </c>
      <c r="U27" s="245">
        <f t="shared" si="1"/>
        <v>14.764604397770055</v>
      </c>
      <c r="V27" s="107">
        <f t="shared" si="2"/>
        <v>4.13</v>
      </c>
      <c r="W27" s="107">
        <f t="shared" si="3"/>
        <v>70.209999999999994</v>
      </c>
      <c r="X27" s="123">
        <f t="shared" si="4"/>
        <v>2.2400000000000002</v>
      </c>
      <c r="Y27" s="109"/>
      <c r="Z27" s="109"/>
      <c r="AA27" s="109"/>
    </row>
    <row r="28" spans="1:27" s="48" customFormat="1" ht="51" x14ac:dyDescent="0.2">
      <c r="A28" s="238">
        <f>'VZOR 1'!A45</f>
        <v>27</v>
      </c>
      <c r="B28" s="238" t="str">
        <f>'VZOR 1'!B45</f>
        <v>WOMEN's KNITTED SWEATER 50% CO, 50% PES Свитер трикотажный женский 50% хлопок, 50% полиэстер  размер: 46-50, обхват груди: 92-100, рост 165-236</v>
      </c>
      <c r="C28" s="238" t="str">
        <f>'VZOR 1'!C45</f>
        <v>___</v>
      </c>
      <c r="D28" s="238" t="str">
        <f>'VZOR 1'!D45</f>
        <v>TERASTYL</v>
      </c>
      <c r="E28" s="238" t="str">
        <f>'VZOR 1'!E45</f>
        <v>TERASTYL</v>
      </c>
      <c r="F28" s="238">
        <f>'VZOR 1'!F45</f>
        <v>6110309900</v>
      </c>
      <c r="G28" s="238" t="str">
        <f>'VZOR 1'!G45</f>
        <v>POLAND</v>
      </c>
      <c r="H28" s="238" t="str">
        <f>'VZOR 1'!H45</f>
        <v>pcs</v>
      </c>
      <c r="I28" s="238">
        <f>'VZOR 1'!I45</f>
        <v>6</v>
      </c>
      <c r="J28" s="238">
        <f>'VZOR 1'!J45</f>
        <v>12.36</v>
      </c>
      <c r="K28" s="238">
        <f>'VZOR 1'!K45</f>
        <v>74.16</v>
      </c>
      <c r="L28" s="238">
        <f>'VZOR 1'!L45</f>
        <v>0.89967637540453071</v>
      </c>
      <c r="M28" s="238">
        <f>'VZOR 1'!M45</f>
        <v>1.24</v>
      </c>
      <c r="N28" s="238">
        <f>'VZOR 1'!N45</f>
        <v>7.44</v>
      </c>
      <c r="O28" s="238" t="str">
        <f>'VZOR 1'!O45</f>
        <v>Box</v>
      </c>
      <c r="P28" s="238" t="str">
        <f>'VZOR 1'!P45</f>
        <v>part</v>
      </c>
      <c r="Q28" s="238">
        <f>'VZOR 1'!Q45</f>
        <v>2.85</v>
      </c>
      <c r="R28" s="238">
        <f>'VZOR 1'!R45</f>
        <v>3</v>
      </c>
      <c r="S28" s="243" t="s">
        <v>130</v>
      </c>
      <c r="T28" s="246">
        <f t="shared" si="0"/>
        <v>5.377949264136328</v>
      </c>
      <c r="U28" s="245">
        <f t="shared" si="1"/>
        <v>3.4060505245858934</v>
      </c>
      <c r="V28" s="107">
        <f t="shared" si="2"/>
        <v>2.7</v>
      </c>
      <c r="W28" s="107">
        <f t="shared" si="3"/>
        <v>16.2</v>
      </c>
      <c r="X28" s="123">
        <f t="shared" si="4"/>
        <v>1.4600000000000002</v>
      </c>
      <c r="Y28" s="109"/>
      <c r="Z28" s="109"/>
      <c r="AA28" s="109"/>
    </row>
    <row r="29" spans="1:27" s="48" customFormat="1" ht="51" x14ac:dyDescent="0.2">
      <c r="A29" s="238">
        <f>'VZOR 1'!A46</f>
        <v>28</v>
      </c>
      <c r="B29" s="238" t="str">
        <f>'VZOR 1'!B46</f>
        <v>WOMEN's KNITTED SWEATER 50% CO, 50% PES Свитер трикотажный женский 50% хлопок, 50% полиэстер  размер: 46-50, обхват груди: 92-100, рост 165-238</v>
      </c>
      <c r="C29" s="238" t="str">
        <f>'VZOR 1'!C46</f>
        <v>___</v>
      </c>
      <c r="D29" s="238" t="str">
        <f>'VZOR 1'!D46</f>
        <v>TERASTYL</v>
      </c>
      <c r="E29" s="238" t="str">
        <f>'VZOR 1'!E46</f>
        <v>TERASTYL</v>
      </c>
      <c r="F29" s="238">
        <f>'VZOR 1'!F46</f>
        <v>6110309900</v>
      </c>
      <c r="G29" s="238" t="str">
        <f>'VZOR 1'!G46</f>
        <v>POLAND</v>
      </c>
      <c r="H29" s="238" t="str">
        <f>'VZOR 1'!H46</f>
        <v>pcs</v>
      </c>
      <c r="I29" s="238">
        <f>'VZOR 1'!I46</f>
        <v>24</v>
      </c>
      <c r="J29" s="238">
        <f>'VZOR 1'!J46</f>
        <v>12.36</v>
      </c>
      <c r="K29" s="238">
        <f>'VZOR 1'!K46</f>
        <v>296.64</v>
      </c>
      <c r="L29" s="238">
        <f>'VZOR 1'!L46</f>
        <v>0.89967637540453071</v>
      </c>
      <c r="M29" s="238">
        <f>'VZOR 1'!M46</f>
        <v>1.24</v>
      </c>
      <c r="N29" s="238">
        <f>'VZOR 1'!N46</f>
        <v>29.76</v>
      </c>
      <c r="O29" s="238" t="str">
        <f>'VZOR 1'!O46</f>
        <v>Box</v>
      </c>
      <c r="P29" s="238">
        <f>'VZOR 1'!P46</f>
        <v>1</v>
      </c>
      <c r="Q29" s="238">
        <f>'VZOR 1'!Q46</f>
        <v>11.4</v>
      </c>
      <c r="R29" s="238">
        <f>'VZOR 1'!R46</f>
        <v>12</v>
      </c>
      <c r="S29" s="243" t="s">
        <v>130</v>
      </c>
      <c r="T29" s="246">
        <f t="shared" si="0"/>
        <v>21.511797056545312</v>
      </c>
      <c r="U29" s="245">
        <f t="shared" si="1"/>
        <v>13.624202098343574</v>
      </c>
      <c r="V29" s="107">
        <f t="shared" si="2"/>
        <v>2.7</v>
      </c>
      <c r="W29" s="107">
        <f t="shared" si="3"/>
        <v>64.8</v>
      </c>
      <c r="X29" s="123">
        <f t="shared" si="4"/>
        <v>1.4600000000000002</v>
      </c>
      <c r="Y29" s="109"/>
      <c r="Z29" s="109"/>
      <c r="AA29" s="109"/>
    </row>
    <row r="30" spans="1:27" s="48" customFormat="1" ht="51" x14ac:dyDescent="0.2">
      <c r="A30" s="238">
        <f>'VZOR 1'!A47</f>
        <v>29</v>
      </c>
      <c r="B30" s="238" t="str">
        <f>'VZOR 1'!B47</f>
        <v>WOMEN's KNITTED SWEATER 50% CO, 50% PES Свитер трикотажный женский 50% хлопок, 50% полиэстер  размер: 46-50, обхват груди: 92-100, рост 165-239</v>
      </c>
      <c r="C30" s="238" t="str">
        <f>'VZOR 1'!C47</f>
        <v>___</v>
      </c>
      <c r="D30" s="238" t="str">
        <f>'VZOR 1'!D47</f>
        <v>TERASTYL</v>
      </c>
      <c r="E30" s="238" t="str">
        <f>'VZOR 1'!E47</f>
        <v>TERASTYL</v>
      </c>
      <c r="F30" s="238">
        <f>'VZOR 1'!F47</f>
        <v>6110309900</v>
      </c>
      <c r="G30" s="238" t="str">
        <f>'VZOR 1'!G47</f>
        <v>POLAND</v>
      </c>
      <c r="H30" s="238" t="str">
        <f>'VZOR 1'!H47</f>
        <v>pcs</v>
      </c>
      <c r="I30" s="238">
        <f>'VZOR 1'!I47</f>
        <v>3</v>
      </c>
      <c r="J30" s="238">
        <f>'VZOR 1'!J47</f>
        <v>20.650000000000002</v>
      </c>
      <c r="K30" s="238">
        <f>'VZOR 1'!K47</f>
        <v>61.95</v>
      </c>
      <c r="L30" s="238">
        <f>'VZOR 1'!L47</f>
        <v>0.89975786924939472</v>
      </c>
      <c r="M30" s="238">
        <f>'VZOR 1'!M47</f>
        <v>2.0699999999999998</v>
      </c>
      <c r="N30" s="238">
        <f>'VZOR 1'!N47</f>
        <v>6.21</v>
      </c>
      <c r="O30" s="238" t="str">
        <f>'VZOR 1'!O47</f>
        <v>Box</v>
      </c>
      <c r="P30" s="238" t="str">
        <f>'VZOR 1'!P47</f>
        <v>part</v>
      </c>
      <c r="Q30" s="238">
        <f>'VZOR 1'!Q47</f>
        <v>2.38</v>
      </c>
      <c r="R30" s="238">
        <f>'VZOR 1'!R47</f>
        <v>2.5</v>
      </c>
      <c r="S30" s="243" t="s">
        <v>130</v>
      </c>
      <c r="T30" s="246">
        <f t="shared" si="0"/>
        <v>4.491059385489284</v>
      </c>
      <c r="U30" s="245">
        <f t="shared" si="1"/>
        <v>2.8452646979247045</v>
      </c>
      <c r="V30" s="107">
        <f t="shared" si="2"/>
        <v>4.5199999999999996</v>
      </c>
      <c r="W30" s="107">
        <f t="shared" si="3"/>
        <v>13.56</v>
      </c>
      <c r="X30" s="123">
        <f t="shared" si="4"/>
        <v>2.4499999999999997</v>
      </c>
      <c r="Y30" s="109"/>
      <c r="Z30" s="109"/>
      <c r="AA30" s="109"/>
    </row>
    <row r="31" spans="1:27" s="48" customFormat="1" ht="51" x14ac:dyDescent="0.2">
      <c r="A31" s="238">
        <f>'VZOR 1'!A48</f>
        <v>30</v>
      </c>
      <c r="B31" s="238" t="str">
        <f>'VZOR 1'!B48</f>
        <v>WOMEN's KNITTED SWEATER 65% PC, 28% PES, 7% PA Свитер трикотажный женский 65% акрил, 28% полиэстер, 7% полиамид  размер: 46-50, обхват груди: 92-100, рост 165-188</v>
      </c>
      <c r="C31" s="238" t="str">
        <f>'VZOR 1'!C48</f>
        <v>___</v>
      </c>
      <c r="D31" s="238" t="str">
        <f>'VZOR 1'!D48</f>
        <v>POLA</v>
      </c>
      <c r="E31" s="238" t="str">
        <f>'VZOR 1'!E48</f>
        <v>POLA</v>
      </c>
      <c r="F31" s="238">
        <f>'VZOR 1'!F48</f>
        <v>6110309900</v>
      </c>
      <c r="G31" s="238" t="str">
        <f>'VZOR 1'!G48</f>
        <v>POLAND</v>
      </c>
      <c r="H31" s="238" t="str">
        <f>'VZOR 1'!H48</f>
        <v>pcs</v>
      </c>
      <c r="I31" s="238">
        <f>'VZOR 1'!I48</f>
        <v>50</v>
      </c>
      <c r="J31" s="238">
        <f>'VZOR 1'!J48</f>
        <v>9.4499999999999993</v>
      </c>
      <c r="K31" s="238">
        <f>'VZOR 1'!K48</f>
        <v>472.5</v>
      </c>
      <c r="L31" s="238">
        <f>'VZOR 1'!L48</f>
        <v>0.89947089947089942</v>
      </c>
      <c r="M31" s="238">
        <f>'VZOR 1'!M48</f>
        <v>0.95</v>
      </c>
      <c r="N31" s="238">
        <f>'VZOR 1'!N48</f>
        <v>47.5</v>
      </c>
      <c r="O31" s="238" t="str">
        <f>'VZOR 1'!O48</f>
        <v>Box</v>
      </c>
      <c r="P31" s="238">
        <f>'VZOR 1'!P48</f>
        <v>1</v>
      </c>
      <c r="Q31" s="238">
        <f>'VZOR 1'!Q48</f>
        <v>18.150000000000002</v>
      </c>
      <c r="R31" s="238">
        <f>'VZOR 1'!R48</f>
        <v>19.100000000000001</v>
      </c>
      <c r="S31" s="243" t="s">
        <v>130</v>
      </c>
      <c r="T31" s="246">
        <f t="shared" si="0"/>
        <v>34.249045313710297</v>
      </c>
      <c r="U31" s="245">
        <f t="shared" si="1"/>
        <v>21.701171424849441</v>
      </c>
      <c r="V31" s="107">
        <f t="shared" si="2"/>
        <v>2.0699999999999998</v>
      </c>
      <c r="W31" s="107">
        <f t="shared" si="3"/>
        <v>103.5</v>
      </c>
      <c r="X31" s="123">
        <f t="shared" si="4"/>
        <v>1.1199999999999999</v>
      </c>
      <c r="Y31" s="109"/>
      <c r="Z31" s="109"/>
      <c r="AA31" s="109"/>
    </row>
    <row r="32" spans="1:27" s="48" customFormat="1" ht="51" x14ac:dyDescent="0.2">
      <c r="A32" s="238">
        <f>'VZOR 1'!A49</f>
        <v>31</v>
      </c>
      <c r="B32" s="238" t="str">
        <f>'VZOR 1'!B49</f>
        <v>WOMEN's KNITTED SWEATER 65% PC, 28% PES, 7% PA Свитер трикотажный женский 65% акрил, 28% полиэстер, 7% полиамид  размер: 46-50, обхват груди: 92-100, рост 165-189</v>
      </c>
      <c r="C32" s="238" t="str">
        <f>'VZOR 1'!C49</f>
        <v>___</v>
      </c>
      <c r="D32" s="238" t="str">
        <f>'VZOR 1'!D49</f>
        <v>POLA</v>
      </c>
      <c r="E32" s="238" t="str">
        <f>'VZOR 1'!E49</f>
        <v>POLA</v>
      </c>
      <c r="F32" s="238">
        <f>'VZOR 1'!F49</f>
        <v>6110309900</v>
      </c>
      <c r="G32" s="238" t="str">
        <f>'VZOR 1'!G49</f>
        <v>POLAND</v>
      </c>
      <c r="H32" s="238" t="str">
        <f>'VZOR 1'!H49</f>
        <v>pcs</v>
      </c>
      <c r="I32" s="238">
        <f>'VZOR 1'!I49</f>
        <v>50</v>
      </c>
      <c r="J32" s="238">
        <f>'VZOR 1'!J49</f>
        <v>9.4499999999999993</v>
      </c>
      <c r="K32" s="238">
        <f>'VZOR 1'!K49</f>
        <v>472.5</v>
      </c>
      <c r="L32" s="238">
        <f>'VZOR 1'!L49</f>
        <v>0.89947089947089942</v>
      </c>
      <c r="M32" s="238">
        <f>'VZOR 1'!M49</f>
        <v>0.95</v>
      </c>
      <c r="N32" s="238">
        <f>'VZOR 1'!N49</f>
        <v>47.5</v>
      </c>
      <c r="O32" s="238" t="str">
        <f>'VZOR 1'!O49</f>
        <v>Box</v>
      </c>
      <c r="P32" s="238">
        <f>'VZOR 1'!P49</f>
        <v>1</v>
      </c>
      <c r="Q32" s="238">
        <f>'VZOR 1'!Q49</f>
        <v>18.150000000000002</v>
      </c>
      <c r="R32" s="238">
        <f>'VZOR 1'!R49</f>
        <v>19.100000000000001</v>
      </c>
      <c r="S32" s="243" t="s">
        <v>130</v>
      </c>
      <c r="T32" s="246">
        <f t="shared" si="0"/>
        <v>34.249045313710297</v>
      </c>
      <c r="U32" s="245">
        <f t="shared" si="1"/>
        <v>21.701171424849441</v>
      </c>
      <c r="V32" s="107">
        <f t="shared" si="2"/>
        <v>2.0699999999999998</v>
      </c>
      <c r="W32" s="107">
        <f t="shared" si="3"/>
        <v>103.5</v>
      </c>
      <c r="X32" s="123">
        <f t="shared" si="4"/>
        <v>1.1199999999999999</v>
      </c>
      <c r="Y32" s="109"/>
      <c r="Z32" s="109"/>
      <c r="AA32" s="109"/>
    </row>
    <row r="33" spans="1:27" s="48" customFormat="1" ht="51" x14ac:dyDescent="0.2">
      <c r="A33" s="238">
        <f>'VZOR 1'!A50</f>
        <v>32</v>
      </c>
      <c r="B33" s="238" t="str">
        <f>'VZOR 1'!B50</f>
        <v>WOMEN's KNITTED SWEATER 65% PC, 28% PES, 7% PA Свитер трикотажный женский 65% акрил, 28% полиэстер, 7% полиамид  размер: 46-50, обхват груди: 92-100, рост 165-194</v>
      </c>
      <c r="C33" s="238" t="str">
        <f>'VZOR 1'!C50</f>
        <v>___</v>
      </c>
      <c r="D33" s="238" t="str">
        <f>'VZOR 1'!D50</f>
        <v>MANILLA</v>
      </c>
      <c r="E33" s="238" t="str">
        <f>'VZOR 1'!E50</f>
        <v>MANILLA</v>
      </c>
      <c r="F33" s="238">
        <f>'VZOR 1'!F50</f>
        <v>6110309900</v>
      </c>
      <c r="G33" s="238" t="str">
        <f>'VZOR 1'!G50</f>
        <v>POLAND</v>
      </c>
      <c r="H33" s="238" t="str">
        <f>'VZOR 1'!H50</f>
        <v>pcs</v>
      </c>
      <c r="I33" s="238">
        <f>'VZOR 1'!I50</f>
        <v>30</v>
      </c>
      <c r="J33" s="238">
        <f>'VZOR 1'!J50</f>
        <v>22.67</v>
      </c>
      <c r="K33" s="238">
        <f>'VZOR 1'!K50</f>
        <v>680.1</v>
      </c>
      <c r="L33" s="238">
        <f>'VZOR 1'!L50</f>
        <v>0.89986766651962946</v>
      </c>
      <c r="M33" s="238">
        <f>'VZOR 1'!M50</f>
        <v>2.27</v>
      </c>
      <c r="N33" s="238">
        <f>'VZOR 1'!N50</f>
        <v>68.099999999999994</v>
      </c>
      <c r="O33" s="238" t="str">
        <f>'VZOR 1'!O50</f>
        <v>Box</v>
      </c>
      <c r="P33" s="238">
        <f>'VZOR 1'!P50</f>
        <v>1</v>
      </c>
      <c r="Q33" s="238">
        <f>'VZOR 1'!Q50</f>
        <v>26.130000000000003</v>
      </c>
      <c r="R33" s="238">
        <f>'VZOR 1'!R50</f>
        <v>27.5</v>
      </c>
      <c r="S33" s="243" t="s">
        <v>130</v>
      </c>
      <c r="T33" s="246">
        <f t="shared" si="0"/>
        <v>49.307303253292019</v>
      </c>
      <c r="U33" s="245">
        <f t="shared" si="1"/>
        <v>31.23590833024361</v>
      </c>
      <c r="V33" s="107">
        <f t="shared" si="2"/>
        <v>4.95</v>
      </c>
      <c r="W33" s="107">
        <f t="shared" si="3"/>
        <v>148.5</v>
      </c>
      <c r="X33" s="123">
        <f t="shared" si="4"/>
        <v>2.68</v>
      </c>
      <c r="Y33" s="109"/>
      <c r="Z33" s="109"/>
      <c r="AA33" s="109"/>
    </row>
    <row r="34" spans="1:27" s="48" customFormat="1" ht="51" x14ac:dyDescent="0.2">
      <c r="A34" s="238">
        <f>'VZOR 1'!A51</f>
        <v>33</v>
      </c>
      <c r="B34" s="238" t="str">
        <f>'VZOR 1'!B51</f>
        <v>WOMEN's KNITTED SWEATER 65% PC, 28% PES, 7% PA Свитер трикотажный женский 65% акрил, 28% полиэстер, 7% полиамид  размер: 46-50, обхват груди: 92-100, рост 165-195</v>
      </c>
      <c r="C34" s="238" t="str">
        <f>'VZOR 1'!C51</f>
        <v>___</v>
      </c>
      <c r="D34" s="238" t="str">
        <f>'VZOR 1'!D51</f>
        <v>POLA</v>
      </c>
      <c r="E34" s="238" t="str">
        <f>'VZOR 1'!E51</f>
        <v>POLA</v>
      </c>
      <c r="F34" s="238">
        <f>'VZOR 1'!F51</f>
        <v>6110309900</v>
      </c>
      <c r="G34" s="238" t="str">
        <f>'VZOR 1'!G51</f>
        <v>POLAND</v>
      </c>
      <c r="H34" s="238" t="str">
        <f>'VZOR 1'!H51</f>
        <v>pcs</v>
      </c>
      <c r="I34" s="238">
        <f>'VZOR 1'!I51</f>
        <v>50</v>
      </c>
      <c r="J34" s="238">
        <f>'VZOR 1'!J51</f>
        <v>18.89</v>
      </c>
      <c r="K34" s="238">
        <f>'VZOR 1'!K51</f>
        <v>944.5</v>
      </c>
      <c r="L34" s="238">
        <f>'VZOR 1'!L51</f>
        <v>0.89994706193753315</v>
      </c>
      <c r="M34" s="238">
        <f>'VZOR 1'!M51</f>
        <v>1.89</v>
      </c>
      <c r="N34" s="238">
        <f>'VZOR 1'!N51</f>
        <v>94.5</v>
      </c>
      <c r="O34" s="238" t="str">
        <f>'VZOR 1'!O51</f>
        <v>Box</v>
      </c>
      <c r="P34" s="238">
        <f>'VZOR 1'!P51</f>
        <v>2</v>
      </c>
      <c r="Q34" s="238">
        <f>'VZOR 1'!Q51</f>
        <v>36.29</v>
      </c>
      <c r="R34" s="238">
        <f>'VZOR 1'!R51</f>
        <v>38.200000000000003</v>
      </c>
      <c r="S34" s="243" t="s">
        <v>130</v>
      </c>
      <c r="T34" s="246">
        <f t="shared" si="0"/>
        <v>68.479220630002573</v>
      </c>
      <c r="U34" s="245">
        <f t="shared" si="1"/>
        <v>43.379378647132903</v>
      </c>
      <c r="V34" s="107">
        <f t="shared" si="2"/>
        <v>4.13</v>
      </c>
      <c r="W34" s="107">
        <f t="shared" si="3"/>
        <v>206.5</v>
      </c>
      <c r="X34" s="123">
        <f t="shared" si="4"/>
        <v>2.2400000000000002</v>
      </c>
      <c r="Y34" s="109"/>
      <c r="Z34" s="109"/>
      <c r="AA34" s="109"/>
    </row>
    <row r="35" spans="1:27" s="48" customFormat="1" ht="51" x14ac:dyDescent="0.2">
      <c r="A35" s="238">
        <f>'VZOR 1'!A52</f>
        <v>34</v>
      </c>
      <c r="B35" s="238" t="str">
        <f>'VZOR 1'!B52</f>
        <v>WOMEN's KNITTED SWEATER 65% PC, 28% PES, 7% PA Свитер трикотажный женский 65% акрил, 28% полиэстер, 7% полиамид  размер: 46-50, обхват груди: 92-100, рост 165-196</v>
      </c>
      <c r="C35" s="238" t="str">
        <f>'VZOR 1'!C52</f>
        <v>___</v>
      </c>
      <c r="D35" s="238" t="str">
        <f>'VZOR 1'!D52</f>
        <v>POLA</v>
      </c>
      <c r="E35" s="238" t="str">
        <f>'VZOR 1'!E52</f>
        <v>POLA</v>
      </c>
      <c r="F35" s="238">
        <f>'VZOR 1'!F52</f>
        <v>6110309900</v>
      </c>
      <c r="G35" s="238" t="str">
        <f>'VZOR 1'!G52</f>
        <v>POLAND</v>
      </c>
      <c r="H35" s="238" t="str">
        <f>'VZOR 1'!H52</f>
        <v>pcs</v>
      </c>
      <c r="I35" s="238">
        <f>'VZOR 1'!I52</f>
        <v>50</v>
      </c>
      <c r="J35" s="238">
        <f>'VZOR 1'!J52</f>
        <v>9.6</v>
      </c>
      <c r="K35" s="238">
        <f>'VZOR 1'!K52</f>
        <v>480</v>
      </c>
      <c r="L35" s="238">
        <f>'VZOR 1'!L52</f>
        <v>0.9</v>
      </c>
      <c r="M35" s="238">
        <f>'VZOR 1'!M52</f>
        <v>0.96</v>
      </c>
      <c r="N35" s="238">
        <f>'VZOR 1'!N52</f>
        <v>48</v>
      </c>
      <c r="O35" s="238" t="str">
        <f>'VZOR 1'!O52</f>
        <v>Box</v>
      </c>
      <c r="P35" s="238">
        <f>'VZOR 1'!P52</f>
        <v>1</v>
      </c>
      <c r="Q35" s="238">
        <f>'VZOR 1'!Q52</f>
        <v>18.43</v>
      </c>
      <c r="R35" s="238">
        <f>'VZOR 1'!R52</f>
        <v>19.399999999999999</v>
      </c>
      <c r="S35" s="243" t="s">
        <v>130</v>
      </c>
      <c r="T35" s="246">
        <f t="shared" si="0"/>
        <v>34.777405241414918</v>
      </c>
      <c r="U35" s="245">
        <f t="shared" si="1"/>
        <v>22.045634463339116</v>
      </c>
      <c r="V35" s="107">
        <f t="shared" si="2"/>
        <v>2.1</v>
      </c>
      <c r="W35" s="107">
        <f t="shared" si="3"/>
        <v>105</v>
      </c>
      <c r="X35" s="123">
        <f t="shared" si="4"/>
        <v>1.1400000000000001</v>
      </c>
      <c r="Y35" s="109"/>
      <c r="Z35" s="109"/>
      <c r="AA35" s="109"/>
    </row>
    <row r="36" spans="1:27" s="48" customFormat="1" ht="51" x14ac:dyDescent="0.2">
      <c r="A36" s="238">
        <f>'VZOR 1'!A53</f>
        <v>35</v>
      </c>
      <c r="B36" s="238" t="str">
        <f>'VZOR 1'!B53</f>
        <v>WOMEN's KNITTED SWEATER 65% PC, 28% PES, 7% PA Свитер трикотажный женский 65% акрил, 28% полиэстер, 7% полиамид  размер: 46-50, обхват груди: 92-100, рост 165-197</v>
      </c>
      <c r="C36" s="238" t="str">
        <f>'VZOR 1'!C53</f>
        <v>___</v>
      </c>
      <c r="D36" s="238" t="str">
        <f>'VZOR 1'!D53</f>
        <v>POLA</v>
      </c>
      <c r="E36" s="238" t="str">
        <f>'VZOR 1'!E53</f>
        <v>POLA</v>
      </c>
      <c r="F36" s="238">
        <f>'VZOR 1'!F53</f>
        <v>6110309900</v>
      </c>
      <c r="G36" s="238" t="str">
        <f>'VZOR 1'!G53</f>
        <v>POLAND</v>
      </c>
      <c r="H36" s="238" t="str">
        <f>'VZOR 1'!H53</f>
        <v>pcs</v>
      </c>
      <c r="I36" s="238">
        <f>'VZOR 1'!I53</f>
        <v>50</v>
      </c>
      <c r="J36" s="238">
        <f>'VZOR 1'!J53</f>
        <v>9.5499999999999989</v>
      </c>
      <c r="K36" s="238">
        <f>'VZOR 1'!K53</f>
        <v>477.5</v>
      </c>
      <c r="L36" s="238">
        <f>'VZOR 1'!L53</f>
        <v>0.8994764397905759</v>
      </c>
      <c r="M36" s="238">
        <f>'VZOR 1'!M53</f>
        <v>0.96</v>
      </c>
      <c r="N36" s="238">
        <f>'VZOR 1'!N53</f>
        <v>48</v>
      </c>
      <c r="O36" s="238" t="str">
        <f>'VZOR 1'!O53</f>
        <v>Box</v>
      </c>
      <c r="P36" s="238">
        <f>'VZOR 1'!P53</f>
        <v>1</v>
      </c>
      <c r="Q36" s="238">
        <f>'VZOR 1'!Q53</f>
        <v>18.34</v>
      </c>
      <c r="R36" s="238">
        <f>'VZOR 1'!R53</f>
        <v>19.3</v>
      </c>
      <c r="S36" s="243" t="s">
        <v>130</v>
      </c>
      <c r="T36" s="246">
        <f t="shared" si="0"/>
        <v>34.607575264652716</v>
      </c>
      <c r="U36" s="245">
        <f t="shared" si="1"/>
        <v>21.930813450509223</v>
      </c>
      <c r="V36" s="107">
        <f t="shared" si="2"/>
        <v>2.09</v>
      </c>
      <c r="W36" s="107">
        <f t="shared" si="3"/>
        <v>104.5</v>
      </c>
      <c r="X36" s="123">
        <f t="shared" si="4"/>
        <v>1.1299999999999999</v>
      </c>
      <c r="Y36" s="109"/>
      <c r="Z36" s="109"/>
      <c r="AA36" s="109"/>
    </row>
    <row r="37" spans="1:27" s="48" customFormat="1" ht="51" x14ac:dyDescent="0.2">
      <c r="A37" s="238">
        <f>'VZOR 1'!A54</f>
        <v>36</v>
      </c>
      <c r="B37" s="238" t="str">
        <f>'VZOR 1'!B54</f>
        <v>WOMEN's KNITTED SWEATER 65% PC, 28% PES, 7% PA Свитер трикотажный женский 65% акрил, 28% полиэстер, 7% полиамид  размер: 46-50, обхват груди: 92-100, рост 165-198</v>
      </c>
      <c r="C37" s="238" t="str">
        <f>'VZOR 1'!C54</f>
        <v>___</v>
      </c>
      <c r="D37" s="238" t="str">
        <f>'VZOR 1'!D54</f>
        <v>POLA</v>
      </c>
      <c r="E37" s="238" t="str">
        <f>'VZOR 1'!E54</f>
        <v>POLA</v>
      </c>
      <c r="F37" s="238">
        <f>'VZOR 1'!F54</f>
        <v>6110309900</v>
      </c>
      <c r="G37" s="238" t="str">
        <f>'VZOR 1'!G54</f>
        <v>POLAND</v>
      </c>
      <c r="H37" s="238" t="str">
        <f>'VZOR 1'!H54</f>
        <v>pcs</v>
      </c>
      <c r="I37" s="238">
        <f>'VZOR 1'!I54</f>
        <v>50</v>
      </c>
      <c r="J37" s="238">
        <f>'VZOR 1'!J54</f>
        <v>19.09</v>
      </c>
      <c r="K37" s="238">
        <f>'VZOR 1'!K54</f>
        <v>954.5</v>
      </c>
      <c r="L37" s="238">
        <f>'VZOR 1'!L54</f>
        <v>0.89994761655316924</v>
      </c>
      <c r="M37" s="238">
        <f>'VZOR 1'!M54</f>
        <v>1.91</v>
      </c>
      <c r="N37" s="238">
        <f>'VZOR 1'!N54</f>
        <v>95.5</v>
      </c>
      <c r="O37" s="238" t="str">
        <f>'VZOR 1'!O54</f>
        <v>Box</v>
      </c>
      <c r="P37" s="238">
        <f>'VZOR 1'!P54</f>
        <v>2</v>
      </c>
      <c r="Q37" s="238">
        <f>'VZOR 1'!Q54</f>
        <v>36.67</v>
      </c>
      <c r="R37" s="238">
        <f>'VZOR 1'!R54</f>
        <v>38.6</v>
      </c>
      <c r="S37" s="243" t="s">
        <v>130</v>
      </c>
      <c r="T37" s="246">
        <f t="shared" si="0"/>
        <v>69.196280531887425</v>
      </c>
      <c r="U37" s="245">
        <f t="shared" si="1"/>
        <v>43.838662698452474</v>
      </c>
      <c r="V37" s="107">
        <f t="shared" si="2"/>
        <v>4.17</v>
      </c>
      <c r="W37" s="107">
        <f t="shared" si="3"/>
        <v>208.5</v>
      </c>
      <c r="X37" s="123">
        <f t="shared" si="4"/>
        <v>2.2599999999999998</v>
      </c>
      <c r="Y37" s="109"/>
      <c r="Z37" s="109"/>
      <c r="AA37" s="109"/>
    </row>
    <row r="38" spans="1:27" s="48" customFormat="1" ht="51" x14ac:dyDescent="0.2">
      <c r="A38" s="238">
        <f>'VZOR 1'!A55</f>
        <v>37</v>
      </c>
      <c r="B38" s="238" t="str">
        <f>'VZOR 1'!B55</f>
        <v>WOMEN's KNITTED SWEATER 70% PC, 15% PES, 15% WM Свитер трикотажный женский 70% акрил, 15% полиэстер, 15% мохер  размер: 46-50, обхват груди: 92-100, рост 165-179</v>
      </c>
      <c r="C38" s="238" t="str">
        <f>'VZOR 1'!C55</f>
        <v>___</v>
      </c>
      <c r="D38" s="238" t="str">
        <f>'VZOR 1'!D55</f>
        <v>MANILLA</v>
      </c>
      <c r="E38" s="238" t="str">
        <f>'VZOR 1'!E55</f>
        <v>MANILLA</v>
      </c>
      <c r="F38" s="238">
        <f>'VZOR 1'!F55</f>
        <v>6110309900</v>
      </c>
      <c r="G38" s="238" t="str">
        <f>'VZOR 1'!G55</f>
        <v>POLAND</v>
      </c>
      <c r="H38" s="238" t="str">
        <f>'VZOR 1'!H55</f>
        <v>pcs</v>
      </c>
      <c r="I38" s="238">
        <f>'VZOR 1'!I55</f>
        <v>30</v>
      </c>
      <c r="J38" s="238">
        <f>'VZOR 1'!J55</f>
        <v>23.080000000000002</v>
      </c>
      <c r="K38" s="238">
        <f>'VZOR 1'!K55</f>
        <v>692.4</v>
      </c>
      <c r="L38" s="238">
        <f>'VZOR 1'!L55</f>
        <v>0.89991334488734842</v>
      </c>
      <c r="M38" s="238">
        <f>'VZOR 1'!M55</f>
        <v>2.31</v>
      </c>
      <c r="N38" s="238">
        <f>'VZOR 1'!N55</f>
        <v>69.3</v>
      </c>
      <c r="O38" s="238" t="str">
        <f>'VZOR 1'!O55</f>
        <v>Box</v>
      </c>
      <c r="P38" s="238">
        <f>'VZOR 1'!P55</f>
        <v>1</v>
      </c>
      <c r="Q38" s="238">
        <f>'VZOR 1'!Q55</f>
        <v>26.6</v>
      </c>
      <c r="R38" s="238">
        <f>'VZOR 1'!R55</f>
        <v>28</v>
      </c>
      <c r="S38" s="243" t="s">
        <v>130</v>
      </c>
      <c r="T38" s="246">
        <f t="shared" si="0"/>
        <v>50.194193131939059</v>
      </c>
      <c r="U38" s="245">
        <f t="shared" si="1"/>
        <v>31.800827713366676</v>
      </c>
      <c r="V38" s="107">
        <f t="shared" si="2"/>
        <v>5.04</v>
      </c>
      <c r="W38" s="107">
        <f t="shared" si="3"/>
        <v>151.19999999999999</v>
      </c>
      <c r="X38" s="123">
        <f t="shared" si="4"/>
        <v>2.73</v>
      </c>
      <c r="Y38" s="109"/>
      <c r="Z38" s="109"/>
      <c r="AA38" s="109"/>
    </row>
    <row r="39" spans="1:27" s="48" customFormat="1" ht="51" x14ac:dyDescent="0.2">
      <c r="A39" s="238">
        <f>'VZOR 1'!A56</f>
        <v>38</v>
      </c>
      <c r="B39" s="238" t="str">
        <f>'VZOR 1'!B56</f>
        <v>WOMEN's KNITTED SWEATER 70% PC, 15% PES, 15% WM Свитер трикотажный женский 70% акрил, 15% полиэстер, 15% мохер  размер: 46-50, обхват груди: 92-100, рост 165-191</v>
      </c>
      <c r="C39" s="238" t="str">
        <f>'VZOR 1'!C56</f>
        <v>___</v>
      </c>
      <c r="D39" s="238" t="str">
        <f>'VZOR 1'!D56</f>
        <v>MANILLA</v>
      </c>
      <c r="E39" s="238" t="str">
        <f>'VZOR 1'!E56</f>
        <v>MANILLA</v>
      </c>
      <c r="F39" s="238">
        <f>'VZOR 1'!F56</f>
        <v>6110309900</v>
      </c>
      <c r="G39" s="238" t="str">
        <f>'VZOR 1'!G56</f>
        <v>POLAND</v>
      </c>
      <c r="H39" s="238" t="str">
        <f>'VZOR 1'!H56</f>
        <v>pcs</v>
      </c>
      <c r="I39" s="238">
        <f>'VZOR 1'!I56</f>
        <v>50</v>
      </c>
      <c r="J39" s="238">
        <f>'VZOR 1'!J56</f>
        <v>13.16</v>
      </c>
      <c r="K39" s="238">
        <f>'VZOR 1'!K56</f>
        <v>658</v>
      </c>
      <c r="L39" s="238">
        <f>'VZOR 1'!L56</f>
        <v>0.89969604863221886</v>
      </c>
      <c r="M39" s="238">
        <f>'VZOR 1'!M56</f>
        <v>1.32</v>
      </c>
      <c r="N39" s="238">
        <f>'VZOR 1'!N56</f>
        <v>66</v>
      </c>
      <c r="O39" s="238" t="str">
        <f>'VZOR 1'!O56</f>
        <v>Box</v>
      </c>
      <c r="P39" s="238">
        <f>'VZOR 1'!P56</f>
        <v>1</v>
      </c>
      <c r="Q39" s="238">
        <f>'VZOR 1'!Q56</f>
        <v>25.27</v>
      </c>
      <c r="R39" s="238">
        <f>'VZOR 1'!R56</f>
        <v>26.6</v>
      </c>
      <c r="S39" s="243" t="s">
        <v>130</v>
      </c>
      <c r="T39" s="246">
        <f t="shared" si="0"/>
        <v>47.684483475342105</v>
      </c>
      <c r="U39" s="245">
        <f t="shared" si="1"/>
        <v>30.220890576827372</v>
      </c>
      <c r="V39" s="107">
        <f t="shared" si="2"/>
        <v>2.88</v>
      </c>
      <c r="W39" s="107">
        <f t="shared" si="3"/>
        <v>144</v>
      </c>
      <c r="X39" s="123">
        <f t="shared" si="4"/>
        <v>1.5599999999999998</v>
      </c>
      <c r="Y39" s="109"/>
      <c r="Z39" s="109"/>
      <c r="AA39" s="109"/>
    </row>
    <row r="40" spans="1:27" s="48" customFormat="1" ht="51" x14ac:dyDescent="0.2">
      <c r="A40" s="238">
        <f>'VZOR 1'!A57</f>
        <v>39</v>
      </c>
      <c r="B40" s="238" t="str">
        <f>'VZOR 1'!B57</f>
        <v>WOMEN's KNITTED SWEATER 70% PC, 15% PES, 15% WM Свитер трикотажный женский 70% акрил, 15% полиэстер, 15% мохер  размер: 46-50, обхват груди: 92-100, рост 165-257</v>
      </c>
      <c r="C40" s="238" t="str">
        <f>'VZOR 1'!C57</f>
        <v>___</v>
      </c>
      <c r="D40" s="238" t="str">
        <f>'VZOR 1'!D57</f>
        <v>MANILLA</v>
      </c>
      <c r="E40" s="238" t="str">
        <f>'VZOR 1'!E57</f>
        <v>MANILLA</v>
      </c>
      <c r="F40" s="238">
        <f>'VZOR 1'!F57</f>
        <v>6110309900</v>
      </c>
      <c r="G40" s="238" t="str">
        <f>'VZOR 1'!G57</f>
        <v>POLAND</v>
      </c>
      <c r="H40" s="238" t="str">
        <f>'VZOR 1'!H57</f>
        <v>pcs</v>
      </c>
      <c r="I40" s="238">
        <f>'VZOR 1'!I57</f>
        <v>33</v>
      </c>
      <c r="J40" s="238">
        <f>'VZOR 1'!J57</f>
        <v>17.830000000000002</v>
      </c>
      <c r="K40" s="238">
        <f>'VZOR 1'!K57</f>
        <v>588.39</v>
      </c>
      <c r="L40" s="238">
        <f>'VZOR 1'!L57</f>
        <v>0.90016825574873804</v>
      </c>
      <c r="M40" s="238">
        <f>'VZOR 1'!M57</f>
        <v>1.78</v>
      </c>
      <c r="N40" s="238">
        <f>'VZOR 1'!N57</f>
        <v>58.74</v>
      </c>
      <c r="O40" s="238" t="str">
        <f>'VZOR 1'!O57</f>
        <v>Box</v>
      </c>
      <c r="P40" s="238">
        <f>'VZOR 1'!P57</f>
        <v>1</v>
      </c>
      <c r="Q40" s="238">
        <f>'VZOR 1'!Q57</f>
        <v>22.61</v>
      </c>
      <c r="R40" s="238">
        <f>'VZOR 1'!R57</f>
        <v>23.8</v>
      </c>
      <c r="S40" s="243" t="s">
        <v>130</v>
      </c>
      <c r="T40" s="246">
        <f t="shared" si="0"/>
        <v>42.665064162148198</v>
      </c>
      <c r="U40" s="245">
        <f t="shared" si="1"/>
        <v>27.02381429559188</v>
      </c>
      <c r="V40" s="107">
        <f t="shared" si="2"/>
        <v>3.89</v>
      </c>
      <c r="W40" s="107">
        <f t="shared" si="3"/>
        <v>128.37</v>
      </c>
      <c r="X40" s="123">
        <f t="shared" si="4"/>
        <v>2.1100000000000003</v>
      </c>
      <c r="Y40" s="109"/>
      <c r="Z40" s="109"/>
      <c r="AA40" s="109"/>
    </row>
    <row r="41" spans="1:27" s="48" customFormat="1" ht="51" x14ac:dyDescent="0.2">
      <c r="A41" s="238">
        <f>'VZOR 1'!A58</f>
        <v>40</v>
      </c>
      <c r="B41" s="238" t="str">
        <f>'VZOR 1'!B58</f>
        <v>WOMEN's KNITTED SWEATER 70% PC, 30%WO Свитер трикотажный женский 70% акрил, 30% шерсть  размер: 46-50, обхват груди: 92-100, рост 165-206</v>
      </c>
      <c r="C41" s="238" t="str">
        <f>'VZOR 1'!C58</f>
        <v>___</v>
      </c>
      <c r="D41" s="238" t="str">
        <f>'VZOR 1'!D58</f>
        <v>TERASTYL</v>
      </c>
      <c r="E41" s="238" t="str">
        <f>'VZOR 1'!E58</f>
        <v>TERASTYL</v>
      </c>
      <c r="F41" s="238">
        <f>'VZOR 1'!F58</f>
        <v>6110309900</v>
      </c>
      <c r="G41" s="238" t="str">
        <f>'VZOR 1'!G58</f>
        <v>POLAND</v>
      </c>
      <c r="H41" s="238" t="str">
        <f>'VZOR 1'!H58</f>
        <v>pcs</v>
      </c>
      <c r="I41" s="238">
        <f>'VZOR 1'!I58</f>
        <v>11</v>
      </c>
      <c r="J41" s="238">
        <f>'VZOR 1'!J58</f>
        <v>13.49</v>
      </c>
      <c r="K41" s="238">
        <f>'VZOR 1'!K58</f>
        <v>148.38999999999999</v>
      </c>
      <c r="L41" s="238">
        <f>'VZOR 1'!L58</f>
        <v>0.89992587101556709</v>
      </c>
      <c r="M41" s="238">
        <f>'VZOR 1'!M58</f>
        <v>1.35</v>
      </c>
      <c r="N41" s="238">
        <f>'VZOR 1'!N58</f>
        <v>14.85</v>
      </c>
      <c r="O41" s="238" t="str">
        <f>'VZOR 1'!O58</f>
        <v>Box</v>
      </c>
      <c r="P41" s="238" t="str">
        <f>'VZOR 1'!P58</f>
        <v>part</v>
      </c>
      <c r="Q41" s="238">
        <f>'VZOR 1'!Q58</f>
        <v>5.7</v>
      </c>
      <c r="R41" s="238">
        <f>'VZOR 1'!R58</f>
        <v>6</v>
      </c>
      <c r="S41" s="243" t="s">
        <v>130</v>
      </c>
      <c r="T41" s="246">
        <f t="shared" si="0"/>
        <v>10.755898528272656</v>
      </c>
      <c r="U41" s="245">
        <f t="shared" si="1"/>
        <v>6.8153160375310229</v>
      </c>
      <c r="V41" s="107">
        <f t="shared" si="2"/>
        <v>2.95</v>
      </c>
      <c r="W41" s="107">
        <f t="shared" si="3"/>
        <v>32.450000000000003</v>
      </c>
      <c r="X41" s="123">
        <f t="shared" si="4"/>
        <v>1.6</v>
      </c>
      <c r="Y41" s="109"/>
      <c r="Z41" s="109"/>
      <c r="AA41" s="109"/>
    </row>
    <row r="42" spans="1:27" s="48" customFormat="1" ht="51" x14ac:dyDescent="0.2">
      <c r="A42" s="238">
        <f>'VZOR 1'!A59</f>
        <v>41</v>
      </c>
      <c r="B42" s="238" t="str">
        <f>'VZOR 1'!B59</f>
        <v>WOMEN's KNITTED SWEATER 90% PC, 10% WM Свитер трикотажный женский 90% PC, 10% мохер  размер: 46-50, обхват груди: 92-100, рост 165-190</v>
      </c>
      <c r="C42" s="238" t="str">
        <f>'VZOR 1'!C59</f>
        <v>___</v>
      </c>
      <c r="D42" s="238" t="str">
        <f>'VZOR 1'!D59</f>
        <v>MANILLA</v>
      </c>
      <c r="E42" s="238" t="str">
        <f>'VZOR 1'!E59</f>
        <v>MANILLA</v>
      </c>
      <c r="F42" s="238">
        <f>'VZOR 1'!F59</f>
        <v>6110309900</v>
      </c>
      <c r="G42" s="238" t="str">
        <f>'VZOR 1'!G59</f>
        <v>POLAND</v>
      </c>
      <c r="H42" s="238" t="str">
        <f>'VZOR 1'!H59</f>
        <v>pcs</v>
      </c>
      <c r="I42" s="238">
        <f>'VZOR 1'!I59</f>
        <v>40</v>
      </c>
      <c r="J42" s="238">
        <f>'VZOR 1'!J59</f>
        <v>13.6</v>
      </c>
      <c r="K42" s="238">
        <f>'VZOR 1'!K59</f>
        <v>544</v>
      </c>
      <c r="L42" s="238">
        <f>'VZOR 1'!L59</f>
        <v>0.9</v>
      </c>
      <c r="M42" s="238">
        <f>'VZOR 1'!M59</f>
        <v>1.36</v>
      </c>
      <c r="N42" s="238">
        <f>'VZOR 1'!N59</f>
        <v>54.4</v>
      </c>
      <c r="O42" s="238" t="str">
        <f>'VZOR 1'!O59</f>
        <v>Box</v>
      </c>
      <c r="P42" s="238">
        <f>'VZOR 1'!P59</f>
        <v>1</v>
      </c>
      <c r="Q42" s="238">
        <f>'VZOR 1'!Q59</f>
        <v>20.9</v>
      </c>
      <c r="R42" s="238">
        <f>'VZOR 1'!R59</f>
        <v>22</v>
      </c>
      <c r="S42" s="243" t="s">
        <v>130</v>
      </c>
      <c r="T42" s="246">
        <f t="shared" si="0"/>
        <v>39.438294603666399</v>
      </c>
      <c r="U42" s="245">
        <f t="shared" si="1"/>
        <v>24.985052391784333</v>
      </c>
      <c r="V42" s="107">
        <f t="shared" si="2"/>
        <v>2.97</v>
      </c>
      <c r="W42" s="107">
        <f t="shared" si="3"/>
        <v>118.8</v>
      </c>
      <c r="X42" s="123">
        <f t="shared" si="4"/>
        <v>1.61</v>
      </c>
      <c r="Y42" s="109"/>
      <c r="Z42" s="109"/>
      <c r="AA42" s="109"/>
    </row>
    <row r="43" spans="1:27" s="48" customFormat="1" ht="51" x14ac:dyDescent="0.2">
      <c r="A43" s="238">
        <f>'VZOR 1'!A60</f>
        <v>42</v>
      </c>
      <c r="B43" s="238" t="str">
        <f>'VZOR 1'!B60</f>
        <v>WOMEN's KNITTED SWEATER 90% PC, 10% PA Свитер трикотажный женский 90% PC, 10% полиамид  размер: 46-50, обхват груди: 92-100, рост 165-222</v>
      </c>
      <c r="C43" s="238" t="str">
        <f>'VZOR 1'!C60</f>
        <v>___</v>
      </c>
      <c r="D43" s="238" t="str">
        <f>'VZOR 1'!D60</f>
        <v>TERASTYL</v>
      </c>
      <c r="E43" s="238" t="str">
        <f>'VZOR 1'!E60</f>
        <v>TERASTYL</v>
      </c>
      <c r="F43" s="238">
        <f>'VZOR 1'!F60</f>
        <v>6110309900</v>
      </c>
      <c r="G43" s="238" t="str">
        <f>'VZOR 1'!G60</f>
        <v>POLAND</v>
      </c>
      <c r="H43" s="238" t="str">
        <f>'VZOR 1'!H60</f>
        <v>pcs</v>
      </c>
      <c r="I43" s="238">
        <f>'VZOR 1'!I60</f>
        <v>2</v>
      </c>
      <c r="J43" s="238">
        <f>'VZOR 1'!J60</f>
        <v>12.36</v>
      </c>
      <c r="K43" s="238">
        <f>'VZOR 1'!K60</f>
        <v>24.72</v>
      </c>
      <c r="L43" s="238">
        <f>'VZOR 1'!L60</f>
        <v>0.89967637540453071</v>
      </c>
      <c r="M43" s="238">
        <f>'VZOR 1'!M60</f>
        <v>1.24</v>
      </c>
      <c r="N43" s="238">
        <f>'VZOR 1'!N60</f>
        <v>2.48</v>
      </c>
      <c r="O43" s="238" t="str">
        <f>'VZOR 1'!O60</f>
        <v>Box</v>
      </c>
      <c r="P43" s="238" t="str">
        <f>'VZOR 1'!P60</f>
        <v>part</v>
      </c>
      <c r="Q43" s="238">
        <f>'VZOR 1'!Q60</f>
        <v>0.95</v>
      </c>
      <c r="R43" s="238">
        <f>'VZOR 1'!R60</f>
        <v>1</v>
      </c>
      <c r="S43" s="243" t="s">
        <v>130</v>
      </c>
      <c r="T43" s="246">
        <f t="shared" si="0"/>
        <v>1.7926497547121092</v>
      </c>
      <c r="U43" s="245">
        <f t="shared" si="1"/>
        <v>1.1353501748619645</v>
      </c>
      <c r="V43" s="107">
        <f t="shared" si="2"/>
        <v>2.7</v>
      </c>
      <c r="W43" s="107">
        <f t="shared" si="3"/>
        <v>5.4</v>
      </c>
      <c r="X43" s="123">
        <f t="shared" si="4"/>
        <v>1.4600000000000002</v>
      </c>
      <c r="Y43" s="109"/>
      <c r="Z43" s="109"/>
      <c r="AA43" s="109"/>
    </row>
    <row r="44" spans="1:27" s="48" customFormat="1" ht="51" x14ac:dyDescent="0.2">
      <c r="A44" s="238">
        <f>'VZOR 1'!A61</f>
        <v>43</v>
      </c>
      <c r="B44" s="238" t="str">
        <f>'VZOR 1'!B61</f>
        <v>WOMEN's KNITTED SWEATER 90% PC, 10% PA Свитер трикотажный женский 90% акрил, 10% полиамид  размер: 46-50, обхват груди: 92-100, рост 165-213</v>
      </c>
      <c r="C44" s="238" t="str">
        <f>'VZOR 1'!C61</f>
        <v>___</v>
      </c>
      <c r="D44" s="238" t="str">
        <f>'VZOR 1'!D61</f>
        <v>TERASTYL</v>
      </c>
      <c r="E44" s="238" t="str">
        <f>'VZOR 1'!E61</f>
        <v>TERASTYL</v>
      </c>
      <c r="F44" s="238">
        <f>'VZOR 1'!F61</f>
        <v>6110309900</v>
      </c>
      <c r="G44" s="238" t="str">
        <f>'VZOR 1'!G61</f>
        <v>POLAND</v>
      </c>
      <c r="H44" s="238" t="str">
        <f>'VZOR 1'!H61</f>
        <v>pcs</v>
      </c>
      <c r="I44" s="238">
        <f>'VZOR 1'!I61</f>
        <v>2</v>
      </c>
      <c r="J44" s="238">
        <f>'VZOR 1'!J61</f>
        <v>12.36</v>
      </c>
      <c r="K44" s="238">
        <f>'VZOR 1'!K61</f>
        <v>24.72</v>
      </c>
      <c r="L44" s="238">
        <f>'VZOR 1'!L61</f>
        <v>0.89967637540453071</v>
      </c>
      <c r="M44" s="238">
        <f>'VZOR 1'!M61</f>
        <v>1.24</v>
      </c>
      <c r="N44" s="238">
        <f>'VZOR 1'!N61</f>
        <v>2.48</v>
      </c>
      <c r="O44" s="238" t="str">
        <f>'VZOR 1'!O61</f>
        <v>Box</v>
      </c>
      <c r="P44" s="238" t="str">
        <f>'VZOR 1'!P61</f>
        <v>part</v>
      </c>
      <c r="Q44" s="238">
        <f>'VZOR 1'!Q61</f>
        <v>0.95</v>
      </c>
      <c r="R44" s="238">
        <f>'VZOR 1'!R61</f>
        <v>1</v>
      </c>
      <c r="S44" s="243" t="s">
        <v>130</v>
      </c>
      <c r="T44" s="246">
        <f t="shared" si="0"/>
        <v>1.7926497547121092</v>
      </c>
      <c r="U44" s="245">
        <f t="shared" si="1"/>
        <v>1.1353501748619645</v>
      </c>
      <c r="V44" s="107">
        <f t="shared" si="2"/>
        <v>2.7</v>
      </c>
      <c r="W44" s="107">
        <f t="shared" si="3"/>
        <v>5.4</v>
      </c>
      <c r="X44" s="123">
        <f t="shared" si="4"/>
        <v>1.4600000000000002</v>
      </c>
      <c r="Y44" s="109"/>
      <c r="Z44" s="109"/>
      <c r="AA44" s="109"/>
    </row>
    <row r="45" spans="1:27" s="48" customFormat="1" ht="51" x14ac:dyDescent="0.2">
      <c r="A45" s="238">
        <f>'VZOR 1'!A62</f>
        <v>44</v>
      </c>
      <c r="B45" s="238" t="str">
        <f>'VZOR 1'!B62</f>
        <v>WOMEN's KNITTED SWEATER 90% PC, 10% PA Свитер трикотажный женский 90% акрил, 10% полиамид  размер: 46-50, обхват груди: 92-100, рост 165-220</v>
      </c>
      <c r="C45" s="238" t="str">
        <f>'VZOR 1'!C62</f>
        <v>___</v>
      </c>
      <c r="D45" s="238" t="str">
        <f>'VZOR 1'!D62</f>
        <v>BASTET</v>
      </c>
      <c r="E45" s="238" t="str">
        <f>'VZOR 1'!E62</f>
        <v>BASTET</v>
      </c>
      <c r="F45" s="238">
        <f>'VZOR 1'!F62</f>
        <v>6110309900</v>
      </c>
      <c r="G45" s="238" t="str">
        <f>'VZOR 1'!G62</f>
        <v>POLAND</v>
      </c>
      <c r="H45" s="238" t="str">
        <f>'VZOR 1'!H62</f>
        <v>pcs</v>
      </c>
      <c r="I45" s="238">
        <f>'VZOR 1'!I62</f>
        <v>2</v>
      </c>
      <c r="J45" s="238">
        <f>'VZOR 1'!J62</f>
        <v>14.84</v>
      </c>
      <c r="K45" s="238">
        <f>'VZOR 1'!K62</f>
        <v>29.68</v>
      </c>
      <c r="L45" s="238">
        <f>'VZOR 1'!L62</f>
        <v>0.90026954177897578</v>
      </c>
      <c r="M45" s="238">
        <f>'VZOR 1'!M62</f>
        <v>1.48</v>
      </c>
      <c r="N45" s="238">
        <f>'VZOR 1'!N62</f>
        <v>2.96</v>
      </c>
      <c r="O45" s="238" t="str">
        <f>'VZOR 1'!O62</f>
        <v>Box</v>
      </c>
      <c r="P45" s="238" t="str">
        <f>'VZOR 1'!P62</f>
        <v>part</v>
      </c>
      <c r="Q45" s="238">
        <f>'VZOR 1'!Q62</f>
        <v>1.1399999999999999</v>
      </c>
      <c r="R45" s="238">
        <f>'VZOR 1'!R62</f>
        <v>1.2</v>
      </c>
      <c r="S45" s="243" t="s">
        <v>130</v>
      </c>
      <c r="T45" s="246">
        <f t="shared" si="0"/>
        <v>2.1511797056545308</v>
      </c>
      <c r="U45" s="245">
        <f t="shared" si="1"/>
        <v>1.3631550643164687</v>
      </c>
      <c r="V45" s="107">
        <f t="shared" si="2"/>
        <v>3.24</v>
      </c>
      <c r="W45" s="107">
        <f t="shared" si="3"/>
        <v>6.48</v>
      </c>
      <c r="X45" s="123">
        <f t="shared" si="4"/>
        <v>1.7600000000000002</v>
      </c>
      <c r="Y45" s="109"/>
      <c r="Z45" s="109"/>
      <c r="AA45" s="109"/>
    </row>
    <row r="46" spans="1:27" s="48" customFormat="1" ht="63.75" x14ac:dyDescent="0.2">
      <c r="A46" s="238">
        <f>'VZOR 1'!A63</f>
        <v>45</v>
      </c>
      <c r="B46" s="238" t="str">
        <f>'VZOR 1'!B63</f>
        <v>WOMEN's KNITTED SWEATER 96% VI, 4% EL Свитер трикотажный женский 96% вискоза, 4% эластан  размер: 46-50, обхват груди: 92-100, рост 165-221</v>
      </c>
      <c r="C46" s="238" t="str">
        <f>'VZOR 1'!C63</f>
        <v>___</v>
      </c>
      <c r="D46" s="238" t="str">
        <f>'VZOR 1'!D63</f>
        <v>TERASTYL</v>
      </c>
      <c r="E46" s="238" t="str">
        <f>'VZOR 1'!E63</f>
        <v>TERASTYL</v>
      </c>
      <c r="F46" s="238">
        <f>'VZOR 1'!F63</f>
        <v>6110309900</v>
      </c>
      <c r="G46" s="238" t="str">
        <f>'VZOR 1'!G63</f>
        <v>POLAND</v>
      </c>
      <c r="H46" s="238" t="str">
        <f>'VZOR 1'!H63</f>
        <v>pcs</v>
      </c>
      <c r="I46" s="238">
        <f>'VZOR 1'!I63</f>
        <v>2</v>
      </c>
      <c r="J46" s="238">
        <f>'VZOR 1'!J63</f>
        <v>14.84</v>
      </c>
      <c r="K46" s="238">
        <f>'VZOR 1'!K63</f>
        <v>29.68</v>
      </c>
      <c r="L46" s="238">
        <f>'VZOR 1'!L63</f>
        <v>0.90026954177897578</v>
      </c>
      <c r="M46" s="238">
        <f>'VZOR 1'!M63</f>
        <v>1.48</v>
      </c>
      <c r="N46" s="238">
        <f>'VZOR 1'!N63</f>
        <v>2.96</v>
      </c>
      <c r="O46" s="238" t="str">
        <f>'VZOR 1'!O63</f>
        <v>Box</v>
      </c>
      <c r="P46" s="238" t="str">
        <f>'VZOR 1'!P63</f>
        <v>part</v>
      </c>
      <c r="Q46" s="238">
        <f>'VZOR 1'!Q63</f>
        <v>1.1399999999999999</v>
      </c>
      <c r="R46" s="238">
        <f>'VZOR 1'!R63</f>
        <v>1.2</v>
      </c>
      <c r="S46" s="243" t="s">
        <v>131</v>
      </c>
      <c r="T46" s="106">
        <f>IF(0.1*K46&gt;2.25*$Z$1*Q46,0.1*K46,2.25*$Z$1*Q46)</f>
        <v>2.968</v>
      </c>
      <c r="U46" s="245">
        <f t="shared" si="1"/>
        <v>1.3631550643164687</v>
      </c>
      <c r="V46" s="107">
        <f t="shared" si="2"/>
        <v>3.65</v>
      </c>
      <c r="W46" s="107">
        <f t="shared" si="3"/>
        <v>7.3</v>
      </c>
      <c r="X46" s="123">
        <f t="shared" si="4"/>
        <v>2.17</v>
      </c>
      <c r="Y46" s="109"/>
      <c r="Z46" s="109"/>
      <c r="AA46" s="109"/>
    </row>
    <row r="47" spans="1:27" s="48" customFormat="1" ht="63.75" x14ac:dyDescent="0.2">
      <c r="A47" s="238">
        <f>'VZOR 1'!A64</f>
        <v>46</v>
      </c>
      <c r="B47" s="238" t="str">
        <f>'VZOR 1'!B64</f>
        <v>WOMEN's KNITTED TUNIC 50% CO, 50% PES Туника трикотажная женская 50% хлопок, 50% полиэстер  размер: 46-50, обхват груди: 92-100, рост 165-237</v>
      </c>
      <c r="C47" s="238" t="str">
        <f>'VZOR 1'!C64</f>
        <v>___</v>
      </c>
      <c r="D47" s="238" t="str">
        <f>'VZOR 1'!D64</f>
        <v>TERASTYL</v>
      </c>
      <c r="E47" s="238" t="str">
        <f>'VZOR 1'!E64</f>
        <v>TERASTYL</v>
      </c>
      <c r="F47" s="238">
        <f>'VZOR 1'!F64</f>
        <v>6110309900</v>
      </c>
      <c r="G47" s="238" t="str">
        <f>'VZOR 1'!G64</f>
        <v>POLAND</v>
      </c>
      <c r="H47" s="238" t="str">
        <f>'VZOR 1'!H64</f>
        <v>pcs</v>
      </c>
      <c r="I47" s="238">
        <f>'VZOR 1'!I64</f>
        <v>2</v>
      </c>
      <c r="J47" s="238">
        <f>'VZOR 1'!J64</f>
        <v>12.36</v>
      </c>
      <c r="K47" s="238">
        <f>'VZOR 1'!K64</f>
        <v>24.72</v>
      </c>
      <c r="L47" s="238">
        <f>'VZOR 1'!L64</f>
        <v>0.89967637540453071</v>
      </c>
      <c r="M47" s="238">
        <f>'VZOR 1'!M64</f>
        <v>1.24</v>
      </c>
      <c r="N47" s="238">
        <f>'VZOR 1'!N64</f>
        <v>2.48</v>
      </c>
      <c r="O47" s="238" t="str">
        <f>'VZOR 1'!O64</f>
        <v>Box</v>
      </c>
      <c r="P47" s="238" t="str">
        <f>'VZOR 1'!P64</f>
        <v>part</v>
      </c>
      <c r="Q47" s="238">
        <f>'VZOR 1'!Q64</f>
        <v>0.95</v>
      </c>
      <c r="R47" s="238">
        <f>'VZOR 1'!R64</f>
        <v>1</v>
      </c>
      <c r="S47" s="243" t="s">
        <v>131</v>
      </c>
      <c r="T47" s="106">
        <f>IF(0.1*K47&gt;2.25*$Z$1*Q47,0.1*K47,2.25*$Z$1*Q47)</f>
        <v>2.472</v>
      </c>
      <c r="U47" s="245">
        <f t="shared" si="1"/>
        <v>1.1353501748619645</v>
      </c>
      <c r="V47" s="107">
        <f t="shared" si="2"/>
        <v>3.04</v>
      </c>
      <c r="W47" s="107">
        <f t="shared" si="3"/>
        <v>6.08</v>
      </c>
      <c r="X47" s="123">
        <f t="shared" si="4"/>
        <v>1.8</v>
      </c>
      <c r="Y47" s="109"/>
      <c r="Z47" s="109"/>
      <c r="AA47" s="109"/>
    </row>
    <row r="48" spans="1:27" s="48" customFormat="1" ht="51" x14ac:dyDescent="0.2">
      <c r="A48" s="238">
        <f>'VZOR 1'!A65</f>
        <v>47</v>
      </c>
      <c r="B48" s="238" t="str">
        <f>'VZOR 1'!B65</f>
        <v>WOMEN's KNITTED TUNIC 70% VI, 30% PES Туника трикотажная женская 70% вискоза, 30% полиэстер  размер: 46-50, обхват груди: 92-100, рост 165-240</v>
      </c>
      <c r="C48" s="238" t="str">
        <f>'VZOR 1'!C65</f>
        <v>___</v>
      </c>
      <c r="D48" s="238" t="str">
        <f>'VZOR 1'!D65</f>
        <v>TERASTYL</v>
      </c>
      <c r="E48" s="238" t="str">
        <f>'VZOR 1'!E65</f>
        <v>TERASTYL</v>
      </c>
      <c r="F48" s="238">
        <f>'VZOR 1'!F65</f>
        <v>6110309900</v>
      </c>
      <c r="G48" s="238" t="str">
        <f>'VZOR 1'!G65</f>
        <v>POLAND</v>
      </c>
      <c r="H48" s="238" t="str">
        <f>'VZOR 1'!H65</f>
        <v>pcs</v>
      </c>
      <c r="I48" s="238">
        <f>'VZOR 1'!I65</f>
        <v>14</v>
      </c>
      <c r="J48" s="238">
        <f>'VZOR 1'!J65</f>
        <v>12.72</v>
      </c>
      <c r="K48" s="238">
        <f>'VZOR 1'!K65</f>
        <v>178.08</v>
      </c>
      <c r="L48" s="238">
        <f>'VZOR 1'!L65</f>
        <v>0.90015723270440251</v>
      </c>
      <c r="M48" s="238">
        <f>'VZOR 1'!M65</f>
        <v>1.27</v>
      </c>
      <c r="N48" s="238">
        <f>'VZOR 1'!N65</f>
        <v>17.78</v>
      </c>
      <c r="O48" s="238" t="str">
        <f>'VZOR 1'!O65</f>
        <v>Box</v>
      </c>
      <c r="P48" s="238" t="str">
        <f>'VZOR 1'!P65</f>
        <v>part</v>
      </c>
      <c r="Q48" s="238">
        <f>'VZOR 1'!Q65</f>
        <v>6.84</v>
      </c>
      <c r="R48" s="238">
        <f>'VZOR 1'!R65</f>
        <v>7.2</v>
      </c>
      <c r="S48" s="243" t="s">
        <v>132</v>
      </c>
      <c r="T48" s="246">
        <f>2.2*$Z$1*Q48</f>
        <v>16.226041208365604</v>
      </c>
      <c r="U48" s="245">
        <f t="shared" si="1"/>
        <v>8.1789303858988127</v>
      </c>
      <c r="V48" s="107">
        <f t="shared" si="2"/>
        <v>3.01</v>
      </c>
      <c r="W48" s="107">
        <f t="shared" si="3"/>
        <v>42.14</v>
      </c>
      <c r="X48" s="123">
        <f t="shared" si="4"/>
        <v>1.7399999999999998</v>
      </c>
      <c r="Y48" s="109"/>
      <c r="Z48" s="109"/>
      <c r="AA48" s="109"/>
    </row>
    <row r="49" spans="1:27" s="48" customFormat="1" ht="51" x14ac:dyDescent="0.2">
      <c r="A49" s="238">
        <f>'VZOR 1'!A66</f>
        <v>48</v>
      </c>
      <c r="B49" s="238" t="str">
        <f>'VZOR 1'!B66</f>
        <v>WOMEN's KNITTED TUNIC 95% VI, 5% EL Туника трикотажная женская 95% вискоза, 5% эластан  размер: 46-50, обхват груди: 92-100, рост 165-223</v>
      </c>
      <c r="C49" s="238" t="str">
        <f>'VZOR 1'!C66</f>
        <v>___</v>
      </c>
      <c r="D49" s="238" t="str">
        <f>'VZOR 1'!D66</f>
        <v>TERASTYL</v>
      </c>
      <c r="E49" s="238" t="str">
        <f>'VZOR 1'!E66</f>
        <v>TERASTYL</v>
      </c>
      <c r="F49" s="238">
        <f>'VZOR 1'!F66</f>
        <v>6110309900</v>
      </c>
      <c r="G49" s="238" t="str">
        <f>'VZOR 1'!G66</f>
        <v>POLAND</v>
      </c>
      <c r="H49" s="238" t="str">
        <f>'VZOR 1'!H66</f>
        <v>pcs</v>
      </c>
      <c r="I49" s="238">
        <f>'VZOR 1'!I66</f>
        <v>29</v>
      </c>
      <c r="J49" s="238">
        <f>'VZOR 1'!J66</f>
        <v>12.79</v>
      </c>
      <c r="K49" s="238">
        <f>'VZOR 1'!K66</f>
        <v>370.91</v>
      </c>
      <c r="L49" s="238">
        <f>'VZOR 1'!L66</f>
        <v>0.89992181391712278</v>
      </c>
      <c r="M49" s="238">
        <f>'VZOR 1'!M66</f>
        <v>1.28</v>
      </c>
      <c r="N49" s="238">
        <f>'VZOR 1'!N66</f>
        <v>37.119999999999997</v>
      </c>
      <c r="O49" s="238" t="str">
        <f>'VZOR 1'!O66</f>
        <v>Box</v>
      </c>
      <c r="P49" s="238">
        <f>'VZOR 1'!P66</f>
        <v>1</v>
      </c>
      <c r="Q49" s="238">
        <f>'VZOR 1'!Q66</f>
        <v>14.25</v>
      </c>
      <c r="R49" s="238">
        <f>'VZOR 1'!R66</f>
        <v>15</v>
      </c>
      <c r="S49" s="243" t="s">
        <v>132</v>
      </c>
      <c r="T49" s="246">
        <f t="shared" ref="T49:T73" si="5">2.2*$Z$1*Q49</f>
        <v>33.804252517428345</v>
      </c>
      <c r="U49" s="245">
        <f t="shared" si="1"/>
        <v>17.035304747493981</v>
      </c>
      <c r="V49" s="107">
        <f t="shared" si="2"/>
        <v>3.03</v>
      </c>
      <c r="W49" s="107">
        <f t="shared" si="3"/>
        <v>87.87</v>
      </c>
      <c r="X49" s="123">
        <f t="shared" si="4"/>
        <v>1.7499999999999998</v>
      </c>
      <c r="Y49" s="109"/>
      <c r="Z49" s="109"/>
      <c r="AA49" s="109"/>
    </row>
    <row r="50" spans="1:27" s="48" customFormat="1" ht="51" x14ac:dyDescent="0.2">
      <c r="A50" s="238">
        <f>'VZOR 1'!A67</f>
        <v>49</v>
      </c>
      <c r="B50" s="238" t="str">
        <f>'VZOR 1'!B67</f>
        <v>WOMEN's KNITTED TUNIC 95% PES, 5% EL Туника трикотажная женская 95% полиэстер, 5% эластан  размер: 46-50, обхват груди: 92-100, рост 165-183</v>
      </c>
      <c r="C50" s="238" t="str">
        <f>'VZOR 1'!C67</f>
        <v>___</v>
      </c>
      <c r="D50" s="238" t="str">
        <f>'VZOR 1'!D67</f>
        <v>ZOJA</v>
      </c>
      <c r="E50" s="238" t="str">
        <f>'VZOR 1'!E67</f>
        <v>ZOJA</v>
      </c>
      <c r="F50" s="238">
        <f>'VZOR 1'!F67</f>
        <v>6110309900</v>
      </c>
      <c r="G50" s="238" t="str">
        <f>'VZOR 1'!G67</f>
        <v>POLAND</v>
      </c>
      <c r="H50" s="238" t="str">
        <f>'VZOR 1'!H67</f>
        <v>pcs</v>
      </c>
      <c r="I50" s="238">
        <f>'VZOR 1'!I67</f>
        <v>25</v>
      </c>
      <c r="J50" s="238">
        <f>'VZOR 1'!J67</f>
        <v>6.7299999999999995</v>
      </c>
      <c r="K50" s="238">
        <f>'VZOR 1'!K67</f>
        <v>168.25</v>
      </c>
      <c r="L50" s="238">
        <f>'VZOR 1'!L67</f>
        <v>0.90044576523031206</v>
      </c>
      <c r="M50" s="238">
        <f>'VZOR 1'!M67</f>
        <v>0.67</v>
      </c>
      <c r="N50" s="238">
        <f>'VZOR 1'!N67</f>
        <v>16.75</v>
      </c>
      <c r="O50" s="238" t="str">
        <f>'VZOR 1'!O67</f>
        <v>Box</v>
      </c>
      <c r="P50" s="238" t="str">
        <f>'VZOR 1'!P67</f>
        <v>part</v>
      </c>
      <c r="Q50" s="238">
        <f>'VZOR 1'!Q67</f>
        <v>6.46</v>
      </c>
      <c r="R50" s="238">
        <f>'VZOR 1'!R67</f>
        <v>6.8</v>
      </c>
      <c r="S50" s="243" t="s">
        <v>132</v>
      </c>
      <c r="T50" s="246">
        <f t="shared" si="5"/>
        <v>15.324594474567515</v>
      </c>
      <c r="U50" s="245">
        <f t="shared" si="1"/>
        <v>7.7274541634516796</v>
      </c>
      <c r="V50" s="107">
        <f t="shared" si="2"/>
        <v>1.59</v>
      </c>
      <c r="W50" s="107">
        <f t="shared" si="3"/>
        <v>39.75</v>
      </c>
      <c r="X50" s="123">
        <f t="shared" si="4"/>
        <v>0.92</v>
      </c>
      <c r="Y50" s="109"/>
      <c r="Z50" s="109"/>
      <c r="AA50" s="109"/>
    </row>
    <row r="51" spans="1:27" s="48" customFormat="1" ht="51" x14ac:dyDescent="0.2">
      <c r="A51" s="238">
        <f>'VZOR 1'!A68</f>
        <v>50</v>
      </c>
      <c r="B51" s="238" t="str">
        <f>'VZOR 1'!B68</f>
        <v>WOMEN's KNITTED TUNIC 95% PES, 5% EL Туника трикотажная женская 95% полиэстер, 5% эластан  размер: 46-50, обхват груди: 92-100, рост 165-226</v>
      </c>
      <c r="C51" s="238" t="str">
        <f>'VZOR 1'!C68</f>
        <v>___</v>
      </c>
      <c r="D51" s="238" t="str">
        <f>'VZOR 1'!D68</f>
        <v>TERASTYL</v>
      </c>
      <c r="E51" s="238" t="str">
        <f>'VZOR 1'!E68</f>
        <v>TERASTYL</v>
      </c>
      <c r="F51" s="238">
        <f>'VZOR 1'!F68</f>
        <v>6110309900</v>
      </c>
      <c r="G51" s="238" t="str">
        <f>'VZOR 1'!G68</f>
        <v>POLAND</v>
      </c>
      <c r="H51" s="238" t="str">
        <f>'VZOR 1'!H68</f>
        <v>pcs</v>
      </c>
      <c r="I51" s="238">
        <f>'VZOR 1'!I68</f>
        <v>3</v>
      </c>
      <c r="J51" s="238">
        <f>'VZOR 1'!J68</f>
        <v>12.41</v>
      </c>
      <c r="K51" s="238">
        <f>'VZOR 1'!K68</f>
        <v>37.229999999999997</v>
      </c>
      <c r="L51" s="238">
        <f>'VZOR 1'!L68</f>
        <v>0.90008058017727643</v>
      </c>
      <c r="M51" s="238">
        <f>'VZOR 1'!M68</f>
        <v>1.24</v>
      </c>
      <c r="N51" s="238">
        <f>'VZOR 1'!N68</f>
        <v>3.72</v>
      </c>
      <c r="O51" s="238" t="str">
        <f>'VZOR 1'!O68</f>
        <v>Box</v>
      </c>
      <c r="P51" s="238" t="str">
        <f>'VZOR 1'!P68</f>
        <v>part</v>
      </c>
      <c r="Q51" s="238">
        <f>'VZOR 1'!Q68</f>
        <v>1.43</v>
      </c>
      <c r="R51" s="238">
        <f>'VZOR 1'!R68</f>
        <v>1.5</v>
      </c>
      <c r="S51" s="243" t="s">
        <v>132</v>
      </c>
      <c r="T51" s="246">
        <f t="shared" si="5"/>
        <v>3.3922863929770197</v>
      </c>
      <c r="U51" s="245">
        <f t="shared" si="1"/>
        <v>1.7099145230627402</v>
      </c>
      <c r="V51" s="107">
        <f t="shared" si="2"/>
        <v>2.94</v>
      </c>
      <c r="W51" s="107">
        <f t="shared" si="3"/>
        <v>8.82</v>
      </c>
      <c r="X51" s="123">
        <f t="shared" si="4"/>
        <v>1.7</v>
      </c>
      <c r="Y51" s="109"/>
      <c r="Z51" s="109"/>
      <c r="AA51" s="109"/>
    </row>
    <row r="52" spans="1:27" s="48" customFormat="1" ht="51" x14ac:dyDescent="0.2">
      <c r="A52" s="238">
        <f>'VZOR 1'!A69</f>
        <v>51</v>
      </c>
      <c r="B52" s="238" t="str">
        <f>'VZOR 1'!B69</f>
        <v>WOMEN's KNITTED TUNIC 95% PES, 5% EL Туника трикотажная женская 95% полиэстер, 5% эластан  размер: 46-50, обхват груди: 92-100, рост 165-245</v>
      </c>
      <c r="C52" s="238" t="str">
        <f>'VZOR 1'!C69</f>
        <v>___</v>
      </c>
      <c r="D52" s="238" t="str">
        <f>'VZOR 1'!D69</f>
        <v>TERASTYL</v>
      </c>
      <c r="E52" s="238" t="str">
        <f>'VZOR 1'!E69</f>
        <v>TERASTYL</v>
      </c>
      <c r="F52" s="238">
        <f>'VZOR 1'!F69</f>
        <v>6110309900</v>
      </c>
      <c r="G52" s="238" t="str">
        <f>'VZOR 1'!G69</f>
        <v>POLAND</v>
      </c>
      <c r="H52" s="238" t="str">
        <f>'VZOR 1'!H69</f>
        <v>pcs</v>
      </c>
      <c r="I52" s="238">
        <f>'VZOR 1'!I69</f>
        <v>9</v>
      </c>
      <c r="J52" s="238">
        <f>'VZOR 1'!J69</f>
        <v>12.379999999999999</v>
      </c>
      <c r="K52" s="238">
        <f>'VZOR 1'!K69</f>
        <v>111.42</v>
      </c>
      <c r="L52" s="238">
        <f>'VZOR 1'!L69</f>
        <v>0.89983844911147015</v>
      </c>
      <c r="M52" s="238">
        <f>'VZOR 1'!M69</f>
        <v>1.24</v>
      </c>
      <c r="N52" s="238">
        <f>'VZOR 1'!N69</f>
        <v>11.16</v>
      </c>
      <c r="O52" s="238" t="str">
        <f>'VZOR 1'!O69</f>
        <v>Box</v>
      </c>
      <c r="P52" s="238" t="str">
        <f>'VZOR 1'!P69</f>
        <v>part</v>
      </c>
      <c r="Q52" s="238">
        <f>'VZOR 1'!Q69</f>
        <v>4.2799999999999994</v>
      </c>
      <c r="R52" s="238">
        <f>'VZOR 1'!R69</f>
        <v>4.5</v>
      </c>
      <c r="S52" s="243" t="s">
        <v>132</v>
      </c>
      <c r="T52" s="246">
        <f t="shared" si="5"/>
        <v>10.153136896462687</v>
      </c>
      <c r="U52" s="245">
        <f t="shared" si="1"/>
        <v>5.1173428998025923</v>
      </c>
      <c r="V52" s="107">
        <f t="shared" si="2"/>
        <v>2.94</v>
      </c>
      <c r="W52" s="107">
        <f t="shared" si="3"/>
        <v>26.46</v>
      </c>
      <c r="X52" s="123">
        <f t="shared" si="4"/>
        <v>1.7</v>
      </c>
      <c r="Y52" s="109"/>
      <c r="Z52" s="109"/>
      <c r="AA52" s="109"/>
    </row>
    <row r="53" spans="1:27" s="48" customFormat="1" ht="51" x14ac:dyDescent="0.2">
      <c r="A53" s="238">
        <f>'VZOR 1'!A70</f>
        <v>52</v>
      </c>
      <c r="B53" s="238" t="str">
        <f>'VZOR 1'!B70</f>
        <v>WOMEN's KNITTED TUNIC 95% CHEMICAL THREADS, 5% EL Туника трикотажная женская 95% химические нити, 5% эластан  размер: 46-50, обхват груди: 92-100, рост 165-182</v>
      </c>
      <c r="C53" s="238" t="str">
        <f>'VZOR 1'!C70</f>
        <v>___</v>
      </c>
      <c r="D53" s="238" t="str">
        <f>'VZOR 1'!D70</f>
        <v>ZOJA</v>
      </c>
      <c r="E53" s="238" t="str">
        <f>'VZOR 1'!E70</f>
        <v>ZOJA</v>
      </c>
      <c r="F53" s="238">
        <f>'VZOR 1'!F70</f>
        <v>6110309900</v>
      </c>
      <c r="G53" s="238" t="str">
        <f>'VZOR 1'!G70</f>
        <v>POLAND</v>
      </c>
      <c r="H53" s="238" t="str">
        <f>'VZOR 1'!H70</f>
        <v>pcs</v>
      </c>
      <c r="I53" s="238">
        <f>'VZOR 1'!I70</f>
        <v>50</v>
      </c>
      <c r="J53" s="238">
        <f>'VZOR 1'!J70</f>
        <v>6.68</v>
      </c>
      <c r="K53" s="238">
        <f>'VZOR 1'!K70</f>
        <v>334</v>
      </c>
      <c r="L53" s="238">
        <f>'VZOR 1'!L70</f>
        <v>0.89970059880239517</v>
      </c>
      <c r="M53" s="238">
        <f>'VZOR 1'!M70</f>
        <v>0.67</v>
      </c>
      <c r="N53" s="238">
        <f>'VZOR 1'!N70</f>
        <v>33.5</v>
      </c>
      <c r="O53" s="238" t="str">
        <f>'VZOR 1'!O70</f>
        <v>Box</v>
      </c>
      <c r="P53" s="238" t="str">
        <f>'VZOR 1'!P70</f>
        <v>part</v>
      </c>
      <c r="Q53" s="238">
        <f>'VZOR 1'!Q70</f>
        <v>12.83</v>
      </c>
      <c r="R53" s="238">
        <f>'VZOR 1'!R70</f>
        <v>13.5</v>
      </c>
      <c r="S53" s="243" t="s">
        <v>132</v>
      </c>
      <c r="T53" s="246">
        <f t="shared" si="5"/>
        <v>30.435688406919695</v>
      </c>
      <c r="U53" s="245">
        <f t="shared" si="1"/>
        <v>15.340087314073468</v>
      </c>
      <c r="V53" s="107">
        <f t="shared" si="2"/>
        <v>1.59</v>
      </c>
      <c r="W53" s="107">
        <f t="shared" si="3"/>
        <v>79.5</v>
      </c>
      <c r="X53" s="123">
        <f t="shared" si="4"/>
        <v>0.92</v>
      </c>
      <c r="Y53" s="109"/>
      <c r="Z53" s="109"/>
      <c r="AA53" s="109"/>
    </row>
    <row r="54" spans="1:27" s="48" customFormat="1" ht="51" x14ac:dyDescent="0.2">
      <c r="A54" s="238">
        <f>'VZOR 1'!A71</f>
        <v>53</v>
      </c>
      <c r="B54" s="238" t="str">
        <f>'VZOR 1'!B71</f>
        <v>WOMEN's COAT 97% CO, 3% EL Пальто женское 97% хлопок, 3% эластан  размер: 46-50, обхват груди: 92-100, рост 165-235</v>
      </c>
      <c r="C54" s="238" t="str">
        <f>'VZOR 1'!C71</f>
        <v>___</v>
      </c>
      <c r="D54" s="238" t="str">
        <f>'VZOR 1'!D71</f>
        <v>TERESA</v>
      </c>
      <c r="E54" s="238" t="str">
        <f>'VZOR 1'!E71</f>
        <v>TERESA</v>
      </c>
      <c r="F54" s="238">
        <f>'VZOR 1'!F71</f>
        <v>6202121000</v>
      </c>
      <c r="G54" s="238" t="str">
        <f>'VZOR 1'!G71</f>
        <v>POLAND</v>
      </c>
      <c r="H54" s="238" t="str">
        <f>'VZOR 1'!H71</f>
        <v>pcs</v>
      </c>
      <c r="I54" s="238">
        <f>'VZOR 1'!I71</f>
        <v>12</v>
      </c>
      <c r="J54" s="238">
        <f>'VZOR 1'!J71</f>
        <v>12.65</v>
      </c>
      <c r="K54" s="238">
        <f>'VZOR 1'!K71</f>
        <v>151.80000000000001</v>
      </c>
      <c r="L54" s="238">
        <f>'VZOR 1'!L71</f>
        <v>0.89960474308300398</v>
      </c>
      <c r="M54" s="238">
        <f>'VZOR 1'!M71</f>
        <v>1.27</v>
      </c>
      <c r="N54" s="238">
        <f>'VZOR 1'!N71</f>
        <v>15.24</v>
      </c>
      <c r="O54" s="238" t="str">
        <f>'VZOR 1'!O71</f>
        <v>Box</v>
      </c>
      <c r="P54" s="238">
        <f>'VZOR 1'!P71</f>
        <v>1</v>
      </c>
      <c r="Q54" s="238">
        <f>'VZOR 1'!Q71</f>
        <v>7.98</v>
      </c>
      <c r="R54" s="238">
        <f>'VZOR 1'!R71</f>
        <v>8.4</v>
      </c>
      <c r="S54" s="243" t="s">
        <v>132</v>
      </c>
      <c r="T54" s="246">
        <f t="shared" si="5"/>
        <v>18.930381409759875</v>
      </c>
      <c r="U54" s="245">
        <f t="shared" si="1"/>
        <v>6.9719318990309951</v>
      </c>
      <c r="V54" s="107">
        <f t="shared" si="2"/>
        <v>3.43</v>
      </c>
      <c r="W54" s="107">
        <f t="shared" si="3"/>
        <v>41.16</v>
      </c>
      <c r="X54" s="123">
        <f t="shared" si="4"/>
        <v>2.16</v>
      </c>
      <c r="Y54" s="109"/>
      <c r="Z54" s="109"/>
      <c r="AA54" s="109"/>
    </row>
    <row r="55" spans="1:27" s="48" customFormat="1" ht="51" x14ac:dyDescent="0.2">
      <c r="A55" s="238">
        <f>'VZOR 1'!A72</f>
        <v>54</v>
      </c>
      <c r="B55" s="238" t="str">
        <f>'VZOR 1'!B72</f>
        <v>WOMEN's COAT 100% PES Пальто женское 100% полиэстер  размер: 46-50, обхват груди: 92-100, рост 165-244</v>
      </c>
      <c r="C55" s="238" t="str">
        <f>'VZOR 1'!C72</f>
        <v>___</v>
      </c>
      <c r="D55" s="238" t="str">
        <f>'VZOR 1'!D72</f>
        <v>TERASTYL</v>
      </c>
      <c r="E55" s="238" t="str">
        <f>'VZOR 1'!E72</f>
        <v>TERASTYL</v>
      </c>
      <c r="F55" s="238">
        <f>'VZOR 1'!F72</f>
        <v>6202131000</v>
      </c>
      <c r="G55" s="238" t="str">
        <f>'VZOR 1'!G72</f>
        <v>POLAND</v>
      </c>
      <c r="H55" s="238" t="str">
        <f>'VZOR 1'!H72</f>
        <v>pcs</v>
      </c>
      <c r="I55" s="238">
        <f>'VZOR 1'!I72</f>
        <v>54</v>
      </c>
      <c r="J55" s="238">
        <f>'VZOR 1'!J72</f>
        <v>17.310000000000002</v>
      </c>
      <c r="K55" s="238">
        <f>'VZOR 1'!K72</f>
        <v>934.74</v>
      </c>
      <c r="L55" s="238">
        <f>'VZOR 1'!L72</f>
        <v>0.90005777007510113</v>
      </c>
      <c r="M55" s="238">
        <f>'VZOR 1'!M72</f>
        <v>1.73</v>
      </c>
      <c r="N55" s="238">
        <f>'VZOR 1'!N72</f>
        <v>93.42</v>
      </c>
      <c r="O55" s="238" t="str">
        <f>'VZOR 1'!O72</f>
        <v>Box</v>
      </c>
      <c r="P55" s="238">
        <f>'VZOR 1'!P72</f>
        <v>3</v>
      </c>
      <c r="Q55" s="238">
        <f>'VZOR 1'!Q72</f>
        <v>35.909999999999997</v>
      </c>
      <c r="R55" s="238">
        <f>'VZOR 1'!R72</f>
        <v>37.799999999999997</v>
      </c>
      <c r="S55" s="243" t="s">
        <v>132</v>
      </c>
      <c r="T55" s="246">
        <f t="shared" si="5"/>
        <v>85.186716343919414</v>
      </c>
      <c r="U55" s="245">
        <f t="shared" si="1"/>
        <v>42.931117413045008</v>
      </c>
      <c r="V55" s="107">
        <f t="shared" si="2"/>
        <v>4.0999999999999996</v>
      </c>
      <c r="W55" s="107">
        <f t="shared" si="3"/>
        <v>221.4</v>
      </c>
      <c r="X55" s="123">
        <f t="shared" si="4"/>
        <v>2.3699999999999997</v>
      </c>
      <c r="Y55" s="109"/>
      <c r="Z55" s="109"/>
      <c r="AA55" s="109"/>
    </row>
    <row r="56" spans="1:27" s="48" customFormat="1" ht="51" x14ac:dyDescent="0.2">
      <c r="A56" s="238">
        <f>'VZOR 1'!A73</f>
        <v>55</v>
      </c>
      <c r="B56" s="238" t="str">
        <f>'VZOR 1'!B73</f>
        <v>WOMEN's JACKET 80% CO, 20% PES Жакет женский 80% хлопок, 20% полиэстер  размер: 46-50, обхват груди: 92-100, рост 165-203</v>
      </c>
      <c r="C56" s="238" t="str">
        <f>'VZOR 1'!C73</f>
        <v>___</v>
      </c>
      <c r="D56" s="238" t="str">
        <f>'VZOR 1'!D73</f>
        <v>BASTET</v>
      </c>
      <c r="E56" s="238" t="str">
        <f>'VZOR 1'!E73</f>
        <v>BASTET</v>
      </c>
      <c r="F56" s="238">
        <f>'VZOR 1'!F73</f>
        <v>6204329000</v>
      </c>
      <c r="G56" s="238" t="str">
        <f>'VZOR 1'!G73</f>
        <v>POLAND</v>
      </c>
      <c r="H56" s="238" t="str">
        <f>'VZOR 1'!H73</f>
        <v>pcs</v>
      </c>
      <c r="I56" s="238">
        <f>'VZOR 1'!I73</f>
        <v>12</v>
      </c>
      <c r="J56" s="238">
        <f>'VZOR 1'!J73</f>
        <v>9.0399999999999991</v>
      </c>
      <c r="K56" s="238">
        <f>'VZOR 1'!K73</f>
        <v>108.48</v>
      </c>
      <c r="L56" s="238">
        <f>'VZOR 1'!L73</f>
        <v>0.90044247787610621</v>
      </c>
      <c r="M56" s="238">
        <f>'VZOR 1'!M73</f>
        <v>0.9</v>
      </c>
      <c r="N56" s="238">
        <f>'VZOR 1'!N73</f>
        <v>10.8</v>
      </c>
      <c r="O56" s="238" t="str">
        <f>'VZOR 1'!O73</f>
        <v>Box</v>
      </c>
      <c r="P56" s="238" t="str">
        <f>'VZOR 1'!P73</f>
        <v>part</v>
      </c>
      <c r="Q56" s="238">
        <f>'VZOR 1'!Q73</f>
        <v>5.7</v>
      </c>
      <c r="R56" s="238">
        <f>'VZOR 1'!R73</f>
        <v>6</v>
      </c>
      <c r="S56" s="243" t="s">
        <v>132</v>
      </c>
      <c r="T56" s="246">
        <f t="shared" si="5"/>
        <v>13.521701006971337</v>
      </c>
      <c r="U56" s="245">
        <f t="shared" si="1"/>
        <v>4.9823133887146405</v>
      </c>
      <c r="V56" s="107">
        <f t="shared" si="2"/>
        <v>2.44</v>
      </c>
      <c r="W56" s="107">
        <f t="shared" si="3"/>
        <v>29.28</v>
      </c>
      <c r="X56" s="123">
        <f t="shared" si="4"/>
        <v>1.54</v>
      </c>
      <c r="Y56" s="109"/>
      <c r="Z56" s="109"/>
      <c r="AA56" s="109"/>
    </row>
    <row r="57" spans="1:27" s="48" customFormat="1" ht="51" x14ac:dyDescent="0.2">
      <c r="A57" s="238">
        <f>'VZOR 1'!A74</f>
        <v>56</v>
      </c>
      <c r="B57" s="238" t="str">
        <f>'VZOR 1'!B74</f>
        <v>WOMEN's JACKET 80% CO, 20% PES Жакет женский 80% хлопок, 20% полиэстер  размер: 46-50, обхват груди: 92-100, рост 165-207</v>
      </c>
      <c r="C57" s="238" t="str">
        <f>'VZOR 1'!C74</f>
        <v>___</v>
      </c>
      <c r="D57" s="238" t="str">
        <f>'VZOR 1'!D74</f>
        <v>BASTET</v>
      </c>
      <c r="E57" s="238" t="str">
        <f>'VZOR 1'!E74</f>
        <v>BASTET</v>
      </c>
      <c r="F57" s="238">
        <f>'VZOR 1'!F74</f>
        <v>6204329000</v>
      </c>
      <c r="G57" s="238" t="str">
        <f>'VZOR 1'!G74</f>
        <v>POLAND</v>
      </c>
      <c r="H57" s="238" t="str">
        <f>'VZOR 1'!H74</f>
        <v>pcs</v>
      </c>
      <c r="I57" s="238">
        <f>'VZOR 1'!I74</f>
        <v>6</v>
      </c>
      <c r="J57" s="238">
        <f>'VZOR 1'!J74</f>
        <v>9.0399999999999991</v>
      </c>
      <c r="K57" s="238">
        <f>'VZOR 1'!K74</f>
        <v>54.24</v>
      </c>
      <c r="L57" s="238">
        <f>'VZOR 1'!L74</f>
        <v>0.90044247787610621</v>
      </c>
      <c r="M57" s="238">
        <f>'VZOR 1'!M74</f>
        <v>0.9</v>
      </c>
      <c r="N57" s="238">
        <f>'VZOR 1'!N74</f>
        <v>5.4</v>
      </c>
      <c r="O57" s="238" t="str">
        <f>'VZOR 1'!O74</f>
        <v>Box</v>
      </c>
      <c r="P57" s="238" t="str">
        <f>'VZOR 1'!P74</f>
        <v>part</v>
      </c>
      <c r="Q57" s="238">
        <f>'VZOR 1'!Q74</f>
        <v>2.85</v>
      </c>
      <c r="R57" s="238">
        <f>'VZOR 1'!R74</f>
        <v>3</v>
      </c>
      <c r="S57" s="243" t="s">
        <v>132</v>
      </c>
      <c r="T57" s="246">
        <f t="shared" si="5"/>
        <v>6.7608505034856687</v>
      </c>
      <c r="U57" s="245">
        <f t="shared" si="1"/>
        <v>2.4911566943573202</v>
      </c>
      <c r="V57" s="107">
        <f t="shared" si="2"/>
        <v>2.44</v>
      </c>
      <c r="W57" s="107">
        <f t="shared" si="3"/>
        <v>14.64</v>
      </c>
      <c r="X57" s="123">
        <f t="shared" si="4"/>
        <v>1.54</v>
      </c>
      <c r="Y57" s="109"/>
      <c r="Z57" s="109"/>
      <c r="AA57" s="109"/>
    </row>
    <row r="58" spans="1:27" s="48" customFormat="1" ht="51" x14ac:dyDescent="0.2">
      <c r="A58" s="238">
        <f>'VZOR 1'!A75</f>
        <v>57</v>
      </c>
      <c r="B58" s="238" t="str">
        <f>'VZOR 1'!B75</f>
        <v>WOMEN's JACKET 95% CO, 5% PES Жакет женский 95% хлопок, 5% полиэстер  размер: 46-50, обхват груди: 92-100, рост 165-219</v>
      </c>
      <c r="C58" s="238" t="str">
        <f>'VZOR 1'!C75</f>
        <v>___</v>
      </c>
      <c r="D58" s="238" t="str">
        <f>'VZOR 1'!D75</f>
        <v>BASTET</v>
      </c>
      <c r="E58" s="238" t="str">
        <f>'VZOR 1'!E75</f>
        <v>BASTET</v>
      </c>
      <c r="F58" s="238">
        <f>'VZOR 1'!F75</f>
        <v>6204329000</v>
      </c>
      <c r="G58" s="238" t="str">
        <f>'VZOR 1'!G75</f>
        <v>POLAND</v>
      </c>
      <c r="H58" s="238" t="str">
        <f>'VZOR 1'!H75</f>
        <v>pcs</v>
      </c>
      <c r="I58" s="238">
        <f>'VZOR 1'!I75</f>
        <v>3</v>
      </c>
      <c r="J58" s="238">
        <f>'VZOR 1'!J75</f>
        <v>9.07</v>
      </c>
      <c r="K58" s="238">
        <f>'VZOR 1'!K75</f>
        <v>27.21</v>
      </c>
      <c r="L58" s="238">
        <f>'VZOR 1'!L75</f>
        <v>0.89966923925027564</v>
      </c>
      <c r="M58" s="238">
        <f>'VZOR 1'!M75</f>
        <v>0.91</v>
      </c>
      <c r="N58" s="238">
        <f>'VZOR 1'!N75</f>
        <v>2.73</v>
      </c>
      <c r="O58" s="238" t="str">
        <f>'VZOR 1'!O75</f>
        <v>Box</v>
      </c>
      <c r="P58" s="238" t="str">
        <f>'VZOR 1'!P75</f>
        <v>part</v>
      </c>
      <c r="Q58" s="238">
        <f>'VZOR 1'!Q75</f>
        <v>1.43</v>
      </c>
      <c r="R58" s="238">
        <f>'VZOR 1'!R75</f>
        <v>1.5</v>
      </c>
      <c r="S58" s="243" t="s">
        <v>132</v>
      </c>
      <c r="T58" s="246">
        <f t="shared" si="5"/>
        <v>3.3922863929770197</v>
      </c>
      <c r="U58" s="245">
        <f t="shared" si="1"/>
        <v>1.2497119036405362</v>
      </c>
      <c r="V58" s="107">
        <f t="shared" si="2"/>
        <v>2.46</v>
      </c>
      <c r="W58" s="107">
        <f t="shared" si="3"/>
        <v>7.38</v>
      </c>
      <c r="X58" s="123">
        <f t="shared" si="4"/>
        <v>1.5499999999999998</v>
      </c>
      <c r="Y58" s="109"/>
      <c r="Z58" s="109"/>
      <c r="AA58" s="109"/>
    </row>
    <row r="59" spans="1:27" s="48" customFormat="1" ht="51" x14ac:dyDescent="0.2">
      <c r="A59" s="238">
        <f>'VZOR 1'!A76</f>
        <v>58</v>
      </c>
      <c r="B59" s="238" t="str">
        <f>'VZOR 1'!B76</f>
        <v>WOMEN's JACKET 100% PES Жакет женский 100% полиэстер  размер: 46-50, обхват груди: 92-100, рост 165-209</v>
      </c>
      <c r="C59" s="238" t="str">
        <f>'VZOR 1'!C76</f>
        <v>___</v>
      </c>
      <c r="D59" s="238" t="str">
        <f>'VZOR 1'!D76</f>
        <v>TERASTYL</v>
      </c>
      <c r="E59" s="238" t="str">
        <f>'VZOR 1'!E76</f>
        <v>TERASTYL</v>
      </c>
      <c r="F59" s="238">
        <f>'VZOR 1'!F76</f>
        <v>6204339000</v>
      </c>
      <c r="G59" s="238" t="str">
        <f>'VZOR 1'!G76</f>
        <v>POLAND</v>
      </c>
      <c r="H59" s="238" t="str">
        <f>'VZOR 1'!H76</f>
        <v>pcs</v>
      </c>
      <c r="I59" s="238">
        <f>'VZOR 1'!I76</f>
        <v>7</v>
      </c>
      <c r="J59" s="238">
        <f>'VZOR 1'!J76</f>
        <v>8.16</v>
      </c>
      <c r="K59" s="238">
        <f>'VZOR 1'!K76</f>
        <v>57.12</v>
      </c>
      <c r="L59" s="238">
        <f>'VZOR 1'!L76</f>
        <v>0.89950980392156865</v>
      </c>
      <c r="M59" s="238">
        <f>'VZOR 1'!M76</f>
        <v>0.82</v>
      </c>
      <c r="N59" s="238">
        <f>'VZOR 1'!N76</f>
        <v>5.74</v>
      </c>
      <c r="O59" s="238" t="str">
        <f>'VZOR 1'!O76</f>
        <v>Box</v>
      </c>
      <c r="P59" s="238" t="str">
        <f>'VZOR 1'!P76</f>
        <v>part</v>
      </c>
      <c r="Q59" s="238">
        <f>'VZOR 1'!Q76</f>
        <v>3.3299999999999996</v>
      </c>
      <c r="R59" s="238">
        <f>'VZOR 1'!R76</f>
        <v>3.5</v>
      </c>
      <c r="S59" s="243" t="s">
        <v>132</v>
      </c>
      <c r="T59" s="246">
        <f t="shared" si="5"/>
        <v>7.8995200619674648</v>
      </c>
      <c r="U59" s="245">
        <f t="shared" si="1"/>
        <v>2.6234305011373547</v>
      </c>
      <c r="V59" s="107">
        <f t="shared" si="2"/>
        <v>2.3199999999999998</v>
      </c>
      <c r="W59" s="107">
        <f t="shared" si="3"/>
        <v>16.239999999999998</v>
      </c>
      <c r="X59" s="123">
        <f t="shared" si="4"/>
        <v>1.5</v>
      </c>
      <c r="Y59" s="109"/>
      <c r="Z59" s="109"/>
      <c r="AA59" s="109"/>
    </row>
    <row r="60" spans="1:27" s="48" customFormat="1" ht="51" x14ac:dyDescent="0.2">
      <c r="A60" s="238">
        <f>'VZOR 1'!A77</f>
        <v>59</v>
      </c>
      <c r="B60" s="238" t="str">
        <f>'VZOR 1'!B77</f>
        <v>WOMEN's JACKET 100% PES Жакет женский 100% полиэстер  размер: 46-50, обхват груди: 92-100, рост 165-212</v>
      </c>
      <c r="C60" s="238" t="str">
        <f>'VZOR 1'!C77</f>
        <v>___</v>
      </c>
      <c r="D60" s="238" t="str">
        <f>'VZOR 1'!D77</f>
        <v>TERASTYL</v>
      </c>
      <c r="E60" s="238" t="str">
        <f>'VZOR 1'!E77</f>
        <v>TERASTYL</v>
      </c>
      <c r="F60" s="238">
        <f>'VZOR 1'!F77</f>
        <v>6204339000</v>
      </c>
      <c r="G60" s="238" t="str">
        <f>'VZOR 1'!G77</f>
        <v>POLAND</v>
      </c>
      <c r="H60" s="238" t="str">
        <f>'VZOR 1'!H77</f>
        <v>pcs</v>
      </c>
      <c r="I60" s="238">
        <f>'VZOR 1'!I77</f>
        <v>14</v>
      </c>
      <c r="J60" s="238">
        <f>'VZOR 1'!J77</f>
        <v>8.15</v>
      </c>
      <c r="K60" s="238">
        <f>'VZOR 1'!K77</f>
        <v>114.1</v>
      </c>
      <c r="L60" s="238">
        <f>'VZOR 1'!L77</f>
        <v>0.89938650306748469</v>
      </c>
      <c r="M60" s="238">
        <f>'VZOR 1'!M77</f>
        <v>0.82</v>
      </c>
      <c r="N60" s="238">
        <f>'VZOR 1'!N77</f>
        <v>11.48</v>
      </c>
      <c r="O60" s="238" t="str">
        <f>'VZOR 1'!O77</f>
        <v>Box</v>
      </c>
      <c r="P60" s="238" t="str">
        <f>'VZOR 1'!P77</f>
        <v>part</v>
      </c>
      <c r="Q60" s="238">
        <f>'VZOR 1'!Q77</f>
        <v>6.65</v>
      </c>
      <c r="R60" s="238">
        <f>'VZOR 1'!R77</f>
        <v>7</v>
      </c>
      <c r="S60" s="243" t="s">
        <v>132</v>
      </c>
      <c r="T60" s="246">
        <f t="shared" si="5"/>
        <v>15.775317841466562</v>
      </c>
      <c r="U60" s="245">
        <f t="shared" si="1"/>
        <v>5.2404310255562354</v>
      </c>
      <c r="V60" s="107">
        <f t="shared" si="2"/>
        <v>2.3199999999999998</v>
      </c>
      <c r="W60" s="107">
        <f t="shared" si="3"/>
        <v>32.479999999999997</v>
      </c>
      <c r="X60" s="123">
        <f t="shared" si="4"/>
        <v>1.5</v>
      </c>
      <c r="Y60" s="109"/>
      <c r="Z60" s="109"/>
      <c r="AA60" s="109"/>
    </row>
    <row r="61" spans="1:27" s="48" customFormat="1" ht="51" x14ac:dyDescent="0.2">
      <c r="A61" s="238">
        <f>'VZOR 1'!A78</f>
        <v>60</v>
      </c>
      <c r="B61" s="238" t="str">
        <f>'VZOR 1'!B78</f>
        <v>WOMEN's JACKET 100% PES  Жакет женский 100% полиэстер  размер: 46-50, обхват груди: 92-100, рост 165-232</v>
      </c>
      <c r="C61" s="238" t="str">
        <f>'VZOR 1'!C78</f>
        <v>___</v>
      </c>
      <c r="D61" s="238" t="str">
        <f>'VZOR 1'!D78</f>
        <v>TERESA</v>
      </c>
      <c r="E61" s="238" t="str">
        <f>'VZOR 1'!E78</f>
        <v>TERESA</v>
      </c>
      <c r="F61" s="238">
        <f>'VZOR 1'!F78</f>
        <v>6204339000</v>
      </c>
      <c r="G61" s="238" t="str">
        <f>'VZOR 1'!G78</f>
        <v>POLAND</v>
      </c>
      <c r="H61" s="238" t="str">
        <f>'VZOR 1'!H78</f>
        <v>pcs</v>
      </c>
      <c r="I61" s="238">
        <f>'VZOR 1'!I78</f>
        <v>5</v>
      </c>
      <c r="J61" s="238">
        <f>'VZOR 1'!J78</f>
        <v>8.16</v>
      </c>
      <c r="K61" s="238">
        <f>'VZOR 1'!K78</f>
        <v>40.799999999999997</v>
      </c>
      <c r="L61" s="238">
        <f>'VZOR 1'!L78</f>
        <v>0.89950980392156865</v>
      </c>
      <c r="M61" s="238">
        <f>'VZOR 1'!M78</f>
        <v>0.82</v>
      </c>
      <c r="N61" s="238">
        <f>'VZOR 1'!N78</f>
        <v>4.0999999999999996</v>
      </c>
      <c r="O61" s="238" t="str">
        <f>'VZOR 1'!O78</f>
        <v>Box</v>
      </c>
      <c r="P61" s="238" t="str">
        <f>'VZOR 1'!P78</f>
        <v>part</v>
      </c>
      <c r="Q61" s="238">
        <f>'VZOR 1'!Q78</f>
        <v>2.38</v>
      </c>
      <c r="R61" s="238">
        <f>'VZOR 1'!R78</f>
        <v>2.5</v>
      </c>
      <c r="S61" s="243" t="s">
        <v>132</v>
      </c>
      <c r="T61" s="246">
        <f t="shared" si="5"/>
        <v>5.6459032274722425</v>
      </c>
      <c r="U61" s="245">
        <f t="shared" si="1"/>
        <v>1.8738789293838247</v>
      </c>
      <c r="V61" s="107">
        <f t="shared" si="2"/>
        <v>2.3199999999999998</v>
      </c>
      <c r="W61" s="107">
        <f t="shared" si="3"/>
        <v>11.6</v>
      </c>
      <c r="X61" s="123">
        <f t="shared" si="4"/>
        <v>1.5</v>
      </c>
      <c r="Y61" s="109"/>
      <c r="Z61" s="109"/>
      <c r="AA61" s="109"/>
    </row>
    <row r="62" spans="1:27" s="48" customFormat="1" ht="51" x14ac:dyDescent="0.2">
      <c r="A62" s="238">
        <f>'VZOR 1'!A79</f>
        <v>61</v>
      </c>
      <c r="B62" s="238" t="str">
        <f>'VZOR 1'!B79</f>
        <v>WOMEN's JACKET 100% PES Жакет женский 100% полиэстер  размер: 46-50, обхват груди: 92-100, рост 165-250</v>
      </c>
      <c r="C62" s="238" t="str">
        <f>'VZOR 1'!C79</f>
        <v>___</v>
      </c>
      <c r="D62" s="238" t="str">
        <f>'VZOR 1'!D79</f>
        <v>TERASTYL</v>
      </c>
      <c r="E62" s="238" t="str">
        <f>'VZOR 1'!E79</f>
        <v>TERASTYL</v>
      </c>
      <c r="F62" s="238">
        <f>'VZOR 1'!F79</f>
        <v>6204339000</v>
      </c>
      <c r="G62" s="238" t="str">
        <f>'VZOR 1'!G79</f>
        <v>POLAND</v>
      </c>
      <c r="H62" s="238" t="str">
        <f>'VZOR 1'!H79</f>
        <v>pcs</v>
      </c>
      <c r="I62" s="238">
        <f>'VZOR 1'!I79</f>
        <v>3</v>
      </c>
      <c r="J62" s="238">
        <f>'VZOR 1'!J79</f>
        <v>8.18</v>
      </c>
      <c r="K62" s="238">
        <f>'VZOR 1'!K79</f>
        <v>24.54</v>
      </c>
      <c r="L62" s="238">
        <f>'VZOR 1'!L79</f>
        <v>0.89975550122249393</v>
      </c>
      <c r="M62" s="238">
        <f>'VZOR 1'!M79</f>
        <v>0.82</v>
      </c>
      <c r="N62" s="238">
        <f>'VZOR 1'!N79</f>
        <v>2.46</v>
      </c>
      <c r="O62" s="238" t="str">
        <f>'VZOR 1'!O79</f>
        <v>Box</v>
      </c>
      <c r="P62" s="238" t="str">
        <f>'VZOR 1'!P79</f>
        <v>part</v>
      </c>
      <c r="Q62" s="238">
        <f>'VZOR 1'!Q79</f>
        <v>1.43</v>
      </c>
      <c r="R62" s="238">
        <f>'VZOR 1'!R79</f>
        <v>1.5</v>
      </c>
      <c r="S62" s="243" t="s">
        <v>132</v>
      </c>
      <c r="T62" s="246">
        <f t="shared" si="5"/>
        <v>3.3922863929770197</v>
      </c>
      <c r="U62" s="245">
        <f t="shared" si="1"/>
        <v>1.1270830619382124</v>
      </c>
      <c r="V62" s="107">
        <f t="shared" si="2"/>
        <v>2.33</v>
      </c>
      <c r="W62" s="107">
        <f t="shared" si="3"/>
        <v>6.99</v>
      </c>
      <c r="X62" s="123">
        <f t="shared" si="4"/>
        <v>1.5100000000000002</v>
      </c>
      <c r="Y62" s="109"/>
      <c r="Z62" s="109"/>
      <c r="AA62" s="109"/>
    </row>
    <row r="63" spans="1:27" s="48" customFormat="1" ht="51" x14ac:dyDescent="0.2">
      <c r="A63" s="238">
        <f>'VZOR 1'!A80</f>
        <v>62</v>
      </c>
      <c r="B63" s="238" t="str">
        <f>'VZOR 1'!B80</f>
        <v>WOMEN's JACKET 100% PES Жакет женский 100% полиэстер  размер: 46-50, обхват груди: 92-100, рост 165-251</v>
      </c>
      <c r="C63" s="238" t="str">
        <f>'VZOR 1'!C80</f>
        <v>___</v>
      </c>
      <c r="D63" s="238" t="str">
        <f>'VZOR 1'!D80</f>
        <v>TERASTYL</v>
      </c>
      <c r="E63" s="238" t="str">
        <f>'VZOR 1'!E80</f>
        <v>TERASTYL</v>
      </c>
      <c r="F63" s="238">
        <f>'VZOR 1'!F80</f>
        <v>6204339000</v>
      </c>
      <c r="G63" s="238" t="str">
        <f>'VZOR 1'!G80</f>
        <v>POLAND</v>
      </c>
      <c r="H63" s="238" t="str">
        <f>'VZOR 1'!H80</f>
        <v>pcs</v>
      </c>
      <c r="I63" s="238">
        <f>'VZOR 1'!I80</f>
        <v>4</v>
      </c>
      <c r="J63" s="238">
        <f>'VZOR 1'!J80</f>
        <v>8.15</v>
      </c>
      <c r="K63" s="238">
        <f>'VZOR 1'!K80</f>
        <v>32.6</v>
      </c>
      <c r="L63" s="238">
        <f>'VZOR 1'!L80</f>
        <v>0.89938650306748469</v>
      </c>
      <c r="M63" s="238">
        <f>'VZOR 1'!M80</f>
        <v>0.82</v>
      </c>
      <c r="N63" s="238">
        <f>'VZOR 1'!N80</f>
        <v>3.28</v>
      </c>
      <c r="O63" s="238" t="str">
        <f>'VZOR 1'!O80</f>
        <v>Box</v>
      </c>
      <c r="P63" s="238" t="str">
        <f>'VZOR 1'!P80</f>
        <v>part</v>
      </c>
      <c r="Q63" s="238">
        <f>'VZOR 1'!Q80</f>
        <v>1.9</v>
      </c>
      <c r="R63" s="238">
        <f>'VZOR 1'!R80</f>
        <v>2</v>
      </c>
      <c r="S63" s="243" t="s">
        <v>132</v>
      </c>
      <c r="T63" s="246">
        <f t="shared" si="5"/>
        <v>4.5072336689904455</v>
      </c>
      <c r="U63" s="245">
        <f t="shared" si="1"/>
        <v>1.4972660073017816</v>
      </c>
      <c r="V63" s="107">
        <f t="shared" si="2"/>
        <v>2.3199999999999998</v>
      </c>
      <c r="W63" s="107">
        <f t="shared" si="3"/>
        <v>9.2799999999999994</v>
      </c>
      <c r="X63" s="123">
        <f t="shared" si="4"/>
        <v>1.5</v>
      </c>
      <c r="Y63" s="109"/>
      <c r="Z63" s="109"/>
      <c r="AA63" s="109"/>
    </row>
    <row r="64" spans="1:27" s="48" customFormat="1" ht="51" x14ac:dyDescent="0.2">
      <c r="A64" s="238">
        <f>'VZOR 1'!A81</f>
        <v>63</v>
      </c>
      <c r="B64" s="238" t="str">
        <f>'VZOR 1'!B81</f>
        <v>WOMEN's JACKET 100% PES Жакет женский 100% полиэстер  размер: 46-50, обхват груди: 92-100, рост 165-252</v>
      </c>
      <c r="C64" s="238" t="str">
        <f>'VZOR 1'!C81</f>
        <v>___</v>
      </c>
      <c r="D64" s="238" t="str">
        <f>'VZOR 1'!D81</f>
        <v>TERASTYL</v>
      </c>
      <c r="E64" s="238" t="str">
        <f>'VZOR 1'!E81</f>
        <v>TERASTYL</v>
      </c>
      <c r="F64" s="238">
        <f>'VZOR 1'!F81</f>
        <v>6204339000</v>
      </c>
      <c r="G64" s="238" t="str">
        <f>'VZOR 1'!G81</f>
        <v>POLAND</v>
      </c>
      <c r="H64" s="238" t="str">
        <f>'VZOR 1'!H81</f>
        <v>pcs</v>
      </c>
      <c r="I64" s="238">
        <f>'VZOR 1'!I81</f>
        <v>8</v>
      </c>
      <c r="J64" s="238">
        <f>'VZOR 1'!J81</f>
        <v>8.15</v>
      </c>
      <c r="K64" s="238">
        <f>'VZOR 1'!K81</f>
        <v>65.2</v>
      </c>
      <c r="L64" s="238">
        <f>'VZOR 1'!L81</f>
        <v>0.89938650306748469</v>
      </c>
      <c r="M64" s="238">
        <f>'VZOR 1'!M81</f>
        <v>0.82</v>
      </c>
      <c r="N64" s="238">
        <f>'VZOR 1'!N81</f>
        <v>6.56</v>
      </c>
      <c r="O64" s="238" t="str">
        <f>'VZOR 1'!O81</f>
        <v>Box</v>
      </c>
      <c r="P64" s="238" t="str">
        <f>'VZOR 1'!P81</f>
        <v>part</v>
      </c>
      <c r="Q64" s="238">
        <f>'VZOR 1'!Q81</f>
        <v>3.8</v>
      </c>
      <c r="R64" s="238">
        <f>'VZOR 1'!R81</f>
        <v>4</v>
      </c>
      <c r="S64" s="243" t="s">
        <v>132</v>
      </c>
      <c r="T64" s="246">
        <f t="shared" si="5"/>
        <v>9.0144673379808911</v>
      </c>
      <c r="U64" s="245">
        <f t="shared" si="1"/>
        <v>2.9945320146035632</v>
      </c>
      <c r="V64" s="107">
        <f t="shared" si="2"/>
        <v>2.3199999999999998</v>
      </c>
      <c r="W64" s="107">
        <f t="shared" si="3"/>
        <v>18.559999999999999</v>
      </c>
      <c r="X64" s="123">
        <f t="shared" si="4"/>
        <v>1.5</v>
      </c>
      <c r="Y64" s="109"/>
      <c r="Z64" s="109"/>
      <c r="AA64" s="109"/>
    </row>
    <row r="65" spans="1:27" s="48" customFormat="1" ht="51" x14ac:dyDescent="0.2">
      <c r="A65" s="238">
        <f>'VZOR 1'!A82</f>
        <v>64</v>
      </c>
      <c r="B65" s="238" t="str">
        <f>'VZOR 1'!B82</f>
        <v>WOMEN's JACKET 100% PES Жакет женский 100% полиэстер  размер: 46-50, обхват груди: 92-100, рост 165-253</v>
      </c>
      <c r="C65" s="238" t="str">
        <f>'VZOR 1'!C82</f>
        <v>___</v>
      </c>
      <c r="D65" s="238" t="str">
        <f>'VZOR 1'!D82</f>
        <v>TERASTYL</v>
      </c>
      <c r="E65" s="238" t="str">
        <f>'VZOR 1'!E82</f>
        <v>TERASTYL</v>
      </c>
      <c r="F65" s="238">
        <f>'VZOR 1'!F82</f>
        <v>6204339000</v>
      </c>
      <c r="G65" s="238" t="str">
        <f>'VZOR 1'!G82</f>
        <v>POLAND</v>
      </c>
      <c r="H65" s="238" t="str">
        <f>'VZOR 1'!H82</f>
        <v>pcs</v>
      </c>
      <c r="I65" s="238">
        <f>'VZOR 1'!I82</f>
        <v>8</v>
      </c>
      <c r="J65" s="238">
        <f>'VZOR 1'!J82</f>
        <v>8.15</v>
      </c>
      <c r="K65" s="238">
        <f>'VZOR 1'!K82</f>
        <v>65.2</v>
      </c>
      <c r="L65" s="238">
        <f>'VZOR 1'!L82</f>
        <v>0.89938650306748469</v>
      </c>
      <c r="M65" s="238">
        <f>'VZOR 1'!M82</f>
        <v>0.82</v>
      </c>
      <c r="N65" s="238">
        <f>'VZOR 1'!N82</f>
        <v>6.56</v>
      </c>
      <c r="O65" s="238" t="str">
        <f>'VZOR 1'!O82</f>
        <v>Box</v>
      </c>
      <c r="P65" s="238" t="str">
        <f>'VZOR 1'!P82</f>
        <v>part</v>
      </c>
      <c r="Q65" s="238">
        <f>'VZOR 1'!Q82</f>
        <v>3.8</v>
      </c>
      <c r="R65" s="238">
        <f>'VZOR 1'!R82</f>
        <v>4</v>
      </c>
      <c r="S65" s="243" t="s">
        <v>132</v>
      </c>
      <c r="T65" s="246">
        <f t="shared" si="5"/>
        <v>9.0144673379808911</v>
      </c>
      <c r="U65" s="245">
        <f t="shared" si="1"/>
        <v>2.9945320146035632</v>
      </c>
      <c r="V65" s="107">
        <f t="shared" si="2"/>
        <v>2.3199999999999998</v>
      </c>
      <c r="W65" s="107">
        <f t="shared" si="3"/>
        <v>18.559999999999999</v>
      </c>
      <c r="X65" s="123">
        <f t="shared" si="4"/>
        <v>1.5</v>
      </c>
      <c r="Y65" s="109"/>
      <c r="Z65" s="109"/>
      <c r="AA65" s="109"/>
    </row>
    <row r="66" spans="1:27" s="48" customFormat="1" ht="51" x14ac:dyDescent="0.2">
      <c r="A66" s="238">
        <f>'VZOR 1'!A83</f>
        <v>65</v>
      </c>
      <c r="B66" s="238" t="str">
        <f>'VZOR 1'!B83</f>
        <v>WOMEN's JACKET 100% PES Жакет женский 100% полиэстер  размер: 46-50, обхват груди: 92-100, рост 165-254</v>
      </c>
      <c r="C66" s="238" t="str">
        <f>'VZOR 1'!C83</f>
        <v>___</v>
      </c>
      <c r="D66" s="238" t="str">
        <f>'VZOR 1'!D83</f>
        <v>TERASTYL</v>
      </c>
      <c r="E66" s="238" t="str">
        <f>'VZOR 1'!E83</f>
        <v>TERASTYL</v>
      </c>
      <c r="F66" s="238">
        <f>'VZOR 1'!F83</f>
        <v>6204339000</v>
      </c>
      <c r="G66" s="238" t="str">
        <f>'VZOR 1'!G83</f>
        <v>POLAND</v>
      </c>
      <c r="H66" s="238" t="str">
        <f>'VZOR 1'!H83</f>
        <v>pcs</v>
      </c>
      <c r="I66" s="238">
        <f>'VZOR 1'!I83</f>
        <v>9</v>
      </c>
      <c r="J66" s="238">
        <f>'VZOR 1'!J83</f>
        <v>8.16</v>
      </c>
      <c r="K66" s="238">
        <f>'VZOR 1'!K83</f>
        <v>73.44</v>
      </c>
      <c r="L66" s="238">
        <f>'VZOR 1'!L83</f>
        <v>0.89950980392156865</v>
      </c>
      <c r="M66" s="238">
        <f>'VZOR 1'!M83</f>
        <v>0.82</v>
      </c>
      <c r="N66" s="238">
        <f>'VZOR 1'!N83</f>
        <v>7.38</v>
      </c>
      <c r="O66" s="238" t="str">
        <f>'VZOR 1'!O83</f>
        <v>Box</v>
      </c>
      <c r="P66" s="238" t="str">
        <f>'VZOR 1'!P83</f>
        <v>part</v>
      </c>
      <c r="Q66" s="238">
        <f>'VZOR 1'!Q83</f>
        <v>4.2799999999999994</v>
      </c>
      <c r="R66" s="238">
        <f>'VZOR 1'!R83</f>
        <v>4.5</v>
      </c>
      <c r="S66" s="243" t="s">
        <v>132</v>
      </c>
      <c r="T66" s="246">
        <f t="shared" si="5"/>
        <v>10.153136896462687</v>
      </c>
      <c r="U66" s="245">
        <f t="shared" si="1"/>
        <v>3.3729820728908848</v>
      </c>
      <c r="V66" s="107">
        <f t="shared" si="2"/>
        <v>2.3199999999999998</v>
      </c>
      <c r="W66" s="107">
        <f t="shared" si="3"/>
        <v>20.88</v>
      </c>
      <c r="X66" s="123">
        <f t="shared" si="4"/>
        <v>1.5</v>
      </c>
      <c r="Y66" s="109"/>
      <c r="Z66" s="109"/>
      <c r="AA66" s="109"/>
    </row>
    <row r="67" spans="1:27" s="48" customFormat="1" ht="51" x14ac:dyDescent="0.2">
      <c r="A67" s="238">
        <f>'VZOR 1'!A84</f>
        <v>66</v>
      </c>
      <c r="B67" s="238" t="str">
        <f>'VZOR 1'!B84</f>
        <v>WOMEN's JACKET 100% PES Жакет женский 100% полиэстер  размер: 46-50, обхват груди: 92-100, рост 165-255</v>
      </c>
      <c r="C67" s="238" t="str">
        <f>'VZOR 1'!C84</f>
        <v>___</v>
      </c>
      <c r="D67" s="238" t="str">
        <f>'VZOR 1'!D84</f>
        <v>TERASTYL</v>
      </c>
      <c r="E67" s="238" t="str">
        <f>'VZOR 1'!E84</f>
        <v>TERASTYL</v>
      </c>
      <c r="F67" s="238">
        <f>'VZOR 1'!F84</f>
        <v>6204339000</v>
      </c>
      <c r="G67" s="238" t="str">
        <f>'VZOR 1'!G84</f>
        <v>POLAND</v>
      </c>
      <c r="H67" s="238" t="str">
        <f>'VZOR 1'!H84</f>
        <v>pcs</v>
      </c>
      <c r="I67" s="238">
        <f>'VZOR 1'!I84</f>
        <v>8</v>
      </c>
      <c r="J67" s="238">
        <f>'VZOR 1'!J84</f>
        <v>8.15</v>
      </c>
      <c r="K67" s="238">
        <f>'VZOR 1'!K84</f>
        <v>65.2</v>
      </c>
      <c r="L67" s="238">
        <f>'VZOR 1'!L84</f>
        <v>0.89938650306748469</v>
      </c>
      <c r="M67" s="238">
        <f>'VZOR 1'!M84</f>
        <v>0.82</v>
      </c>
      <c r="N67" s="238">
        <f>'VZOR 1'!N84</f>
        <v>6.56</v>
      </c>
      <c r="O67" s="238" t="str">
        <f>'VZOR 1'!O84</f>
        <v>Box</v>
      </c>
      <c r="P67" s="238" t="str">
        <f>'VZOR 1'!P84</f>
        <v>part</v>
      </c>
      <c r="Q67" s="238">
        <f>'VZOR 1'!Q84</f>
        <v>3.8</v>
      </c>
      <c r="R67" s="238">
        <f>'VZOR 1'!R84</f>
        <v>4</v>
      </c>
      <c r="S67" s="243" t="s">
        <v>132</v>
      </c>
      <c r="T67" s="246">
        <f t="shared" si="5"/>
        <v>9.0144673379808911</v>
      </c>
      <c r="U67" s="245">
        <f t="shared" ref="U67:U130" si="6">K67*$U$145/$K$145</f>
        <v>2.9945320146035632</v>
      </c>
      <c r="V67" s="107">
        <f t="shared" ref="V67:V130" si="7">ROUND((N67+T67+U67)/I67,2)</f>
        <v>2.3199999999999998</v>
      </c>
      <c r="W67" s="107">
        <f t="shared" ref="W67:W130" si="8">ROUND(V67*I67,2)</f>
        <v>18.559999999999999</v>
      </c>
      <c r="X67" s="123">
        <f t="shared" ref="X67:X130" si="9">V67-M67</f>
        <v>1.5</v>
      </c>
      <c r="Y67" s="109"/>
      <c r="Z67" s="109"/>
      <c r="AA67" s="109"/>
    </row>
    <row r="68" spans="1:27" s="48" customFormat="1" ht="51" x14ac:dyDescent="0.2">
      <c r="A68" s="238">
        <f>'VZOR 1'!A85</f>
        <v>67</v>
      </c>
      <c r="B68" s="238" t="str">
        <f>'VZOR 1'!B85</f>
        <v>WOMEN's JACKET 100% PES Жакет женский 100% полиэстер  размер: 46-50, обхват груди: 92-100, рост 165-256</v>
      </c>
      <c r="C68" s="238" t="str">
        <f>'VZOR 1'!C85</f>
        <v>___</v>
      </c>
      <c r="D68" s="238" t="str">
        <f>'VZOR 1'!D85</f>
        <v>TERASTYL</v>
      </c>
      <c r="E68" s="238" t="str">
        <f>'VZOR 1'!E85</f>
        <v>TERASTYL</v>
      </c>
      <c r="F68" s="238">
        <f>'VZOR 1'!F85</f>
        <v>6204339000</v>
      </c>
      <c r="G68" s="238" t="str">
        <f>'VZOR 1'!G85</f>
        <v>POLAND</v>
      </c>
      <c r="H68" s="238" t="str">
        <f>'VZOR 1'!H85</f>
        <v>pcs</v>
      </c>
      <c r="I68" s="238">
        <f>'VZOR 1'!I85</f>
        <v>11</v>
      </c>
      <c r="J68" s="238">
        <f>'VZOR 1'!J85</f>
        <v>7.41</v>
      </c>
      <c r="K68" s="238">
        <f>'VZOR 1'!K85</f>
        <v>81.510000000000005</v>
      </c>
      <c r="L68" s="238">
        <f>'VZOR 1'!L85</f>
        <v>0.90013495276653166</v>
      </c>
      <c r="M68" s="238">
        <f>'VZOR 1'!M85</f>
        <v>0.74</v>
      </c>
      <c r="N68" s="238">
        <f>'VZOR 1'!N85</f>
        <v>8.14</v>
      </c>
      <c r="O68" s="238" t="str">
        <f>'VZOR 1'!O85</f>
        <v>Box</v>
      </c>
      <c r="P68" s="238" t="str">
        <f>'VZOR 1'!P85</f>
        <v>part</v>
      </c>
      <c r="Q68" s="238">
        <f>'VZOR 1'!Q85</f>
        <v>4.75</v>
      </c>
      <c r="R68" s="238">
        <f>'VZOR 1'!R85</f>
        <v>5</v>
      </c>
      <c r="S68" s="243" t="s">
        <v>132</v>
      </c>
      <c r="T68" s="246">
        <f t="shared" si="5"/>
        <v>11.268084172476115</v>
      </c>
      <c r="U68" s="245">
        <f t="shared" si="6"/>
        <v>3.7436243023057734</v>
      </c>
      <c r="V68" s="107">
        <f t="shared" si="7"/>
        <v>2.1</v>
      </c>
      <c r="W68" s="107">
        <f t="shared" si="8"/>
        <v>23.1</v>
      </c>
      <c r="X68" s="123">
        <f t="shared" si="9"/>
        <v>1.36</v>
      </c>
      <c r="Y68" s="109"/>
      <c r="Z68" s="109"/>
      <c r="AA68" s="109"/>
    </row>
    <row r="69" spans="1:27" s="48" customFormat="1" ht="51" x14ac:dyDescent="0.2">
      <c r="A69" s="238">
        <f>'VZOR 1'!A86</f>
        <v>68</v>
      </c>
      <c r="B69" s="238" t="str">
        <f>'VZOR 1'!B86</f>
        <v>WOMEN's JACKET 70% PC, 30% WO Жакет женский 70% акрил, 30% шерсть  размер: 46-50, обхват груди: 92-100, рост 165-201</v>
      </c>
      <c r="C69" s="238" t="str">
        <f>'VZOR 1'!C86</f>
        <v>___</v>
      </c>
      <c r="D69" s="238" t="str">
        <f>'VZOR 1'!D86</f>
        <v>TERASTYL</v>
      </c>
      <c r="E69" s="238" t="str">
        <f>'VZOR 1'!E86</f>
        <v>TERASTYL</v>
      </c>
      <c r="F69" s="238">
        <f>'VZOR 1'!F86</f>
        <v>6204339000</v>
      </c>
      <c r="G69" s="238" t="str">
        <f>'VZOR 1'!G86</f>
        <v>POLAND</v>
      </c>
      <c r="H69" s="238" t="str">
        <f>'VZOR 1'!H86</f>
        <v>pcs</v>
      </c>
      <c r="I69" s="238">
        <f>'VZOR 1'!I86</f>
        <v>21</v>
      </c>
      <c r="J69" s="238">
        <f>'VZOR 1'!J86</f>
        <v>6.9799999999999995</v>
      </c>
      <c r="K69" s="238">
        <f>'VZOR 1'!K86</f>
        <v>146.58000000000001</v>
      </c>
      <c r="L69" s="238">
        <f>'VZOR 1'!L86</f>
        <v>0.89971346704871058</v>
      </c>
      <c r="M69" s="238">
        <f>'VZOR 1'!M86</f>
        <v>0.7</v>
      </c>
      <c r="N69" s="238">
        <f>'VZOR 1'!N86</f>
        <v>14.7</v>
      </c>
      <c r="O69" s="238" t="str">
        <f>'VZOR 1'!O86</f>
        <v>Box</v>
      </c>
      <c r="P69" s="238">
        <f>'VZOR 1'!P86</f>
        <v>1</v>
      </c>
      <c r="Q69" s="238">
        <f>'VZOR 1'!Q86</f>
        <v>8.5500000000000007</v>
      </c>
      <c r="R69" s="238">
        <f>'VZOR 1'!R86</f>
        <v>9</v>
      </c>
      <c r="S69" s="243" t="s">
        <v>132</v>
      </c>
      <c r="T69" s="246">
        <f t="shared" si="5"/>
        <v>20.282551510457008</v>
      </c>
      <c r="U69" s="245">
        <f t="shared" si="6"/>
        <v>6.7321856242421827</v>
      </c>
      <c r="V69" s="107">
        <f t="shared" si="7"/>
        <v>1.99</v>
      </c>
      <c r="W69" s="107">
        <f t="shared" si="8"/>
        <v>41.79</v>
      </c>
      <c r="X69" s="123">
        <f t="shared" si="9"/>
        <v>1.29</v>
      </c>
      <c r="Y69" s="109"/>
      <c r="Z69" s="109"/>
      <c r="AA69" s="109"/>
    </row>
    <row r="70" spans="1:27" s="48" customFormat="1" ht="51" x14ac:dyDescent="0.2">
      <c r="A70" s="238">
        <f>'VZOR 1'!A87</f>
        <v>69</v>
      </c>
      <c r="B70" s="238" t="str">
        <f>'VZOR 1'!B87</f>
        <v>WOMEN's JACKET 70% PC, 30% WO Жакет женский 70% акрил, 30% шерсть  размер: 46-50, обхват груди: 92-100, рост 165-205</v>
      </c>
      <c r="C70" s="238" t="str">
        <f>'VZOR 1'!C87</f>
        <v>___</v>
      </c>
      <c r="D70" s="238" t="str">
        <f>'VZOR 1'!D87</f>
        <v>TERASTYL</v>
      </c>
      <c r="E70" s="238" t="str">
        <f>'VZOR 1'!E87</f>
        <v>TERASTYL</v>
      </c>
      <c r="F70" s="238">
        <f>'VZOR 1'!F87</f>
        <v>6204339000</v>
      </c>
      <c r="G70" s="238" t="str">
        <f>'VZOR 1'!G87</f>
        <v>POLAND</v>
      </c>
      <c r="H70" s="238" t="str">
        <f>'VZOR 1'!H87</f>
        <v>pcs</v>
      </c>
      <c r="I70" s="238">
        <f>'VZOR 1'!I87</f>
        <v>16</v>
      </c>
      <c r="J70" s="238">
        <f>'VZOR 1'!J87</f>
        <v>6.1099999999999994</v>
      </c>
      <c r="K70" s="238">
        <f>'VZOR 1'!K87</f>
        <v>97.76</v>
      </c>
      <c r="L70" s="238">
        <f>'VZOR 1'!L87</f>
        <v>0.90016366612111298</v>
      </c>
      <c r="M70" s="238">
        <f>'VZOR 1'!M87</f>
        <v>0.61</v>
      </c>
      <c r="N70" s="238">
        <f>'VZOR 1'!N87</f>
        <v>9.76</v>
      </c>
      <c r="O70" s="238" t="str">
        <f>'VZOR 1'!O87</f>
        <v>Box</v>
      </c>
      <c r="P70" s="238" t="str">
        <f>'VZOR 1'!P87</f>
        <v>part</v>
      </c>
      <c r="Q70" s="238">
        <f>'VZOR 1'!Q87</f>
        <v>5.7</v>
      </c>
      <c r="R70" s="238">
        <f>'VZOR 1'!R87</f>
        <v>6</v>
      </c>
      <c r="S70" s="243" t="s">
        <v>132</v>
      </c>
      <c r="T70" s="246">
        <f t="shared" si="5"/>
        <v>13.521701006971337</v>
      </c>
      <c r="U70" s="245">
        <f t="shared" si="6"/>
        <v>4.4899608857000661</v>
      </c>
      <c r="V70" s="107">
        <f t="shared" si="7"/>
        <v>1.74</v>
      </c>
      <c r="W70" s="107">
        <f t="shared" si="8"/>
        <v>27.84</v>
      </c>
      <c r="X70" s="123">
        <f t="shared" si="9"/>
        <v>1.1299999999999999</v>
      </c>
      <c r="Y70" s="109"/>
      <c r="Z70" s="109"/>
      <c r="AA70" s="109"/>
    </row>
    <row r="71" spans="1:27" s="48" customFormat="1" ht="51" x14ac:dyDescent="0.2">
      <c r="A71" s="238">
        <f>'VZOR 1'!A88</f>
        <v>70</v>
      </c>
      <c r="B71" s="238" t="str">
        <f>'VZOR 1'!B88</f>
        <v>WOMEN's JACKET 70% PC, 30% WO Жакет женский 70% акрил, 30% шерсть  размер: 46-50, обхват груди: 92-100, рост 165-208</v>
      </c>
      <c r="C71" s="238" t="str">
        <f>'VZOR 1'!C88</f>
        <v>___</v>
      </c>
      <c r="D71" s="238" t="str">
        <f>'VZOR 1'!D88</f>
        <v>TERASTYL</v>
      </c>
      <c r="E71" s="238" t="str">
        <f>'VZOR 1'!E88</f>
        <v>TERASTYL</v>
      </c>
      <c r="F71" s="238">
        <f>'VZOR 1'!F88</f>
        <v>6204339000</v>
      </c>
      <c r="G71" s="238" t="str">
        <f>'VZOR 1'!G88</f>
        <v>POLAND</v>
      </c>
      <c r="H71" s="238" t="str">
        <f>'VZOR 1'!H88</f>
        <v>pcs</v>
      </c>
      <c r="I71" s="238">
        <f>'VZOR 1'!I88</f>
        <v>13</v>
      </c>
      <c r="J71" s="238">
        <f>'VZOR 1'!J88</f>
        <v>7.52</v>
      </c>
      <c r="K71" s="238">
        <f>'VZOR 1'!K88</f>
        <v>97.76</v>
      </c>
      <c r="L71" s="238">
        <f>'VZOR 1'!L88</f>
        <v>0.90026595744680848</v>
      </c>
      <c r="M71" s="238">
        <f>'VZOR 1'!M88</f>
        <v>0.75</v>
      </c>
      <c r="N71" s="238">
        <f>'VZOR 1'!N88</f>
        <v>9.75</v>
      </c>
      <c r="O71" s="238" t="str">
        <f>'VZOR 1'!O88</f>
        <v>Box</v>
      </c>
      <c r="P71" s="238" t="str">
        <f>'VZOR 1'!P88</f>
        <v>part</v>
      </c>
      <c r="Q71" s="238">
        <f>'VZOR 1'!Q88</f>
        <v>5.7</v>
      </c>
      <c r="R71" s="238">
        <f>'VZOR 1'!R88</f>
        <v>6</v>
      </c>
      <c r="S71" s="243" t="s">
        <v>132</v>
      </c>
      <c r="T71" s="246">
        <f t="shared" si="5"/>
        <v>13.521701006971337</v>
      </c>
      <c r="U71" s="245">
        <f t="shared" si="6"/>
        <v>4.4899608857000661</v>
      </c>
      <c r="V71" s="107">
        <f t="shared" si="7"/>
        <v>2.14</v>
      </c>
      <c r="W71" s="107">
        <f t="shared" si="8"/>
        <v>27.82</v>
      </c>
      <c r="X71" s="123">
        <f t="shared" si="9"/>
        <v>1.3900000000000001</v>
      </c>
      <c r="Y71" s="109"/>
      <c r="Z71" s="109"/>
      <c r="AA71" s="109"/>
    </row>
    <row r="72" spans="1:27" s="48" customFormat="1" ht="51" x14ac:dyDescent="0.2">
      <c r="A72" s="238">
        <f>'VZOR 1'!A89</f>
        <v>71</v>
      </c>
      <c r="B72" s="238" t="str">
        <f>'VZOR 1'!B89</f>
        <v>WOMEN's JACKET 70% VI, 30% PES Жакет женский 70% вискоза, 30% полиэстер  размер: 46-50, обхват груди: 92-100, рост 165-230</v>
      </c>
      <c r="C72" s="238" t="str">
        <f>'VZOR 1'!C89</f>
        <v>___</v>
      </c>
      <c r="D72" s="238" t="str">
        <f>'VZOR 1'!D89</f>
        <v>TERESA</v>
      </c>
      <c r="E72" s="238" t="str">
        <f>'VZOR 1'!E89</f>
        <v>TERESA</v>
      </c>
      <c r="F72" s="238">
        <f>'VZOR 1'!F89</f>
        <v>6204391900</v>
      </c>
      <c r="G72" s="238" t="str">
        <f>'VZOR 1'!G89</f>
        <v>POLAND</v>
      </c>
      <c r="H72" s="238" t="str">
        <f>'VZOR 1'!H89</f>
        <v>pcs</v>
      </c>
      <c r="I72" s="238">
        <f>'VZOR 1'!I89</f>
        <v>15</v>
      </c>
      <c r="J72" s="238">
        <f>'VZOR 1'!J89</f>
        <v>8.24</v>
      </c>
      <c r="K72" s="238">
        <f>'VZOR 1'!K89</f>
        <v>123.6</v>
      </c>
      <c r="L72" s="238">
        <f>'VZOR 1'!L89</f>
        <v>0.90048543689320393</v>
      </c>
      <c r="M72" s="238">
        <f>'VZOR 1'!M89</f>
        <v>0.82</v>
      </c>
      <c r="N72" s="238">
        <f>'VZOR 1'!N89</f>
        <v>12.3</v>
      </c>
      <c r="O72" s="238" t="str">
        <f>'VZOR 1'!O89</f>
        <v>Box</v>
      </c>
      <c r="P72" s="238" t="str">
        <f>'VZOR 1'!P89</f>
        <v>part</v>
      </c>
      <c r="Q72" s="238">
        <f>'VZOR 1'!Q89</f>
        <v>4.75</v>
      </c>
      <c r="R72" s="238">
        <f>'VZOR 1'!R89</f>
        <v>5</v>
      </c>
      <c r="S72" s="243" t="s">
        <v>132</v>
      </c>
      <c r="T72" s="246">
        <f t="shared" si="5"/>
        <v>11.268084172476115</v>
      </c>
      <c r="U72" s="245">
        <f t="shared" si="6"/>
        <v>5.6767508743098221</v>
      </c>
      <c r="V72" s="107">
        <f t="shared" si="7"/>
        <v>1.95</v>
      </c>
      <c r="W72" s="107">
        <f t="shared" si="8"/>
        <v>29.25</v>
      </c>
      <c r="X72" s="123">
        <f t="shared" si="9"/>
        <v>1.1299999999999999</v>
      </c>
      <c r="Y72" s="109"/>
      <c r="Z72" s="109"/>
      <c r="AA72" s="109"/>
    </row>
    <row r="73" spans="1:27" s="48" customFormat="1" ht="51" x14ac:dyDescent="0.2">
      <c r="A73" s="238">
        <f>'VZOR 1'!A90</f>
        <v>72</v>
      </c>
      <c r="B73" s="238" t="str">
        <f>'VZOR 1'!B90</f>
        <v>WOMEN's JACKET 70% VI, 30% PES Жакет женский 70% вискоза, 30% полиэстер  размер: 46-50, обхват груди: 92-100, рост 165-243</v>
      </c>
      <c r="C73" s="238" t="str">
        <f>'VZOR 1'!C90</f>
        <v>___</v>
      </c>
      <c r="D73" s="238" t="str">
        <f>'VZOR 1'!D90</f>
        <v>TERASTYL</v>
      </c>
      <c r="E73" s="238" t="str">
        <f>'VZOR 1'!E90</f>
        <v>TERASTYL</v>
      </c>
      <c r="F73" s="238">
        <f>'VZOR 1'!F90</f>
        <v>6204391900</v>
      </c>
      <c r="G73" s="238" t="str">
        <f>'VZOR 1'!G90</f>
        <v>POLAND</v>
      </c>
      <c r="H73" s="238" t="str">
        <f>'VZOR 1'!H90</f>
        <v>pcs</v>
      </c>
      <c r="I73" s="238">
        <f>'VZOR 1'!I90</f>
        <v>10</v>
      </c>
      <c r="J73" s="238">
        <f>'VZOR 1'!J90</f>
        <v>12.36</v>
      </c>
      <c r="K73" s="238">
        <f>'VZOR 1'!K90</f>
        <v>123.6</v>
      </c>
      <c r="L73" s="238">
        <f>'VZOR 1'!L90</f>
        <v>0.89967637540453071</v>
      </c>
      <c r="M73" s="238">
        <f>'VZOR 1'!M90</f>
        <v>1.24</v>
      </c>
      <c r="N73" s="238">
        <f>'VZOR 1'!N90</f>
        <v>12.4</v>
      </c>
      <c r="O73" s="238" t="str">
        <f>'VZOR 1'!O90</f>
        <v>Box</v>
      </c>
      <c r="P73" s="238" t="str">
        <f>'VZOR 1'!P90</f>
        <v>part</v>
      </c>
      <c r="Q73" s="238">
        <f>'VZOR 1'!Q90</f>
        <v>4.75</v>
      </c>
      <c r="R73" s="238">
        <f>'VZOR 1'!R90</f>
        <v>5</v>
      </c>
      <c r="S73" s="243" t="s">
        <v>132</v>
      </c>
      <c r="T73" s="246">
        <f t="shared" si="5"/>
        <v>11.268084172476115</v>
      </c>
      <c r="U73" s="245">
        <f t="shared" si="6"/>
        <v>5.6767508743098221</v>
      </c>
      <c r="V73" s="107">
        <f t="shared" si="7"/>
        <v>2.93</v>
      </c>
      <c r="W73" s="107">
        <f t="shared" si="8"/>
        <v>29.3</v>
      </c>
      <c r="X73" s="123">
        <f t="shared" si="9"/>
        <v>1.6900000000000002</v>
      </c>
      <c r="Y73" s="109"/>
      <c r="Z73" s="109"/>
      <c r="AA73" s="109"/>
    </row>
    <row r="74" spans="1:27" s="48" customFormat="1" ht="63.75" x14ac:dyDescent="0.2">
      <c r="A74" s="238">
        <f>'VZOR 1'!A91</f>
        <v>73</v>
      </c>
      <c r="B74" s="238" t="str">
        <f>'VZOR 1'!B91</f>
        <v>WOMEN's JACKET 95% VI, 5% EL Жакет женский 95% вискоза, 5% эластан  размер: 46-50, обхват груди: 92-100, рост 165-225</v>
      </c>
      <c r="C74" s="238" t="str">
        <f>'VZOR 1'!C91</f>
        <v>___</v>
      </c>
      <c r="D74" s="238" t="str">
        <f>'VZOR 1'!D91</f>
        <v>TERASTYL</v>
      </c>
      <c r="E74" s="238" t="str">
        <f>'VZOR 1'!E91</f>
        <v>TERASTYL</v>
      </c>
      <c r="F74" s="238">
        <f>'VZOR 1'!F91</f>
        <v>6204391900</v>
      </c>
      <c r="G74" s="238" t="str">
        <f>'VZOR 1'!G91</f>
        <v>POLAND</v>
      </c>
      <c r="H74" s="238" t="str">
        <f>'VZOR 1'!H91</f>
        <v>pcs</v>
      </c>
      <c r="I74" s="238">
        <f>'VZOR 1'!I91</f>
        <v>5</v>
      </c>
      <c r="J74" s="238">
        <f>'VZOR 1'!J91</f>
        <v>12.39</v>
      </c>
      <c r="K74" s="238">
        <f>'VZOR 1'!K91</f>
        <v>61.95</v>
      </c>
      <c r="L74" s="238">
        <f>'VZOR 1'!L91</f>
        <v>0.89991928974979829</v>
      </c>
      <c r="M74" s="238">
        <f>'VZOR 1'!M91</f>
        <v>1.24</v>
      </c>
      <c r="N74" s="238">
        <f>'VZOR 1'!N91</f>
        <v>6.2</v>
      </c>
      <c r="O74" s="238" t="str">
        <f>'VZOR 1'!O91</f>
        <v>Box</v>
      </c>
      <c r="P74" s="238" t="str">
        <f>'VZOR 1'!P91</f>
        <v>part</v>
      </c>
      <c r="Q74" s="238">
        <f>'VZOR 1'!Q91</f>
        <v>2.38</v>
      </c>
      <c r="R74" s="238">
        <f>'VZOR 1'!R91</f>
        <v>2.5</v>
      </c>
      <c r="S74" s="243" t="s">
        <v>133</v>
      </c>
      <c r="T74" s="106">
        <f t="shared" ref="T74:T76" si="10">IF(0.1*K74&gt;1.88*$Z$1*Q74,0.1*K74,1.88*$Z$1*Q74)</f>
        <v>6.1950000000000003</v>
      </c>
      <c r="U74" s="245">
        <f t="shared" si="6"/>
        <v>2.8452646979247045</v>
      </c>
      <c r="V74" s="107">
        <f t="shared" si="7"/>
        <v>3.05</v>
      </c>
      <c r="W74" s="107">
        <f t="shared" si="8"/>
        <v>15.25</v>
      </c>
      <c r="X74" s="123">
        <f t="shared" si="9"/>
        <v>1.8099999999999998</v>
      </c>
      <c r="Y74" s="109"/>
      <c r="Z74" s="109"/>
      <c r="AA74" s="109"/>
    </row>
    <row r="75" spans="1:27" s="48" customFormat="1" ht="63.75" x14ac:dyDescent="0.2">
      <c r="A75" s="238">
        <f>'VZOR 1'!A92</f>
        <v>74</v>
      </c>
      <c r="B75" s="238" t="str">
        <f>'VZOR 1'!B92</f>
        <v>WOMEN's DRESS 100% CO Платье женское 100% хлопок  размер: 46-50, обхват груди: 92-100, рост 165-186</v>
      </c>
      <c r="C75" s="238" t="str">
        <f>'VZOR 1'!C92</f>
        <v>___</v>
      </c>
      <c r="D75" s="238" t="str">
        <f>'VZOR 1'!D92</f>
        <v>MANILLA</v>
      </c>
      <c r="E75" s="238" t="str">
        <f>'VZOR 1'!E92</f>
        <v>MANILLA</v>
      </c>
      <c r="F75" s="238">
        <f>'VZOR 1'!F92</f>
        <v>6204420000</v>
      </c>
      <c r="G75" s="238" t="str">
        <f>'VZOR 1'!G92</f>
        <v>POLAND</v>
      </c>
      <c r="H75" s="238" t="str">
        <f>'VZOR 1'!H92</f>
        <v>pcs</v>
      </c>
      <c r="I75" s="238">
        <f>'VZOR 1'!I92</f>
        <v>80</v>
      </c>
      <c r="J75" s="238">
        <f>'VZOR 1'!J92</f>
        <v>6.7799999999999994</v>
      </c>
      <c r="K75" s="238">
        <f>'VZOR 1'!K92</f>
        <v>542.4</v>
      </c>
      <c r="L75" s="238">
        <f>'VZOR 1'!L92</f>
        <v>0.89970501474926257</v>
      </c>
      <c r="M75" s="238">
        <f>'VZOR 1'!M92</f>
        <v>0.68</v>
      </c>
      <c r="N75" s="238">
        <f>'VZOR 1'!N92</f>
        <v>54.4</v>
      </c>
      <c r="O75" s="238" t="str">
        <f>'VZOR 1'!O92</f>
        <v>Box</v>
      </c>
      <c r="P75" s="238">
        <f>'VZOR 1'!P92</f>
        <v>1</v>
      </c>
      <c r="Q75" s="238">
        <f>'VZOR 1'!Q92</f>
        <v>28.5</v>
      </c>
      <c r="R75" s="238">
        <f>'VZOR 1'!R92</f>
        <v>30</v>
      </c>
      <c r="S75" s="243" t="s">
        <v>133</v>
      </c>
      <c r="T75" s="106">
        <f t="shared" si="10"/>
        <v>57.774540666150259</v>
      </c>
      <c r="U75" s="245">
        <f t="shared" si="6"/>
        <v>24.911566943573202</v>
      </c>
      <c r="V75" s="107">
        <f t="shared" si="7"/>
        <v>1.71</v>
      </c>
      <c r="W75" s="107">
        <f t="shared" si="8"/>
        <v>136.80000000000001</v>
      </c>
      <c r="X75" s="123">
        <f t="shared" si="9"/>
        <v>1.0299999999999998</v>
      </c>
      <c r="Y75" s="109"/>
      <c r="Z75" s="109"/>
      <c r="AA75" s="109"/>
    </row>
    <row r="76" spans="1:27" s="48" customFormat="1" ht="63.75" x14ac:dyDescent="0.2">
      <c r="A76" s="238">
        <f>'VZOR 1'!A93</f>
        <v>75</v>
      </c>
      <c r="B76" s="238" t="str">
        <f>'VZOR 1'!B93</f>
        <v>WOMEN's DRESS 95% VI, 5% EL Платье женское 95% вискоза, 5% эластан  размер: 46-50, обхват груди: 92-100, рост 165-210</v>
      </c>
      <c r="C76" s="238" t="str">
        <f>'VZOR 1'!C93</f>
        <v>___</v>
      </c>
      <c r="D76" s="238" t="str">
        <f>'VZOR 1'!D93</f>
        <v>TERASTYL</v>
      </c>
      <c r="E76" s="238" t="str">
        <f>'VZOR 1'!E93</f>
        <v>TERASTYL</v>
      </c>
      <c r="F76" s="238">
        <f>'VZOR 1'!F93</f>
        <v>6204440000</v>
      </c>
      <c r="G76" s="238" t="str">
        <f>'VZOR 1'!G93</f>
        <v>POLAND</v>
      </c>
      <c r="H76" s="238" t="str">
        <f>'VZOR 1'!H93</f>
        <v>pcs</v>
      </c>
      <c r="I76" s="238">
        <f>'VZOR 1'!I93</f>
        <v>17</v>
      </c>
      <c r="J76" s="238">
        <f>'VZOR 1'!J93</f>
        <v>7.66</v>
      </c>
      <c r="K76" s="238">
        <f>'VZOR 1'!K93</f>
        <v>130.22</v>
      </c>
      <c r="L76" s="238">
        <f>'VZOR 1'!L93</f>
        <v>0.89947780678851175</v>
      </c>
      <c r="M76" s="238">
        <f>'VZOR 1'!M93</f>
        <v>0.77</v>
      </c>
      <c r="N76" s="238">
        <f>'VZOR 1'!N93</f>
        <v>13.09</v>
      </c>
      <c r="O76" s="238" t="str">
        <f>'VZOR 1'!O93</f>
        <v>Box</v>
      </c>
      <c r="P76" s="238" t="str">
        <f>'VZOR 1'!P93</f>
        <v>part</v>
      </c>
      <c r="Q76" s="238">
        <f>'VZOR 1'!Q93</f>
        <v>5.7</v>
      </c>
      <c r="R76" s="238">
        <f>'VZOR 1'!R93</f>
        <v>6</v>
      </c>
      <c r="S76" s="243" t="s">
        <v>133</v>
      </c>
      <c r="T76" s="106">
        <f t="shared" si="10"/>
        <v>13.022</v>
      </c>
      <c r="U76" s="245">
        <f t="shared" si="6"/>
        <v>5.9807969162833743</v>
      </c>
      <c r="V76" s="107">
        <f t="shared" si="7"/>
        <v>1.89</v>
      </c>
      <c r="W76" s="107">
        <f t="shared" si="8"/>
        <v>32.130000000000003</v>
      </c>
      <c r="X76" s="123">
        <f t="shared" si="9"/>
        <v>1.1199999999999999</v>
      </c>
      <c r="Y76" s="109"/>
      <c r="Z76" s="109"/>
      <c r="AA76" s="109"/>
    </row>
    <row r="77" spans="1:27" s="48" customFormat="1" ht="51" x14ac:dyDescent="0.2">
      <c r="A77" s="238">
        <f>'VZOR 1'!A94</f>
        <v>76</v>
      </c>
      <c r="B77" s="238" t="str">
        <f>'VZOR 1'!B94</f>
        <v>Women's skirt 100% COTTON Юбка женская 100% хлопок  размер: 46-50, рост 165-187</v>
      </c>
      <c r="C77" s="238" t="str">
        <f>'VZOR 1'!C94</f>
        <v>___</v>
      </c>
      <c r="D77" s="238" t="str">
        <f>'VZOR 1'!D94</f>
        <v>MANILLA</v>
      </c>
      <c r="E77" s="238" t="str">
        <f>'VZOR 1'!E94</f>
        <v>MANILLA</v>
      </c>
      <c r="F77" s="238">
        <f>'VZOR 1'!F94</f>
        <v>6204520000</v>
      </c>
      <c r="G77" s="238" t="str">
        <f>'VZOR 1'!G94</f>
        <v>POLAND</v>
      </c>
      <c r="H77" s="238" t="str">
        <f>'VZOR 1'!H94</f>
        <v>pcs</v>
      </c>
      <c r="I77" s="238">
        <f>'VZOR 1'!I94</f>
        <v>25</v>
      </c>
      <c r="J77" s="238">
        <f>'VZOR 1'!J94</f>
        <v>6.7299999999999995</v>
      </c>
      <c r="K77" s="238">
        <f>'VZOR 1'!K94</f>
        <v>168.25</v>
      </c>
      <c r="L77" s="238">
        <f>'VZOR 1'!L94</f>
        <v>0.90044576523031206</v>
      </c>
      <c r="M77" s="238">
        <f>'VZOR 1'!M94</f>
        <v>0.67</v>
      </c>
      <c r="N77" s="238">
        <f>'VZOR 1'!N94</f>
        <v>16.75</v>
      </c>
      <c r="O77" s="238" t="str">
        <f>'VZOR 1'!O94</f>
        <v>Box</v>
      </c>
      <c r="P77" s="238" t="str">
        <f>'VZOR 1'!P94</f>
        <v>part</v>
      </c>
      <c r="Q77" s="238">
        <f>'VZOR 1'!Q94</f>
        <v>8.84</v>
      </c>
      <c r="R77" s="238">
        <f>'VZOR 1'!R94</f>
        <v>9.3000000000000007</v>
      </c>
      <c r="S77" s="243" t="s">
        <v>132</v>
      </c>
      <c r="T77" s="246">
        <f t="shared" ref="T77:T93" si="11">2.2*$Z$1*Q77</f>
        <v>20.970497702039758</v>
      </c>
      <c r="U77" s="245">
        <f t="shared" si="6"/>
        <v>7.7274541634516796</v>
      </c>
      <c r="V77" s="107">
        <f t="shared" si="7"/>
        <v>1.82</v>
      </c>
      <c r="W77" s="107">
        <f t="shared" si="8"/>
        <v>45.5</v>
      </c>
      <c r="X77" s="123">
        <f t="shared" si="9"/>
        <v>1.1499999999999999</v>
      </c>
      <c r="Y77" s="109"/>
      <c r="Z77" s="109"/>
      <c r="AA77" s="109"/>
    </row>
    <row r="78" spans="1:27" s="48" customFormat="1" ht="51" x14ac:dyDescent="0.2">
      <c r="A78" s="238">
        <f>'VZOR 1'!A95</f>
        <v>77</v>
      </c>
      <c r="B78" s="238" t="str">
        <f>'VZOR 1'!B95</f>
        <v>Women's skirt 95% COTTON, 5% ELASTAN Юбка женская 95% хлопок, 5% эластан  размер: 46-50, рост 165-187</v>
      </c>
      <c r="C78" s="238" t="str">
        <f>'VZOR 1'!C95</f>
        <v>___</v>
      </c>
      <c r="D78" s="238" t="str">
        <f>'VZOR 1'!D95</f>
        <v>TERASTYL</v>
      </c>
      <c r="E78" s="238" t="str">
        <f>'VZOR 1'!E95</f>
        <v>TERASTYL</v>
      </c>
      <c r="F78" s="238">
        <f>'VZOR 1'!F95</f>
        <v>6204520000</v>
      </c>
      <c r="G78" s="238" t="str">
        <f>'VZOR 1'!G95</f>
        <v>POLAND</v>
      </c>
      <c r="H78" s="238" t="str">
        <f>'VZOR 1'!H95</f>
        <v>pcs</v>
      </c>
      <c r="I78" s="238">
        <f>'VZOR 1'!I95</f>
        <v>8</v>
      </c>
      <c r="J78" s="238">
        <f>'VZOR 1'!J95</f>
        <v>9.0399999999999991</v>
      </c>
      <c r="K78" s="238">
        <f>'VZOR 1'!K95</f>
        <v>72.319999999999993</v>
      </c>
      <c r="L78" s="238">
        <f>'VZOR 1'!L95</f>
        <v>0.90044247787610621</v>
      </c>
      <c r="M78" s="238">
        <f>'VZOR 1'!M95</f>
        <v>0.9</v>
      </c>
      <c r="N78" s="238">
        <f>'VZOR 1'!N95</f>
        <v>7.2</v>
      </c>
      <c r="O78" s="238" t="str">
        <f>'VZOR 1'!O95</f>
        <v>Box</v>
      </c>
      <c r="P78" s="238" t="str">
        <f>'VZOR 1'!P95</f>
        <v>part</v>
      </c>
      <c r="Q78" s="238">
        <f>'VZOR 1'!Q95</f>
        <v>3.8</v>
      </c>
      <c r="R78" s="238">
        <f>'VZOR 1'!R95</f>
        <v>4</v>
      </c>
      <c r="S78" s="243" t="s">
        <v>132</v>
      </c>
      <c r="T78" s="246">
        <f t="shared" si="11"/>
        <v>9.0144673379808911</v>
      </c>
      <c r="U78" s="245">
        <f t="shared" si="6"/>
        <v>3.3215422591430928</v>
      </c>
      <c r="V78" s="107">
        <f t="shared" si="7"/>
        <v>2.44</v>
      </c>
      <c r="W78" s="107">
        <f t="shared" si="8"/>
        <v>19.52</v>
      </c>
      <c r="X78" s="123">
        <f t="shared" si="9"/>
        <v>1.54</v>
      </c>
      <c r="Y78" s="109"/>
      <c r="Z78" s="109"/>
      <c r="AA78" s="109"/>
    </row>
    <row r="79" spans="1:27" s="48" customFormat="1" ht="51" x14ac:dyDescent="0.2">
      <c r="A79" s="238">
        <f>'VZOR 1'!A96</f>
        <v>78</v>
      </c>
      <c r="B79" s="238" t="str">
        <f>'VZOR 1'!B96</f>
        <v>WOMEN's TROUSERS 70% VI, 30% PES Брюки женские 70% вискоза, 30% полиэстер  размер: 46-50, рост 165-187</v>
      </c>
      <c r="C79" s="238" t="str">
        <f>'VZOR 1'!C96</f>
        <v>___</v>
      </c>
      <c r="D79" s="238" t="str">
        <f>'VZOR 1'!D96</f>
        <v>TERESA</v>
      </c>
      <c r="E79" s="238" t="str">
        <f>'VZOR 1'!E96</f>
        <v>TERESA</v>
      </c>
      <c r="F79" s="238">
        <f>'VZOR 1'!F96</f>
        <v>6204691800</v>
      </c>
      <c r="G79" s="238" t="str">
        <f>'VZOR 1'!G96</f>
        <v>POLAND</v>
      </c>
      <c r="H79" s="238" t="str">
        <f>'VZOR 1'!H96</f>
        <v>pcs</v>
      </c>
      <c r="I79" s="238">
        <f>'VZOR 1'!I96</f>
        <v>15</v>
      </c>
      <c r="J79" s="238">
        <f>'VZOR 1'!J96</f>
        <v>8.24</v>
      </c>
      <c r="K79" s="238">
        <f>'VZOR 1'!K96</f>
        <v>123.6</v>
      </c>
      <c r="L79" s="238">
        <f>'VZOR 1'!L96</f>
        <v>0.90048543689320393</v>
      </c>
      <c r="M79" s="238">
        <f>'VZOR 1'!M96</f>
        <v>0.82</v>
      </c>
      <c r="N79" s="238">
        <f>'VZOR 1'!N96</f>
        <v>12.3</v>
      </c>
      <c r="O79" s="238" t="str">
        <f>'VZOR 1'!O96</f>
        <v>Box</v>
      </c>
      <c r="P79" s="238" t="str">
        <f>'VZOR 1'!P96</f>
        <v>part</v>
      </c>
      <c r="Q79" s="238">
        <f>'VZOR 1'!Q96</f>
        <v>4.75</v>
      </c>
      <c r="R79" s="238">
        <f>'VZOR 1'!R96</f>
        <v>5</v>
      </c>
      <c r="S79" s="243" t="s">
        <v>132</v>
      </c>
      <c r="T79" s="246">
        <f t="shared" si="11"/>
        <v>11.268084172476115</v>
      </c>
      <c r="U79" s="245">
        <f t="shared" si="6"/>
        <v>5.6767508743098221</v>
      </c>
      <c r="V79" s="107">
        <f t="shared" si="7"/>
        <v>1.95</v>
      </c>
      <c r="W79" s="107">
        <f t="shared" si="8"/>
        <v>29.25</v>
      </c>
      <c r="X79" s="123">
        <f t="shared" si="9"/>
        <v>1.1299999999999999</v>
      </c>
      <c r="Y79" s="109"/>
      <c r="Z79" s="109"/>
      <c r="AA79" s="109"/>
    </row>
    <row r="80" spans="1:27" s="48" customFormat="1" ht="51" x14ac:dyDescent="0.2">
      <c r="A80" s="238">
        <f>'VZOR 1'!A97</f>
        <v>79</v>
      </c>
      <c r="B80" s="238" t="str">
        <f>'VZOR 1'!B97</f>
        <v>WOMEN's TROUSERS 70% VI, 30% PES Брюки женские 70% вискоза, 30% полиэстер  размер: 46-50, рост 165-187</v>
      </c>
      <c r="C80" s="238" t="str">
        <f>'VZOR 1'!C97</f>
        <v>___</v>
      </c>
      <c r="D80" s="238" t="str">
        <f>'VZOR 1'!D97</f>
        <v>TERASTYL</v>
      </c>
      <c r="E80" s="238" t="str">
        <f>'VZOR 1'!E97</f>
        <v>TERASTYL</v>
      </c>
      <c r="F80" s="238">
        <f>'VZOR 1'!F97</f>
        <v>6204691800</v>
      </c>
      <c r="G80" s="238" t="str">
        <f>'VZOR 1'!G97</f>
        <v>POLAND</v>
      </c>
      <c r="H80" s="238" t="str">
        <f>'VZOR 1'!H97</f>
        <v>pcs</v>
      </c>
      <c r="I80" s="238">
        <f>'VZOR 1'!I97</f>
        <v>10</v>
      </c>
      <c r="J80" s="238">
        <f>'VZOR 1'!J97</f>
        <v>9.89</v>
      </c>
      <c r="K80" s="238">
        <f>'VZOR 1'!K97</f>
        <v>98.9</v>
      </c>
      <c r="L80" s="238">
        <f>'VZOR 1'!L97</f>
        <v>0.8998988877654196</v>
      </c>
      <c r="M80" s="238">
        <f>'VZOR 1'!M97</f>
        <v>0.99</v>
      </c>
      <c r="N80" s="238">
        <f>'VZOR 1'!N97</f>
        <v>9.9</v>
      </c>
      <c r="O80" s="238" t="str">
        <f>'VZOR 1'!O97</f>
        <v>Box</v>
      </c>
      <c r="P80" s="238" t="str">
        <f>'VZOR 1'!P97</f>
        <v>part</v>
      </c>
      <c r="Q80" s="238">
        <f>'VZOR 1'!Q97</f>
        <v>3.8</v>
      </c>
      <c r="R80" s="238">
        <f>'VZOR 1'!R97</f>
        <v>4</v>
      </c>
      <c r="S80" s="243" t="s">
        <v>132</v>
      </c>
      <c r="T80" s="246">
        <f t="shared" si="11"/>
        <v>9.0144673379808911</v>
      </c>
      <c r="U80" s="245">
        <f t="shared" si="6"/>
        <v>4.5423192675504973</v>
      </c>
      <c r="V80" s="107">
        <f t="shared" si="7"/>
        <v>2.35</v>
      </c>
      <c r="W80" s="107">
        <f t="shared" si="8"/>
        <v>23.5</v>
      </c>
      <c r="X80" s="123">
        <f t="shared" si="9"/>
        <v>1.36</v>
      </c>
      <c r="Y80" s="109"/>
      <c r="Z80" s="109"/>
      <c r="AA80" s="109"/>
    </row>
    <row r="81" spans="1:27" s="48" customFormat="1" ht="51" x14ac:dyDescent="0.2">
      <c r="A81" s="238">
        <f>'VZOR 1'!A98</f>
        <v>80</v>
      </c>
      <c r="B81" s="238" t="str">
        <f>'VZOR 1'!B98</f>
        <v>WOMEN's TROUSERS 95% VI, 5% EL Брюки женские 95% вискоза, 5% эластан  размер: 46-50, рост 165-187</v>
      </c>
      <c r="C81" s="238" t="str">
        <f>'VZOR 1'!C98</f>
        <v>___</v>
      </c>
      <c r="D81" s="238" t="str">
        <f>'VZOR 1'!D98</f>
        <v>TERASTYL</v>
      </c>
      <c r="E81" s="238" t="str">
        <f>'VZOR 1'!E98</f>
        <v>TERASTYL</v>
      </c>
      <c r="F81" s="238">
        <f>'VZOR 1'!F98</f>
        <v>6204691800</v>
      </c>
      <c r="G81" s="238" t="str">
        <f>'VZOR 1'!G98</f>
        <v>POLAND</v>
      </c>
      <c r="H81" s="238" t="str">
        <f>'VZOR 1'!H98</f>
        <v>pcs</v>
      </c>
      <c r="I81" s="238">
        <f>'VZOR 1'!I98</f>
        <v>5</v>
      </c>
      <c r="J81" s="238">
        <f>'VZOR 1'!J98</f>
        <v>12.39</v>
      </c>
      <c r="K81" s="238">
        <f>'VZOR 1'!K98</f>
        <v>61.95</v>
      </c>
      <c r="L81" s="238">
        <f>'VZOR 1'!L98</f>
        <v>0.89991928974979829</v>
      </c>
      <c r="M81" s="238">
        <f>'VZOR 1'!M98</f>
        <v>1.24</v>
      </c>
      <c r="N81" s="238">
        <f>'VZOR 1'!N98</f>
        <v>6.2</v>
      </c>
      <c r="O81" s="238" t="str">
        <f>'VZOR 1'!O98</f>
        <v>Box</v>
      </c>
      <c r="P81" s="238" t="str">
        <f>'VZOR 1'!P98</f>
        <v>part</v>
      </c>
      <c r="Q81" s="238">
        <f>'VZOR 1'!Q98</f>
        <v>2.38</v>
      </c>
      <c r="R81" s="238">
        <f>'VZOR 1'!R98</f>
        <v>2.5</v>
      </c>
      <c r="S81" s="243" t="s">
        <v>132</v>
      </c>
      <c r="T81" s="246">
        <f t="shared" si="11"/>
        <v>5.6459032274722425</v>
      </c>
      <c r="U81" s="245">
        <f t="shared" si="6"/>
        <v>2.8452646979247045</v>
      </c>
      <c r="V81" s="107">
        <f t="shared" si="7"/>
        <v>2.94</v>
      </c>
      <c r="W81" s="107">
        <f t="shared" si="8"/>
        <v>14.7</v>
      </c>
      <c r="X81" s="123">
        <f t="shared" si="9"/>
        <v>1.7</v>
      </c>
      <c r="Y81" s="109"/>
      <c r="Z81" s="109"/>
      <c r="AA81" s="109"/>
    </row>
    <row r="82" spans="1:27" s="48" customFormat="1" ht="51" x14ac:dyDescent="0.2">
      <c r="A82" s="238">
        <f>'VZOR 1'!A99</f>
        <v>81</v>
      </c>
      <c r="B82" s="238" t="str">
        <f>'VZOR 1'!B99</f>
        <v>Women's blouse 100% POLIESTER Блузка женская 100% полиэстер размер: 46-50, обхват груди: 92-100, шея 37-39/см, рост 165-175</v>
      </c>
      <c r="C82" s="238" t="str">
        <f>'VZOR 1'!C99</f>
        <v>___</v>
      </c>
      <c r="D82" s="238" t="str">
        <f>'VZOR 1'!D99</f>
        <v>TERASTYL</v>
      </c>
      <c r="E82" s="238" t="str">
        <f>'VZOR 1'!E99</f>
        <v>TERASTYL</v>
      </c>
      <c r="F82" s="238">
        <f>'VZOR 1'!F99</f>
        <v>6206400000</v>
      </c>
      <c r="G82" s="238" t="str">
        <f>'VZOR 1'!G99</f>
        <v>POLAND</v>
      </c>
      <c r="H82" s="238" t="str">
        <f>'VZOR 1'!H99</f>
        <v>pcs</v>
      </c>
      <c r="I82" s="238">
        <f>'VZOR 1'!I99</f>
        <v>4</v>
      </c>
      <c r="J82" s="238">
        <f>'VZOR 1'!J99</f>
        <v>4.3599999999999994</v>
      </c>
      <c r="K82" s="238">
        <f>'VZOR 1'!K99</f>
        <v>17.440000000000001</v>
      </c>
      <c r="L82" s="238">
        <f>'VZOR 1'!L99</f>
        <v>0.89908256880733939</v>
      </c>
      <c r="M82" s="238">
        <f>'VZOR 1'!M99</f>
        <v>0.44</v>
      </c>
      <c r="N82" s="238">
        <f>'VZOR 1'!N99</f>
        <v>1.76</v>
      </c>
      <c r="O82" s="238" t="str">
        <f>'VZOR 1'!O99</f>
        <v>Box</v>
      </c>
      <c r="P82" s="238" t="str">
        <f>'VZOR 1'!P99</f>
        <v>part</v>
      </c>
      <c r="Q82" s="238">
        <f>'VZOR 1'!Q99</f>
        <v>0.67</v>
      </c>
      <c r="R82" s="238">
        <f>'VZOR 1'!R99</f>
        <v>0.7</v>
      </c>
      <c r="S82" s="243" t="s">
        <v>132</v>
      </c>
      <c r="T82" s="246">
        <f t="shared" si="11"/>
        <v>1.5893929253808416</v>
      </c>
      <c r="U82" s="245">
        <f t="shared" si="6"/>
        <v>0.80099138550132121</v>
      </c>
      <c r="V82" s="107">
        <f t="shared" si="7"/>
        <v>1.04</v>
      </c>
      <c r="W82" s="107">
        <f t="shared" si="8"/>
        <v>4.16</v>
      </c>
      <c r="X82" s="123">
        <f t="shared" si="9"/>
        <v>0.60000000000000009</v>
      </c>
      <c r="Y82" s="109"/>
      <c r="Z82" s="109"/>
      <c r="AA82" s="109"/>
    </row>
    <row r="83" spans="1:27" s="48" customFormat="1" ht="51" x14ac:dyDescent="0.2">
      <c r="A83" s="238">
        <f>'VZOR 1'!A100</f>
        <v>82</v>
      </c>
      <c r="B83" s="238" t="str">
        <f>'VZOR 1'!B100</f>
        <v>Women's blouse 68% VISCOSE, 32% ACETAT Блузка женская 68% вискоза, 32% ацетат размер: 46-50, обхват груди: 92-100, шея 37-39/см, рост 165-175</v>
      </c>
      <c r="C83" s="238" t="str">
        <f>'VZOR 1'!C100</f>
        <v>___</v>
      </c>
      <c r="D83" s="238" t="str">
        <f>'VZOR 1'!D100</f>
        <v>PAPARAZZI</v>
      </c>
      <c r="E83" s="238" t="str">
        <f>'VZOR 1'!E100</f>
        <v>PAPARAZZI</v>
      </c>
      <c r="F83" s="238">
        <f>'VZOR 1'!F100</f>
        <v>6206400000</v>
      </c>
      <c r="G83" s="238" t="str">
        <f>'VZOR 1'!G100</f>
        <v>POLAND</v>
      </c>
      <c r="H83" s="238" t="str">
        <f>'VZOR 1'!H100</f>
        <v>pcs</v>
      </c>
      <c r="I83" s="238">
        <f>'VZOR 1'!I100</f>
        <v>30</v>
      </c>
      <c r="J83" s="238">
        <f>'VZOR 1'!J100</f>
        <v>4.12</v>
      </c>
      <c r="K83" s="238">
        <f>'VZOR 1'!K100</f>
        <v>123.6</v>
      </c>
      <c r="L83" s="238">
        <f>'VZOR 1'!L100</f>
        <v>0.90048543689320393</v>
      </c>
      <c r="M83" s="238">
        <f>'VZOR 1'!M100</f>
        <v>0.41</v>
      </c>
      <c r="N83" s="238">
        <f>'VZOR 1'!N100</f>
        <v>12.3</v>
      </c>
      <c r="O83" s="238" t="str">
        <f>'VZOR 1'!O100</f>
        <v>Box</v>
      </c>
      <c r="P83" s="238" t="str">
        <f>'VZOR 1'!P100</f>
        <v>part</v>
      </c>
      <c r="Q83" s="238">
        <f>'VZOR 1'!Q100</f>
        <v>4.75</v>
      </c>
      <c r="R83" s="238">
        <f>'VZOR 1'!R100</f>
        <v>5</v>
      </c>
      <c r="S83" s="243" t="s">
        <v>132</v>
      </c>
      <c r="T83" s="246">
        <f t="shared" si="11"/>
        <v>11.268084172476115</v>
      </c>
      <c r="U83" s="245">
        <f t="shared" si="6"/>
        <v>5.6767508743098221</v>
      </c>
      <c r="V83" s="107">
        <f t="shared" si="7"/>
        <v>0.97</v>
      </c>
      <c r="W83" s="107">
        <f t="shared" si="8"/>
        <v>29.1</v>
      </c>
      <c r="X83" s="123">
        <f t="shared" si="9"/>
        <v>0.56000000000000005</v>
      </c>
      <c r="Y83" s="109"/>
      <c r="Z83" s="109"/>
      <c r="AA83" s="109"/>
    </row>
    <row r="84" spans="1:27" s="48" customFormat="1" ht="51" x14ac:dyDescent="0.2">
      <c r="A84" s="238">
        <f>'VZOR 1'!A101</f>
        <v>83</v>
      </c>
      <c r="B84" s="238" t="str">
        <f>'VZOR 1'!B101</f>
        <v>women's Vest 70% ACRLIC, 30% WOOL Безрукавка женская 70% акрилC, 30% шерсть  размер: 46-50, обхват груди: 92-100, рост 165-202</v>
      </c>
      <c r="C84" s="238" t="str">
        <f>'VZOR 1'!C101</f>
        <v>___</v>
      </c>
      <c r="D84" s="238" t="str">
        <f>'VZOR 1'!D101</f>
        <v>TERASTYL</v>
      </c>
      <c r="E84" s="238" t="str">
        <f>'VZOR 1'!E101</f>
        <v>TERASTYL</v>
      </c>
      <c r="F84" s="238">
        <f>'VZOR 1'!F101</f>
        <v>6211439000</v>
      </c>
      <c r="G84" s="238" t="str">
        <f>'VZOR 1'!G101</f>
        <v>POLAND</v>
      </c>
      <c r="H84" s="238" t="str">
        <f>'VZOR 1'!H101</f>
        <v>pcs</v>
      </c>
      <c r="I84" s="238">
        <f>'VZOR 1'!I101</f>
        <v>25</v>
      </c>
      <c r="J84" s="238">
        <f>'VZOR 1'!J101</f>
        <v>8.9</v>
      </c>
      <c r="K84" s="238">
        <f>'VZOR 1'!K101</f>
        <v>222.5</v>
      </c>
      <c r="L84" s="238">
        <f>'VZOR 1'!L101</f>
        <v>0.9</v>
      </c>
      <c r="M84" s="238">
        <f>'VZOR 1'!M101</f>
        <v>0.89</v>
      </c>
      <c r="N84" s="238">
        <f>'VZOR 1'!N101</f>
        <v>22.25</v>
      </c>
      <c r="O84" s="238" t="str">
        <f>'VZOR 1'!O101</f>
        <v>Box</v>
      </c>
      <c r="P84" s="238">
        <f>'VZOR 1'!P101</f>
        <v>1</v>
      </c>
      <c r="Q84" s="238">
        <f>'VZOR 1'!Q101</f>
        <v>8.5500000000000007</v>
      </c>
      <c r="R84" s="238">
        <f>'VZOR 1'!R101</f>
        <v>9</v>
      </c>
      <c r="S84" s="243" t="s">
        <v>132</v>
      </c>
      <c r="T84" s="246">
        <f t="shared" si="11"/>
        <v>20.282551510457008</v>
      </c>
      <c r="U84" s="245">
        <f t="shared" si="6"/>
        <v>10.219070141860319</v>
      </c>
      <c r="V84" s="107">
        <f t="shared" si="7"/>
        <v>2.11</v>
      </c>
      <c r="W84" s="107">
        <f t="shared" si="8"/>
        <v>52.75</v>
      </c>
      <c r="X84" s="123">
        <f t="shared" si="9"/>
        <v>1.2199999999999998</v>
      </c>
      <c r="Y84" s="109"/>
      <c r="Z84" s="109"/>
      <c r="AA84" s="109"/>
    </row>
    <row r="85" spans="1:27" s="48" customFormat="1" ht="51" x14ac:dyDescent="0.2">
      <c r="A85" s="238" t="e">
        <f>'VZOR 1'!#REF!</f>
        <v>#REF!</v>
      </c>
      <c r="B85" s="238" t="e">
        <f>'VZOR 1'!#REF!</f>
        <v>#REF!</v>
      </c>
      <c r="C85" s="238" t="e">
        <f>'VZOR 1'!#REF!</f>
        <v>#REF!</v>
      </c>
      <c r="D85" s="238" t="e">
        <f>'VZOR 1'!#REF!</f>
        <v>#REF!</v>
      </c>
      <c r="E85" s="238" t="e">
        <f>'VZOR 1'!#REF!</f>
        <v>#REF!</v>
      </c>
      <c r="F85" s="238" t="e">
        <f>'VZOR 1'!#REF!</f>
        <v>#REF!</v>
      </c>
      <c r="G85" s="238" t="e">
        <f>'VZOR 1'!#REF!</f>
        <v>#REF!</v>
      </c>
      <c r="H85" s="238" t="e">
        <f>'VZOR 1'!#REF!</f>
        <v>#REF!</v>
      </c>
      <c r="I85" s="238" t="e">
        <f>'VZOR 1'!#REF!</f>
        <v>#REF!</v>
      </c>
      <c r="J85" s="238" t="e">
        <f>'VZOR 1'!#REF!</f>
        <v>#REF!</v>
      </c>
      <c r="K85" s="238" t="e">
        <f>'VZOR 1'!#REF!</f>
        <v>#REF!</v>
      </c>
      <c r="L85" s="238" t="e">
        <f>'VZOR 1'!#REF!</f>
        <v>#REF!</v>
      </c>
      <c r="M85" s="238" t="e">
        <f>'VZOR 1'!#REF!</f>
        <v>#REF!</v>
      </c>
      <c r="N85" s="238" t="e">
        <f>'VZOR 1'!#REF!</f>
        <v>#REF!</v>
      </c>
      <c r="O85" s="238" t="e">
        <f>'VZOR 1'!#REF!</f>
        <v>#REF!</v>
      </c>
      <c r="P85" s="238" t="e">
        <f>'VZOR 1'!#REF!</f>
        <v>#REF!</v>
      </c>
      <c r="Q85" s="238" t="e">
        <f>'VZOR 1'!#REF!</f>
        <v>#REF!</v>
      </c>
      <c r="R85" s="238" t="e">
        <f>'VZOR 1'!#REF!</f>
        <v>#REF!</v>
      </c>
      <c r="S85" s="243" t="s">
        <v>132</v>
      </c>
      <c r="T85" s="246" t="e">
        <f t="shared" si="11"/>
        <v>#REF!</v>
      </c>
      <c r="U85" s="245" t="e">
        <f t="shared" si="6"/>
        <v>#REF!</v>
      </c>
      <c r="V85" s="107" t="e">
        <f t="shared" si="7"/>
        <v>#REF!</v>
      </c>
      <c r="W85" s="107" t="e">
        <f t="shared" si="8"/>
        <v>#REF!</v>
      </c>
      <c r="X85" s="123" t="e">
        <f t="shared" si="9"/>
        <v>#REF!</v>
      </c>
      <c r="Y85" s="109"/>
      <c r="Z85" s="109"/>
      <c r="AA85" s="109"/>
    </row>
    <row r="86" spans="1:27" s="48" customFormat="1" ht="51" x14ac:dyDescent="0.2">
      <c r="A86" s="238" t="e">
        <f>'VZOR 1'!#REF!</f>
        <v>#REF!</v>
      </c>
      <c r="B86" s="238" t="e">
        <f>'VZOR 1'!#REF!</f>
        <v>#REF!</v>
      </c>
      <c r="C86" s="238" t="e">
        <f>'VZOR 1'!#REF!</f>
        <v>#REF!</v>
      </c>
      <c r="D86" s="238" t="e">
        <f>'VZOR 1'!#REF!</f>
        <v>#REF!</v>
      </c>
      <c r="E86" s="238" t="e">
        <f>'VZOR 1'!#REF!</f>
        <v>#REF!</v>
      </c>
      <c r="F86" s="238" t="e">
        <f>'VZOR 1'!#REF!</f>
        <v>#REF!</v>
      </c>
      <c r="G86" s="238" t="e">
        <f>'VZOR 1'!#REF!</f>
        <v>#REF!</v>
      </c>
      <c r="H86" s="238" t="e">
        <f>'VZOR 1'!#REF!</f>
        <v>#REF!</v>
      </c>
      <c r="I86" s="238" t="e">
        <f>'VZOR 1'!#REF!</f>
        <v>#REF!</v>
      </c>
      <c r="J86" s="238" t="e">
        <f>'VZOR 1'!#REF!</f>
        <v>#REF!</v>
      </c>
      <c r="K86" s="238" t="e">
        <f>'VZOR 1'!#REF!</f>
        <v>#REF!</v>
      </c>
      <c r="L86" s="238" t="e">
        <f>'VZOR 1'!#REF!</f>
        <v>#REF!</v>
      </c>
      <c r="M86" s="238" t="e">
        <f>'VZOR 1'!#REF!</f>
        <v>#REF!</v>
      </c>
      <c r="N86" s="238" t="e">
        <f>'VZOR 1'!#REF!</f>
        <v>#REF!</v>
      </c>
      <c r="O86" s="238" t="e">
        <f>'VZOR 1'!#REF!</f>
        <v>#REF!</v>
      </c>
      <c r="P86" s="238" t="e">
        <f>'VZOR 1'!#REF!</f>
        <v>#REF!</v>
      </c>
      <c r="Q86" s="238" t="e">
        <f>'VZOR 1'!#REF!</f>
        <v>#REF!</v>
      </c>
      <c r="R86" s="238" t="e">
        <f>'VZOR 1'!#REF!</f>
        <v>#REF!</v>
      </c>
      <c r="S86" s="243" t="s">
        <v>132</v>
      </c>
      <c r="T86" s="246" t="e">
        <f t="shared" si="11"/>
        <v>#REF!</v>
      </c>
      <c r="U86" s="245" t="e">
        <f t="shared" si="6"/>
        <v>#REF!</v>
      </c>
      <c r="V86" s="107" t="e">
        <f t="shared" si="7"/>
        <v>#REF!</v>
      </c>
      <c r="W86" s="107" t="e">
        <f t="shared" si="8"/>
        <v>#REF!</v>
      </c>
      <c r="X86" s="123" t="e">
        <f t="shared" si="9"/>
        <v>#REF!</v>
      </c>
      <c r="Y86" s="109"/>
      <c r="Z86" s="109"/>
      <c r="AA86" s="109"/>
    </row>
    <row r="87" spans="1:27" s="48" customFormat="1" ht="51" x14ac:dyDescent="0.2">
      <c r="A87" s="238" t="e">
        <f>'VZOR 1'!#REF!</f>
        <v>#REF!</v>
      </c>
      <c r="B87" s="238" t="e">
        <f>'VZOR 1'!#REF!</f>
        <v>#REF!</v>
      </c>
      <c r="C87" s="238" t="e">
        <f>'VZOR 1'!#REF!</f>
        <v>#REF!</v>
      </c>
      <c r="D87" s="238" t="e">
        <f>'VZOR 1'!#REF!</f>
        <v>#REF!</v>
      </c>
      <c r="E87" s="238" t="e">
        <f>'VZOR 1'!#REF!</f>
        <v>#REF!</v>
      </c>
      <c r="F87" s="238" t="e">
        <f>'VZOR 1'!#REF!</f>
        <v>#REF!</v>
      </c>
      <c r="G87" s="238" t="e">
        <f>'VZOR 1'!#REF!</f>
        <v>#REF!</v>
      </c>
      <c r="H87" s="238" t="e">
        <f>'VZOR 1'!#REF!</f>
        <v>#REF!</v>
      </c>
      <c r="I87" s="238" t="e">
        <f>'VZOR 1'!#REF!</f>
        <v>#REF!</v>
      </c>
      <c r="J87" s="238" t="e">
        <f>'VZOR 1'!#REF!</f>
        <v>#REF!</v>
      </c>
      <c r="K87" s="238" t="e">
        <f>'VZOR 1'!#REF!</f>
        <v>#REF!</v>
      </c>
      <c r="L87" s="238" t="e">
        <f>'VZOR 1'!#REF!</f>
        <v>#REF!</v>
      </c>
      <c r="M87" s="238" t="e">
        <f>'VZOR 1'!#REF!</f>
        <v>#REF!</v>
      </c>
      <c r="N87" s="238" t="e">
        <f>'VZOR 1'!#REF!</f>
        <v>#REF!</v>
      </c>
      <c r="O87" s="238" t="e">
        <f>'VZOR 1'!#REF!</f>
        <v>#REF!</v>
      </c>
      <c r="P87" s="238" t="e">
        <f>'VZOR 1'!#REF!</f>
        <v>#REF!</v>
      </c>
      <c r="Q87" s="238" t="e">
        <f>'VZOR 1'!#REF!</f>
        <v>#REF!</v>
      </c>
      <c r="R87" s="238" t="e">
        <f>'VZOR 1'!#REF!</f>
        <v>#REF!</v>
      </c>
      <c r="S87" s="243" t="s">
        <v>132</v>
      </c>
      <c r="T87" s="246" t="e">
        <f t="shared" si="11"/>
        <v>#REF!</v>
      </c>
      <c r="U87" s="245" t="e">
        <f t="shared" si="6"/>
        <v>#REF!</v>
      </c>
      <c r="V87" s="107" t="e">
        <f t="shared" si="7"/>
        <v>#REF!</v>
      </c>
      <c r="W87" s="107" t="e">
        <f t="shared" si="8"/>
        <v>#REF!</v>
      </c>
      <c r="X87" s="123" t="e">
        <f t="shared" si="9"/>
        <v>#REF!</v>
      </c>
      <c r="Y87" s="109"/>
      <c r="Z87" s="109"/>
      <c r="AA87" s="109"/>
    </row>
    <row r="88" spans="1:27" s="48" customFormat="1" ht="51" x14ac:dyDescent="0.2">
      <c r="A88" s="238" t="e">
        <f>'VZOR 1'!#REF!</f>
        <v>#REF!</v>
      </c>
      <c r="B88" s="238" t="e">
        <f>'VZOR 1'!#REF!</f>
        <v>#REF!</v>
      </c>
      <c r="C88" s="238" t="e">
        <f>'VZOR 1'!#REF!</f>
        <v>#REF!</v>
      </c>
      <c r="D88" s="238" t="e">
        <f>'VZOR 1'!#REF!</f>
        <v>#REF!</v>
      </c>
      <c r="E88" s="238" t="e">
        <f>'VZOR 1'!#REF!</f>
        <v>#REF!</v>
      </c>
      <c r="F88" s="238" t="e">
        <f>'VZOR 1'!#REF!</f>
        <v>#REF!</v>
      </c>
      <c r="G88" s="238" t="e">
        <f>'VZOR 1'!#REF!</f>
        <v>#REF!</v>
      </c>
      <c r="H88" s="238" t="e">
        <f>'VZOR 1'!#REF!</f>
        <v>#REF!</v>
      </c>
      <c r="I88" s="238" t="e">
        <f>'VZOR 1'!#REF!</f>
        <v>#REF!</v>
      </c>
      <c r="J88" s="238" t="e">
        <f>'VZOR 1'!#REF!</f>
        <v>#REF!</v>
      </c>
      <c r="K88" s="238" t="e">
        <f>'VZOR 1'!#REF!</f>
        <v>#REF!</v>
      </c>
      <c r="L88" s="238" t="e">
        <f>'VZOR 1'!#REF!</f>
        <v>#REF!</v>
      </c>
      <c r="M88" s="238" t="e">
        <f>'VZOR 1'!#REF!</f>
        <v>#REF!</v>
      </c>
      <c r="N88" s="238" t="e">
        <f>'VZOR 1'!#REF!</f>
        <v>#REF!</v>
      </c>
      <c r="O88" s="238" t="e">
        <f>'VZOR 1'!#REF!</f>
        <v>#REF!</v>
      </c>
      <c r="P88" s="238" t="e">
        <f>'VZOR 1'!#REF!</f>
        <v>#REF!</v>
      </c>
      <c r="Q88" s="238" t="e">
        <f>'VZOR 1'!#REF!</f>
        <v>#REF!</v>
      </c>
      <c r="R88" s="238" t="e">
        <f>'VZOR 1'!#REF!</f>
        <v>#REF!</v>
      </c>
      <c r="S88" s="243" t="s">
        <v>132</v>
      </c>
      <c r="T88" s="246" t="e">
        <f t="shared" si="11"/>
        <v>#REF!</v>
      </c>
      <c r="U88" s="245" t="e">
        <f t="shared" si="6"/>
        <v>#REF!</v>
      </c>
      <c r="V88" s="107" t="e">
        <f t="shared" si="7"/>
        <v>#REF!</v>
      </c>
      <c r="W88" s="107" t="e">
        <f t="shared" si="8"/>
        <v>#REF!</v>
      </c>
      <c r="X88" s="123" t="e">
        <f t="shared" si="9"/>
        <v>#REF!</v>
      </c>
      <c r="Y88" s="109"/>
      <c r="Z88" s="109"/>
      <c r="AA88" s="109"/>
    </row>
    <row r="89" spans="1:27" s="48" customFormat="1" ht="51" x14ac:dyDescent="0.2">
      <c r="A89" s="238" t="e">
        <f>'VZOR 1'!#REF!</f>
        <v>#REF!</v>
      </c>
      <c r="B89" s="238" t="e">
        <f>'VZOR 1'!#REF!</f>
        <v>#REF!</v>
      </c>
      <c r="C89" s="238" t="e">
        <f>'VZOR 1'!#REF!</f>
        <v>#REF!</v>
      </c>
      <c r="D89" s="238" t="e">
        <f>'VZOR 1'!#REF!</f>
        <v>#REF!</v>
      </c>
      <c r="E89" s="238" t="e">
        <f>'VZOR 1'!#REF!</f>
        <v>#REF!</v>
      </c>
      <c r="F89" s="238" t="e">
        <f>'VZOR 1'!#REF!</f>
        <v>#REF!</v>
      </c>
      <c r="G89" s="238" t="e">
        <f>'VZOR 1'!#REF!</f>
        <v>#REF!</v>
      </c>
      <c r="H89" s="238" t="e">
        <f>'VZOR 1'!#REF!</f>
        <v>#REF!</v>
      </c>
      <c r="I89" s="238" t="e">
        <f>'VZOR 1'!#REF!</f>
        <v>#REF!</v>
      </c>
      <c r="J89" s="238" t="e">
        <f>'VZOR 1'!#REF!</f>
        <v>#REF!</v>
      </c>
      <c r="K89" s="238" t="e">
        <f>'VZOR 1'!#REF!</f>
        <v>#REF!</v>
      </c>
      <c r="L89" s="238" t="e">
        <f>'VZOR 1'!#REF!</f>
        <v>#REF!</v>
      </c>
      <c r="M89" s="238" t="e">
        <f>'VZOR 1'!#REF!</f>
        <v>#REF!</v>
      </c>
      <c r="N89" s="238" t="e">
        <f>'VZOR 1'!#REF!</f>
        <v>#REF!</v>
      </c>
      <c r="O89" s="238" t="e">
        <f>'VZOR 1'!#REF!</f>
        <v>#REF!</v>
      </c>
      <c r="P89" s="238" t="e">
        <f>'VZOR 1'!#REF!</f>
        <v>#REF!</v>
      </c>
      <c r="Q89" s="238" t="e">
        <f>'VZOR 1'!#REF!</f>
        <v>#REF!</v>
      </c>
      <c r="R89" s="238" t="e">
        <f>'VZOR 1'!#REF!</f>
        <v>#REF!</v>
      </c>
      <c r="S89" s="243" t="s">
        <v>132</v>
      </c>
      <c r="T89" s="246" t="e">
        <f t="shared" si="11"/>
        <v>#REF!</v>
      </c>
      <c r="U89" s="245" t="e">
        <f t="shared" si="6"/>
        <v>#REF!</v>
      </c>
      <c r="V89" s="107" t="e">
        <f t="shared" si="7"/>
        <v>#REF!</v>
      </c>
      <c r="W89" s="107" t="e">
        <f t="shared" si="8"/>
        <v>#REF!</v>
      </c>
      <c r="X89" s="123" t="e">
        <f t="shared" si="9"/>
        <v>#REF!</v>
      </c>
      <c r="Y89" s="109"/>
      <c r="Z89" s="109"/>
      <c r="AA89" s="109"/>
    </row>
    <row r="90" spans="1:27" s="48" customFormat="1" ht="51" x14ac:dyDescent="0.2">
      <c r="A90" s="238" t="e">
        <f>'VZOR 1'!#REF!</f>
        <v>#REF!</v>
      </c>
      <c r="B90" s="238" t="e">
        <f>'VZOR 1'!#REF!</f>
        <v>#REF!</v>
      </c>
      <c r="C90" s="238" t="e">
        <f>'VZOR 1'!#REF!</f>
        <v>#REF!</v>
      </c>
      <c r="D90" s="238" t="e">
        <f>'VZOR 1'!#REF!</f>
        <v>#REF!</v>
      </c>
      <c r="E90" s="238" t="e">
        <f>'VZOR 1'!#REF!</f>
        <v>#REF!</v>
      </c>
      <c r="F90" s="238" t="e">
        <f>'VZOR 1'!#REF!</f>
        <v>#REF!</v>
      </c>
      <c r="G90" s="238" t="e">
        <f>'VZOR 1'!#REF!</f>
        <v>#REF!</v>
      </c>
      <c r="H90" s="238" t="e">
        <f>'VZOR 1'!#REF!</f>
        <v>#REF!</v>
      </c>
      <c r="I90" s="238" t="e">
        <f>'VZOR 1'!#REF!</f>
        <v>#REF!</v>
      </c>
      <c r="J90" s="238" t="e">
        <f>'VZOR 1'!#REF!</f>
        <v>#REF!</v>
      </c>
      <c r="K90" s="238" t="e">
        <f>'VZOR 1'!#REF!</f>
        <v>#REF!</v>
      </c>
      <c r="L90" s="238" t="e">
        <f>'VZOR 1'!#REF!</f>
        <v>#REF!</v>
      </c>
      <c r="M90" s="238" t="e">
        <f>'VZOR 1'!#REF!</f>
        <v>#REF!</v>
      </c>
      <c r="N90" s="238" t="e">
        <f>'VZOR 1'!#REF!</f>
        <v>#REF!</v>
      </c>
      <c r="O90" s="238" t="e">
        <f>'VZOR 1'!#REF!</f>
        <v>#REF!</v>
      </c>
      <c r="P90" s="238" t="e">
        <f>'VZOR 1'!#REF!</f>
        <v>#REF!</v>
      </c>
      <c r="Q90" s="238" t="e">
        <f>'VZOR 1'!#REF!</f>
        <v>#REF!</v>
      </c>
      <c r="R90" s="238" t="e">
        <f>'VZOR 1'!#REF!</f>
        <v>#REF!</v>
      </c>
      <c r="S90" s="243" t="s">
        <v>132</v>
      </c>
      <c r="T90" s="246" t="e">
        <f t="shared" si="11"/>
        <v>#REF!</v>
      </c>
      <c r="U90" s="245" t="e">
        <f t="shared" si="6"/>
        <v>#REF!</v>
      </c>
      <c r="V90" s="107" t="e">
        <f t="shared" si="7"/>
        <v>#REF!</v>
      </c>
      <c r="W90" s="107" t="e">
        <f t="shared" si="8"/>
        <v>#REF!</v>
      </c>
      <c r="X90" s="123" t="e">
        <f t="shared" si="9"/>
        <v>#REF!</v>
      </c>
      <c r="Y90" s="109"/>
      <c r="Z90" s="109"/>
      <c r="AA90" s="109"/>
    </row>
    <row r="91" spans="1:27" s="48" customFormat="1" ht="51" x14ac:dyDescent="0.2">
      <c r="A91" s="238" t="e">
        <f>'VZOR 1'!#REF!</f>
        <v>#REF!</v>
      </c>
      <c r="B91" s="238" t="e">
        <f>'VZOR 1'!#REF!</f>
        <v>#REF!</v>
      </c>
      <c r="C91" s="238" t="e">
        <f>'VZOR 1'!#REF!</f>
        <v>#REF!</v>
      </c>
      <c r="D91" s="238" t="e">
        <f>'VZOR 1'!#REF!</f>
        <v>#REF!</v>
      </c>
      <c r="E91" s="238" t="e">
        <f>'VZOR 1'!#REF!</f>
        <v>#REF!</v>
      </c>
      <c r="F91" s="238" t="e">
        <f>'VZOR 1'!#REF!</f>
        <v>#REF!</v>
      </c>
      <c r="G91" s="238" t="e">
        <f>'VZOR 1'!#REF!</f>
        <v>#REF!</v>
      </c>
      <c r="H91" s="238" t="e">
        <f>'VZOR 1'!#REF!</f>
        <v>#REF!</v>
      </c>
      <c r="I91" s="238" t="e">
        <f>'VZOR 1'!#REF!</f>
        <v>#REF!</v>
      </c>
      <c r="J91" s="238" t="e">
        <f>'VZOR 1'!#REF!</f>
        <v>#REF!</v>
      </c>
      <c r="K91" s="238" t="e">
        <f>'VZOR 1'!#REF!</f>
        <v>#REF!</v>
      </c>
      <c r="L91" s="238" t="e">
        <f>'VZOR 1'!#REF!</f>
        <v>#REF!</v>
      </c>
      <c r="M91" s="238" t="e">
        <f>'VZOR 1'!#REF!</f>
        <v>#REF!</v>
      </c>
      <c r="N91" s="238" t="e">
        <f>'VZOR 1'!#REF!</f>
        <v>#REF!</v>
      </c>
      <c r="O91" s="238" t="e">
        <f>'VZOR 1'!#REF!</f>
        <v>#REF!</v>
      </c>
      <c r="P91" s="238" t="e">
        <f>'VZOR 1'!#REF!</f>
        <v>#REF!</v>
      </c>
      <c r="Q91" s="238" t="e">
        <f>'VZOR 1'!#REF!</f>
        <v>#REF!</v>
      </c>
      <c r="R91" s="238" t="e">
        <f>'VZOR 1'!#REF!</f>
        <v>#REF!</v>
      </c>
      <c r="S91" s="243" t="s">
        <v>132</v>
      </c>
      <c r="T91" s="246" t="e">
        <f t="shared" si="11"/>
        <v>#REF!</v>
      </c>
      <c r="U91" s="245" t="e">
        <f t="shared" si="6"/>
        <v>#REF!</v>
      </c>
      <c r="V91" s="107" t="e">
        <f t="shared" si="7"/>
        <v>#REF!</v>
      </c>
      <c r="W91" s="107" t="e">
        <f t="shared" si="8"/>
        <v>#REF!</v>
      </c>
      <c r="X91" s="123" t="e">
        <f t="shared" si="9"/>
        <v>#REF!</v>
      </c>
      <c r="Y91" s="109"/>
      <c r="Z91" s="109"/>
      <c r="AA91" s="109"/>
    </row>
    <row r="92" spans="1:27" s="48" customFormat="1" ht="51" x14ac:dyDescent="0.2">
      <c r="A92" s="238" t="e">
        <f>'VZOR 1'!#REF!</f>
        <v>#REF!</v>
      </c>
      <c r="B92" s="238" t="e">
        <f>'VZOR 1'!#REF!</f>
        <v>#REF!</v>
      </c>
      <c r="C92" s="238" t="e">
        <f>'VZOR 1'!#REF!</f>
        <v>#REF!</v>
      </c>
      <c r="D92" s="238" t="e">
        <f>'VZOR 1'!#REF!</f>
        <v>#REF!</v>
      </c>
      <c r="E92" s="238" t="e">
        <f>'VZOR 1'!#REF!</f>
        <v>#REF!</v>
      </c>
      <c r="F92" s="238" t="e">
        <f>'VZOR 1'!#REF!</f>
        <v>#REF!</v>
      </c>
      <c r="G92" s="238" t="e">
        <f>'VZOR 1'!#REF!</f>
        <v>#REF!</v>
      </c>
      <c r="H92" s="238" t="e">
        <f>'VZOR 1'!#REF!</f>
        <v>#REF!</v>
      </c>
      <c r="I92" s="238" t="e">
        <f>'VZOR 1'!#REF!</f>
        <v>#REF!</v>
      </c>
      <c r="J92" s="238" t="e">
        <f>'VZOR 1'!#REF!</f>
        <v>#REF!</v>
      </c>
      <c r="K92" s="238" t="e">
        <f>'VZOR 1'!#REF!</f>
        <v>#REF!</v>
      </c>
      <c r="L92" s="238" t="e">
        <f>'VZOR 1'!#REF!</f>
        <v>#REF!</v>
      </c>
      <c r="M92" s="238" t="e">
        <f>'VZOR 1'!#REF!</f>
        <v>#REF!</v>
      </c>
      <c r="N92" s="238" t="e">
        <f>'VZOR 1'!#REF!</f>
        <v>#REF!</v>
      </c>
      <c r="O92" s="238" t="e">
        <f>'VZOR 1'!#REF!</f>
        <v>#REF!</v>
      </c>
      <c r="P92" s="238" t="e">
        <f>'VZOR 1'!#REF!</f>
        <v>#REF!</v>
      </c>
      <c r="Q92" s="238" t="e">
        <f>'VZOR 1'!#REF!</f>
        <v>#REF!</v>
      </c>
      <c r="R92" s="238" t="e">
        <f>'VZOR 1'!#REF!</f>
        <v>#REF!</v>
      </c>
      <c r="S92" s="243" t="s">
        <v>132</v>
      </c>
      <c r="T92" s="246" t="e">
        <f t="shared" si="11"/>
        <v>#REF!</v>
      </c>
      <c r="U92" s="245" t="e">
        <f t="shared" si="6"/>
        <v>#REF!</v>
      </c>
      <c r="V92" s="107" t="e">
        <f t="shared" si="7"/>
        <v>#REF!</v>
      </c>
      <c r="W92" s="107" t="e">
        <f t="shared" si="8"/>
        <v>#REF!</v>
      </c>
      <c r="X92" s="123" t="e">
        <f t="shared" si="9"/>
        <v>#REF!</v>
      </c>
      <c r="Y92" s="109"/>
      <c r="Z92" s="109"/>
      <c r="AA92" s="109"/>
    </row>
    <row r="93" spans="1:27" s="48" customFormat="1" ht="51" x14ac:dyDescent="0.2">
      <c r="A93" s="238" t="e">
        <f>'VZOR 1'!#REF!</f>
        <v>#REF!</v>
      </c>
      <c r="B93" s="238" t="e">
        <f>'VZOR 1'!#REF!</f>
        <v>#REF!</v>
      </c>
      <c r="C93" s="238" t="e">
        <f>'VZOR 1'!#REF!</f>
        <v>#REF!</v>
      </c>
      <c r="D93" s="238" t="e">
        <f>'VZOR 1'!#REF!</f>
        <v>#REF!</v>
      </c>
      <c r="E93" s="238" t="e">
        <f>'VZOR 1'!#REF!</f>
        <v>#REF!</v>
      </c>
      <c r="F93" s="238" t="e">
        <f>'VZOR 1'!#REF!</f>
        <v>#REF!</v>
      </c>
      <c r="G93" s="238" t="e">
        <f>'VZOR 1'!#REF!</f>
        <v>#REF!</v>
      </c>
      <c r="H93" s="238" t="e">
        <f>'VZOR 1'!#REF!</f>
        <v>#REF!</v>
      </c>
      <c r="I93" s="238" t="e">
        <f>'VZOR 1'!#REF!</f>
        <v>#REF!</v>
      </c>
      <c r="J93" s="238" t="e">
        <f>'VZOR 1'!#REF!</f>
        <v>#REF!</v>
      </c>
      <c r="K93" s="238" t="e">
        <f>'VZOR 1'!#REF!</f>
        <v>#REF!</v>
      </c>
      <c r="L93" s="238" t="e">
        <f>'VZOR 1'!#REF!</f>
        <v>#REF!</v>
      </c>
      <c r="M93" s="238" t="e">
        <f>'VZOR 1'!#REF!</f>
        <v>#REF!</v>
      </c>
      <c r="N93" s="238" t="e">
        <f>'VZOR 1'!#REF!</f>
        <v>#REF!</v>
      </c>
      <c r="O93" s="238" t="e">
        <f>'VZOR 1'!#REF!</f>
        <v>#REF!</v>
      </c>
      <c r="P93" s="238" t="e">
        <f>'VZOR 1'!#REF!</f>
        <v>#REF!</v>
      </c>
      <c r="Q93" s="238" t="e">
        <f>'VZOR 1'!#REF!</f>
        <v>#REF!</v>
      </c>
      <c r="R93" s="238" t="e">
        <f>'VZOR 1'!#REF!</f>
        <v>#REF!</v>
      </c>
      <c r="S93" s="243" t="s">
        <v>132</v>
      </c>
      <c r="T93" s="246" t="e">
        <f t="shared" si="11"/>
        <v>#REF!</v>
      </c>
      <c r="U93" s="245" t="e">
        <f t="shared" si="6"/>
        <v>#REF!</v>
      </c>
      <c r="V93" s="107" t="e">
        <f t="shared" si="7"/>
        <v>#REF!</v>
      </c>
      <c r="W93" s="107" t="e">
        <f t="shared" si="8"/>
        <v>#REF!</v>
      </c>
      <c r="X93" s="123" t="e">
        <f t="shared" si="9"/>
        <v>#REF!</v>
      </c>
      <c r="Y93" s="109"/>
      <c r="Z93" s="109"/>
      <c r="AA93" s="109"/>
    </row>
    <row r="94" spans="1:27" s="48" customFormat="1" ht="63.75" x14ac:dyDescent="0.2">
      <c r="A94" s="238" t="e">
        <f>'VZOR 1'!#REF!</f>
        <v>#REF!</v>
      </c>
      <c r="B94" s="238" t="e">
        <f>'VZOR 1'!#REF!</f>
        <v>#REF!</v>
      </c>
      <c r="C94" s="238" t="e">
        <f>'VZOR 1'!#REF!</f>
        <v>#REF!</v>
      </c>
      <c r="D94" s="238" t="e">
        <f>'VZOR 1'!#REF!</f>
        <v>#REF!</v>
      </c>
      <c r="E94" s="238" t="e">
        <f>'VZOR 1'!#REF!</f>
        <v>#REF!</v>
      </c>
      <c r="F94" s="238" t="e">
        <f>'VZOR 1'!#REF!</f>
        <v>#REF!</v>
      </c>
      <c r="G94" s="238" t="e">
        <f>'VZOR 1'!#REF!</f>
        <v>#REF!</v>
      </c>
      <c r="H94" s="238" t="e">
        <f>'VZOR 1'!#REF!</f>
        <v>#REF!</v>
      </c>
      <c r="I94" s="238" t="e">
        <f>'VZOR 1'!#REF!</f>
        <v>#REF!</v>
      </c>
      <c r="J94" s="238" t="e">
        <f>'VZOR 1'!#REF!</f>
        <v>#REF!</v>
      </c>
      <c r="K94" s="238" t="e">
        <f>'VZOR 1'!#REF!</f>
        <v>#REF!</v>
      </c>
      <c r="L94" s="238" t="e">
        <f>'VZOR 1'!#REF!</f>
        <v>#REF!</v>
      </c>
      <c r="M94" s="238" t="e">
        <f>'VZOR 1'!#REF!</f>
        <v>#REF!</v>
      </c>
      <c r="N94" s="238" t="e">
        <f>'VZOR 1'!#REF!</f>
        <v>#REF!</v>
      </c>
      <c r="O94" s="238" t="e">
        <f>'VZOR 1'!#REF!</f>
        <v>#REF!</v>
      </c>
      <c r="P94" s="238" t="e">
        <f>'VZOR 1'!#REF!</f>
        <v>#REF!</v>
      </c>
      <c r="Q94" s="238" t="e">
        <f>'VZOR 1'!#REF!</f>
        <v>#REF!</v>
      </c>
      <c r="R94" s="238" t="e">
        <f>'VZOR 1'!#REF!</f>
        <v>#REF!</v>
      </c>
      <c r="S94" s="243" t="s">
        <v>133</v>
      </c>
      <c r="T94" s="106" t="e">
        <f t="shared" ref="T94:T98" si="12">IF(0.1*K94&gt;1.88*$Z$1*Q94,0.1*K94,1.88*$Z$1*Q94)</f>
        <v>#REF!</v>
      </c>
      <c r="U94" s="245" t="e">
        <f t="shared" si="6"/>
        <v>#REF!</v>
      </c>
      <c r="V94" s="107" t="e">
        <f t="shared" si="7"/>
        <v>#REF!</v>
      </c>
      <c r="W94" s="107" t="e">
        <f t="shared" si="8"/>
        <v>#REF!</v>
      </c>
      <c r="X94" s="123" t="e">
        <f t="shared" si="9"/>
        <v>#REF!</v>
      </c>
      <c r="Y94" s="109"/>
      <c r="Z94" s="109"/>
      <c r="AA94" s="109"/>
    </row>
    <row r="95" spans="1:27" s="48" customFormat="1" ht="63.75" x14ac:dyDescent="0.2">
      <c r="A95" s="238" t="e">
        <f>'VZOR 1'!#REF!</f>
        <v>#REF!</v>
      </c>
      <c r="B95" s="238" t="e">
        <f>'VZOR 1'!#REF!</f>
        <v>#REF!</v>
      </c>
      <c r="C95" s="238" t="e">
        <f>'VZOR 1'!#REF!</f>
        <v>#REF!</v>
      </c>
      <c r="D95" s="238" t="e">
        <f>'VZOR 1'!#REF!</f>
        <v>#REF!</v>
      </c>
      <c r="E95" s="238" t="e">
        <f>'VZOR 1'!#REF!</f>
        <v>#REF!</v>
      </c>
      <c r="F95" s="238" t="e">
        <f>'VZOR 1'!#REF!</f>
        <v>#REF!</v>
      </c>
      <c r="G95" s="238" t="e">
        <f>'VZOR 1'!#REF!</f>
        <v>#REF!</v>
      </c>
      <c r="H95" s="238" t="e">
        <f>'VZOR 1'!#REF!</f>
        <v>#REF!</v>
      </c>
      <c r="I95" s="238" t="e">
        <f>'VZOR 1'!#REF!</f>
        <v>#REF!</v>
      </c>
      <c r="J95" s="238" t="e">
        <f>'VZOR 1'!#REF!</f>
        <v>#REF!</v>
      </c>
      <c r="K95" s="238" t="e">
        <f>'VZOR 1'!#REF!</f>
        <v>#REF!</v>
      </c>
      <c r="L95" s="238" t="e">
        <f>'VZOR 1'!#REF!</f>
        <v>#REF!</v>
      </c>
      <c r="M95" s="238" t="e">
        <f>'VZOR 1'!#REF!</f>
        <v>#REF!</v>
      </c>
      <c r="N95" s="238" t="e">
        <f>'VZOR 1'!#REF!</f>
        <v>#REF!</v>
      </c>
      <c r="O95" s="238" t="e">
        <f>'VZOR 1'!#REF!</f>
        <v>#REF!</v>
      </c>
      <c r="P95" s="238" t="e">
        <f>'VZOR 1'!#REF!</f>
        <v>#REF!</v>
      </c>
      <c r="Q95" s="238" t="e">
        <f>'VZOR 1'!#REF!</f>
        <v>#REF!</v>
      </c>
      <c r="R95" s="238" t="e">
        <f>'VZOR 1'!#REF!</f>
        <v>#REF!</v>
      </c>
      <c r="S95" s="243" t="s">
        <v>133</v>
      </c>
      <c r="T95" s="106" t="e">
        <f t="shared" si="12"/>
        <v>#REF!</v>
      </c>
      <c r="U95" s="245" t="e">
        <f t="shared" si="6"/>
        <v>#REF!</v>
      </c>
      <c r="V95" s="107" t="e">
        <f t="shared" si="7"/>
        <v>#REF!</v>
      </c>
      <c r="W95" s="107" t="e">
        <f t="shared" si="8"/>
        <v>#REF!</v>
      </c>
      <c r="X95" s="123" t="e">
        <f t="shared" si="9"/>
        <v>#REF!</v>
      </c>
      <c r="Y95" s="109"/>
      <c r="Z95" s="109"/>
      <c r="AA95" s="109"/>
    </row>
    <row r="96" spans="1:27" s="48" customFormat="1" ht="63.75" x14ac:dyDescent="0.2">
      <c r="A96" s="238" t="e">
        <f>'VZOR 1'!#REF!</f>
        <v>#REF!</v>
      </c>
      <c r="B96" s="238" t="e">
        <f>'VZOR 1'!#REF!</f>
        <v>#REF!</v>
      </c>
      <c r="C96" s="238" t="e">
        <f>'VZOR 1'!#REF!</f>
        <v>#REF!</v>
      </c>
      <c r="D96" s="238" t="e">
        <f>'VZOR 1'!#REF!</f>
        <v>#REF!</v>
      </c>
      <c r="E96" s="238" t="e">
        <f>'VZOR 1'!#REF!</f>
        <v>#REF!</v>
      </c>
      <c r="F96" s="238" t="e">
        <f>'VZOR 1'!#REF!</f>
        <v>#REF!</v>
      </c>
      <c r="G96" s="238" t="e">
        <f>'VZOR 1'!#REF!</f>
        <v>#REF!</v>
      </c>
      <c r="H96" s="238" t="e">
        <f>'VZOR 1'!#REF!</f>
        <v>#REF!</v>
      </c>
      <c r="I96" s="238" t="e">
        <f>'VZOR 1'!#REF!</f>
        <v>#REF!</v>
      </c>
      <c r="J96" s="238" t="e">
        <f>'VZOR 1'!#REF!</f>
        <v>#REF!</v>
      </c>
      <c r="K96" s="238" t="e">
        <f>'VZOR 1'!#REF!</f>
        <v>#REF!</v>
      </c>
      <c r="L96" s="238" t="e">
        <f>'VZOR 1'!#REF!</f>
        <v>#REF!</v>
      </c>
      <c r="M96" s="238" t="e">
        <f>'VZOR 1'!#REF!</f>
        <v>#REF!</v>
      </c>
      <c r="N96" s="238" t="e">
        <f>'VZOR 1'!#REF!</f>
        <v>#REF!</v>
      </c>
      <c r="O96" s="238" t="e">
        <f>'VZOR 1'!#REF!</f>
        <v>#REF!</v>
      </c>
      <c r="P96" s="238" t="e">
        <f>'VZOR 1'!#REF!</f>
        <v>#REF!</v>
      </c>
      <c r="Q96" s="238" t="e">
        <f>'VZOR 1'!#REF!</f>
        <v>#REF!</v>
      </c>
      <c r="R96" s="238" t="e">
        <f>'VZOR 1'!#REF!</f>
        <v>#REF!</v>
      </c>
      <c r="S96" s="243" t="s">
        <v>133</v>
      </c>
      <c r="T96" s="106" t="e">
        <f t="shared" si="12"/>
        <v>#REF!</v>
      </c>
      <c r="U96" s="245" t="e">
        <f t="shared" si="6"/>
        <v>#REF!</v>
      </c>
      <c r="V96" s="107" t="e">
        <f t="shared" si="7"/>
        <v>#REF!</v>
      </c>
      <c r="W96" s="107" t="e">
        <f t="shared" si="8"/>
        <v>#REF!</v>
      </c>
      <c r="X96" s="123" t="e">
        <f t="shared" si="9"/>
        <v>#REF!</v>
      </c>
      <c r="Y96" s="109"/>
      <c r="Z96" s="109"/>
      <c r="AA96" s="109"/>
    </row>
    <row r="97" spans="1:27" s="48" customFormat="1" ht="63.75" x14ac:dyDescent="0.2">
      <c r="A97" s="238" t="e">
        <f>'VZOR 1'!#REF!</f>
        <v>#REF!</v>
      </c>
      <c r="B97" s="238" t="e">
        <f>'VZOR 1'!#REF!</f>
        <v>#REF!</v>
      </c>
      <c r="C97" s="238" t="e">
        <f>'VZOR 1'!#REF!</f>
        <v>#REF!</v>
      </c>
      <c r="D97" s="238" t="e">
        <f>'VZOR 1'!#REF!</f>
        <v>#REF!</v>
      </c>
      <c r="E97" s="238" t="e">
        <f>'VZOR 1'!#REF!</f>
        <v>#REF!</v>
      </c>
      <c r="F97" s="238" t="e">
        <f>'VZOR 1'!#REF!</f>
        <v>#REF!</v>
      </c>
      <c r="G97" s="238" t="e">
        <f>'VZOR 1'!#REF!</f>
        <v>#REF!</v>
      </c>
      <c r="H97" s="238" t="e">
        <f>'VZOR 1'!#REF!</f>
        <v>#REF!</v>
      </c>
      <c r="I97" s="238" t="e">
        <f>'VZOR 1'!#REF!</f>
        <v>#REF!</v>
      </c>
      <c r="J97" s="238" t="e">
        <f>'VZOR 1'!#REF!</f>
        <v>#REF!</v>
      </c>
      <c r="K97" s="238" t="e">
        <f>'VZOR 1'!#REF!</f>
        <v>#REF!</v>
      </c>
      <c r="L97" s="238" t="e">
        <f>'VZOR 1'!#REF!</f>
        <v>#REF!</v>
      </c>
      <c r="M97" s="238" t="e">
        <f>'VZOR 1'!#REF!</f>
        <v>#REF!</v>
      </c>
      <c r="N97" s="238" t="e">
        <f>'VZOR 1'!#REF!</f>
        <v>#REF!</v>
      </c>
      <c r="O97" s="238" t="e">
        <f>'VZOR 1'!#REF!</f>
        <v>#REF!</v>
      </c>
      <c r="P97" s="238" t="e">
        <f>'VZOR 1'!#REF!</f>
        <v>#REF!</v>
      </c>
      <c r="Q97" s="238" t="e">
        <f>'VZOR 1'!#REF!</f>
        <v>#REF!</v>
      </c>
      <c r="R97" s="238" t="e">
        <f>'VZOR 1'!#REF!</f>
        <v>#REF!</v>
      </c>
      <c r="S97" s="243" t="s">
        <v>133</v>
      </c>
      <c r="T97" s="106" t="e">
        <f t="shared" si="12"/>
        <v>#REF!</v>
      </c>
      <c r="U97" s="245" t="e">
        <f t="shared" si="6"/>
        <v>#REF!</v>
      </c>
      <c r="V97" s="107" t="e">
        <f t="shared" si="7"/>
        <v>#REF!</v>
      </c>
      <c r="W97" s="107" t="e">
        <f t="shared" si="8"/>
        <v>#REF!</v>
      </c>
      <c r="X97" s="123" t="e">
        <f t="shared" si="9"/>
        <v>#REF!</v>
      </c>
      <c r="Y97" s="109"/>
      <c r="Z97" s="109"/>
      <c r="AA97" s="109"/>
    </row>
    <row r="98" spans="1:27" s="48" customFormat="1" ht="63.75" x14ac:dyDescent="0.2">
      <c r="A98" s="238" t="e">
        <f>'VZOR 1'!#REF!</f>
        <v>#REF!</v>
      </c>
      <c r="B98" s="238" t="e">
        <f>'VZOR 1'!#REF!</f>
        <v>#REF!</v>
      </c>
      <c r="C98" s="238" t="e">
        <f>'VZOR 1'!#REF!</f>
        <v>#REF!</v>
      </c>
      <c r="D98" s="238" t="e">
        <f>'VZOR 1'!#REF!</f>
        <v>#REF!</v>
      </c>
      <c r="E98" s="238" t="e">
        <f>'VZOR 1'!#REF!</f>
        <v>#REF!</v>
      </c>
      <c r="F98" s="238" t="e">
        <f>'VZOR 1'!#REF!</f>
        <v>#REF!</v>
      </c>
      <c r="G98" s="238" t="e">
        <f>'VZOR 1'!#REF!</f>
        <v>#REF!</v>
      </c>
      <c r="H98" s="238" t="e">
        <f>'VZOR 1'!#REF!</f>
        <v>#REF!</v>
      </c>
      <c r="I98" s="238" t="e">
        <f>'VZOR 1'!#REF!</f>
        <v>#REF!</v>
      </c>
      <c r="J98" s="238" t="e">
        <f>'VZOR 1'!#REF!</f>
        <v>#REF!</v>
      </c>
      <c r="K98" s="238" t="e">
        <f>'VZOR 1'!#REF!</f>
        <v>#REF!</v>
      </c>
      <c r="L98" s="238" t="e">
        <f>'VZOR 1'!#REF!</f>
        <v>#REF!</v>
      </c>
      <c r="M98" s="238" t="e">
        <f>'VZOR 1'!#REF!</f>
        <v>#REF!</v>
      </c>
      <c r="N98" s="238" t="e">
        <f>'VZOR 1'!#REF!</f>
        <v>#REF!</v>
      </c>
      <c r="O98" s="238" t="e">
        <f>'VZOR 1'!#REF!</f>
        <v>#REF!</v>
      </c>
      <c r="P98" s="238" t="e">
        <f>'VZOR 1'!#REF!</f>
        <v>#REF!</v>
      </c>
      <c r="Q98" s="238" t="e">
        <f>'VZOR 1'!#REF!</f>
        <v>#REF!</v>
      </c>
      <c r="R98" s="238" t="e">
        <f>'VZOR 1'!#REF!</f>
        <v>#REF!</v>
      </c>
      <c r="S98" s="243" t="s">
        <v>133</v>
      </c>
      <c r="T98" s="106" t="e">
        <f t="shared" si="12"/>
        <v>#REF!</v>
      </c>
      <c r="U98" s="245" t="e">
        <f t="shared" si="6"/>
        <v>#REF!</v>
      </c>
      <c r="V98" s="107" t="e">
        <f t="shared" si="7"/>
        <v>#REF!</v>
      </c>
      <c r="W98" s="107" t="e">
        <f t="shared" si="8"/>
        <v>#REF!</v>
      </c>
      <c r="X98" s="123" t="e">
        <f t="shared" si="9"/>
        <v>#REF!</v>
      </c>
      <c r="Y98" s="109"/>
      <c r="Z98" s="109"/>
      <c r="AA98" s="109"/>
    </row>
    <row r="99" spans="1:27" s="48" customFormat="1" ht="51" x14ac:dyDescent="0.2">
      <c r="A99" s="238" t="e">
        <f>'VZOR 1'!#REF!</f>
        <v>#REF!</v>
      </c>
      <c r="B99" s="238" t="e">
        <f>'VZOR 1'!#REF!</f>
        <v>#REF!</v>
      </c>
      <c r="C99" s="238" t="e">
        <f>'VZOR 1'!#REF!</f>
        <v>#REF!</v>
      </c>
      <c r="D99" s="238" t="e">
        <f>'VZOR 1'!#REF!</f>
        <v>#REF!</v>
      </c>
      <c r="E99" s="238" t="e">
        <f>'VZOR 1'!#REF!</f>
        <v>#REF!</v>
      </c>
      <c r="F99" s="238" t="e">
        <f>'VZOR 1'!#REF!</f>
        <v>#REF!</v>
      </c>
      <c r="G99" s="238" t="e">
        <f>'VZOR 1'!#REF!</f>
        <v>#REF!</v>
      </c>
      <c r="H99" s="238" t="e">
        <f>'VZOR 1'!#REF!</f>
        <v>#REF!</v>
      </c>
      <c r="I99" s="238" t="e">
        <f>'VZOR 1'!#REF!</f>
        <v>#REF!</v>
      </c>
      <c r="J99" s="238" t="e">
        <f>'VZOR 1'!#REF!</f>
        <v>#REF!</v>
      </c>
      <c r="K99" s="238" t="e">
        <f>'VZOR 1'!#REF!</f>
        <v>#REF!</v>
      </c>
      <c r="L99" s="238" t="e">
        <f>'VZOR 1'!#REF!</f>
        <v>#REF!</v>
      </c>
      <c r="M99" s="238" t="e">
        <f>'VZOR 1'!#REF!</f>
        <v>#REF!</v>
      </c>
      <c r="N99" s="238" t="e">
        <f>'VZOR 1'!#REF!</f>
        <v>#REF!</v>
      </c>
      <c r="O99" s="238" t="e">
        <f>'VZOR 1'!#REF!</f>
        <v>#REF!</v>
      </c>
      <c r="P99" s="238" t="e">
        <f>'VZOR 1'!#REF!</f>
        <v>#REF!</v>
      </c>
      <c r="Q99" s="238" t="e">
        <f>'VZOR 1'!#REF!</f>
        <v>#REF!</v>
      </c>
      <c r="R99" s="238" t="e">
        <f>'VZOR 1'!#REF!</f>
        <v>#REF!</v>
      </c>
      <c r="S99" s="243" t="s">
        <v>132</v>
      </c>
      <c r="T99" s="246" t="e">
        <f>2.2*$Z$1*Q99</f>
        <v>#REF!</v>
      </c>
      <c r="U99" s="245" t="e">
        <f t="shared" si="6"/>
        <v>#REF!</v>
      </c>
      <c r="V99" s="107" t="e">
        <f t="shared" si="7"/>
        <v>#REF!</v>
      </c>
      <c r="W99" s="107" t="e">
        <f t="shared" si="8"/>
        <v>#REF!</v>
      </c>
      <c r="X99" s="123" t="e">
        <f t="shared" si="9"/>
        <v>#REF!</v>
      </c>
      <c r="Y99" s="109"/>
      <c r="Z99" s="109"/>
      <c r="AA99" s="109"/>
    </row>
    <row r="100" spans="1:27" s="48" customFormat="1" ht="63.75" x14ac:dyDescent="0.2">
      <c r="A100" s="238" t="e">
        <f>'VZOR 1'!#REF!</f>
        <v>#REF!</v>
      </c>
      <c r="B100" s="238" t="e">
        <f>'VZOR 1'!#REF!</f>
        <v>#REF!</v>
      </c>
      <c r="C100" s="238" t="e">
        <f>'VZOR 1'!#REF!</f>
        <v>#REF!</v>
      </c>
      <c r="D100" s="238" t="e">
        <f>'VZOR 1'!#REF!</f>
        <v>#REF!</v>
      </c>
      <c r="E100" s="238" t="e">
        <f>'VZOR 1'!#REF!</f>
        <v>#REF!</v>
      </c>
      <c r="F100" s="238" t="e">
        <f>'VZOR 1'!#REF!</f>
        <v>#REF!</v>
      </c>
      <c r="G100" s="238" t="e">
        <f>'VZOR 1'!#REF!</f>
        <v>#REF!</v>
      </c>
      <c r="H100" s="238" t="e">
        <f>'VZOR 1'!#REF!</f>
        <v>#REF!</v>
      </c>
      <c r="I100" s="238" t="e">
        <f>'VZOR 1'!#REF!</f>
        <v>#REF!</v>
      </c>
      <c r="J100" s="238" t="e">
        <f>'VZOR 1'!#REF!</f>
        <v>#REF!</v>
      </c>
      <c r="K100" s="238" t="e">
        <f>'VZOR 1'!#REF!</f>
        <v>#REF!</v>
      </c>
      <c r="L100" s="238" t="e">
        <f>'VZOR 1'!#REF!</f>
        <v>#REF!</v>
      </c>
      <c r="M100" s="238" t="e">
        <f>'VZOR 1'!#REF!</f>
        <v>#REF!</v>
      </c>
      <c r="N100" s="238" t="e">
        <f>'VZOR 1'!#REF!</f>
        <v>#REF!</v>
      </c>
      <c r="O100" s="238" t="e">
        <f>'VZOR 1'!#REF!</f>
        <v>#REF!</v>
      </c>
      <c r="P100" s="238" t="e">
        <f>'VZOR 1'!#REF!</f>
        <v>#REF!</v>
      </c>
      <c r="Q100" s="238" t="e">
        <f>'VZOR 1'!#REF!</f>
        <v>#REF!</v>
      </c>
      <c r="R100" s="238" t="e">
        <f>'VZOR 1'!#REF!</f>
        <v>#REF!</v>
      </c>
      <c r="S100" s="243" t="s">
        <v>134</v>
      </c>
      <c r="T100" s="106" t="e">
        <f>IF(0.1*K100&gt;1.5*$Z$1*Q100,0.1*K100,1.5*$Z$1*Q100)</f>
        <v>#REF!</v>
      </c>
      <c r="U100" s="245" t="e">
        <f t="shared" si="6"/>
        <v>#REF!</v>
      </c>
      <c r="V100" s="107" t="e">
        <f t="shared" si="7"/>
        <v>#REF!</v>
      </c>
      <c r="W100" s="107" t="e">
        <f t="shared" si="8"/>
        <v>#REF!</v>
      </c>
      <c r="X100" s="123" t="e">
        <f t="shared" si="9"/>
        <v>#REF!</v>
      </c>
      <c r="Y100" s="109"/>
      <c r="Z100" s="109"/>
      <c r="AA100" s="109"/>
    </row>
    <row r="101" spans="1:27" s="48" customFormat="1" ht="63.75" x14ac:dyDescent="0.2">
      <c r="A101" s="238" t="e">
        <f>'VZOR 1'!#REF!</f>
        <v>#REF!</v>
      </c>
      <c r="B101" s="238" t="e">
        <f>'VZOR 1'!#REF!</f>
        <v>#REF!</v>
      </c>
      <c r="C101" s="238" t="e">
        <f>'VZOR 1'!#REF!</f>
        <v>#REF!</v>
      </c>
      <c r="D101" s="238" t="e">
        <f>'VZOR 1'!#REF!</f>
        <v>#REF!</v>
      </c>
      <c r="E101" s="238" t="e">
        <f>'VZOR 1'!#REF!</f>
        <v>#REF!</v>
      </c>
      <c r="F101" s="238" t="e">
        <f>'VZOR 1'!#REF!</f>
        <v>#REF!</v>
      </c>
      <c r="G101" s="238" t="e">
        <f>'VZOR 1'!#REF!</f>
        <v>#REF!</v>
      </c>
      <c r="H101" s="238" t="e">
        <f>'VZOR 1'!#REF!</f>
        <v>#REF!</v>
      </c>
      <c r="I101" s="238" t="e">
        <f>'VZOR 1'!#REF!</f>
        <v>#REF!</v>
      </c>
      <c r="J101" s="238" t="e">
        <f>'VZOR 1'!#REF!</f>
        <v>#REF!</v>
      </c>
      <c r="K101" s="238" t="e">
        <f>'VZOR 1'!#REF!</f>
        <v>#REF!</v>
      </c>
      <c r="L101" s="238" t="e">
        <f>'VZOR 1'!#REF!</f>
        <v>#REF!</v>
      </c>
      <c r="M101" s="238" t="e">
        <f>'VZOR 1'!#REF!</f>
        <v>#REF!</v>
      </c>
      <c r="N101" s="238" t="e">
        <f>'VZOR 1'!#REF!</f>
        <v>#REF!</v>
      </c>
      <c r="O101" s="238" t="e">
        <f>'VZOR 1'!#REF!</f>
        <v>#REF!</v>
      </c>
      <c r="P101" s="238" t="e">
        <f>'VZOR 1'!#REF!</f>
        <v>#REF!</v>
      </c>
      <c r="Q101" s="238" t="e">
        <f>'VZOR 1'!#REF!</f>
        <v>#REF!</v>
      </c>
      <c r="R101" s="238" t="e">
        <f>'VZOR 1'!#REF!</f>
        <v>#REF!</v>
      </c>
      <c r="S101" s="243" t="s">
        <v>134</v>
      </c>
      <c r="T101" s="106" t="e">
        <f t="shared" ref="T101:T105" si="13">IF(0.1*K101&gt;1.5*$Z$1*Q101,0.1*K101,1.5*$Z$1*Q101)</f>
        <v>#REF!</v>
      </c>
      <c r="U101" s="245" t="e">
        <f t="shared" si="6"/>
        <v>#REF!</v>
      </c>
      <c r="V101" s="107" t="e">
        <f t="shared" si="7"/>
        <v>#REF!</v>
      </c>
      <c r="W101" s="107" t="e">
        <f t="shared" si="8"/>
        <v>#REF!</v>
      </c>
      <c r="X101" s="123" t="e">
        <f t="shared" si="9"/>
        <v>#REF!</v>
      </c>
      <c r="Y101" s="109"/>
      <c r="Z101" s="109"/>
      <c r="AA101" s="109"/>
    </row>
    <row r="102" spans="1:27" s="48" customFormat="1" ht="63.75" x14ac:dyDescent="0.2">
      <c r="A102" s="238" t="e">
        <f>'VZOR 1'!#REF!</f>
        <v>#REF!</v>
      </c>
      <c r="B102" s="238" t="e">
        <f>'VZOR 1'!#REF!</f>
        <v>#REF!</v>
      </c>
      <c r="C102" s="238" t="e">
        <f>'VZOR 1'!#REF!</f>
        <v>#REF!</v>
      </c>
      <c r="D102" s="238" t="e">
        <f>'VZOR 1'!#REF!</f>
        <v>#REF!</v>
      </c>
      <c r="E102" s="238" t="e">
        <f>'VZOR 1'!#REF!</f>
        <v>#REF!</v>
      </c>
      <c r="F102" s="238" t="e">
        <f>'VZOR 1'!#REF!</f>
        <v>#REF!</v>
      </c>
      <c r="G102" s="238" t="e">
        <f>'VZOR 1'!#REF!</f>
        <v>#REF!</v>
      </c>
      <c r="H102" s="238" t="e">
        <f>'VZOR 1'!#REF!</f>
        <v>#REF!</v>
      </c>
      <c r="I102" s="238" t="e">
        <f>'VZOR 1'!#REF!</f>
        <v>#REF!</v>
      </c>
      <c r="J102" s="238" t="e">
        <f>'VZOR 1'!#REF!</f>
        <v>#REF!</v>
      </c>
      <c r="K102" s="238" t="e">
        <f>'VZOR 1'!#REF!</f>
        <v>#REF!</v>
      </c>
      <c r="L102" s="238" t="e">
        <f>'VZOR 1'!#REF!</f>
        <v>#REF!</v>
      </c>
      <c r="M102" s="238" t="e">
        <f>'VZOR 1'!#REF!</f>
        <v>#REF!</v>
      </c>
      <c r="N102" s="238" t="e">
        <f>'VZOR 1'!#REF!</f>
        <v>#REF!</v>
      </c>
      <c r="O102" s="238" t="e">
        <f>'VZOR 1'!#REF!</f>
        <v>#REF!</v>
      </c>
      <c r="P102" s="238" t="e">
        <f>'VZOR 1'!#REF!</f>
        <v>#REF!</v>
      </c>
      <c r="Q102" s="238" t="e">
        <f>'VZOR 1'!#REF!</f>
        <v>#REF!</v>
      </c>
      <c r="R102" s="238" t="e">
        <f>'VZOR 1'!#REF!</f>
        <v>#REF!</v>
      </c>
      <c r="S102" s="243" t="s">
        <v>134</v>
      </c>
      <c r="T102" s="106" t="e">
        <f t="shared" si="13"/>
        <v>#REF!</v>
      </c>
      <c r="U102" s="245" t="e">
        <f t="shared" si="6"/>
        <v>#REF!</v>
      </c>
      <c r="V102" s="107" t="e">
        <f t="shared" si="7"/>
        <v>#REF!</v>
      </c>
      <c r="W102" s="107" t="e">
        <f t="shared" si="8"/>
        <v>#REF!</v>
      </c>
      <c r="X102" s="123" t="e">
        <f t="shared" si="9"/>
        <v>#REF!</v>
      </c>
      <c r="Y102" s="109"/>
      <c r="Z102" s="109"/>
      <c r="AA102" s="109"/>
    </row>
    <row r="103" spans="1:27" s="48" customFormat="1" ht="63.75" x14ac:dyDescent="0.2">
      <c r="A103" s="238" t="e">
        <f>'VZOR 1'!#REF!</f>
        <v>#REF!</v>
      </c>
      <c r="B103" s="238" t="e">
        <f>'VZOR 1'!#REF!</f>
        <v>#REF!</v>
      </c>
      <c r="C103" s="238" t="e">
        <f>'VZOR 1'!#REF!</f>
        <v>#REF!</v>
      </c>
      <c r="D103" s="238" t="e">
        <f>'VZOR 1'!#REF!</f>
        <v>#REF!</v>
      </c>
      <c r="E103" s="238" t="e">
        <f>'VZOR 1'!#REF!</f>
        <v>#REF!</v>
      </c>
      <c r="F103" s="238" t="e">
        <f>'VZOR 1'!#REF!</f>
        <v>#REF!</v>
      </c>
      <c r="G103" s="238" t="e">
        <f>'VZOR 1'!#REF!</f>
        <v>#REF!</v>
      </c>
      <c r="H103" s="238" t="e">
        <f>'VZOR 1'!#REF!</f>
        <v>#REF!</v>
      </c>
      <c r="I103" s="238" t="e">
        <f>'VZOR 1'!#REF!</f>
        <v>#REF!</v>
      </c>
      <c r="J103" s="238" t="e">
        <f>'VZOR 1'!#REF!</f>
        <v>#REF!</v>
      </c>
      <c r="K103" s="238" t="e">
        <f>'VZOR 1'!#REF!</f>
        <v>#REF!</v>
      </c>
      <c r="L103" s="238" t="e">
        <f>'VZOR 1'!#REF!</f>
        <v>#REF!</v>
      </c>
      <c r="M103" s="238" t="e">
        <f>'VZOR 1'!#REF!</f>
        <v>#REF!</v>
      </c>
      <c r="N103" s="238" t="e">
        <f>'VZOR 1'!#REF!</f>
        <v>#REF!</v>
      </c>
      <c r="O103" s="238" t="e">
        <f>'VZOR 1'!#REF!</f>
        <v>#REF!</v>
      </c>
      <c r="P103" s="238" t="e">
        <f>'VZOR 1'!#REF!</f>
        <v>#REF!</v>
      </c>
      <c r="Q103" s="238" t="e">
        <f>'VZOR 1'!#REF!</f>
        <v>#REF!</v>
      </c>
      <c r="R103" s="238" t="e">
        <f>'VZOR 1'!#REF!</f>
        <v>#REF!</v>
      </c>
      <c r="S103" s="243" t="s">
        <v>134</v>
      </c>
      <c r="T103" s="106" t="e">
        <f t="shared" si="13"/>
        <v>#REF!</v>
      </c>
      <c r="U103" s="245" t="e">
        <f t="shared" si="6"/>
        <v>#REF!</v>
      </c>
      <c r="V103" s="107" t="e">
        <f t="shared" si="7"/>
        <v>#REF!</v>
      </c>
      <c r="W103" s="107" t="e">
        <f t="shared" si="8"/>
        <v>#REF!</v>
      </c>
      <c r="X103" s="123" t="e">
        <f t="shared" si="9"/>
        <v>#REF!</v>
      </c>
      <c r="Y103" s="109"/>
      <c r="Z103" s="109"/>
      <c r="AA103" s="109"/>
    </row>
    <row r="104" spans="1:27" s="48" customFormat="1" ht="63.75" x14ac:dyDescent="0.2">
      <c r="A104" s="238" t="e">
        <f>'VZOR 1'!#REF!</f>
        <v>#REF!</v>
      </c>
      <c r="B104" s="238" t="e">
        <f>'VZOR 1'!#REF!</f>
        <v>#REF!</v>
      </c>
      <c r="C104" s="238" t="e">
        <f>'VZOR 1'!#REF!</f>
        <v>#REF!</v>
      </c>
      <c r="D104" s="238" t="e">
        <f>'VZOR 1'!#REF!</f>
        <v>#REF!</v>
      </c>
      <c r="E104" s="238" t="e">
        <f>'VZOR 1'!#REF!</f>
        <v>#REF!</v>
      </c>
      <c r="F104" s="238" t="e">
        <f>'VZOR 1'!#REF!</f>
        <v>#REF!</v>
      </c>
      <c r="G104" s="238" t="e">
        <f>'VZOR 1'!#REF!</f>
        <v>#REF!</v>
      </c>
      <c r="H104" s="238" t="e">
        <f>'VZOR 1'!#REF!</f>
        <v>#REF!</v>
      </c>
      <c r="I104" s="238" t="e">
        <f>'VZOR 1'!#REF!</f>
        <v>#REF!</v>
      </c>
      <c r="J104" s="238" t="e">
        <f>'VZOR 1'!#REF!</f>
        <v>#REF!</v>
      </c>
      <c r="K104" s="238" t="e">
        <f>'VZOR 1'!#REF!</f>
        <v>#REF!</v>
      </c>
      <c r="L104" s="238" t="e">
        <f>'VZOR 1'!#REF!</f>
        <v>#REF!</v>
      </c>
      <c r="M104" s="238" t="e">
        <f>'VZOR 1'!#REF!</f>
        <v>#REF!</v>
      </c>
      <c r="N104" s="238" t="e">
        <f>'VZOR 1'!#REF!</f>
        <v>#REF!</v>
      </c>
      <c r="O104" s="238" t="e">
        <f>'VZOR 1'!#REF!</f>
        <v>#REF!</v>
      </c>
      <c r="P104" s="238" t="e">
        <f>'VZOR 1'!#REF!</f>
        <v>#REF!</v>
      </c>
      <c r="Q104" s="238" t="e">
        <f>'VZOR 1'!#REF!</f>
        <v>#REF!</v>
      </c>
      <c r="R104" s="238" t="e">
        <f>'VZOR 1'!#REF!</f>
        <v>#REF!</v>
      </c>
      <c r="S104" s="243" t="s">
        <v>134</v>
      </c>
      <c r="T104" s="106" t="e">
        <f t="shared" si="13"/>
        <v>#REF!</v>
      </c>
      <c r="U104" s="245" t="e">
        <f t="shared" si="6"/>
        <v>#REF!</v>
      </c>
      <c r="V104" s="107" t="e">
        <f t="shared" si="7"/>
        <v>#REF!</v>
      </c>
      <c r="W104" s="107" t="e">
        <f t="shared" si="8"/>
        <v>#REF!</v>
      </c>
      <c r="X104" s="123" t="e">
        <f t="shared" si="9"/>
        <v>#REF!</v>
      </c>
      <c r="Y104" s="109"/>
      <c r="Z104" s="109"/>
      <c r="AA104" s="109"/>
    </row>
    <row r="105" spans="1:27" s="48" customFormat="1" ht="63.75" x14ac:dyDescent="0.2">
      <c r="A105" s="238" t="e">
        <f>'VZOR 1'!#REF!</f>
        <v>#REF!</v>
      </c>
      <c r="B105" s="238" t="e">
        <f>'VZOR 1'!#REF!</f>
        <v>#REF!</v>
      </c>
      <c r="C105" s="238" t="e">
        <f>'VZOR 1'!#REF!</f>
        <v>#REF!</v>
      </c>
      <c r="D105" s="238" t="e">
        <f>'VZOR 1'!#REF!</f>
        <v>#REF!</v>
      </c>
      <c r="E105" s="238" t="e">
        <f>'VZOR 1'!#REF!</f>
        <v>#REF!</v>
      </c>
      <c r="F105" s="238" t="e">
        <f>'VZOR 1'!#REF!</f>
        <v>#REF!</v>
      </c>
      <c r="G105" s="238" t="e">
        <f>'VZOR 1'!#REF!</f>
        <v>#REF!</v>
      </c>
      <c r="H105" s="238" t="e">
        <f>'VZOR 1'!#REF!</f>
        <v>#REF!</v>
      </c>
      <c r="I105" s="238" t="e">
        <f>'VZOR 1'!#REF!</f>
        <v>#REF!</v>
      </c>
      <c r="J105" s="238" t="e">
        <f>'VZOR 1'!#REF!</f>
        <v>#REF!</v>
      </c>
      <c r="K105" s="238" t="e">
        <f>'VZOR 1'!#REF!</f>
        <v>#REF!</v>
      </c>
      <c r="L105" s="238" t="e">
        <f>'VZOR 1'!#REF!</f>
        <v>#REF!</v>
      </c>
      <c r="M105" s="238" t="e">
        <f>'VZOR 1'!#REF!</f>
        <v>#REF!</v>
      </c>
      <c r="N105" s="238" t="e">
        <f>'VZOR 1'!#REF!</f>
        <v>#REF!</v>
      </c>
      <c r="O105" s="238" t="e">
        <f>'VZOR 1'!#REF!</f>
        <v>#REF!</v>
      </c>
      <c r="P105" s="238" t="e">
        <f>'VZOR 1'!#REF!</f>
        <v>#REF!</v>
      </c>
      <c r="Q105" s="238" t="e">
        <f>'VZOR 1'!#REF!</f>
        <v>#REF!</v>
      </c>
      <c r="R105" s="238" t="e">
        <f>'VZOR 1'!#REF!</f>
        <v>#REF!</v>
      </c>
      <c r="S105" s="243" t="s">
        <v>134</v>
      </c>
      <c r="T105" s="106" t="e">
        <f t="shared" si="13"/>
        <v>#REF!</v>
      </c>
      <c r="U105" s="245" t="e">
        <f t="shared" si="6"/>
        <v>#REF!</v>
      </c>
      <c r="V105" s="107" t="e">
        <f t="shared" si="7"/>
        <v>#REF!</v>
      </c>
      <c r="W105" s="107" t="e">
        <f t="shared" si="8"/>
        <v>#REF!</v>
      </c>
      <c r="X105" s="123" t="e">
        <f t="shared" si="9"/>
        <v>#REF!</v>
      </c>
      <c r="Y105" s="109"/>
      <c r="Z105" s="109"/>
      <c r="AA105" s="109"/>
    </row>
    <row r="106" spans="1:27" s="48" customFormat="1" ht="51" x14ac:dyDescent="0.2">
      <c r="A106" s="238" t="e">
        <f>'VZOR 1'!#REF!</f>
        <v>#REF!</v>
      </c>
      <c r="B106" s="238" t="e">
        <f>'VZOR 1'!#REF!</f>
        <v>#REF!</v>
      </c>
      <c r="C106" s="238" t="e">
        <f>'VZOR 1'!#REF!</f>
        <v>#REF!</v>
      </c>
      <c r="D106" s="238" t="e">
        <f>'VZOR 1'!#REF!</f>
        <v>#REF!</v>
      </c>
      <c r="E106" s="238" t="e">
        <f>'VZOR 1'!#REF!</f>
        <v>#REF!</v>
      </c>
      <c r="F106" s="238" t="e">
        <f>'VZOR 1'!#REF!</f>
        <v>#REF!</v>
      </c>
      <c r="G106" s="238" t="e">
        <f>'VZOR 1'!#REF!</f>
        <v>#REF!</v>
      </c>
      <c r="H106" s="238" t="e">
        <f>'VZOR 1'!#REF!</f>
        <v>#REF!</v>
      </c>
      <c r="I106" s="238" t="e">
        <f>'VZOR 1'!#REF!</f>
        <v>#REF!</v>
      </c>
      <c r="J106" s="238" t="e">
        <f>'VZOR 1'!#REF!</f>
        <v>#REF!</v>
      </c>
      <c r="K106" s="238" t="e">
        <f>'VZOR 1'!#REF!</f>
        <v>#REF!</v>
      </c>
      <c r="L106" s="238" t="e">
        <f>'VZOR 1'!#REF!</f>
        <v>#REF!</v>
      </c>
      <c r="M106" s="238" t="e">
        <f>'VZOR 1'!#REF!</f>
        <v>#REF!</v>
      </c>
      <c r="N106" s="238" t="e">
        <f>'VZOR 1'!#REF!</f>
        <v>#REF!</v>
      </c>
      <c r="O106" s="238" t="e">
        <f>'VZOR 1'!#REF!</f>
        <v>#REF!</v>
      </c>
      <c r="P106" s="238" t="e">
        <f>'VZOR 1'!#REF!</f>
        <v>#REF!</v>
      </c>
      <c r="Q106" s="238" t="e">
        <f>'VZOR 1'!#REF!</f>
        <v>#REF!</v>
      </c>
      <c r="R106" s="238" t="e">
        <f>'VZOR 1'!#REF!</f>
        <v>#REF!</v>
      </c>
      <c r="S106" s="243" t="s">
        <v>130</v>
      </c>
      <c r="T106" s="246" t="e">
        <f t="shared" ref="T106:T130" si="14">1.75*$Z$1*Q106</f>
        <v>#REF!</v>
      </c>
      <c r="U106" s="245" t="e">
        <f t="shared" si="6"/>
        <v>#REF!</v>
      </c>
      <c r="V106" s="107" t="e">
        <f t="shared" si="7"/>
        <v>#REF!</v>
      </c>
      <c r="W106" s="107" t="e">
        <f t="shared" si="8"/>
        <v>#REF!</v>
      </c>
      <c r="X106" s="123" t="e">
        <f t="shared" si="9"/>
        <v>#REF!</v>
      </c>
      <c r="Y106" s="109"/>
      <c r="Z106" s="109"/>
      <c r="AA106" s="109"/>
    </row>
    <row r="107" spans="1:27" s="48" customFormat="1" ht="51" x14ac:dyDescent="0.2">
      <c r="A107" s="238" t="e">
        <f>'VZOR 1'!#REF!</f>
        <v>#REF!</v>
      </c>
      <c r="B107" s="238" t="e">
        <f>'VZOR 1'!#REF!</f>
        <v>#REF!</v>
      </c>
      <c r="C107" s="238" t="e">
        <f>'VZOR 1'!#REF!</f>
        <v>#REF!</v>
      </c>
      <c r="D107" s="238" t="e">
        <f>'VZOR 1'!#REF!</f>
        <v>#REF!</v>
      </c>
      <c r="E107" s="238" t="e">
        <f>'VZOR 1'!#REF!</f>
        <v>#REF!</v>
      </c>
      <c r="F107" s="238" t="e">
        <f>'VZOR 1'!#REF!</f>
        <v>#REF!</v>
      </c>
      <c r="G107" s="238" t="e">
        <f>'VZOR 1'!#REF!</f>
        <v>#REF!</v>
      </c>
      <c r="H107" s="238" t="e">
        <f>'VZOR 1'!#REF!</f>
        <v>#REF!</v>
      </c>
      <c r="I107" s="238" t="e">
        <f>'VZOR 1'!#REF!</f>
        <v>#REF!</v>
      </c>
      <c r="J107" s="238" t="e">
        <f>'VZOR 1'!#REF!</f>
        <v>#REF!</v>
      </c>
      <c r="K107" s="238" t="e">
        <f>'VZOR 1'!#REF!</f>
        <v>#REF!</v>
      </c>
      <c r="L107" s="238" t="e">
        <f>'VZOR 1'!#REF!</f>
        <v>#REF!</v>
      </c>
      <c r="M107" s="238" t="e">
        <f>'VZOR 1'!#REF!</f>
        <v>#REF!</v>
      </c>
      <c r="N107" s="238" t="e">
        <f>'VZOR 1'!#REF!</f>
        <v>#REF!</v>
      </c>
      <c r="O107" s="238" t="e">
        <f>'VZOR 1'!#REF!</f>
        <v>#REF!</v>
      </c>
      <c r="P107" s="238" t="e">
        <f>'VZOR 1'!#REF!</f>
        <v>#REF!</v>
      </c>
      <c r="Q107" s="238" t="e">
        <f>'VZOR 1'!#REF!</f>
        <v>#REF!</v>
      </c>
      <c r="R107" s="238" t="e">
        <f>'VZOR 1'!#REF!</f>
        <v>#REF!</v>
      </c>
      <c r="S107" s="243" t="s">
        <v>130</v>
      </c>
      <c r="T107" s="246" t="e">
        <f t="shared" si="14"/>
        <v>#REF!</v>
      </c>
      <c r="U107" s="245" t="e">
        <f t="shared" si="6"/>
        <v>#REF!</v>
      </c>
      <c r="V107" s="107" t="e">
        <f t="shared" si="7"/>
        <v>#REF!</v>
      </c>
      <c r="W107" s="107" t="e">
        <f t="shared" si="8"/>
        <v>#REF!</v>
      </c>
      <c r="X107" s="123" t="e">
        <f t="shared" si="9"/>
        <v>#REF!</v>
      </c>
      <c r="Y107" s="109"/>
      <c r="Z107" s="109"/>
      <c r="AA107" s="109"/>
    </row>
    <row r="108" spans="1:27" ht="51" x14ac:dyDescent="0.2">
      <c r="A108" s="238" t="e">
        <f>'VZOR 1'!#REF!</f>
        <v>#REF!</v>
      </c>
      <c r="B108" s="238" t="e">
        <f>'VZOR 1'!#REF!</f>
        <v>#REF!</v>
      </c>
      <c r="C108" s="238" t="e">
        <f>'VZOR 1'!#REF!</f>
        <v>#REF!</v>
      </c>
      <c r="D108" s="238" t="e">
        <f>'VZOR 1'!#REF!</f>
        <v>#REF!</v>
      </c>
      <c r="E108" s="238" t="e">
        <f>'VZOR 1'!#REF!</f>
        <v>#REF!</v>
      </c>
      <c r="F108" s="238" t="e">
        <f>'VZOR 1'!#REF!</f>
        <v>#REF!</v>
      </c>
      <c r="G108" s="238" t="e">
        <f>'VZOR 1'!#REF!</f>
        <v>#REF!</v>
      </c>
      <c r="H108" s="238" t="e">
        <f>'VZOR 1'!#REF!</f>
        <v>#REF!</v>
      </c>
      <c r="I108" s="238" t="e">
        <f>'VZOR 1'!#REF!</f>
        <v>#REF!</v>
      </c>
      <c r="J108" s="238" t="e">
        <f>'VZOR 1'!#REF!</f>
        <v>#REF!</v>
      </c>
      <c r="K108" s="238" t="e">
        <f>'VZOR 1'!#REF!</f>
        <v>#REF!</v>
      </c>
      <c r="L108" s="238" t="e">
        <f>'VZOR 1'!#REF!</f>
        <v>#REF!</v>
      </c>
      <c r="M108" s="238" t="e">
        <f>'VZOR 1'!#REF!</f>
        <v>#REF!</v>
      </c>
      <c r="N108" s="238" t="e">
        <f>'VZOR 1'!#REF!</f>
        <v>#REF!</v>
      </c>
      <c r="O108" s="238" t="e">
        <f>'VZOR 1'!#REF!</f>
        <v>#REF!</v>
      </c>
      <c r="P108" s="238" t="e">
        <f>'VZOR 1'!#REF!</f>
        <v>#REF!</v>
      </c>
      <c r="Q108" s="238" t="e">
        <f>'VZOR 1'!#REF!</f>
        <v>#REF!</v>
      </c>
      <c r="R108" s="238" t="e">
        <f>'VZOR 1'!#REF!</f>
        <v>#REF!</v>
      </c>
      <c r="S108" s="243" t="s">
        <v>130</v>
      </c>
      <c r="T108" s="246" t="e">
        <f t="shared" si="14"/>
        <v>#REF!</v>
      </c>
      <c r="U108" s="245" t="e">
        <f t="shared" si="6"/>
        <v>#REF!</v>
      </c>
      <c r="V108" s="107" t="e">
        <f t="shared" si="7"/>
        <v>#REF!</v>
      </c>
      <c r="W108" s="107" t="e">
        <f t="shared" si="8"/>
        <v>#REF!</v>
      </c>
      <c r="X108" s="123" t="e">
        <f t="shared" si="9"/>
        <v>#REF!</v>
      </c>
    </row>
    <row r="109" spans="1:27" ht="51" x14ac:dyDescent="0.2">
      <c r="A109" s="238" t="e">
        <f>'VZOR 1'!#REF!</f>
        <v>#REF!</v>
      </c>
      <c r="B109" s="238" t="e">
        <f>'VZOR 1'!#REF!</f>
        <v>#REF!</v>
      </c>
      <c r="C109" s="238" t="e">
        <f>'VZOR 1'!#REF!</f>
        <v>#REF!</v>
      </c>
      <c r="D109" s="238" t="e">
        <f>'VZOR 1'!#REF!</f>
        <v>#REF!</v>
      </c>
      <c r="E109" s="238" t="e">
        <f>'VZOR 1'!#REF!</f>
        <v>#REF!</v>
      </c>
      <c r="F109" s="238" t="e">
        <f>'VZOR 1'!#REF!</f>
        <v>#REF!</v>
      </c>
      <c r="G109" s="238" t="e">
        <f>'VZOR 1'!#REF!</f>
        <v>#REF!</v>
      </c>
      <c r="H109" s="238" t="e">
        <f>'VZOR 1'!#REF!</f>
        <v>#REF!</v>
      </c>
      <c r="I109" s="238" t="e">
        <f>'VZOR 1'!#REF!</f>
        <v>#REF!</v>
      </c>
      <c r="J109" s="238" t="e">
        <f>'VZOR 1'!#REF!</f>
        <v>#REF!</v>
      </c>
      <c r="K109" s="238" t="e">
        <f>'VZOR 1'!#REF!</f>
        <v>#REF!</v>
      </c>
      <c r="L109" s="238" t="e">
        <f>'VZOR 1'!#REF!</f>
        <v>#REF!</v>
      </c>
      <c r="M109" s="238" t="e">
        <f>'VZOR 1'!#REF!</f>
        <v>#REF!</v>
      </c>
      <c r="N109" s="238" t="e">
        <f>'VZOR 1'!#REF!</f>
        <v>#REF!</v>
      </c>
      <c r="O109" s="238" t="e">
        <f>'VZOR 1'!#REF!</f>
        <v>#REF!</v>
      </c>
      <c r="P109" s="238" t="e">
        <f>'VZOR 1'!#REF!</f>
        <v>#REF!</v>
      </c>
      <c r="Q109" s="238" t="e">
        <f>'VZOR 1'!#REF!</f>
        <v>#REF!</v>
      </c>
      <c r="R109" s="238" t="e">
        <f>'VZOR 1'!#REF!</f>
        <v>#REF!</v>
      </c>
      <c r="S109" s="243" t="s">
        <v>130</v>
      </c>
      <c r="T109" s="246" t="e">
        <f t="shared" si="14"/>
        <v>#REF!</v>
      </c>
      <c r="U109" s="245" t="e">
        <f t="shared" si="6"/>
        <v>#REF!</v>
      </c>
      <c r="V109" s="107" t="e">
        <f t="shared" si="7"/>
        <v>#REF!</v>
      </c>
      <c r="W109" s="107" t="e">
        <f t="shared" si="8"/>
        <v>#REF!</v>
      </c>
      <c r="X109" s="123" t="e">
        <f t="shared" si="9"/>
        <v>#REF!</v>
      </c>
    </row>
    <row r="110" spans="1:27" ht="51" x14ac:dyDescent="0.2">
      <c r="A110" s="238" t="e">
        <f>'VZOR 1'!#REF!</f>
        <v>#REF!</v>
      </c>
      <c r="B110" s="238" t="e">
        <f>'VZOR 1'!#REF!</f>
        <v>#REF!</v>
      </c>
      <c r="C110" s="238" t="e">
        <f>'VZOR 1'!#REF!</f>
        <v>#REF!</v>
      </c>
      <c r="D110" s="238" t="e">
        <f>'VZOR 1'!#REF!</f>
        <v>#REF!</v>
      </c>
      <c r="E110" s="238" t="e">
        <f>'VZOR 1'!#REF!</f>
        <v>#REF!</v>
      </c>
      <c r="F110" s="238" t="e">
        <f>'VZOR 1'!#REF!</f>
        <v>#REF!</v>
      </c>
      <c r="G110" s="238" t="e">
        <f>'VZOR 1'!#REF!</f>
        <v>#REF!</v>
      </c>
      <c r="H110" s="238" t="e">
        <f>'VZOR 1'!#REF!</f>
        <v>#REF!</v>
      </c>
      <c r="I110" s="238" t="e">
        <f>'VZOR 1'!#REF!</f>
        <v>#REF!</v>
      </c>
      <c r="J110" s="238" t="e">
        <f>'VZOR 1'!#REF!</f>
        <v>#REF!</v>
      </c>
      <c r="K110" s="238" t="e">
        <f>'VZOR 1'!#REF!</f>
        <v>#REF!</v>
      </c>
      <c r="L110" s="238" t="e">
        <f>'VZOR 1'!#REF!</f>
        <v>#REF!</v>
      </c>
      <c r="M110" s="238" t="e">
        <f>'VZOR 1'!#REF!</f>
        <v>#REF!</v>
      </c>
      <c r="N110" s="238" t="e">
        <f>'VZOR 1'!#REF!</f>
        <v>#REF!</v>
      </c>
      <c r="O110" s="238" t="e">
        <f>'VZOR 1'!#REF!</f>
        <v>#REF!</v>
      </c>
      <c r="P110" s="238" t="e">
        <f>'VZOR 1'!#REF!</f>
        <v>#REF!</v>
      </c>
      <c r="Q110" s="238" t="e">
        <f>'VZOR 1'!#REF!</f>
        <v>#REF!</v>
      </c>
      <c r="R110" s="238" t="e">
        <f>'VZOR 1'!#REF!</f>
        <v>#REF!</v>
      </c>
      <c r="S110" s="243" t="s">
        <v>130</v>
      </c>
      <c r="T110" s="246" t="e">
        <f t="shared" si="14"/>
        <v>#REF!</v>
      </c>
      <c r="U110" s="245" t="e">
        <f t="shared" si="6"/>
        <v>#REF!</v>
      </c>
      <c r="V110" s="107" t="e">
        <f t="shared" si="7"/>
        <v>#REF!</v>
      </c>
      <c r="W110" s="107" t="e">
        <f t="shared" si="8"/>
        <v>#REF!</v>
      </c>
      <c r="X110" s="123" t="e">
        <f t="shared" si="9"/>
        <v>#REF!</v>
      </c>
    </row>
    <row r="111" spans="1:27" ht="51" x14ac:dyDescent="0.2">
      <c r="A111" s="238" t="e">
        <f>'VZOR 1'!#REF!</f>
        <v>#REF!</v>
      </c>
      <c r="B111" s="238" t="e">
        <f>'VZOR 1'!#REF!</f>
        <v>#REF!</v>
      </c>
      <c r="C111" s="238" t="e">
        <f>'VZOR 1'!#REF!</f>
        <v>#REF!</v>
      </c>
      <c r="D111" s="238" t="e">
        <f>'VZOR 1'!#REF!</f>
        <v>#REF!</v>
      </c>
      <c r="E111" s="238" t="e">
        <f>'VZOR 1'!#REF!</f>
        <v>#REF!</v>
      </c>
      <c r="F111" s="238" t="e">
        <f>'VZOR 1'!#REF!</f>
        <v>#REF!</v>
      </c>
      <c r="G111" s="238" t="e">
        <f>'VZOR 1'!#REF!</f>
        <v>#REF!</v>
      </c>
      <c r="H111" s="238" t="e">
        <f>'VZOR 1'!#REF!</f>
        <v>#REF!</v>
      </c>
      <c r="I111" s="238" t="e">
        <f>'VZOR 1'!#REF!</f>
        <v>#REF!</v>
      </c>
      <c r="J111" s="238" t="e">
        <f>'VZOR 1'!#REF!</f>
        <v>#REF!</v>
      </c>
      <c r="K111" s="238" t="e">
        <f>'VZOR 1'!#REF!</f>
        <v>#REF!</v>
      </c>
      <c r="L111" s="238" t="e">
        <f>'VZOR 1'!#REF!</f>
        <v>#REF!</v>
      </c>
      <c r="M111" s="238" t="e">
        <f>'VZOR 1'!#REF!</f>
        <v>#REF!</v>
      </c>
      <c r="N111" s="238" t="e">
        <f>'VZOR 1'!#REF!</f>
        <v>#REF!</v>
      </c>
      <c r="O111" s="238" t="e">
        <f>'VZOR 1'!#REF!</f>
        <v>#REF!</v>
      </c>
      <c r="P111" s="238" t="e">
        <f>'VZOR 1'!#REF!</f>
        <v>#REF!</v>
      </c>
      <c r="Q111" s="238" t="e">
        <f>'VZOR 1'!#REF!</f>
        <v>#REF!</v>
      </c>
      <c r="R111" s="238" t="e">
        <f>'VZOR 1'!#REF!</f>
        <v>#REF!</v>
      </c>
      <c r="S111" s="243" t="s">
        <v>130</v>
      </c>
      <c r="T111" s="246" t="e">
        <f t="shared" si="14"/>
        <v>#REF!</v>
      </c>
      <c r="U111" s="245" t="e">
        <f t="shared" si="6"/>
        <v>#REF!</v>
      </c>
      <c r="V111" s="107" t="e">
        <f t="shared" si="7"/>
        <v>#REF!</v>
      </c>
      <c r="W111" s="107" t="e">
        <f t="shared" si="8"/>
        <v>#REF!</v>
      </c>
      <c r="X111" s="123" t="e">
        <f t="shared" si="9"/>
        <v>#REF!</v>
      </c>
    </row>
    <row r="112" spans="1:27" ht="51" x14ac:dyDescent="0.2">
      <c r="A112" s="238" t="e">
        <f>'VZOR 1'!#REF!</f>
        <v>#REF!</v>
      </c>
      <c r="B112" s="238" t="e">
        <f>'VZOR 1'!#REF!</f>
        <v>#REF!</v>
      </c>
      <c r="C112" s="238" t="e">
        <f>'VZOR 1'!#REF!</f>
        <v>#REF!</v>
      </c>
      <c r="D112" s="238" t="e">
        <f>'VZOR 1'!#REF!</f>
        <v>#REF!</v>
      </c>
      <c r="E112" s="238" t="e">
        <f>'VZOR 1'!#REF!</f>
        <v>#REF!</v>
      </c>
      <c r="F112" s="238" t="e">
        <f>'VZOR 1'!#REF!</f>
        <v>#REF!</v>
      </c>
      <c r="G112" s="238" t="e">
        <f>'VZOR 1'!#REF!</f>
        <v>#REF!</v>
      </c>
      <c r="H112" s="238" t="e">
        <f>'VZOR 1'!#REF!</f>
        <v>#REF!</v>
      </c>
      <c r="I112" s="238" t="e">
        <f>'VZOR 1'!#REF!</f>
        <v>#REF!</v>
      </c>
      <c r="J112" s="238" t="e">
        <f>'VZOR 1'!#REF!</f>
        <v>#REF!</v>
      </c>
      <c r="K112" s="238" t="e">
        <f>'VZOR 1'!#REF!</f>
        <v>#REF!</v>
      </c>
      <c r="L112" s="238" t="e">
        <f>'VZOR 1'!#REF!</f>
        <v>#REF!</v>
      </c>
      <c r="M112" s="238" t="e">
        <f>'VZOR 1'!#REF!</f>
        <v>#REF!</v>
      </c>
      <c r="N112" s="238" t="e">
        <f>'VZOR 1'!#REF!</f>
        <v>#REF!</v>
      </c>
      <c r="O112" s="238" t="e">
        <f>'VZOR 1'!#REF!</f>
        <v>#REF!</v>
      </c>
      <c r="P112" s="238" t="e">
        <f>'VZOR 1'!#REF!</f>
        <v>#REF!</v>
      </c>
      <c r="Q112" s="238" t="e">
        <f>'VZOR 1'!#REF!</f>
        <v>#REF!</v>
      </c>
      <c r="R112" s="238" t="e">
        <f>'VZOR 1'!#REF!</f>
        <v>#REF!</v>
      </c>
      <c r="S112" s="243" t="s">
        <v>130</v>
      </c>
      <c r="T112" s="246" t="e">
        <f t="shared" si="14"/>
        <v>#REF!</v>
      </c>
      <c r="U112" s="245" t="e">
        <f t="shared" si="6"/>
        <v>#REF!</v>
      </c>
      <c r="V112" s="107" t="e">
        <f t="shared" si="7"/>
        <v>#REF!</v>
      </c>
      <c r="W112" s="107" t="e">
        <f t="shared" si="8"/>
        <v>#REF!</v>
      </c>
      <c r="X112" s="123" t="e">
        <f t="shared" si="9"/>
        <v>#REF!</v>
      </c>
    </row>
    <row r="113" spans="1:24" ht="51" x14ac:dyDescent="0.2">
      <c r="A113" s="238" t="e">
        <f>'VZOR 1'!#REF!</f>
        <v>#REF!</v>
      </c>
      <c r="B113" s="238" t="e">
        <f>'VZOR 1'!#REF!</f>
        <v>#REF!</v>
      </c>
      <c r="C113" s="238" t="e">
        <f>'VZOR 1'!#REF!</f>
        <v>#REF!</v>
      </c>
      <c r="D113" s="238" t="e">
        <f>'VZOR 1'!#REF!</f>
        <v>#REF!</v>
      </c>
      <c r="E113" s="238" t="e">
        <f>'VZOR 1'!#REF!</f>
        <v>#REF!</v>
      </c>
      <c r="F113" s="238" t="e">
        <f>'VZOR 1'!#REF!</f>
        <v>#REF!</v>
      </c>
      <c r="G113" s="238" t="e">
        <f>'VZOR 1'!#REF!</f>
        <v>#REF!</v>
      </c>
      <c r="H113" s="238" t="e">
        <f>'VZOR 1'!#REF!</f>
        <v>#REF!</v>
      </c>
      <c r="I113" s="238" t="e">
        <f>'VZOR 1'!#REF!</f>
        <v>#REF!</v>
      </c>
      <c r="J113" s="238" t="e">
        <f>'VZOR 1'!#REF!</f>
        <v>#REF!</v>
      </c>
      <c r="K113" s="238" t="e">
        <f>'VZOR 1'!#REF!</f>
        <v>#REF!</v>
      </c>
      <c r="L113" s="238" t="e">
        <f>'VZOR 1'!#REF!</f>
        <v>#REF!</v>
      </c>
      <c r="M113" s="238" t="e">
        <f>'VZOR 1'!#REF!</f>
        <v>#REF!</v>
      </c>
      <c r="N113" s="238" t="e">
        <f>'VZOR 1'!#REF!</f>
        <v>#REF!</v>
      </c>
      <c r="O113" s="238" t="e">
        <f>'VZOR 1'!#REF!</f>
        <v>#REF!</v>
      </c>
      <c r="P113" s="238" t="e">
        <f>'VZOR 1'!#REF!</f>
        <v>#REF!</v>
      </c>
      <c r="Q113" s="238" t="e">
        <f>'VZOR 1'!#REF!</f>
        <v>#REF!</v>
      </c>
      <c r="R113" s="238" t="e">
        <f>'VZOR 1'!#REF!</f>
        <v>#REF!</v>
      </c>
      <c r="S113" s="243" t="s">
        <v>130</v>
      </c>
      <c r="T113" s="246" t="e">
        <f t="shared" si="14"/>
        <v>#REF!</v>
      </c>
      <c r="U113" s="245" t="e">
        <f t="shared" si="6"/>
        <v>#REF!</v>
      </c>
      <c r="V113" s="107" t="e">
        <f t="shared" si="7"/>
        <v>#REF!</v>
      </c>
      <c r="W113" s="107" t="e">
        <f t="shared" si="8"/>
        <v>#REF!</v>
      </c>
      <c r="X113" s="123" t="e">
        <f t="shared" si="9"/>
        <v>#REF!</v>
      </c>
    </row>
    <row r="114" spans="1:24" ht="51" x14ac:dyDescent="0.2">
      <c r="A114" s="238" t="e">
        <f>'VZOR 1'!#REF!</f>
        <v>#REF!</v>
      </c>
      <c r="B114" s="238" t="e">
        <f>'VZOR 1'!#REF!</f>
        <v>#REF!</v>
      </c>
      <c r="C114" s="238" t="e">
        <f>'VZOR 1'!#REF!</f>
        <v>#REF!</v>
      </c>
      <c r="D114" s="238" t="e">
        <f>'VZOR 1'!#REF!</f>
        <v>#REF!</v>
      </c>
      <c r="E114" s="238" t="e">
        <f>'VZOR 1'!#REF!</f>
        <v>#REF!</v>
      </c>
      <c r="F114" s="238" t="e">
        <f>'VZOR 1'!#REF!</f>
        <v>#REF!</v>
      </c>
      <c r="G114" s="238" t="e">
        <f>'VZOR 1'!#REF!</f>
        <v>#REF!</v>
      </c>
      <c r="H114" s="238" t="e">
        <f>'VZOR 1'!#REF!</f>
        <v>#REF!</v>
      </c>
      <c r="I114" s="238" t="e">
        <f>'VZOR 1'!#REF!</f>
        <v>#REF!</v>
      </c>
      <c r="J114" s="238" t="e">
        <f>'VZOR 1'!#REF!</f>
        <v>#REF!</v>
      </c>
      <c r="K114" s="238" t="e">
        <f>'VZOR 1'!#REF!</f>
        <v>#REF!</v>
      </c>
      <c r="L114" s="238" t="e">
        <f>'VZOR 1'!#REF!</f>
        <v>#REF!</v>
      </c>
      <c r="M114" s="238" t="e">
        <f>'VZOR 1'!#REF!</f>
        <v>#REF!</v>
      </c>
      <c r="N114" s="238" t="e">
        <f>'VZOR 1'!#REF!</f>
        <v>#REF!</v>
      </c>
      <c r="O114" s="238" t="e">
        <f>'VZOR 1'!#REF!</f>
        <v>#REF!</v>
      </c>
      <c r="P114" s="238" t="e">
        <f>'VZOR 1'!#REF!</f>
        <v>#REF!</v>
      </c>
      <c r="Q114" s="238" t="e">
        <f>'VZOR 1'!#REF!</f>
        <v>#REF!</v>
      </c>
      <c r="R114" s="238" t="e">
        <f>'VZOR 1'!#REF!</f>
        <v>#REF!</v>
      </c>
      <c r="S114" s="243" t="s">
        <v>130</v>
      </c>
      <c r="T114" s="246" t="e">
        <f t="shared" si="14"/>
        <v>#REF!</v>
      </c>
      <c r="U114" s="245" t="e">
        <f t="shared" si="6"/>
        <v>#REF!</v>
      </c>
      <c r="V114" s="107" t="e">
        <f t="shared" si="7"/>
        <v>#REF!</v>
      </c>
      <c r="W114" s="107" t="e">
        <f t="shared" si="8"/>
        <v>#REF!</v>
      </c>
      <c r="X114" s="123" t="e">
        <f t="shared" si="9"/>
        <v>#REF!</v>
      </c>
    </row>
    <row r="115" spans="1:24" ht="51" x14ac:dyDescent="0.2">
      <c r="A115" s="238" t="e">
        <f>'VZOR 1'!#REF!</f>
        <v>#REF!</v>
      </c>
      <c r="B115" s="238" t="e">
        <f>'VZOR 1'!#REF!</f>
        <v>#REF!</v>
      </c>
      <c r="C115" s="238" t="e">
        <f>'VZOR 1'!#REF!</f>
        <v>#REF!</v>
      </c>
      <c r="D115" s="238" t="e">
        <f>'VZOR 1'!#REF!</f>
        <v>#REF!</v>
      </c>
      <c r="E115" s="238" t="e">
        <f>'VZOR 1'!#REF!</f>
        <v>#REF!</v>
      </c>
      <c r="F115" s="238" t="e">
        <f>'VZOR 1'!#REF!</f>
        <v>#REF!</v>
      </c>
      <c r="G115" s="238" t="e">
        <f>'VZOR 1'!#REF!</f>
        <v>#REF!</v>
      </c>
      <c r="H115" s="238" t="e">
        <f>'VZOR 1'!#REF!</f>
        <v>#REF!</v>
      </c>
      <c r="I115" s="238" t="e">
        <f>'VZOR 1'!#REF!</f>
        <v>#REF!</v>
      </c>
      <c r="J115" s="238" t="e">
        <f>'VZOR 1'!#REF!</f>
        <v>#REF!</v>
      </c>
      <c r="K115" s="238" t="e">
        <f>'VZOR 1'!#REF!</f>
        <v>#REF!</v>
      </c>
      <c r="L115" s="238" t="e">
        <f>'VZOR 1'!#REF!</f>
        <v>#REF!</v>
      </c>
      <c r="M115" s="238" t="e">
        <f>'VZOR 1'!#REF!</f>
        <v>#REF!</v>
      </c>
      <c r="N115" s="238" t="e">
        <f>'VZOR 1'!#REF!</f>
        <v>#REF!</v>
      </c>
      <c r="O115" s="238" t="e">
        <f>'VZOR 1'!#REF!</f>
        <v>#REF!</v>
      </c>
      <c r="P115" s="238" t="e">
        <f>'VZOR 1'!#REF!</f>
        <v>#REF!</v>
      </c>
      <c r="Q115" s="238" t="e">
        <f>'VZOR 1'!#REF!</f>
        <v>#REF!</v>
      </c>
      <c r="R115" s="238" t="e">
        <f>'VZOR 1'!#REF!</f>
        <v>#REF!</v>
      </c>
      <c r="S115" s="243" t="s">
        <v>130</v>
      </c>
      <c r="T115" s="246" t="e">
        <f t="shared" si="14"/>
        <v>#REF!</v>
      </c>
      <c r="U115" s="245" t="e">
        <f t="shared" si="6"/>
        <v>#REF!</v>
      </c>
      <c r="V115" s="107" t="e">
        <f t="shared" si="7"/>
        <v>#REF!</v>
      </c>
      <c r="W115" s="107" t="e">
        <f t="shared" si="8"/>
        <v>#REF!</v>
      </c>
      <c r="X115" s="123" t="e">
        <f t="shared" si="9"/>
        <v>#REF!</v>
      </c>
    </row>
    <row r="116" spans="1:24" ht="51" x14ac:dyDescent="0.2">
      <c r="A116" s="238" t="e">
        <f>'VZOR 1'!#REF!</f>
        <v>#REF!</v>
      </c>
      <c r="B116" s="238" t="e">
        <f>'VZOR 1'!#REF!</f>
        <v>#REF!</v>
      </c>
      <c r="C116" s="238" t="e">
        <f>'VZOR 1'!#REF!</f>
        <v>#REF!</v>
      </c>
      <c r="D116" s="238" t="e">
        <f>'VZOR 1'!#REF!</f>
        <v>#REF!</v>
      </c>
      <c r="E116" s="238" t="e">
        <f>'VZOR 1'!#REF!</f>
        <v>#REF!</v>
      </c>
      <c r="F116" s="238" t="e">
        <f>'VZOR 1'!#REF!</f>
        <v>#REF!</v>
      </c>
      <c r="G116" s="238" t="e">
        <f>'VZOR 1'!#REF!</f>
        <v>#REF!</v>
      </c>
      <c r="H116" s="238" t="e">
        <f>'VZOR 1'!#REF!</f>
        <v>#REF!</v>
      </c>
      <c r="I116" s="238" t="e">
        <f>'VZOR 1'!#REF!</f>
        <v>#REF!</v>
      </c>
      <c r="J116" s="238" t="e">
        <f>'VZOR 1'!#REF!</f>
        <v>#REF!</v>
      </c>
      <c r="K116" s="238" t="e">
        <f>'VZOR 1'!#REF!</f>
        <v>#REF!</v>
      </c>
      <c r="L116" s="238" t="e">
        <f>'VZOR 1'!#REF!</f>
        <v>#REF!</v>
      </c>
      <c r="M116" s="238" t="e">
        <f>'VZOR 1'!#REF!</f>
        <v>#REF!</v>
      </c>
      <c r="N116" s="238" t="e">
        <f>'VZOR 1'!#REF!</f>
        <v>#REF!</v>
      </c>
      <c r="O116" s="238" t="e">
        <f>'VZOR 1'!#REF!</f>
        <v>#REF!</v>
      </c>
      <c r="P116" s="238" t="e">
        <f>'VZOR 1'!#REF!</f>
        <v>#REF!</v>
      </c>
      <c r="Q116" s="238" t="e">
        <f>'VZOR 1'!#REF!</f>
        <v>#REF!</v>
      </c>
      <c r="R116" s="238" t="e">
        <f>'VZOR 1'!#REF!</f>
        <v>#REF!</v>
      </c>
      <c r="S116" s="243" t="s">
        <v>130</v>
      </c>
      <c r="T116" s="246" t="e">
        <f t="shared" si="14"/>
        <v>#REF!</v>
      </c>
      <c r="U116" s="245" t="e">
        <f t="shared" si="6"/>
        <v>#REF!</v>
      </c>
      <c r="V116" s="107" t="e">
        <f t="shared" si="7"/>
        <v>#REF!</v>
      </c>
      <c r="W116" s="107" t="e">
        <f t="shared" si="8"/>
        <v>#REF!</v>
      </c>
      <c r="X116" s="123" t="e">
        <f t="shared" si="9"/>
        <v>#REF!</v>
      </c>
    </row>
    <row r="117" spans="1:24" ht="51" x14ac:dyDescent="0.2">
      <c r="A117" s="238" t="e">
        <f>'VZOR 1'!#REF!</f>
        <v>#REF!</v>
      </c>
      <c r="B117" s="238" t="e">
        <f>'VZOR 1'!#REF!</f>
        <v>#REF!</v>
      </c>
      <c r="C117" s="238" t="e">
        <f>'VZOR 1'!#REF!</f>
        <v>#REF!</v>
      </c>
      <c r="D117" s="238" t="e">
        <f>'VZOR 1'!#REF!</f>
        <v>#REF!</v>
      </c>
      <c r="E117" s="238" t="e">
        <f>'VZOR 1'!#REF!</f>
        <v>#REF!</v>
      </c>
      <c r="F117" s="238" t="e">
        <f>'VZOR 1'!#REF!</f>
        <v>#REF!</v>
      </c>
      <c r="G117" s="238" t="e">
        <f>'VZOR 1'!#REF!</f>
        <v>#REF!</v>
      </c>
      <c r="H117" s="238" t="e">
        <f>'VZOR 1'!#REF!</f>
        <v>#REF!</v>
      </c>
      <c r="I117" s="238" t="e">
        <f>'VZOR 1'!#REF!</f>
        <v>#REF!</v>
      </c>
      <c r="J117" s="238" t="e">
        <f>'VZOR 1'!#REF!</f>
        <v>#REF!</v>
      </c>
      <c r="K117" s="238" t="e">
        <f>'VZOR 1'!#REF!</f>
        <v>#REF!</v>
      </c>
      <c r="L117" s="238" t="e">
        <f>'VZOR 1'!#REF!</f>
        <v>#REF!</v>
      </c>
      <c r="M117" s="238" t="e">
        <f>'VZOR 1'!#REF!</f>
        <v>#REF!</v>
      </c>
      <c r="N117" s="238" t="e">
        <f>'VZOR 1'!#REF!</f>
        <v>#REF!</v>
      </c>
      <c r="O117" s="238" t="e">
        <f>'VZOR 1'!#REF!</f>
        <v>#REF!</v>
      </c>
      <c r="P117" s="238" t="e">
        <f>'VZOR 1'!#REF!</f>
        <v>#REF!</v>
      </c>
      <c r="Q117" s="238" t="e">
        <f>'VZOR 1'!#REF!</f>
        <v>#REF!</v>
      </c>
      <c r="R117" s="238" t="e">
        <f>'VZOR 1'!#REF!</f>
        <v>#REF!</v>
      </c>
      <c r="S117" s="243" t="s">
        <v>130</v>
      </c>
      <c r="T117" s="246" t="e">
        <f t="shared" si="14"/>
        <v>#REF!</v>
      </c>
      <c r="U117" s="245" t="e">
        <f t="shared" si="6"/>
        <v>#REF!</v>
      </c>
      <c r="V117" s="107" t="e">
        <f t="shared" si="7"/>
        <v>#REF!</v>
      </c>
      <c r="W117" s="107" t="e">
        <f t="shared" si="8"/>
        <v>#REF!</v>
      </c>
      <c r="X117" s="123" t="e">
        <f t="shared" si="9"/>
        <v>#REF!</v>
      </c>
    </row>
    <row r="118" spans="1:24" ht="51" x14ac:dyDescent="0.2">
      <c r="A118" s="238" t="e">
        <f>'VZOR 1'!#REF!</f>
        <v>#REF!</v>
      </c>
      <c r="B118" s="238" t="e">
        <f>'VZOR 1'!#REF!</f>
        <v>#REF!</v>
      </c>
      <c r="C118" s="238" t="e">
        <f>'VZOR 1'!#REF!</f>
        <v>#REF!</v>
      </c>
      <c r="D118" s="238" t="e">
        <f>'VZOR 1'!#REF!</f>
        <v>#REF!</v>
      </c>
      <c r="E118" s="238" t="e">
        <f>'VZOR 1'!#REF!</f>
        <v>#REF!</v>
      </c>
      <c r="F118" s="238" t="e">
        <f>'VZOR 1'!#REF!</f>
        <v>#REF!</v>
      </c>
      <c r="G118" s="238" t="e">
        <f>'VZOR 1'!#REF!</f>
        <v>#REF!</v>
      </c>
      <c r="H118" s="238" t="e">
        <f>'VZOR 1'!#REF!</f>
        <v>#REF!</v>
      </c>
      <c r="I118" s="238" t="e">
        <f>'VZOR 1'!#REF!</f>
        <v>#REF!</v>
      </c>
      <c r="J118" s="238" t="e">
        <f>'VZOR 1'!#REF!</f>
        <v>#REF!</v>
      </c>
      <c r="K118" s="238" t="e">
        <f>'VZOR 1'!#REF!</f>
        <v>#REF!</v>
      </c>
      <c r="L118" s="238" t="e">
        <f>'VZOR 1'!#REF!</f>
        <v>#REF!</v>
      </c>
      <c r="M118" s="238" t="e">
        <f>'VZOR 1'!#REF!</f>
        <v>#REF!</v>
      </c>
      <c r="N118" s="238" t="e">
        <f>'VZOR 1'!#REF!</f>
        <v>#REF!</v>
      </c>
      <c r="O118" s="238" t="e">
        <f>'VZOR 1'!#REF!</f>
        <v>#REF!</v>
      </c>
      <c r="P118" s="238" t="e">
        <f>'VZOR 1'!#REF!</f>
        <v>#REF!</v>
      </c>
      <c r="Q118" s="238" t="e">
        <f>'VZOR 1'!#REF!</f>
        <v>#REF!</v>
      </c>
      <c r="R118" s="238" t="e">
        <f>'VZOR 1'!#REF!</f>
        <v>#REF!</v>
      </c>
      <c r="S118" s="243" t="s">
        <v>130</v>
      </c>
      <c r="T118" s="246" t="e">
        <f t="shared" si="14"/>
        <v>#REF!</v>
      </c>
      <c r="U118" s="245" t="e">
        <f t="shared" si="6"/>
        <v>#REF!</v>
      </c>
      <c r="V118" s="107" t="e">
        <f t="shared" si="7"/>
        <v>#REF!</v>
      </c>
      <c r="W118" s="107" t="e">
        <f t="shared" si="8"/>
        <v>#REF!</v>
      </c>
      <c r="X118" s="123" t="e">
        <f t="shared" si="9"/>
        <v>#REF!</v>
      </c>
    </row>
    <row r="119" spans="1:24" ht="51" x14ac:dyDescent="0.2">
      <c r="A119" s="238" t="e">
        <f>'VZOR 1'!#REF!</f>
        <v>#REF!</v>
      </c>
      <c r="B119" s="238" t="e">
        <f>'VZOR 1'!#REF!</f>
        <v>#REF!</v>
      </c>
      <c r="C119" s="238" t="e">
        <f>'VZOR 1'!#REF!</f>
        <v>#REF!</v>
      </c>
      <c r="D119" s="238" t="e">
        <f>'VZOR 1'!#REF!</f>
        <v>#REF!</v>
      </c>
      <c r="E119" s="238" t="e">
        <f>'VZOR 1'!#REF!</f>
        <v>#REF!</v>
      </c>
      <c r="F119" s="238" t="e">
        <f>'VZOR 1'!#REF!</f>
        <v>#REF!</v>
      </c>
      <c r="G119" s="238" t="e">
        <f>'VZOR 1'!#REF!</f>
        <v>#REF!</v>
      </c>
      <c r="H119" s="238" t="e">
        <f>'VZOR 1'!#REF!</f>
        <v>#REF!</v>
      </c>
      <c r="I119" s="238" t="e">
        <f>'VZOR 1'!#REF!</f>
        <v>#REF!</v>
      </c>
      <c r="J119" s="238" t="e">
        <f>'VZOR 1'!#REF!</f>
        <v>#REF!</v>
      </c>
      <c r="K119" s="238" t="e">
        <f>'VZOR 1'!#REF!</f>
        <v>#REF!</v>
      </c>
      <c r="L119" s="238" t="e">
        <f>'VZOR 1'!#REF!</f>
        <v>#REF!</v>
      </c>
      <c r="M119" s="238" t="e">
        <f>'VZOR 1'!#REF!</f>
        <v>#REF!</v>
      </c>
      <c r="N119" s="238" t="e">
        <f>'VZOR 1'!#REF!</f>
        <v>#REF!</v>
      </c>
      <c r="O119" s="238" t="e">
        <f>'VZOR 1'!#REF!</f>
        <v>#REF!</v>
      </c>
      <c r="P119" s="238" t="e">
        <f>'VZOR 1'!#REF!</f>
        <v>#REF!</v>
      </c>
      <c r="Q119" s="238" t="e">
        <f>'VZOR 1'!#REF!</f>
        <v>#REF!</v>
      </c>
      <c r="R119" s="238" t="e">
        <f>'VZOR 1'!#REF!</f>
        <v>#REF!</v>
      </c>
      <c r="S119" s="243" t="s">
        <v>130</v>
      </c>
      <c r="T119" s="246" t="e">
        <f t="shared" si="14"/>
        <v>#REF!</v>
      </c>
      <c r="U119" s="245" t="e">
        <f t="shared" si="6"/>
        <v>#REF!</v>
      </c>
      <c r="V119" s="107" t="e">
        <f t="shared" si="7"/>
        <v>#REF!</v>
      </c>
      <c r="W119" s="107" t="e">
        <f t="shared" si="8"/>
        <v>#REF!</v>
      </c>
      <c r="X119" s="123" t="e">
        <f t="shared" si="9"/>
        <v>#REF!</v>
      </c>
    </row>
    <row r="120" spans="1:24" ht="51" x14ac:dyDescent="0.2">
      <c r="A120" s="238" t="e">
        <f>'VZOR 1'!#REF!</f>
        <v>#REF!</v>
      </c>
      <c r="B120" s="238" t="e">
        <f>'VZOR 1'!#REF!</f>
        <v>#REF!</v>
      </c>
      <c r="C120" s="238" t="e">
        <f>'VZOR 1'!#REF!</f>
        <v>#REF!</v>
      </c>
      <c r="D120" s="238" t="e">
        <f>'VZOR 1'!#REF!</f>
        <v>#REF!</v>
      </c>
      <c r="E120" s="238" t="e">
        <f>'VZOR 1'!#REF!</f>
        <v>#REF!</v>
      </c>
      <c r="F120" s="238" t="e">
        <f>'VZOR 1'!#REF!</f>
        <v>#REF!</v>
      </c>
      <c r="G120" s="238" t="e">
        <f>'VZOR 1'!#REF!</f>
        <v>#REF!</v>
      </c>
      <c r="H120" s="238" t="e">
        <f>'VZOR 1'!#REF!</f>
        <v>#REF!</v>
      </c>
      <c r="I120" s="238" t="e">
        <f>'VZOR 1'!#REF!</f>
        <v>#REF!</v>
      </c>
      <c r="J120" s="238" t="e">
        <f>'VZOR 1'!#REF!</f>
        <v>#REF!</v>
      </c>
      <c r="K120" s="238" t="e">
        <f>'VZOR 1'!#REF!</f>
        <v>#REF!</v>
      </c>
      <c r="L120" s="238" t="e">
        <f>'VZOR 1'!#REF!</f>
        <v>#REF!</v>
      </c>
      <c r="M120" s="238" t="e">
        <f>'VZOR 1'!#REF!</f>
        <v>#REF!</v>
      </c>
      <c r="N120" s="238" t="e">
        <f>'VZOR 1'!#REF!</f>
        <v>#REF!</v>
      </c>
      <c r="O120" s="238" t="e">
        <f>'VZOR 1'!#REF!</f>
        <v>#REF!</v>
      </c>
      <c r="P120" s="238" t="e">
        <f>'VZOR 1'!#REF!</f>
        <v>#REF!</v>
      </c>
      <c r="Q120" s="238" t="e">
        <f>'VZOR 1'!#REF!</f>
        <v>#REF!</v>
      </c>
      <c r="R120" s="238" t="e">
        <f>'VZOR 1'!#REF!</f>
        <v>#REF!</v>
      </c>
      <c r="S120" s="243" t="s">
        <v>130</v>
      </c>
      <c r="T120" s="246" t="e">
        <f t="shared" si="14"/>
        <v>#REF!</v>
      </c>
      <c r="U120" s="245" t="e">
        <f t="shared" si="6"/>
        <v>#REF!</v>
      </c>
      <c r="V120" s="107" t="e">
        <f t="shared" si="7"/>
        <v>#REF!</v>
      </c>
      <c r="W120" s="107" t="e">
        <f t="shared" si="8"/>
        <v>#REF!</v>
      </c>
      <c r="X120" s="123" t="e">
        <f t="shared" si="9"/>
        <v>#REF!</v>
      </c>
    </row>
    <row r="121" spans="1:24" ht="51" x14ac:dyDescent="0.2">
      <c r="A121" s="238" t="e">
        <f>'VZOR 1'!#REF!</f>
        <v>#REF!</v>
      </c>
      <c r="B121" s="238" t="e">
        <f>'VZOR 1'!#REF!</f>
        <v>#REF!</v>
      </c>
      <c r="C121" s="238" t="e">
        <f>'VZOR 1'!#REF!</f>
        <v>#REF!</v>
      </c>
      <c r="D121" s="238" t="e">
        <f>'VZOR 1'!#REF!</f>
        <v>#REF!</v>
      </c>
      <c r="E121" s="238" t="e">
        <f>'VZOR 1'!#REF!</f>
        <v>#REF!</v>
      </c>
      <c r="F121" s="238" t="e">
        <f>'VZOR 1'!#REF!</f>
        <v>#REF!</v>
      </c>
      <c r="G121" s="238" t="e">
        <f>'VZOR 1'!#REF!</f>
        <v>#REF!</v>
      </c>
      <c r="H121" s="238" t="e">
        <f>'VZOR 1'!#REF!</f>
        <v>#REF!</v>
      </c>
      <c r="I121" s="238" t="e">
        <f>'VZOR 1'!#REF!</f>
        <v>#REF!</v>
      </c>
      <c r="J121" s="238" t="e">
        <f>'VZOR 1'!#REF!</f>
        <v>#REF!</v>
      </c>
      <c r="K121" s="238" t="e">
        <f>'VZOR 1'!#REF!</f>
        <v>#REF!</v>
      </c>
      <c r="L121" s="238" t="e">
        <f>'VZOR 1'!#REF!</f>
        <v>#REF!</v>
      </c>
      <c r="M121" s="238" t="e">
        <f>'VZOR 1'!#REF!</f>
        <v>#REF!</v>
      </c>
      <c r="N121" s="238" t="e">
        <f>'VZOR 1'!#REF!</f>
        <v>#REF!</v>
      </c>
      <c r="O121" s="238" t="e">
        <f>'VZOR 1'!#REF!</f>
        <v>#REF!</v>
      </c>
      <c r="P121" s="238" t="e">
        <f>'VZOR 1'!#REF!</f>
        <v>#REF!</v>
      </c>
      <c r="Q121" s="238" t="e">
        <f>'VZOR 1'!#REF!</f>
        <v>#REF!</v>
      </c>
      <c r="R121" s="238" t="e">
        <f>'VZOR 1'!#REF!</f>
        <v>#REF!</v>
      </c>
      <c r="S121" s="243" t="s">
        <v>130</v>
      </c>
      <c r="T121" s="246" t="e">
        <f t="shared" si="14"/>
        <v>#REF!</v>
      </c>
      <c r="U121" s="245" t="e">
        <f t="shared" si="6"/>
        <v>#REF!</v>
      </c>
      <c r="V121" s="107" t="e">
        <f t="shared" si="7"/>
        <v>#REF!</v>
      </c>
      <c r="W121" s="107" t="e">
        <f t="shared" si="8"/>
        <v>#REF!</v>
      </c>
      <c r="X121" s="123" t="e">
        <f t="shared" si="9"/>
        <v>#REF!</v>
      </c>
    </row>
    <row r="122" spans="1:24" ht="51" x14ac:dyDescent="0.2">
      <c r="A122" s="238" t="e">
        <f>'VZOR 1'!#REF!</f>
        <v>#REF!</v>
      </c>
      <c r="B122" s="238" t="e">
        <f>'VZOR 1'!#REF!</f>
        <v>#REF!</v>
      </c>
      <c r="C122" s="238" t="e">
        <f>'VZOR 1'!#REF!</f>
        <v>#REF!</v>
      </c>
      <c r="D122" s="238" t="e">
        <f>'VZOR 1'!#REF!</f>
        <v>#REF!</v>
      </c>
      <c r="E122" s="238" t="e">
        <f>'VZOR 1'!#REF!</f>
        <v>#REF!</v>
      </c>
      <c r="F122" s="238" t="e">
        <f>'VZOR 1'!#REF!</f>
        <v>#REF!</v>
      </c>
      <c r="G122" s="238" t="e">
        <f>'VZOR 1'!#REF!</f>
        <v>#REF!</v>
      </c>
      <c r="H122" s="238" t="e">
        <f>'VZOR 1'!#REF!</f>
        <v>#REF!</v>
      </c>
      <c r="I122" s="238" t="e">
        <f>'VZOR 1'!#REF!</f>
        <v>#REF!</v>
      </c>
      <c r="J122" s="238" t="e">
        <f>'VZOR 1'!#REF!</f>
        <v>#REF!</v>
      </c>
      <c r="K122" s="238" t="e">
        <f>'VZOR 1'!#REF!</f>
        <v>#REF!</v>
      </c>
      <c r="L122" s="238" t="e">
        <f>'VZOR 1'!#REF!</f>
        <v>#REF!</v>
      </c>
      <c r="M122" s="238" t="e">
        <f>'VZOR 1'!#REF!</f>
        <v>#REF!</v>
      </c>
      <c r="N122" s="238" t="e">
        <f>'VZOR 1'!#REF!</f>
        <v>#REF!</v>
      </c>
      <c r="O122" s="238" t="e">
        <f>'VZOR 1'!#REF!</f>
        <v>#REF!</v>
      </c>
      <c r="P122" s="238" t="e">
        <f>'VZOR 1'!#REF!</f>
        <v>#REF!</v>
      </c>
      <c r="Q122" s="238" t="e">
        <f>'VZOR 1'!#REF!</f>
        <v>#REF!</v>
      </c>
      <c r="R122" s="238" t="e">
        <f>'VZOR 1'!#REF!</f>
        <v>#REF!</v>
      </c>
      <c r="S122" s="243" t="s">
        <v>130</v>
      </c>
      <c r="T122" s="246" t="e">
        <f t="shared" si="14"/>
        <v>#REF!</v>
      </c>
      <c r="U122" s="245" t="e">
        <f t="shared" si="6"/>
        <v>#REF!</v>
      </c>
      <c r="V122" s="107" t="e">
        <f t="shared" si="7"/>
        <v>#REF!</v>
      </c>
      <c r="W122" s="107" t="e">
        <f t="shared" si="8"/>
        <v>#REF!</v>
      </c>
      <c r="X122" s="123" t="e">
        <f t="shared" si="9"/>
        <v>#REF!</v>
      </c>
    </row>
    <row r="123" spans="1:24" ht="51" x14ac:dyDescent="0.2">
      <c r="A123" s="238" t="e">
        <f>'VZOR 1'!#REF!</f>
        <v>#REF!</v>
      </c>
      <c r="B123" s="238" t="e">
        <f>'VZOR 1'!#REF!</f>
        <v>#REF!</v>
      </c>
      <c r="C123" s="238" t="e">
        <f>'VZOR 1'!#REF!</f>
        <v>#REF!</v>
      </c>
      <c r="D123" s="238" t="e">
        <f>'VZOR 1'!#REF!</f>
        <v>#REF!</v>
      </c>
      <c r="E123" s="238" t="e">
        <f>'VZOR 1'!#REF!</f>
        <v>#REF!</v>
      </c>
      <c r="F123" s="238" t="e">
        <f>'VZOR 1'!#REF!</f>
        <v>#REF!</v>
      </c>
      <c r="G123" s="238" t="e">
        <f>'VZOR 1'!#REF!</f>
        <v>#REF!</v>
      </c>
      <c r="H123" s="238" t="e">
        <f>'VZOR 1'!#REF!</f>
        <v>#REF!</v>
      </c>
      <c r="I123" s="238" t="e">
        <f>'VZOR 1'!#REF!</f>
        <v>#REF!</v>
      </c>
      <c r="J123" s="238" t="e">
        <f>'VZOR 1'!#REF!</f>
        <v>#REF!</v>
      </c>
      <c r="K123" s="238" t="e">
        <f>'VZOR 1'!#REF!</f>
        <v>#REF!</v>
      </c>
      <c r="L123" s="238" t="e">
        <f>'VZOR 1'!#REF!</f>
        <v>#REF!</v>
      </c>
      <c r="M123" s="238" t="e">
        <f>'VZOR 1'!#REF!</f>
        <v>#REF!</v>
      </c>
      <c r="N123" s="238" t="e">
        <f>'VZOR 1'!#REF!</f>
        <v>#REF!</v>
      </c>
      <c r="O123" s="238" t="e">
        <f>'VZOR 1'!#REF!</f>
        <v>#REF!</v>
      </c>
      <c r="P123" s="238" t="e">
        <f>'VZOR 1'!#REF!</f>
        <v>#REF!</v>
      </c>
      <c r="Q123" s="238" t="e">
        <f>'VZOR 1'!#REF!</f>
        <v>#REF!</v>
      </c>
      <c r="R123" s="238" t="e">
        <f>'VZOR 1'!#REF!</f>
        <v>#REF!</v>
      </c>
      <c r="S123" s="243" t="s">
        <v>130</v>
      </c>
      <c r="T123" s="246" t="e">
        <f t="shared" si="14"/>
        <v>#REF!</v>
      </c>
      <c r="U123" s="245" t="e">
        <f t="shared" si="6"/>
        <v>#REF!</v>
      </c>
      <c r="V123" s="107" t="e">
        <f t="shared" si="7"/>
        <v>#REF!</v>
      </c>
      <c r="W123" s="107" t="e">
        <f t="shared" si="8"/>
        <v>#REF!</v>
      </c>
      <c r="X123" s="123" t="e">
        <f t="shared" si="9"/>
        <v>#REF!</v>
      </c>
    </row>
    <row r="124" spans="1:24" ht="51" x14ac:dyDescent="0.2">
      <c r="A124" s="238" t="e">
        <f>'VZOR 1'!#REF!</f>
        <v>#REF!</v>
      </c>
      <c r="B124" s="238" t="e">
        <f>'VZOR 1'!#REF!</f>
        <v>#REF!</v>
      </c>
      <c r="C124" s="238" t="e">
        <f>'VZOR 1'!#REF!</f>
        <v>#REF!</v>
      </c>
      <c r="D124" s="238" t="e">
        <f>'VZOR 1'!#REF!</f>
        <v>#REF!</v>
      </c>
      <c r="E124" s="238" t="e">
        <f>'VZOR 1'!#REF!</f>
        <v>#REF!</v>
      </c>
      <c r="F124" s="238" t="e">
        <f>'VZOR 1'!#REF!</f>
        <v>#REF!</v>
      </c>
      <c r="G124" s="238" t="e">
        <f>'VZOR 1'!#REF!</f>
        <v>#REF!</v>
      </c>
      <c r="H124" s="238" t="e">
        <f>'VZOR 1'!#REF!</f>
        <v>#REF!</v>
      </c>
      <c r="I124" s="238" t="e">
        <f>'VZOR 1'!#REF!</f>
        <v>#REF!</v>
      </c>
      <c r="J124" s="238" t="e">
        <f>'VZOR 1'!#REF!</f>
        <v>#REF!</v>
      </c>
      <c r="K124" s="238" t="e">
        <f>'VZOR 1'!#REF!</f>
        <v>#REF!</v>
      </c>
      <c r="L124" s="238" t="e">
        <f>'VZOR 1'!#REF!</f>
        <v>#REF!</v>
      </c>
      <c r="M124" s="238" t="e">
        <f>'VZOR 1'!#REF!</f>
        <v>#REF!</v>
      </c>
      <c r="N124" s="238" t="e">
        <f>'VZOR 1'!#REF!</f>
        <v>#REF!</v>
      </c>
      <c r="O124" s="238" t="e">
        <f>'VZOR 1'!#REF!</f>
        <v>#REF!</v>
      </c>
      <c r="P124" s="238" t="e">
        <f>'VZOR 1'!#REF!</f>
        <v>#REF!</v>
      </c>
      <c r="Q124" s="238" t="e">
        <f>'VZOR 1'!#REF!</f>
        <v>#REF!</v>
      </c>
      <c r="R124" s="238" t="e">
        <f>'VZOR 1'!#REF!</f>
        <v>#REF!</v>
      </c>
      <c r="S124" s="243" t="s">
        <v>130</v>
      </c>
      <c r="T124" s="246" t="e">
        <f t="shared" si="14"/>
        <v>#REF!</v>
      </c>
      <c r="U124" s="245" t="e">
        <f t="shared" si="6"/>
        <v>#REF!</v>
      </c>
      <c r="V124" s="107" t="e">
        <f t="shared" si="7"/>
        <v>#REF!</v>
      </c>
      <c r="W124" s="107" t="e">
        <f t="shared" si="8"/>
        <v>#REF!</v>
      </c>
      <c r="X124" s="123" t="e">
        <f t="shared" si="9"/>
        <v>#REF!</v>
      </c>
    </row>
    <row r="125" spans="1:24" ht="51" x14ac:dyDescent="0.2">
      <c r="A125" s="238" t="e">
        <f>'VZOR 1'!#REF!</f>
        <v>#REF!</v>
      </c>
      <c r="B125" s="238" t="e">
        <f>'VZOR 1'!#REF!</f>
        <v>#REF!</v>
      </c>
      <c r="C125" s="238" t="e">
        <f>'VZOR 1'!#REF!</f>
        <v>#REF!</v>
      </c>
      <c r="D125" s="238" t="e">
        <f>'VZOR 1'!#REF!</f>
        <v>#REF!</v>
      </c>
      <c r="E125" s="238" t="e">
        <f>'VZOR 1'!#REF!</f>
        <v>#REF!</v>
      </c>
      <c r="F125" s="238" t="e">
        <f>'VZOR 1'!#REF!</f>
        <v>#REF!</v>
      </c>
      <c r="G125" s="238" t="e">
        <f>'VZOR 1'!#REF!</f>
        <v>#REF!</v>
      </c>
      <c r="H125" s="238" t="e">
        <f>'VZOR 1'!#REF!</f>
        <v>#REF!</v>
      </c>
      <c r="I125" s="238" t="e">
        <f>'VZOR 1'!#REF!</f>
        <v>#REF!</v>
      </c>
      <c r="J125" s="238" t="e">
        <f>'VZOR 1'!#REF!</f>
        <v>#REF!</v>
      </c>
      <c r="K125" s="238" t="e">
        <f>'VZOR 1'!#REF!</f>
        <v>#REF!</v>
      </c>
      <c r="L125" s="238" t="e">
        <f>'VZOR 1'!#REF!</f>
        <v>#REF!</v>
      </c>
      <c r="M125" s="238" t="e">
        <f>'VZOR 1'!#REF!</f>
        <v>#REF!</v>
      </c>
      <c r="N125" s="238" t="e">
        <f>'VZOR 1'!#REF!</f>
        <v>#REF!</v>
      </c>
      <c r="O125" s="238" t="e">
        <f>'VZOR 1'!#REF!</f>
        <v>#REF!</v>
      </c>
      <c r="P125" s="238" t="e">
        <f>'VZOR 1'!#REF!</f>
        <v>#REF!</v>
      </c>
      <c r="Q125" s="238" t="e">
        <f>'VZOR 1'!#REF!</f>
        <v>#REF!</v>
      </c>
      <c r="R125" s="238" t="e">
        <f>'VZOR 1'!#REF!</f>
        <v>#REF!</v>
      </c>
      <c r="S125" s="243" t="s">
        <v>130</v>
      </c>
      <c r="T125" s="246" t="e">
        <f t="shared" si="14"/>
        <v>#REF!</v>
      </c>
      <c r="U125" s="245" t="e">
        <f t="shared" si="6"/>
        <v>#REF!</v>
      </c>
      <c r="V125" s="107" t="e">
        <f t="shared" si="7"/>
        <v>#REF!</v>
      </c>
      <c r="W125" s="107" t="e">
        <f t="shared" si="8"/>
        <v>#REF!</v>
      </c>
      <c r="X125" s="123" t="e">
        <f t="shared" si="9"/>
        <v>#REF!</v>
      </c>
    </row>
    <row r="126" spans="1:24" ht="51" x14ac:dyDescent="0.2">
      <c r="A126" s="238" t="e">
        <f>'VZOR 1'!#REF!</f>
        <v>#REF!</v>
      </c>
      <c r="B126" s="238" t="e">
        <f>'VZOR 1'!#REF!</f>
        <v>#REF!</v>
      </c>
      <c r="C126" s="238" t="e">
        <f>'VZOR 1'!#REF!</f>
        <v>#REF!</v>
      </c>
      <c r="D126" s="238" t="e">
        <f>'VZOR 1'!#REF!</f>
        <v>#REF!</v>
      </c>
      <c r="E126" s="238" t="e">
        <f>'VZOR 1'!#REF!</f>
        <v>#REF!</v>
      </c>
      <c r="F126" s="238" t="e">
        <f>'VZOR 1'!#REF!</f>
        <v>#REF!</v>
      </c>
      <c r="G126" s="238" t="e">
        <f>'VZOR 1'!#REF!</f>
        <v>#REF!</v>
      </c>
      <c r="H126" s="238" t="e">
        <f>'VZOR 1'!#REF!</f>
        <v>#REF!</v>
      </c>
      <c r="I126" s="238" t="e">
        <f>'VZOR 1'!#REF!</f>
        <v>#REF!</v>
      </c>
      <c r="J126" s="238" t="e">
        <f>'VZOR 1'!#REF!</f>
        <v>#REF!</v>
      </c>
      <c r="K126" s="238" t="e">
        <f>'VZOR 1'!#REF!</f>
        <v>#REF!</v>
      </c>
      <c r="L126" s="238" t="e">
        <f>'VZOR 1'!#REF!</f>
        <v>#REF!</v>
      </c>
      <c r="M126" s="238" t="e">
        <f>'VZOR 1'!#REF!</f>
        <v>#REF!</v>
      </c>
      <c r="N126" s="238" t="e">
        <f>'VZOR 1'!#REF!</f>
        <v>#REF!</v>
      </c>
      <c r="O126" s="238" t="e">
        <f>'VZOR 1'!#REF!</f>
        <v>#REF!</v>
      </c>
      <c r="P126" s="238" t="e">
        <f>'VZOR 1'!#REF!</f>
        <v>#REF!</v>
      </c>
      <c r="Q126" s="238" t="e">
        <f>'VZOR 1'!#REF!</f>
        <v>#REF!</v>
      </c>
      <c r="R126" s="238" t="e">
        <f>'VZOR 1'!#REF!</f>
        <v>#REF!</v>
      </c>
      <c r="S126" s="243" t="s">
        <v>130</v>
      </c>
      <c r="T126" s="246" t="e">
        <f t="shared" si="14"/>
        <v>#REF!</v>
      </c>
      <c r="U126" s="245" t="e">
        <f t="shared" si="6"/>
        <v>#REF!</v>
      </c>
      <c r="V126" s="107" t="e">
        <f t="shared" si="7"/>
        <v>#REF!</v>
      </c>
      <c r="W126" s="107" t="e">
        <f t="shared" si="8"/>
        <v>#REF!</v>
      </c>
      <c r="X126" s="123" t="e">
        <f t="shared" si="9"/>
        <v>#REF!</v>
      </c>
    </row>
    <row r="127" spans="1:24" ht="51" x14ac:dyDescent="0.2">
      <c r="A127" s="238" t="e">
        <f>'VZOR 1'!#REF!</f>
        <v>#REF!</v>
      </c>
      <c r="B127" s="238" t="e">
        <f>'VZOR 1'!#REF!</f>
        <v>#REF!</v>
      </c>
      <c r="C127" s="238" t="e">
        <f>'VZOR 1'!#REF!</f>
        <v>#REF!</v>
      </c>
      <c r="D127" s="238" t="e">
        <f>'VZOR 1'!#REF!</f>
        <v>#REF!</v>
      </c>
      <c r="E127" s="238" t="e">
        <f>'VZOR 1'!#REF!</f>
        <v>#REF!</v>
      </c>
      <c r="F127" s="238" t="e">
        <f>'VZOR 1'!#REF!</f>
        <v>#REF!</v>
      </c>
      <c r="G127" s="238" t="e">
        <f>'VZOR 1'!#REF!</f>
        <v>#REF!</v>
      </c>
      <c r="H127" s="238" t="e">
        <f>'VZOR 1'!#REF!</f>
        <v>#REF!</v>
      </c>
      <c r="I127" s="238" t="e">
        <f>'VZOR 1'!#REF!</f>
        <v>#REF!</v>
      </c>
      <c r="J127" s="238" t="e">
        <f>'VZOR 1'!#REF!</f>
        <v>#REF!</v>
      </c>
      <c r="K127" s="238" t="e">
        <f>'VZOR 1'!#REF!</f>
        <v>#REF!</v>
      </c>
      <c r="L127" s="238" t="e">
        <f>'VZOR 1'!#REF!</f>
        <v>#REF!</v>
      </c>
      <c r="M127" s="238" t="e">
        <f>'VZOR 1'!#REF!</f>
        <v>#REF!</v>
      </c>
      <c r="N127" s="238" t="e">
        <f>'VZOR 1'!#REF!</f>
        <v>#REF!</v>
      </c>
      <c r="O127" s="238" t="e">
        <f>'VZOR 1'!#REF!</f>
        <v>#REF!</v>
      </c>
      <c r="P127" s="238" t="e">
        <f>'VZOR 1'!#REF!</f>
        <v>#REF!</v>
      </c>
      <c r="Q127" s="238" t="e">
        <f>'VZOR 1'!#REF!</f>
        <v>#REF!</v>
      </c>
      <c r="R127" s="238" t="e">
        <f>'VZOR 1'!#REF!</f>
        <v>#REF!</v>
      </c>
      <c r="S127" s="243" t="s">
        <v>130</v>
      </c>
      <c r="T127" s="246" t="e">
        <f t="shared" si="14"/>
        <v>#REF!</v>
      </c>
      <c r="U127" s="245" t="e">
        <f t="shared" si="6"/>
        <v>#REF!</v>
      </c>
      <c r="V127" s="107" t="e">
        <f t="shared" si="7"/>
        <v>#REF!</v>
      </c>
      <c r="W127" s="107" t="e">
        <f t="shared" si="8"/>
        <v>#REF!</v>
      </c>
      <c r="X127" s="123" t="e">
        <f t="shared" si="9"/>
        <v>#REF!</v>
      </c>
    </row>
    <row r="128" spans="1:24" ht="51" x14ac:dyDescent="0.2">
      <c r="A128" s="238" t="e">
        <f>'VZOR 1'!#REF!</f>
        <v>#REF!</v>
      </c>
      <c r="B128" s="238" t="e">
        <f>'VZOR 1'!#REF!</f>
        <v>#REF!</v>
      </c>
      <c r="C128" s="238" t="e">
        <f>'VZOR 1'!#REF!</f>
        <v>#REF!</v>
      </c>
      <c r="D128" s="238" t="e">
        <f>'VZOR 1'!#REF!</f>
        <v>#REF!</v>
      </c>
      <c r="E128" s="238" t="e">
        <f>'VZOR 1'!#REF!</f>
        <v>#REF!</v>
      </c>
      <c r="F128" s="238" t="e">
        <f>'VZOR 1'!#REF!</f>
        <v>#REF!</v>
      </c>
      <c r="G128" s="238" t="e">
        <f>'VZOR 1'!#REF!</f>
        <v>#REF!</v>
      </c>
      <c r="H128" s="238" t="e">
        <f>'VZOR 1'!#REF!</f>
        <v>#REF!</v>
      </c>
      <c r="I128" s="238" t="e">
        <f>'VZOR 1'!#REF!</f>
        <v>#REF!</v>
      </c>
      <c r="J128" s="238" t="e">
        <f>'VZOR 1'!#REF!</f>
        <v>#REF!</v>
      </c>
      <c r="K128" s="238" t="e">
        <f>'VZOR 1'!#REF!</f>
        <v>#REF!</v>
      </c>
      <c r="L128" s="238" t="e">
        <f>'VZOR 1'!#REF!</f>
        <v>#REF!</v>
      </c>
      <c r="M128" s="238" t="e">
        <f>'VZOR 1'!#REF!</f>
        <v>#REF!</v>
      </c>
      <c r="N128" s="238" t="e">
        <f>'VZOR 1'!#REF!</f>
        <v>#REF!</v>
      </c>
      <c r="O128" s="238" t="e">
        <f>'VZOR 1'!#REF!</f>
        <v>#REF!</v>
      </c>
      <c r="P128" s="238" t="e">
        <f>'VZOR 1'!#REF!</f>
        <v>#REF!</v>
      </c>
      <c r="Q128" s="238" t="e">
        <f>'VZOR 1'!#REF!</f>
        <v>#REF!</v>
      </c>
      <c r="R128" s="238" t="e">
        <f>'VZOR 1'!#REF!</f>
        <v>#REF!</v>
      </c>
      <c r="S128" s="243" t="s">
        <v>130</v>
      </c>
      <c r="T128" s="246" t="e">
        <f t="shared" si="14"/>
        <v>#REF!</v>
      </c>
      <c r="U128" s="245" t="e">
        <f t="shared" si="6"/>
        <v>#REF!</v>
      </c>
      <c r="V128" s="107" t="e">
        <f t="shared" si="7"/>
        <v>#REF!</v>
      </c>
      <c r="W128" s="107" t="e">
        <f t="shared" si="8"/>
        <v>#REF!</v>
      </c>
      <c r="X128" s="123" t="e">
        <f t="shared" si="9"/>
        <v>#REF!</v>
      </c>
    </row>
    <row r="129" spans="1:24" ht="51" x14ac:dyDescent="0.2">
      <c r="A129" s="238" t="e">
        <f>'VZOR 1'!#REF!</f>
        <v>#REF!</v>
      </c>
      <c r="B129" s="238" t="e">
        <f>'VZOR 1'!#REF!</f>
        <v>#REF!</v>
      </c>
      <c r="C129" s="238" t="e">
        <f>'VZOR 1'!#REF!</f>
        <v>#REF!</v>
      </c>
      <c r="D129" s="238" t="e">
        <f>'VZOR 1'!#REF!</f>
        <v>#REF!</v>
      </c>
      <c r="E129" s="238" t="e">
        <f>'VZOR 1'!#REF!</f>
        <v>#REF!</v>
      </c>
      <c r="F129" s="238" t="e">
        <f>'VZOR 1'!#REF!</f>
        <v>#REF!</v>
      </c>
      <c r="G129" s="238" t="e">
        <f>'VZOR 1'!#REF!</f>
        <v>#REF!</v>
      </c>
      <c r="H129" s="238" t="e">
        <f>'VZOR 1'!#REF!</f>
        <v>#REF!</v>
      </c>
      <c r="I129" s="238" t="e">
        <f>'VZOR 1'!#REF!</f>
        <v>#REF!</v>
      </c>
      <c r="J129" s="238" t="e">
        <f>'VZOR 1'!#REF!</f>
        <v>#REF!</v>
      </c>
      <c r="K129" s="238" t="e">
        <f>'VZOR 1'!#REF!</f>
        <v>#REF!</v>
      </c>
      <c r="L129" s="238" t="e">
        <f>'VZOR 1'!#REF!</f>
        <v>#REF!</v>
      </c>
      <c r="M129" s="238" t="e">
        <f>'VZOR 1'!#REF!</f>
        <v>#REF!</v>
      </c>
      <c r="N129" s="238" t="e">
        <f>'VZOR 1'!#REF!</f>
        <v>#REF!</v>
      </c>
      <c r="O129" s="238" t="e">
        <f>'VZOR 1'!#REF!</f>
        <v>#REF!</v>
      </c>
      <c r="P129" s="238" t="e">
        <f>'VZOR 1'!#REF!</f>
        <v>#REF!</v>
      </c>
      <c r="Q129" s="238" t="e">
        <f>'VZOR 1'!#REF!</f>
        <v>#REF!</v>
      </c>
      <c r="R129" s="238" t="e">
        <f>'VZOR 1'!#REF!</f>
        <v>#REF!</v>
      </c>
      <c r="S129" s="243" t="s">
        <v>130</v>
      </c>
      <c r="T129" s="246" t="e">
        <f t="shared" si="14"/>
        <v>#REF!</v>
      </c>
      <c r="U129" s="245" t="e">
        <f t="shared" si="6"/>
        <v>#REF!</v>
      </c>
      <c r="V129" s="107" t="e">
        <f t="shared" si="7"/>
        <v>#REF!</v>
      </c>
      <c r="W129" s="107" t="e">
        <f t="shared" si="8"/>
        <v>#REF!</v>
      </c>
      <c r="X129" s="123" t="e">
        <f t="shared" si="9"/>
        <v>#REF!</v>
      </c>
    </row>
    <row r="130" spans="1:24" ht="51" x14ac:dyDescent="0.2">
      <c r="A130" s="238" t="e">
        <f>'VZOR 1'!#REF!</f>
        <v>#REF!</v>
      </c>
      <c r="B130" s="238" t="e">
        <f>'VZOR 1'!#REF!</f>
        <v>#REF!</v>
      </c>
      <c r="C130" s="238" t="e">
        <f>'VZOR 1'!#REF!</f>
        <v>#REF!</v>
      </c>
      <c r="D130" s="238" t="e">
        <f>'VZOR 1'!#REF!</f>
        <v>#REF!</v>
      </c>
      <c r="E130" s="238" t="e">
        <f>'VZOR 1'!#REF!</f>
        <v>#REF!</v>
      </c>
      <c r="F130" s="238" t="e">
        <f>'VZOR 1'!#REF!</f>
        <v>#REF!</v>
      </c>
      <c r="G130" s="238" t="e">
        <f>'VZOR 1'!#REF!</f>
        <v>#REF!</v>
      </c>
      <c r="H130" s="238" t="e">
        <f>'VZOR 1'!#REF!</f>
        <v>#REF!</v>
      </c>
      <c r="I130" s="238" t="e">
        <f>'VZOR 1'!#REF!</f>
        <v>#REF!</v>
      </c>
      <c r="J130" s="238" t="e">
        <f>'VZOR 1'!#REF!</f>
        <v>#REF!</v>
      </c>
      <c r="K130" s="238" t="e">
        <f>'VZOR 1'!#REF!</f>
        <v>#REF!</v>
      </c>
      <c r="L130" s="238" t="e">
        <f>'VZOR 1'!#REF!</f>
        <v>#REF!</v>
      </c>
      <c r="M130" s="238" t="e">
        <f>'VZOR 1'!#REF!</f>
        <v>#REF!</v>
      </c>
      <c r="N130" s="238" t="e">
        <f>'VZOR 1'!#REF!</f>
        <v>#REF!</v>
      </c>
      <c r="O130" s="238" t="e">
        <f>'VZOR 1'!#REF!</f>
        <v>#REF!</v>
      </c>
      <c r="P130" s="238" t="e">
        <f>'VZOR 1'!#REF!</f>
        <v>#REF!</v>
      </c>
      <c r="Q130" s="238" t="e">
        <f>'VZOR 1'!#REF!</f>
        <v>#REF!</v>
      </c>
      <c r="R130" s="238" t="e">
        <f>'VZOR 1'!#REF!</f>
        <v>#REF!</v>
      </c>
      <c r="S130" s="243" t="s">
        <v>130</v>
      </c>
      <c r="T130" s="246" t="e">
        <f t="shared" si="14"/>
        <v>#REF!</v>
      </c>
      <c r="U130" s="245" t="e">
        <f t="shared" si="6"/>
        <v>#REF!</v>
      </c>
      <c r="V130" s="107" t="e">
        <f t="shared" si="7"/>
        <v>#REF!</v>
      </c>
      <c r="W130" s="107" t="e">
        <f t="shared" si="8"/>
        <v>#REF!</v>
      </c>
      <c r="X130" s="123" t="e">
        <f t="shared" si="9"/>
        <v>#REF!</v>
      </c>
    </row>
    <row r="131" spans="1:24" ht="63.75" x14ac:dyDescent="0.2">
      <c r="A131" s="238" t="e">
        <f>'VZOR 1'!#REF!</f>
        <v>#REF!</v>
      </c>
      <c r="B131" s="238" t="e">
        <f>'VZOR 1'!#REF!</f>
        <v>#REF!</v>
      </c>
      <c r="C131" s="238" t="e">
        <f>'VZOR 1'!#REF!</f>
        <v>#REF!</v>
      </c>
      <c r="D131" s="238" t="e">
        <f>'VZOR 1'!#REF!</f>
        <v>#REF!</v>
      </c>
      <c r="E131" s="238" t="e">
        <f>'VZOR 1'!#REF!</f>
        <v>#REF!</v>
      </c>
      <c r="F131" s="238" t="e">
        <f>'VZOR 1'!#REF!</f>
        <v>#REF!</v>
      </c>
      <c r="G131" s="238" t="e">
        <f>'VZOR 1'!#REF!</f>
        <v>#REF!</v>
      </c>
      <c r="H131" s="238" t="e">
        <f>'VZOR 1'!#REF!</f>
        <v>#REF!</v>
      </c>
      <c r="I131" s="238" t="e">
        <f>'VZOR 1'!#REF!</f>
        <v>#REF!</v>
      </c>
      <c r="J131" s="238" t="e">
        <f>'VZOR 1'!#REF!</f>
        <v>#REF!</v>
      </c>
      <c r="K131" s="238" t="e">
        <f>'VZOR 1'!#REF!</f>
        <v>#REF!</v>
      </c>
      <c r="L131" s="238" t="e">
        <f>'VZOR 1'!#REF!</f>
        <v>#REF!</v>
      </c>
      <c r="M131" s="238" t="e">
        <f>'VZOR 1'!#REF!</f>
        <v>#REF!</v>
      </c>
      <c r="N131" s="238" t="e">
        <f>'VZOR 1'!#REF!</f>
        <v>#REF!</v>
      </c>
      <c r="O131" s="238" t="e">
        <f>'VZOR 1'!#REF!</f>
        <v>#REF!</v>
      </c>
      <c r="P131" s="238" t="e">
        <f>'VZOR 1'!#REF!</f>
        <v>#REF!</v>
      </c>
      <c r="Q131" s="238" t="e">
        <f>'VZOR 1'!#REF!</f>
        <v>#REF!</v>
      </c>
      <c r="R131" s="238" t="e">
        <f>'VZOR 1'!#REF!</f>
        <v>#REF!</v>
      </c>
      <c r="S131" s="243" t="s">
        <v>133</v>
      </c>
      <c r="T131" s="106" t="e">
        <f t="shared" ref="T131:T134" si="15">IF(0.1*K131&gt;1.88*$Z$1*Q131,0.1*K131,1.88*$Z$1*Q131)</f>
        <v>#REF!</v>
      </c>
      <c r="U131" s="245" t="e">
        <f t="shared" ref="U131:U144" si="16">K131*$U$145/$K$145</f>
        <v>#REF!</v>
      </c>
      <c r="V131" s="107" t="e">
        <f t="shared" ref="V131:V143" si="17">ROUND((N131+T131+U131)/I131,2)</f>
        <v>#REF!</v>
      </c>
      <c r="W131" s="107" t="e">
        <f t="shared" ref="W131:W144" si="18">ROUND(V131*I131,2)</f>
        <v>#REF!</v>
      </c>
      <c r="X131" s="123" t="e">
        <f t="shared" ref="X131:X144" si="19">V131-M131</f>
        <v>#REF!</v>
      </c>
    </row>
    <row r="132" spans="1:24" ht="63.75" x14ac:dyDescent="0.2">
      <c r="A132" s="238" t="e">
        <f>'VZOR 1'!#REF!</f>
        <v>#REF!</v>
      </c>
      <c r="B132" s="238" t="e">
        <f>'VZOR 1'!#REF!</f>
        <v>#REF!</v>
      </c>
      <c r="C132" s="238" t="e">
        <f>'VZOR 1'!#REF!</f>
        <v>#REF!</v>
      </c>
      <c r="D132" s="238" t="e">
        <f>'VZOR 1'!#REF!</f>
        <v>#REF!</v>
      </c>
      <c r="E132" s="238" t="e">
        <f>'VZOR 1'!#REF!</f>
        <v>#REF!</v>
      </c>
      <c r="F132" s="238" t="e">
        <f>'VZOR 1'!#REF!</f>
        <v>#REF!</v>
      </c>
      <c r="G132" s="238" t="e">
        <f>'VZOR 1'!#REF!</f>
        <v>#REF!</v>
      </c>
      <c r="H132" s="238" t="e">
        <f>'VZOR 1'!#REF!</f>
        <v>#REF!</v>
      </c>
      <c r="I132" s="238" t="e">
        <f>'VZOR 1'!#REF!</f>
        <v>#REF!</v>
      </c>
      <c r="J132" s="238" t="e">
        <f>'VZOR 1'!#REF!</f>
        <v>#REF!</v>
      </c>
      <c r="K132" s="238" t="e">
        <f>'VZOR 1'!#REF!</f>
        <v>#REF!</v>
      </c>
      <c r="L132" s="238" t="e">
        <f>'VZOR 1'!#REF!</f>
        <v>#REF!</v>
      </c>
      <c r="M132" s="238" t="e">
        <f>'VZOR 1'!#REF!</f>
        <v>#REF!</v>
      </c>
      <c r="N132" s="238" t="e">
        <f>'VZOR 1'!#REF!</f>
        <v>#REF!</v>
      </c>
      <c r="O132" s="238" t="e">
        <f>'VZOR 1'!#REF!</f>
        <v>#REF!</v>
      </c>
      <c r="P132" s="238" t="e">
        <f>'VZOR 1'!#REF!</f>
        <v>#REF!</v>
      </c>
      <c r="Q132" s="238" t="e">
        <f>'VZOR 1'!#REF!</f>
        <v>#REF!</v>
      </c>
      <c r="R132" s="238" t="e">
        <f>'VZOR 1'!#REF!</f>
        <v>#REF!</v>
      </c>
      <c r="S132" s="243" t="s">
        <v>133</v>
      </c>
      <c r="T132" s="106" t="e">
        <f t="shared" si="15"/>
        <v>#REF!</v>
      </c>
      <c r="U132" s="245" t="e">
        <f t="shared" si="16"/>
        <v>#REF!</v>
      </c>
      <c r="V132" s="107" t="e">
        <f t="shared" si="17"/>
        <v>#REF!</v>
      </c>
      <c r="W132" s="107" t="e">
        <f t="shared" si="18"/>
        <v>#REF!</v>
      </c>
      <c r="X132" s="123" t="e">
        <f t="shared" si="19"/>
        <v>#REF!</v>
      </c>
    </row>
    <row r="133" spans="1:24" ht="63.75" x14ac:dyDescent="0.2">
      <c r="A133" s="238" t="e">
        <f>'VZOR 1'!#REF!</f>
        <v>#REF!</v>
      </c>
      <c r="B133" s="238" t="e">
        <f>'VZOR 1'!#REF!</f>
        <v>#REF!</v>
      </c>
      <c r="C133" s="238" t="e">
        <f>'VZOR 1'!#REF!</f>
        <v>#REF!</v>
      </c>
      <c r="D133" s="238" t="e">
        <f>'VZOR 1'!#REF!</f>
        <v>#REF!</v>
      </c>
      <c r="E133" s="238" t="e">
        <f>'VZOR 1'!#REF!</f>
        <v>#REF!</v>
      </c>
      <c r="F133" s="238" t="e">
        <f>'VZOR 1'!#REF!</f>
        <v>#REF!</v>
      </c>
      <c r="G133" s="238" t="e">
        <f>'VZOR 1'!#REF!</f>
        <v>#REF!</v>
      </c>
      <c r="H133" s="238" t="e">
        <f>'VZOR 1'!#REF!</f>
        <v>#REF!</v>
      </c>
      <c r="I133" s="238" t="e">
        <f>'VZOR 1'!#REF!</f>
        <v>#REF!</v>
      </c>
      <c r="J133" s="238" t="e">
        <f>'VZOR 1'!#REF!</f>
        <v>#REF!</v>
      </c>
      <c r="K133" s="238" t="e">
        <f>'VZOR 1'!#REF!</f>
        <v>#REF!</v>
      </c>
      <c r="L133" s="238" t="e">
        <f>'VZOR 1'!#REF!</f>
        <v>#REF!</v>
      </c>
      <c r="M133" s="238" t="e">
        <f>'VZOR 1'!#REF!</f>
        <v>#REF!</v>
      </c>
      <c r="N133" s="238" t="e">
        <f>'VZOR 1'!#REF!</f>
        <v>#REF!</v>
      </c>
      <c r="O133" s="238" t="e">
        <f>'VZOR 1'!#REF!</f>
        <v>#REF!</v>
      </c>
      <c r="P133" s="238" t="e">
        <f>'VZOR 1'!#REF!</f>
        <v>#REF!</v>
      </c>
      <c r="Q133" s="238" t="e">
        <f>'VZOR 1'!#REF!</f>
        <v>#REF!</v>
      </c>
      <c r="R133" s="238" t="e">
        <f>'VZOR 1'!#REF!</f>
        <v>#REF!</v>
      </c>
      <c r="S133" s="243" t="s">
        <v>133</v>
      </c>
      <c r="T133" s="106" t="e">
        <f t="shared" si="15"/>
        <v>#REF!</v>
      </c>
      <c r="U133" s="245" t="e">
        <f t="shared" si="16"/>
        <v>#REF!</v>
      </c>
      <c r="V133" s="107" t="e">
        <f t="shared" si="17"/>
        <v>#REF!</v>
      </c>
      <c r="W133" s="107" t="e">
        <f t="shared" si="18"/>
        <v>#REF!</v>
      </c>
      <c r="X133" s="123" t="e">
        <f t="shared" si="19"/>
        <v>#REF!</v>
      </c>
    </row>
    <row r="134" spans="1:24" ht="63.75" x14ac:dyDescent="0.2">
      <c r="A134" s="238" t="e">
        <f>'VZOR 1'!#REF!</f>
        <v>#REF!</v>
      </c>
      <c r="B134" s="238" t="e">
        <f>'VZOR 1'!#REF!</f>
        <v>#REF!</v>
      </c>
      <c r="C134" s="238" t="e">
        <f>'VZOR 1'!#REF!</f>
        <v>#REF!</v>
      </c>
      <c r="D134" s="238" t="e">
        <f>'VZOR 1'!#REF!</f>
        <v>#REF!</v>
      </c>
      <c r="E134" s="238" t="e">
        <f>'VZOR 1'!#REF!</f>
        <v>#REF!</v>
      </c>
      <c r="F134" s="238" t="e">
        <f>'VZOR 1'!#REF!</f>
        <v>#REF!</v>
      </c>
      <c r="G134" s="238" t="e">
        <f>'VZOR 1'!#REF!</f>
        <v>#REF!</v>
      </c>
      <c r="H134" s="238" t="e">
        <f>'VZOR 1'!#REF!</f>
        <v>#REF!</v>
      </c>
      <c r="I134" s="238" t="e">
        <f>'VZOR 1'!#REF!</f>
        <v>#REF!</v>
      </c>
      <c r="J134" s="238" t="e">
        <f>'VZOR 1'!#REF!</f>
        <v>#REF!</v>
      </c>
      <c r="K134" s="238" t="e">
        <f>'VZOR 1'!#REF!</f>
        <v>#REF!</v>
      </c>
      <c r="L134" s="238" t="e">
        <f>'VZOR 1'!#REF!</f>
        <v>#REF!</v>
      </c>
      <c r="M134" s="238" t="e">
        <f>'VZOR 1'!#REF!</f>
        <v>#REF!</v>
      </c>
      <c r="N134" s="238" t="e">
        <f>'VZOR 1'!#REF!</f>
        <v>#REF!</v>
      </c>
      <c r="O134" s="238" t="e">
        <f>'VZOR 1'!#REF!</f>
        <v>#REF!</v>
      </c>
      <c r="P134" s="238" t="e">
        <f>'VZOR 1'!#REF!</f>
        <v>#REF!</v>
      </c>
      <c r="Q134" s="238" t="e">
        <f>'VZOR 1'!#REF!</f>
        <v>#REF!</v>
      </c>
      <c r="R134" s="238" t="e">
        <f>'VZOR 1'!#REF!</f>
        <v>#REF!</v>
      </c>
      <c r="S134" s="243" t="s">
        <v>133</v>
      </c>
      <c r="T134" s="106" t="e">
        <f t="shared" si="15"/>
        <v>#REF!</v>
      </c>
      <c r="U134" s="245" t="e">
        <f t="shared" si="16"/>
        <v>#REF!</v>
      </c>
      <c r="V134" s="107" t="e">
        <f t="shared" si="17"/>
        <v>#REF!</v>
      </c>
      <c r="W134" s="107" t="e">
        <f t="shared" si="18"/>
        <v>#REF!</v>
      </c>
      <c r="X134" s="123" t="e">
        <f t="shared" si="19"/>
        <v>#REF!</v>
      </c>
    </row>
    <row r="135" spans="1:24" ht="51" x14ac:dyDescent="0.2">
      <c r="A135" s="238" t="e">
        <f>'VZOR 1'!#REF!</f>
        <v>#REF!</v>
      </c>
      <c r="B135" s="238" t="e">
        <f>'VZOR 1'!#REF!</f>
        <v>#REF!</v>
      </c>
      <c r="C135" s="238" t="e">
        <f>'VZOR 1'!#REF!</f>
        <v>#REF!</v>
      </c>
      <c r="D135" s="238" t="e">
        <f>'VZOR 1'!#REF!</f>
        <v>#REF!</v>
      </c>
      <c r="E135" s="238" t="e">
        <f>'VZOR 1'!#REF!</f>
        <v>#REF!</v>
      </c>
      <c r="F135" s="238" t="e">
        <f>'VZOR 1'!#REF!</f>
        <v>#REF!</v>
      </c>
      <c r="G135" s="238" t="e">
        <f>'VZOR 1'!#REF!</f>
        <v>#REF!</v>
      </c>
      <c r="H135" s="238" t="e">
        <f>'VZOR 1'!#REF!</f>
        <v>#REF!</v>
      </c>
      <c r="I135" s="238" t="e">
        <f>'VZOR 1'!#REF!</f>
        <v>#REF!</v>
      </c>
      <c r="J135" s="238" t="e">
        <f>'VZOR 1'!#REF!</f>
        <v>#REF!</v>
      </c>
      <c r="K135" s="238" t="e">
        <f>'VZOR 1'!#REF!</f>
        <v>#REF!</v>
      </c>
      <c r="L135" s="238" t="e">
        <f>'VZOR 1'!#REF!</f>
        <v>#REF!</v>
      </c>
      <c r="M135" s="238" t="e">
        <f>'VZOR 1'!#REF!</f>
        <v>#REF!</v>
      </c>
      <c r="N135" s="238" t="e">
        <f>'VZOR 1'!#REF!</f>
        <v>#REF!</v>
      </c>
      <c r="O135" s="238" t="e">
        <f>'VZOR 1'!#REF!</f>
        <v>#REF!</v>
      </c>
      <c r="P135" s="238" t="e">
        <f>'VZOR 1'!#REF!</f>
        <v>#REF!</v>
      </c>
      <c r="Q135" s="238" t="e">
        <f>'VZOR 1'!#REF!</f>
        <v>#REF!</v>
      </c>
      <c r="R135" s="238" t="e">
        <f>'VZOR 1'!#REF!</f>
        <v>#REF!</v>
      </c>
      <c r="S135" s="243" t="s">
        <v>132</v>
      </c>
      <c r="T135" s="246" t="e">
        <f t="shared" ref="T135:T141" si="20">2.2*$Z$1*Q135</f>
        <v>#REF!</v>
      </c>
      <c r="U135" s="245" t="e">
        <f t="shared" si="16"/>
        <v>#REF!</v>
      </c>
      <c r="V135" s="107" t="e">
        <f t="shared" si="17"/>
        <v>#REF!</v>
      </c>
      <c r="W135" s="107" t="e">
        <f t="shared" si="18"/>
        <v>#REF!</v>
      </c>
      <c r="X135" s="123" t="e">
        <f t="shared" si="19"/>
        <v>#REF!</v>
      </c>
    </row>
    <row r="136" spans="1:24" ht="51" x14ac:dyDescent="0.2">
      <c r="A136" s="238" t="e">
        <f>'VZOR 1'!#REF!</f>
        <v>#REF!</v>
      </c>
      <c r="B136" s="238" t="e">
        <f>'VZOR 1'!#REF!</f>
        <v>#REF!</v>
      </c>
      <c r="C136" s="238" t="e">
        <f>'VZOR 1'!#REF!</f>
        <v>#REF!</v>
      </c>
      <c r="D136" s="238" t="e">
        <f>'VZOR 1'!#REF!</f>
        <v>#REF!</v>
      </c>
      <c r="E136" s="238" t="e">
        <f>'VZOR 1'!#REF!</f>
        <v>#REF!</v>
      </c>
      <c r="F136" s="238" t="e">
        <f>'VZOR 1'!#REF!</f>
        <v>#REF!</v>
      </c>
      <c r="G136" s="238" t="e">
        <f>'VZOR 1'!#REF!</f>
        <v>#REF!</v>
      </c>
      <c r="H136" s="238" t="e">
        <f>'VZOR 1'!#REF!</f>
        <v>#REF!</v>
      </c>
      <c r="I136" s="238" t="e">
        <f>'VZOR 1'!#REF!</f>
        <v>#REF!</v>
      </c>
      <c r="J136" s="238" t="e">
        <f>'VZOR 1'!#REF!</f>
        <v>#REF!</v>
      </c>
      <c r="K136" s="238" t="e">
        <f>'VZOR 1'!#REF!</f>
        <v>#REF!</v>
      </c>
      <c r="L136" s="238" t="e">
        <f>'VZOR 1'!#REF!</f>
        <v>#REF!</v>
      </c>
      <c r="M136" s="238" t="e">
        <f>'VZOR 1'!#REF!</f>
        <v>#REF!</v>
      </c>
      <c r="N136" s="238" t="e">
        <f>'VZOR 1'!#REF!</f>
        <v>#REF!</v>
      </c>
      <c r="O136" s="238" t="e">
        <f>'VZOR 1'!#REF!</f>
        <v>#REF!</v>
      </c>
      <c r="P136" s="238" t="e">
        <f>'VZOR 1'!#REF!</f>
        <v>#REF!</v>
      </c>
      <c r="Q136" s="238" t="e">
        <f>'VZOR 1'!#REF!</f>
        <v>#REF!</v>
      </c>
      <c r="R136" s="238" t="e">
        <f>'VZOR 1'!#REF!</f>
        <v>#REF!</v>
      </c>
      <c r="S136" s="243" t="s">
        <v>132</v>
      </c>
      <c r="T136" s="246" t="e">
        <f t="shared" si="20"/>
        <v>#REF!</v>
      </c>
      <c r="U136" s="245" t="e">
        <f t="shared" si="16"/>
        <v>#REF!</v>
      </c>
      <c r="V136" s="107" t="e">
        <f t="shared" si="17"/>
        <v>#REF!</v>
      </c>
      <c r="W136" s="107" t="e">
        <f t="shared" si="18"/>
        <v>#REF!</v>
      </c>
      <c r="X136" s="123" t="e">
        <f t="shared" si="19"/>
        <v>#REF!</v>
      </c>
    </row>
    <row r="137" spans="1:24" ht="51" x14ac:dyDescent="0.2">
      <c r="A137" s="238" t="e">
        <f>'VZOR 1'!#REF!</f>
        <v>#REF!</v>
      </c>
      <c r="B137" s="238" t="e">
        <f>'VZOR 1'!#REF!</f>
        <v>#REF!</v>
      </c>
      <c r="C137" s="238" t="e">
        <f>'VZOR 1'!#REF!</f>
        <v>#REF!</v>
      </c>
      <c r="D137" s="238" t="e">
        <f>'VZOR 1'!#REF!</f>
        <v>#REF!</v>
      </c>
      <c r="E137" s="238" t="e">
        <f>'VZOR 1'!#REF!</f>
        <v>#REF!</v>
      </c>
      <c r="F137" s="238" t="e">
        <f>'VZOR 1'!#REF!</f>
        <v>#REF!</v>
      </c>
      <c r="G137" s="238" t="e">
        <f>'VZOR 1'!#REF!</f>
        <v>#REF!</v>
      </c>
      <c r="H137" s="238" t="e">
        <f>'VZOR 1'!#REF!</f>
        <v>#REF!</v>
      </c>
      <c r="I137" s="238" t="e">
        <f>'VZOR 1'!#REF!</f>
        <v>#REF!</v>
      </c>
      <c r="J137" s="238" t="e">
        <f>'VZOR 1'!#REF!</f>
        <v>#REF!</v>
      </c>
      <c r="K137" s="238" t="e">
        <f>'VZOR 1'!#REF!</f>
        <v>#REF!</v>
      </c>
      <c r="L137" s="238" t="e">
        <f>'VZOR 1'!#REF!</f>
        <v>#REF!</v>
      </c>
      <c r="M137" s="238" t="e">
        <f>'VZOR 1'!#REF!</f>
        <v>#REF!</v>
      </c>
      <c r="N137" s="238" t="e">
        <f>'VZOR 1'!#REF!</f>
        <v>#REF!</v>
      </c>
      <c r="O137" s="238" t="e">
        <f>'VZOR 1'!#REF!</f>
        <v>#REF!</v>
      </c>
      <c r="P137" s="238" t="e">
        <f>'VZOR 1'!#REF!</f>
        <v>#REF!</v>
      </c>
      <c r="Q137" s="238" t="e">
        <f>'VZOR 1'!#REF!</f>
        <v>#REF!</v>
      </c>
      <c r="R137" s="238" t="e">
        <f>'VZOR 1'!#REF!</f>
        <v>#REF!</v>
      </c>
      <c r="S137" s="243" t="s">
        <v>132</v>
      </c>
      <c r="T137" s="246" t="e">
        <f t="shared" si="20"/>
        <v>#REF!</v>
      </c>
      <c r="U137" s="245" t="e">
        <f t="shared" si="16"/>
        <v>#REF!</v>
      </c>
      <c r="V137" s="107" t="e">
        <f t="shared" si="17"/>
        <v>#REF!</v>
      </c>
      <c r="W137" s="107" t="e">
        <f t="shared" si="18"/>
        <v>#REF!</v>
      </c>
      <c r="X137" s="123" t="e">
        <f t="shared" si="19"/>
        <v>#REF!</v>
      </c>
    </row>
    <row r="138" spans="1:24" ht="51" x14ac:dyDescent="0.2">
      <c r="A138" s="238" t="e">
        <f>'VZOR 1'!#REF!</f>
        <v>#REF!</v>
      </c>
      <c r="B138" s="238" t="e">
        <f>'VZOR 1'!#REF!</f>
        <v>#REF!</v>
      </c>
      <c r="C138" s="238" t="e">
        <f>'VZOR 1'!#REF!</f>
        <v>#REF!</v>
      </c>
      <c r="D138" s="238" t="e">
        <f>'VZOR 1'!#REF!</f>
        <v>#REF!</v>
      </c>
      <c r="E138" s="238" t="e">
        <f>'VZOR 1'!#REF!</f>
        <v>#REF!</v>
      </c>
      <c r="F138" s="238" t="e">
        <f>'VZOR 1'!#REF!</f>
        <v>#REF!</v>
      </c>
      <c r="G138" s="238" t="e">
        <f>'VZOR 1'!#REF!</f>
        <v>#REF!</v>
      </c>
      <c r="H138" s="238" t="e">
        <f>'VZOR 1'!#REF!</f>
        <v>#REF!</v>
      </c>
      <c r="I138" s="238" t="e">
        <f>'VZOR 1'!#REF!</f>
        <v>#REF!</v>
      </c>
      <c r="J138" s="238" t="e">
        <f>'VZOR 1'!#REF!</f>
        <v>#REF!</v>
      </c>
      <c r="K138" s="238" t="e">
        <f>'VZOR 1'!#REF!</f>
        <v>#REF!</v>
      </c>
      <c r="L138" s="238" t="e">
        <f>'VZOR 1'!#REF!</f>
        <v>#REF!</v>
      </c>
      <c r="M138" s="238" t="e">
        <f>'VZOR 1'!#REF!</f>
        <v>#REF!</v>
      </c>
      <c r="N138" s="238" t="e">
        <f>'VZOR 1'!#REF!</f>
        <v>#REF!</v>
      </c>
      <c r="O138" s="238" t="e">
        <f>'VZOR 1'!#REF!</f>
        <v>#REF!</v>
      </c>
      <c r="P138" s="238" t="e">
        <f>'VZOR 1'!#REF!</f>
        <v>#REF!</v>
      </c>
      <c r="Q138" s="238" t="e">
        <f>'VZOR 1'!#REF!</f>
        <v>#REF!</v>
      </c>
      <c r="R138" s="238" t="e">
        <f>'VZOR 1'!#REF!</f>
        <v>#REF!</v>
      </c>
      <c r="S138" s="243" t="s">
        <v>132</v>
      </c>
      <c r="T138" s="246" t="e">
        <f t="shared" si="20"/>
        <v>#REF!</v>
      </c>
      <c r="U138" s="245" t="e">
        <f t="shared" si="16"/>
        <v>#REF!</v>
      </c>
      <c r="V138" s="107" t="e">
        <f t="shared" si="17"/>
        <v>#REF!</v>
      </c>
      <c r="W138" s="107" t="e">
        <f t="shared" si="18"/>
        <v>#REF!</v>
      </c>
      <c r="X138" s="123" t="e">
        <f t="shared" si="19"/>
        <v>#REF!</v>
      </c>
    </row>
    <row r="139" spans="1:24" ht="51" x14ac:dyDescent="0.2">
      <c r="A139" s="238" t="e">
        <f>'VZOR 1'!#REF!</f>
        <v>#REF!</v>
      </c>
      <c r="B139" s="238" t="e">
        <f>'VZOR 1'!#REF!</f>
        <v>#REF!</v>
      </c>
      <c r="C139" s="238" t="e">
        <f>'VZOR 1'!#REF!</f>
        <v>#REF!</v>
      </c>
      <c r="D139" s="238" t="e">
        <f>'VZOR 1'!#REF!</f>
        <v>#REF!</v>
      </c>
      <c r="E139" s="238" t="e">
        <f>'VZOR 1'!#REF!</f>
        <v>#REF!</v>
      </c>
      <c r="F139" s="238" t="e">
        <f>'VZOR 1'!#REF!</f>
        <v>#REF!</v>
      </c>
      <c r="G139" s="238" t="e">
        <f>'VZOR 1'!#REF!</f>
        <v>#REF!</v>
      </c>
      <c r="H139" s="238" t="e">
        <f>'VZOR 1'!#REF!</f>
        <v>#REF!</v>
      </c>
      <c r="I139" s="238" t="e">
        <f>'VZOR 1'!#REF!</f>
        <v>#REF!</v>
      </c>
      <c r="J139" s="238" t="e">
        <f>'VZOR 1'!#REF!</f>
        <v>#REF!</v>
      </c>
      <c r="K139" s="238" t="e">
        <f>'VZOR 1'!#REF!</f>
        <v>#REF!</v>
      </c>
      <c r="L139" s="238" t="e">
        <f>'VZOR 1'!#REF!</f>
        <v>#REF!</v>
      </c>
      <c r="M139" s="238" t="e">
        <f>'VZOR 1'!#REF!</f>
        <v>#REF!</v>
      </c>
      <c r="N139" s="238" t="e">
        <f>'VZOR 1'!#REF!</f>
        <v>#REF!</v>
      </c>
      <c r="O139" s="238" t="e">
        <f>'VZOR 1'!#REF!</f>
        <v>#REF!</v>
      </c>
      <c r="P139" s="238" t="e">
        <f>'VZOR 1'!#REF!</f>
        <v>#REF!</v>
      </c>
      <c r="Q139" s="238" t="e">
        <f>'VZOR 1'!#REF!</f>
        <v>#REF!</v>
      </c>
      <c r="R139" s="238" t="e">
        <f>'VZOR 1'!#REF!</f>
        <v>#REF!</v>
      </c>
      <c r="S139" s="243" t="s">
        <v>132</v>
      </c>
      <c r="T139" s="246" t="e">
        <f t="shared" si="20"/>
        <v>#REF!</v>
      </c>
      <c r="U139" s="245" t="e">
        <f t="shared" si="16"/>
        <v>#REF!</v>
      </c>
      <c r="V139" s="107" t="e">
        <f t="shared" si="17"/>
        <v>#REF!</v>
      </c>
      <c r="W139" s="107" t="e">
        <f t="shared" si="18"/>
        <v>#REF!</v>
      </c>
      <c r="X139" s="123" t="e">
        <f t="shared" si="19"/>
        <v>#REF!</v>
      </c>
    </row>
    <row r="140" spans="1:24" ht="51" x14ac:dyDescent="0.2">
      <c r="A140" s="238" t="e">
        <f>'VZOR 1'!#REF!</f>
        <v>#REF!</v>
      </c>
      <c r="B140" s="238" t="e">
        <f>'VZOR 1'!#REF!</f>
        <v>#REF!</v>
      </c>
      <c r="C140" s="238" t="e">
        <f>'VZOR 1'!#REF!</f>
        <v>#REF!</v>
      </c>
      <c r="D140" s="238" t="e">
        <f>'VZOR 1'!#REF!</f>
        <v>#REF!</v>
      </c>
      <c r="E140" s="238" t="e">
        <f>'VZOR 1'!#REF!</f>
        <v>#REF!</v>
      </c>
      <c r="F140" s="238" t="e">
        <f>'VZOR 1'!#REF!</f>
        <v>#REF!</v>
      </c>
      <c r="G140" s="238" t="e">
        <f>'VZOR 1'!#REF!</f>
        <v>#REF!</v>
      </c>
      <c r="H140" s="238" t="e">
        <f>'VZOR 1'!#REF!</f>
        <v>#REF!</v>
      </c>
      <c r="I140" s="238" t="e">
        <f>'VZOR 1'!#REF!</f>
        <v>#REF!</v>
      </c>
      <c r="J140" s="238" t="e">
        <f>'VZOR 1'!#REF!</f>
        <v>#REF!</v>
      </c>
      <c r="K140" s="238" t="e">
        <f>'VZOR 1'!#REF!</f>
        <v>#REF!</v>
      </c>
      <c r="L140" s="238" t="e">
        <f>'VZOR 1'!#REF!</f>
        <v>#REF!</v>
      </c>
      <c r="M140" s="238" t="e">
        <f>'VZOR 1'!#REF!</f>
        <v>#REF!</v>
      </c>
      <c r="N140" s="238" t="e">
        <f>'VZOR 1'!#REF!</f>
        <v>#REF!</v>
      </c>
      <c r="O140" s="238" t="e">
        <f>'VZOR 1'!#REF!</f>
        <v>#REF!</v>
      </c>
      <c r="P140" s="238" t="e">
        <f>'VZOR 1'!#REF!</f>
        <v>#REF!</v>
      </c>
      <c r="Q140" s="238" t="e">
        <f>'VZOR 1'!#REF!</f>
        <v>#REF!</v>
      </c>
      <c r="R140" s="238" t="e">
        <f>'VZOR 1'!#REF!</f>
        <v>#REF!</v>
      </c>
      <c r="S140" s="243" t="s">
        <v>132</v>
      </c>
      <c r="T140" s="246" t="e">
        <f t="shared" si="20"/>
        <v>#REF!</v>
      </c>
      <c r="U140" s="245" t="e">
        <f t="shared" si="16"/>
        <v>#REF!</v>
      </c>
      <c r="V140" s="107" t="e">
        <f t="shared" si="17"/>
        <v>#REF!</v>
      </c>
      <c r="W140" s="107" t="e">
        <f t="shared" si="18"/>
        <v>#REF!</v>
      </c>
      <c r="X140" s="123" t="e">
        <f t="shared" si="19"/>
        <v>#REF!</v>
      </c>
    </row>
    <row r="141" spans="1:24" ht="51" x14ac:dyDescent="0.2">
      <c r="A141" s="238" t="e">
        <f>'VZOR 1'!#REF!</f>
        <v>#REF!</v>
      </c>
      <c r="B141" s="238" t="e">
        <f>'VZOR 1'!#REF!</f>
        <v>#REF!</v>
      </c>
      <c r="C141" s="238" t="e">
        <f>'VZOR 1'!#REF!</f>
        <v>#REF!</v>
      </c>
      <c r="D141" s="238" t="e">
        <f>'VZOR 1'!#REF!</f>
        <v>#REF!</v>
      </c>
      <c r="E141" s="238" t="e">
        <f>'VZOR 1'!#REF!</f>
        <v>#REF!</v>
      </c>
      <c r="F141" s="238" t="e">
        <f>'VZOR 1'!#REF!</f>
        <v>#REF!</v>
      </c>
      <c r="G141" s="238" t="e">
        <f>'VZOR 1'!#REF!</f>
        <v>#REF!</v>
      </c>
      <c r="H141" s="238" t="e">
        <f>'VZOR 1'!#REF!</f>
        <v>#REF!</v>
      </c>
      <c r="I141" s="238" t="e">
        <f>'VZOR 1'!#REF!</f>
        <v>#REF!</v>
      </c>
      <c r="J141" s="238" t="e">
        <f>'VZOR 1'!#REF!</f>
        <v>#REF!</v>
      </c>
      <c r="K141" s="238" t="e">
        <f>'VZOR 1'!#REF!</f>
        <v>#REF!</v>
      </c>
      <c r="L141" s="238" t="e">
        <f>'VZOR 1'!#REF!</f>
        <v>#REF!</v>
      </c>
      <c r="M141" s="238" t="e">
        <f>'VZOR 1'!#REF!</f>
        <v>#REF!</v>
      </c>
      <c r="N141" s="238" t="e">
        <f>'VZOR 1'!#REF!</f>
        <v>#REF!</v>
      </c>
      <c r="O141" s="238" t="e">
        <f>'VZOR 1'!#REF!</f>
        <v>#REF!</v>
      </c>
      <c r="P141" s="238" t="e">
        <f>'VZOR 1'!#REF!</f>
        <v>#REF!</v>
      </c>
      <c r="Q141" s="238" t="e">
        <f>'VZOR 1'!#REF!</f>
        <v>#REF!</v>
      </c>
      <c r="R141" s="238" t="e">
        <f>'VZOR 1'!#REF!</f>
        <v>#REF!</v>
      </c>
      <c r="S141" s="243" t="s">
        <v>132</v>
      </c>
      <c r="T141" s="246" t="e">
        <f t="shared" si="20"/>
        <v>#REF!</v>
      </c>
      <c r="U141" s="245" t="e">
        <f t="shared" si="16"/>
        <v>#REF!</v>
      </c>
      <c r="V141" s="107" t="e">
        <f t="shared" si="17"/>
        <v>#REF!</v>
      </c>
      <c r="W141" s="107" t="e">
        <f t="shared" si="18"/>
        <v>#REF!</v>
      </c>
      <c r="X141" s="123" t="e">
        <f t="shared" si="19"/>
        <v>#REF!</v>
      </c>
    </row>
    <row r="142" spans="1:24" ht="63.75" x14ac:dyDescent="0.2">
      <c r="A142" s="238" t="e">
        <f>'VZOR 1'!#REF!</f>
        <v>#REF!</v>
      </c>
      <c r="B142" s="238" t="e">
        <f>'VZOR 1'!#REF!</f>
        <v>#REF!</v>
      </c>
      <c r="C142" s="238" t="e">
        <f>'VZOR 1'!#REF!</f>
        <v>#REF!</v>
      </c>
      <c r="D142" s="238" t="e">
        <f>'VZOR 1'!#REF!</f>
        <v>#REF!</v>
      </c>
      <c r="E142" s="238" t="e">
        <f>'VZOR 1'!#REF!</f>
        <v>#REF!</v>
      </c>
      <c r="F142" s="238" t="e">
        <f>'VZOR 1'!#REF!</f>
        <v>#REF!</v>
      </c>
      <c r="G142" s="238" t="e">
        <f>'VZOR 1'!#REF!</f>
        <v>#REF!</v>
      </c>
      <c r="H142" s="238" t="e">
        <f>'VZOR 1'!#REF!</f>
        <v>#REF!</v>
      </c>
      <c r="I142" s="238" t="e">
        <f>'VZOR 1'!#REF!</f>
        <v>#REF!</v>
      </c>
      <c r="J142" s="238" t="e">
        <f>'VZOR 1'!#REF!</f>
        <v>#REF!</v>
      </c>
      <c r="K142" s="238" t="e">
        <f>'VZOR 1'!#REF!</f>
        <v>#REF!</v>
      </c>
      <c r="L142" s="238" t="e">
        <f>'VZOR 1'!#REF!</f>
        <v>#REF!</v>
      </c>
      <c r="M142" s="238" t="e">
        <f>'VZOR 1'!#REF!</f>
        <v>#REF!</v>
      </c>
      <c r="N142" s="238" t="e">
        <f>'VZOR 1'!#REF!</f>
        <v>#REF!</v>
      </c>
      <c r="O142" s="238" t="e">
        <f>'VZOR 1'!#REF!</f>
        <v>#REF!</v>
      </c>
      <c r="P142" s="238" t="e">
        <f>'VZOR 1'!#REF!</f>
        <v>#REF!</v>
      </c>
      <c r="Q142" s="238" t="e">
        <f>'VZOR 1'!#REF!</f>
        <v>#REF!</v>
      </c>
      <c r="R142" s="238" t="e">
        <f>'VZOR 1'!#REF!</f>
        <v>#REF!</v>
      </c>
      <c r="S142" s="243" t="s">
        <v>134</v>
      </c>
      <c r="T142" s="106" t="e">
        <f>IF(0.1*K142&gt;1.5*$Z$1*Q142,0.1*K142,1.5*$Z$1*Q142)</f>
        <v>#REF!</v>
      </c>
      <c r="U142" s="245" t="e">
        <f t="shared" si="16"/>
        <v>#REF!</v>
      </c>
      <c r="V142" s="107" t="e">
        <f t="shared" si="17"/>
        <v>#REF!</v>
      </c>
      <c r="W142" s="107" t="e">
        <f t="shared" si="18"/>
        <v>#REF!</v>
      </c>
      <c r="X142" s="123" t="e">
        <f t="shared" si="19"/>
        <v>#REF!</v>
      </c>
    </row>
    <row r="143" spans="1:24" ht="51" x14ac:dyDescent="0.2">
      <c r="A143" s="238" t="e">
        <f>'VZOR 1'!#REF!</f>
        <v>#REF!</v>
      </c>
      <c r="B143" s="238" t="e">
        <f>'VZOR 1'!#REF!</f>
        <v>#REF!</v>
      </c>
      <c r="C143" s="238" t="e">
        <f>'VZOR 1'!#REF!</f>
        <v>#REF!</v>
      </c>
      <c r="D143" s="238" t="e">
        <f>'VZOR 1'!#REF!</f>
        <v>#REF!</v>
      </c>
      <c r="E143" s="238" t="e">
        <f>'VZOR 1'!#REF!</f>
        <v>#REF!</v>
      </c>
      <c r="F143" s="238" t="e">
        <f>'VZOR 1'!#REF!</f>
        <v>#REF!</v>
      </c>
      <c r="G143" s="238" t="e">
        <f>'VZOR 1'!#REF!</f>
        <v>#REF!</v>
      </c>
      <c r="H143" s="238" t="e">
        <f>'VZOR 1'!#REF!</f>
        <v>#REF!</v>
      </c>
      <c r="I143" s="238" t="e">
        <f>'VZOR 1'!#REF!</f>
        <v>#REF!</v>
      </c>
      <c r="J143" s="238" t="e">
        <f>'VZOR 1'!#REF!</f>
        <v>#REF!</v>
      </c>
      <c r="K143" s="238" t="e">
        <f>'VZOR 1'!#REF!</f>
        <v>#REF!</v>
      </c>
      <c r="L143" s="238" t="e">
        <f>'VZOR 1'!#REF!</f>
        <v>#REF!</v>
      </c>
      <c r="M143" s="238" t="e">
        <f>'VZOR 1'!#REF!</f>
        <v>#REF!</v>
      </c>
      <c r="N143" s="238" t="e">
        <f>'VZOR 1'!#REF!</f>
        <v>#REF!</v>
      </c>
      <c r="O143" s="238" t="e">
        <f>'VZOR 1'!#REF!</f>
        <v>#REF!</v>
      </c>
      <c r="P143" s="238" t="e">
        <f>'VZOR 1'!#REF!</f>
        <v>#REF!</v>
      </c>
      <c r="Q143" s="238" t="e">
        <f>'VZOR 1'!#REF!</f>
        <v>#REF!</v>
      </c>
      <c r="R143" s="238" t="e">
        <f>'VZOR 1'!#REF!</f>
        <v>#REF!</v>
      </c>
      <c r="S143" s="243" t="s">
        <v>130</v>
      </c>
      <c r="T143" s="246" t="e">
        <f t="shared" ref="T143:T144" si="21">1.75*$Z$1*Q143</f>
        <v>#REF!</v>
      </c>
      <c r="U143" s="245" t="e">
        <f t="shared" si="16"/>
        <v>#REF!</v>
      </c>
      <c r="V143" s="107" t="e">
        <f t="shared" si="17"/>
        <v>#REF!</v>
      </c>
      <c r="W143" s="107" t="e">
        <f t="shared" si="18"/>
        <v>#REF!</v>
      </c>
      <c r="X143" s="123" t="e">
        <f t="shared" si="19"/>
        <v>#REF!</v>
      </c>
    </row>
    <row r="144" spans="1:24" ht="51" x14ac:dyDescent="0.2">
      <c r="A144" s="238" t="e">
        <f>'VZOR 1'!#REF!</f>
        <v>#REF!</v>
      </c>
      <c r="B144" s="238" t="e">
        <f>'VZOR 1'!#REF!</f>
        <v>#REF!</v>
      </c>
      <c r="C144" s="238" t="e">
        <f>'VZOR 1'!#REF!</f>
        <v>#REF!</v>
      </c>
      <c r="D144" s="238" t="e">
        <f>'VZOR 1'!#REF!</f>
        <v>#REF!</v>
      </c>
      <c r="E144" s="238" t="e">
        <f>'VZOR 1'!#REF!</f>
        <v>#REF!</v>
      </c>
      <c r="F144" s="238" t="e">
        <f>'VZOR 1'!#REF!</f>
        <v>#REF!</v>
      </c>
      <c r="G144" s="238" t="e">
        <f>'VZOR 1'!#REF!</f>
        <v>#REF!</v>
      </c>
      <c r="H144" s="238" t="e">
        <f>'VZOR 1'!#REF!</f>
        <v>#REF!</v>
      </c>
      <c r="I144" s="238" t="e">
        <f>'VZOR 1'!#REF!</f>
        <v>#REF!</v>
      </c>
      <c r="J144" s="238" t="e">
        <f>'VZOR 1'!#REF!</f>
        <v>#REF!</v>
      </c>
      <c r="K144" s="238" t="e">
        <f>'VZOR 1'!#REF!</f>
        <v>#REF!</v>
      </c>
      <c r="L144" s="238" t="e">
        <f>'VZOR 1'!#REF!</f>
        <v>#REF!</v>
      </c>
      <c r="M144" s="238" t="e">
        <f>'VZOR 1'!#REF!</f>
        <v>#REF!</v>
      </c>
      <c r="N144" s="238" t="e">
        <f>'VZOR 1'!#REF!</f>
        <v>#REF!</v>
      </c>
      <c r="O144" s="238" t="e">
        <f>'VZOR 1'!#REF!</f>
        <v>#REF!</v>
      </c>
      <c r="P144" s="238" t="e">
        <f>'VZOR 1'!#REF!</f>
        <v>#REF!</v>
      </c>
      <c r="Q144" s="238" t="e">
        <f>'VZOR 1'!#REF!</f>
        <v>#REF!</v>
      </c>
      <c r="R144" s="238" t="e">
        <f>'VZOR 1'!#REF!</f>
        <v>#REF!</v>
      </c>
      <c r="S144" s="243" t="s">
        <v>130</v>
      </c>
      <c r="T144" s="246" t="e">
        <f t="shared" si="21"/>
        <v>#REF!</v>
      </c>
      <c r="U144" s="245" t="e">
        <f t="shared" si="16"/>
        <v>#REF!</v>
      </c>
      <c r="V144" s="107" t="e">
        <f>ROUND((N144+T144+U144)/I144,2)+0.01</f>
        <v>#REF!</v>
      </c>
      <c r="W144" s="107" t="e">
        <f t="shared" si="18"/>
        <v>#REF!</v>
      </c>
      <c r="X144" s="123" t="e">
        <f t="shared" si="19"/>
        <v>#REF!</v>
      </c>
    </row>
    <row r="145" spans="1:27" s="240" customFormat="1" ht="25.5" x14ac:dyDescent="0.25">
      <c r="A145" s="99" t="str">
        <f>'VZOR 1'!A102</f>
        <v>CELKOM / ИТОГО:</v>
      </c>
      <c r="B145" s="99">
        <f>'VZOR 1'!B102</f>
        <v>0</v>
      </c>
      <c r="C145" s="99">
        <f>'VZOR 1'!C102</f>
        <v>0</v>
      </c>
      <c r="D145" s="99">
        <f>'VZOR 1'!D102</f>
        <v>0</v>
      </c>
      <c r="E145" s="99">
        <f>'VZOR 1'!E102</f>
        <v>0</v>
      </c>
      <c r="F145" s="99">
        <f>'VZOR 1'!F102</f>
        <v>0</v>
      </c>
      <c r="G145" s="99">
        <f>'VZOR 1'!G102</f>
        <v>0</v>
      </c>
      <c r="H145" s="99">
        <f>'VZOR 1'!H102</f>
        <v>0</v>
      </c>
      <c r="I145" s="99">
        <f>'VZOR 1'!I102</f>
        <v>2459</v>
      </c>
      <c r="J145" s="99">
        <f>'VZOR 1'!J102</f>
        <v>0</v>
      </c>
      <c r="K145" s="99">
        <f>'VZOR 1'!K102</f>
        <v>23950.319999999996</v>
      </c>
      <c r="L145" s="99">
        <f>'VZOR 1'!L102</f>
        <v>0</v>
      </c>
      <c r="M145" s="99">
        <f>'VZOR 1'!M102</f>
        <v>0</v>
      </c>
      <c r="N145" s="99">
        <f>'VZOR 1'!N102</f>
        <v>2398.2900000000009</v>
      </c>
      <c r="O145" s="99">
        <f>'VZOR 1'!O102</f>
        <v>0</v>
      </c>
      <c r="P145" s="99">
        <f>'VZOR 1'!P102</f>
        <v>40</v>
      </c>
      <c r="Q145" s="99">
        <f>'VZOR 1'!Q102</f>
        <v>989.62999999999988</v>
      </c>
      <c r="R145" s="99">
        <f>'VZOR 1'!R102</f>
        <v>1041.6000000000001</v>
      </c>
      <c r="S145" s="105"/>
      <c r="T145" s="241" t="e">
        <f>SUM(T2:T144)</f>
        <v>#REF!</v>
      </c>
      <c r="U145" s="241">
        <v>1100</v>
      </c>
      <c r="V145" s="241"/>
      <c r="W145" s="241" t="e">
        <f>SUM(W2:W144)</f>
        <v>#REF!</v>
      </c>
      <c r="X145" s="242"/>
      <c r="Y145" s="239"/>
      <c r="Z145" s="239"/>
      <c r="AA145" s="239"/>
    </row>
    <row r="148" spans="1:27" x14ac:dyDescent="0.25">
      <c r="V148" s="112" t="e">
        <f>N145+T145+U145</f>
        <v>#REF!</v>
      </c>
      <c r="W148" s="112" t="e">
        <f>W145-V148</f>
        <v>#REF!</v>
      </c>
    </row>
  </sheetData>
  <autoFilter ref="A1:Z145"/>
  <phoneticPr fontId="38" type="noConversion"/>
  <conditionalFormatting sqref="X2:X144">
    <cfRule type="cellIs" dxfId="2" priority="1" stopIfTrue="1" operator="lessThan">
      <formula>0.01</formula>
    </cfRule>
    <cfRule type="cellIs" dxfId="1" priority="2" stopIfTrue="1" operator="lessThan">
      <formula>0.01</formula>
    </cfRule>
    <cfRule type="cellIs" dxfId="0" priority="3" stopIfTrue="1" operator="lessThan">
      <formula>0</formula>
    </cfRule>
  </conditionalFormatting>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6" workbookViewId="0">
      <selection activeCell="P2" sqref="P2:P31"/>
    </sheetView>
  </sheetViews>
  <sheetFormatPr defaultRowHeight="15" x14ac:dyDescent="0.25"/>
  <cols>
    <col min="1" max="1" width="4" customWidth="1"/>
    <col min="2" max="2" width="47.42578125" customWidth="1"/>
    <col min="22" max="22" width="9.140625" style="186"/>
  </cols>
  <sheetData>
    <row r="1" spans="1:25" ht="15.75" thickBot="1" x14ac:dyDescent="0.3"/>
    <row r="2" spans="1:25" ht="47.25" x14ac:dyDescent="0.25">
      <c r="A2" s="137">
        <v>1</v>
      </c>
      <c r="B2" s="177" t="s">
        <v>104</v>
      </c>
      <c r="C2" s="177">
        <v>17128</v>
      </c>
      <c r="D2" s="177" t="s">
        <v>110</v>
      </c>
      <c r="E2" s="177" t="s">
        <v>110</v>
      </c>
      <c r="F2" s="177">
        <v>6110209900</v>
      </c>
      <c r="G2" s="177" t="s">
        <v>103</v>
      </c>
      <c r="H2" s="128" t="s">
        <v>93</v>
      </c>
      <c r="I2" s="177">
        <v>70</v>
      </c>
      <c r="J2" s="129">
        <f t="shared" ref="J2:J31" si="0">ROUNDUP(S2*Q2/I2,2)</f>
        <v>0.36</v>
      </c>
      <c r="K2" s="129">
        <f t="shared" ref="K2:K31" si="1">ROUND(J2*I2,2)</f>
        <v>25.2</v>
      </c>
      <c r="L2" s="130">
        <f t="shared" ref="L2:L31" si="2">1-M2/J2</f>
        <v>0.88888888888888884</v>
      </c>
      <c r="M2" s="129">
        <f t="shared" ref="M2:M31" si="3">ROUND(J2/10,2)</f>
        <v>0.04</v>
      </c>
      <c r="N2" s="129">
        <f t="shared" ref="N2:N31" si="4">ROUND(M2*I2,2)</f>
        <v>2.8</v>
      </c>
      <c r="O2" s="128" t="s">
        <v>98</v>
      </c>
      <c r="P2" s="177">
        <v>1</v>
      </c>
      <c r="Q2" s="129">
        <f t="shared" ref="Q2:Q31" si="5">ROUNDUP(R2*0.95,2)</f>
        <v>41.559999999999995</v>
      </c>
      <c r="R2" s="187">
        <v>43.74</v>
      </c>
      <c r="S2" s="138">
        <f t="shared" ref="S2:S31" si="6">Q2/I2</f>
        <v>0.59371428571428564</v>
      </c>
      <c r="T2" s="124">
        <v>2</v>
      </c>
      <c r="U2">
        <v>15.5</v>
      </c>
      <c r="V2" s="187">
        <v>14.5</v>
      </c>
      <c r="X2" s="177">
        <v>17128</v>
      </c>
      <c r="Y2">
        <f>C2-X2</f>
        <v>0</v>
      </c>
    </row>
    <row r="3" spans="1:25" ht="47.25" x14ac:dyDescent="0.25">
      <c r="A3" s="139">
        <v>2</v>
      </c>
      <c r="B3" s="178" t="s">
        <v>104</v>
      </c>
      <c r="C3" s="178">
        <v>17135</v>
      </c>
      <c r="D3" s="178" t="s">
        <v>110</v>
      </c>
      <c r="E3" s="178" t="s">
        <v>110</v>
      </c>
      <c r="F3" s="178">
        <v>6110209900</v>
      </c>
      <c r="G3" s="178" t="s">
        <v>103</v>
      </c>
      <c r="H3" s="140" t="s">
        <v>93</v>
      </c>
      <c r="I3" s="178">
        <v>5</v>
      </c>
      <c r="J3" s="141">
        <f t="shared" si="0"/>
        <v>0.35000000000000003</v>
      </c>
      <c r="K3" s="141">
        <f t="shared" si="1"/>
        <v>1.75</v>
      </c>
      <c r="L3" s="142">
        <f t="shared" si="2"/>
        <v>0.88571428571428568</v>
      </c>
      <c r="M3" s="141">
        <f t="shared" si="3"/>
        <v>0.04</v>
      </c>
      <c r="N3" s="141">
        <f t="shared" si="4"/>
        <v>0.2</v>
      </c>
      <c r="O3" s="140" t="s">
        <v>98</v>
      </c>
      <c r="P3" s="178" t="s">
        <v>109</v>
      </c>
      <c r="Q3" s="141">
        <f t="shared" si="5"/>
        <v>2.9499999999999997</v>
      </c>
      <c r="R3" s="187">
        <v>3.1</v>
      </c>
      <c r="S3" s="138">
        <f t="shared" si="6"/>
        <v>0.59</v>
      </c>
      <c r="T3" s="124">
        <v>2</v>
      </c>
      <c r="V3" s="187">
        <v>1</v>
      </c>
      <c r="X3" s="178">
        <v>17135</v>
      </c>
      <c r="Y3">
        <f t="shared" ref="Y3:Y31" si="7">C3-X3</f>
        <v>0</v>
      </c>
    </row>
    <row r="4" spans="1:25" ht="47.25" x14ac:dyDescent="0.25">
      <c r="A4" s="139">
        <v>3</v>
      </c>
      <c r="B4" s="178" t="s">
        <v>104</v>
      </c>
      <c r="C4" s="178">
        <v>81613</v>
      </c>
      <c r="D4" s="178" t="s">
        <v>111</v>
      </c>
      <c r="E4" s="178" t="s">
        <v>111</v>
      </c>
      <c r="F4" s="178">
        <v>6110209900</v>
      </c>
      <c r="G4" s="178" t="s">
        <v>103</v>
      </c>
      <c r="H4" s="140" t="s">
        <v>93</v>
      </c>
      <c r="I4" s="178">
        <v>12</v>
      </c>
      <c r="J4" s="141">
        <f t="shared" si="0"/>
        <v>0.66</v>
      </c>
      <c r="K4" s="141">
        <f t="shared" si="1"/>
        <v>7.92</v>
      </c>
      <c r="L4" s="142">
        <f t="shared" si="2"/>
        <v>0.89393939393939392</v>
      </c>
      <c r="M4" s="141">
        <f t="shared" si="3"/>
        <v>7.0000000000000007E-2</v>
      </c>
      <c r="N4" s="141">
        <f t="shared" si="4"/>
        <v>0.84</v>
      </c>
      <c r="O4" s="140" t="s">
        <v>98</v>
      </c>
      <c r="P4" s="178" t="s">
        <v>109</v>
      </c>
      <c r="Q4" s="141">
        <f t="shared" si="5"/>
        <v>9.69</v>
      </c>
      <c r="R4" s="187">
        <v>10.199999999999999</v>
      </c>
      <c r="S4" s="138">
        <f t="shared" si="6"/>
        <v>0.8075</v>
      </c>
      <c r="T4" s="124">
        <v>3</v>
      </c>
      <c r="U4">
        <v>53</v>
      </c>
      <c r="V4" s="187">
        <v>43.74</v>
      </c>
      <c r="W4">
        <v>0.62</v>
      </c>
      <c r="X4" s="178">
        <v>81613</v>
      </c>
      <c r="Y4">
        <f t="shared" si="7"/>
        <v>0</v>
      </c>
    </row>
    <row r="5" spans="1:25" ht="47.25" x14ac:dyDescent="0.25">
      <c r="A5" s="139">
        <v>4</v>
      </c>
      <c r="B5" s="178" t="s">
        <v>104</v>
      </c>
      <c r="C5" s="178">
        <v>9171</v>
      </c>
      <c r="D5" s="178" t="s">
        <v>111</v>
      </c>
      <c r="E5" s="178" t="s">
        <v>111</v>
      </c>
      <c r="F5" s="178">
        <v>6110209900</v>
      </c>
      <c r="G5" s="178" t="s">
        <v>103</v>
      </c>
      <c r="H5" s="140" t="s">
        <v>93</v>
      </c>
      <c r="I5" s="178">
        <v>3</v>
      </c>
      <c r="J5" s="141">
        <f t="shared" si="0"/>
        <v>0.05</v>
      </c>
      <c r="K5" s="141">
        <f t="shared" si="1"/>
        <v>0.15</v>
      </c>
      <c r="L5" s="142">
        <f t="shared" si="2"/>
        <v>0.8</v>
      </c>
      <c r="M5" s="141">
        <f t="shared" si="3"/>
        <v>0.01</v>
      </c>
      <c r="N5" s="141">
        <f t="shared" si="4"/>
        <v>0.03</v>
      </c>
      <c r="O5" s="140" t="s">
        <v>98</v>
      </c>
      <c r="P5" s="178" t="s">
        <v>109</v>
      </c>
      <c r="Q5" s="141">
        <f t="shared" si="5"/>
        <v>0.63</v>
      </c>
      <c r="R5" s="187">
        <v>0.66</v>
      </c>
      <c r="S5" s="138">
        <f t="shared" si="6"/>
        <v>0.21</v>
      </c>
      <c r="T5" s="124">
        <v>4</v>
      </c>
      <c r="V5" s="187">
        <v>3.1</v>
      </c>
      <c r="W5">
        <v>0.62</v>
      </c>
      <c r="X5" s="178">
        <v>9171</v>
      </c>
      <c r="Y5">
        <f t="shared" si="7"/>
        <v>0</v>
      </c>
    </row>
    <row r="6" spans="1:25" ht="47.25" x14ac:dyDescent="0.25">
      <c r="A6" s="139">
        <v>5</v>
      </c>
      <c r="B6" s="178" t="s">
        <v>104</v>
      </c>
      <c r="C6" s="178">
        <v>81664</v>
      </c>
      <c r="D6" s="178" t="s">
        <v>111</v>
      </c>
      <c r="E6" s="178" t="s">
        <v>111</v>
      </c>
      <c r="F6" s="178">
        <v>6110209900</v>
      </c>
      <c r="G6" s="178" t="s">
        <v>103</v>
      </c>
      <c r="H6" s="140" t="s">
        <v>93</v>
      </c>
      <c r="I6" s="178">
        <v>2</v>
      </c>
      <c r="J6" s="141">
        <f t="shared" si="0"/>
        <v>0.45</v>
      </c>
      <c r="K6" s="141">
        <f t="shared" si="1"/>
        <v>0.9</v>
      </c>
      <c r="L6" s="142">
        <f t="shared" si="2"/>
        <v>0.88888888888888884</v>
      </c>
      <c r="M6" s="141">
        <f t="shared" si="3"/>
        <v>0.05</v>
      </c>
      <c r="N6" s="141">
        <f t="shared" si="4"/>
        <v>0.1</v>
      </c>
      <c r="O6" s="140" t="s">
        <v>98</v>
      </c>
      <c r="P6" s="178" t="s">
        <v>109</v>
      </c>
      <c r="Q6" s="141">
        <f t="shared" si="5"/>
        <v>1.33</v>
      </c>
      <c r="R6" s="187">
        <v>1.4</v>
      </c>
      <c r="S6" s="138">
        <f t="shared" si="6"/>
        <v>0.66500000000000004</v>
      </c>
      <c r="T6" s="124">
        <v>3</v>
      </c>
      <c r="V6" s="187">
        <v>1.76</v>
      </c>
      <c r="W6" s="186">
        <v>0.11</v>
      </c>
      <c r="X6" s="178">
        <v>81664</v>
      </c>
      <c r="Y6">
        <f t="shared" si="7"/>
        <v>0</v>
      </c>
    </row>
    <row r="7" spans="1:25" ht="31.5" x14ac:dyDescent="0.25">
      <c r="A7" s="139">
        <v>6</v>
      </c>
      <c r="B7" s="178" t="s">
        <v>105</v>
      </c>
      <c r="C7" s="178">
        <v>17084</v>
      </c>
      <c r="D7" s="178" t="s">
        <v>110</v>
      </c>
      <c r="E7" s="178" t="s">
        <v>110</v>
      </c>
      <c r="F7" s="178">
        <v>6204623900</v>
      </c>
      <c r="G7" s="178" t="s">
        <v>103</v>
      </c>
      <c r="H7" s="140" t="s">
        <v>93</v>
      </c>
      <c r="I7" s="178">
        <v>200</v>
      </c>
      <c r="J7" s="141">
        <f t="shared" si="0"/>
        <v>0.05</v>
      </c>
      <c r="K7" s="141">
        <f t="shared" si="1"/>
        <v>10</v>
      </c>
      <c r="L7" s="142">
        <f t="shared" si="2"/>
        <v>0.8</v>
      </c>
      <c r="M7" s="141">
        <f t="shared" si="3"/>
        <v>0.01</v>
      </c>
      <c r="N7" s="141">
        <f t="shared" si="4"/>
        <v>2</v>
      </c>
      <c r="O7" s="140" t="s">
        <v>98</v>
      </c>
      <c r="P7" s="178">
        <v>1</v>
      </c>
      <c r="Q7" s="141">
        <f t="shared" si="5"/>
        <v>43.879999999999995</v>
      </c>
      <c r="R7" s="187">
        <v>46.18</v>
      </c>
      <c r="S7" s="138">
        <f t="shared" si="6"/>
        <v>0.21939999999999998</v>
      </c>
      <c r="T7" s="124">
        <v>4</v>
      </c>
      <c r="V7" s="187">
        <v>1.76</v>
      </c>
      <c r="W7" s="186">
        <v>0.11</v>
      </c>
      <c r="X7" s="178">
        <v>17084</v>
      </c>
      <c r="Y7">
        <f t="shared" si="7"/>
        <v>0</v>
      </c>
    </row>
    <row r="8" spans="1:25" ht="31.5" x14ac:dyDescent="0.25">
      <c r="A8" s="139">
        <v>7</v>
      </c>
      <c r="B8" s="178" t="s">
        <v>105</v>
      </c>
      <c r="C8" s="178">
        <v>81322</v>
      </c>
      <c r="D8" s="178" t="s">
        <v>111</v>
      </c>
      <c r="E8" s="178" t="s">
        <v>111</v>
      </c>
      <c r="F8" s="178">
        <v>6204623900</v>
      </c>
      <c r="G8" s="178" t="s">
        <v>103</v>
      </c>
      <c r="H8" s="140" t="s">
        <v>93</v>
      </c>
      <c r="I8" s="178">
        <v>3</v>
      </c>
      <c r="J8" s="141">
        <f t="shared" si="0"/>
        <v>0.05</v>
      </c>
      <c r="K8" s="141">
        <f t="shared" si="1"/>
        <v>0.15</v>
      </c>
      <c r="L8" s="142">
        <f t="shared" si="2"/>
        <v>0.8</v>
      </c>
      <c r="M8" s="141">
        <f t="shared" si="3"/>
        <v>0.01</v>
      </c>
      <c r="N8" s="141">
        <f t="shared" si="4"/>
        <v>0.03</v>
      </c>
      <c r="O8" s="140" t="s">
        <v>98</v>
      </c>
      <c r="P8" s="178" t="s">
        <v>109</v>
      </c>
      <c r="Q8" s="141">
        <f t="shared" si="5"/>
        <v>0.63</v>
      </c>
      <c r="R8" s="187">
        <v>0.66</v>
      </c>
      <c r="S8" s="138">
        <f t="shared" si="6"/>
        <v>0.21</v>
      </c>
      <c r="T8" s="124">
        <v>4</v>
      </c>
      <c r="V8" s="187">
        <v>1.21</v>
      </c>
      <c r="W8" s="186">
        <v>0.11</v>
      </c>
      <c r="X8" s="178">
        <v>81322</v>
      </c>
      <c r="Y8">
        <f t="shared" si="7"/>
        <v>0</v>
      </c>
    </row>
    <row r="9" spans="1:25" ht="31.5" x14ac:dyDescent="0.25">
      <c r="A9" s="139">
        <v>8</v>
      </c>
      <c r="B9" s="178" t="s">
        <v>105</v>
      </c>
      <c r="C9" s="178">
        <v>8161</v>
      </c>
      <c r="D9" s="178" t="s">
        <v>111</v>
      </c>
      <c r="E9" s="178" t="s">
        <v>111</v>
      </c>
      <c r="F9" s="178">
        <v>6204623900</v>
      </c>
      <c r="G9" s="178" t="s">
        <v>103</v>
      </c>
      <c r="H9" s="140" t="s">
        <v>93</v>
      </c>
      <c r="I9" s="178">
        <v>8</v>
      </c>
      <c r="J9" s="141">
        <f t="shared" si="0"/>
        <v>0.05</v>
      </c>
      <c r="K9" s="141">
        <f t="shared" si="1"/>
        <v>0.4</v>
      </c>
      <c r="L9" s="142">
        <f t="shared" si="2"/>
        <v>0.8</v>
      </c>
      <c r="M9" s="141">
        <f t="shared" si="3"/>
        <v>0.01</v>
      </c>
      <c r="N9" s="141">
        <f t="shared" si="4"/>
        <v>0.08</v>
      </c>
      <c r="O9" s="140" t="s">
        <v>98</v>
      </c>
      <c r="P9" s="178" t="s">
        <v>109</v>
      </c>
      <c r="Q9" s="141">
        <f t="shared" si="5"/>
        <v>1.68</v>
      </c>
      <c r="R9" s="187">
        <v>1.76</v>
      </c>
      <c r="S9" s="138">
        <f t="shared" si="6"/>
        <v>0.21</v>
      </c>
      <c r="T9" s="124">
        <v>4</v>
      </c>
      <c r="V9" s="187">
        <v>0.33</v>
      </c>
      <c r="W9" s="186">
        <v>0.11</v>
      </c>
      <c r="X9" s="178">
        <v>8161</v>
      </c>
      <c r="Y9">
        <f t="shared" si="7"/>
        <v>0</v>
      </c>
    </row>
    <row r="10" spans="1:25" ht="31.5" x14ac:dyDescent="0.25">
      <c r="A10" s="139">
        <v>9</v>
      </c>
      <c r="B10" s="178" t="s">
        <v>105</v>
      </c>
      <c r="C10" s="178">
        <v>8151</v>
      </c>
      <c r="D10" s="178" t="s">
        <v>111</v>
      </c>
      <c r="E10" s="178" t="s">
        <v>111</v>
      </c>
      <c r="F10" s="178">
        <v>6204623900</v>
      </c>
      <c r="G10" s="178" t="s">
        <v>103</v>
      </c>
      <c r="H10" s="140" t="s">
        <v>93</v>
      </c>
      <c r="I10" s="178">
        <v>9</v>
      </c>
      <c r="J10" s="141">
        <f t="shared" si="0"/>
        <v>0.05</v>
      </c>
      <c r="K10" s="141">
        <f t="shared" si="1"/>
        <v>0.45</v>
      </c>
      <c r="L10" s="142">
        <f t="shared" si="2"/>
        <v>0.8</v>
      </c>
      <c r="M10" s="141">
        <f t="shared" si="3"/>
        <v>0.01</v>
      </c>
      <c r="N10" s="141">
        <f t="shared" si="4"/>
        <v>0.09</v>
      </c>
      <c r="O10" s="140" t="s">
        <v>98</v>
      </c>
      <c r="P10" s="178" t="s">
        <v>109</v>
      </c>
      <c r="Q10" s="141">
        <f t="shared" si="5"/>
        <v>1.89</v>
      </c>
      <c r="R10" s="187">
        <v>1.98</v>
      </c>
      <c r="S10" s="138">
        <f t="shared" si="6"/>
        <v>0.21</v>
      </c>
      <c r="T10" s="124">
        <v>4</v>
      </c>
      <c r="V10" s="187">
        <v>0.44</v>
      </c>
      <c r="W10" s="186">
        <v>0.11</v>
      </c>
      <c r="X10" s="178">
        <v>8151</v>
      </c>
      <c r="Y10">
        <f t="shared" si="7"/>
        <v>0</v>
      </c>
    </row>
    <row r="11" spans="1:25" ht="31.5" x14ac:dyDescent="0.25">
      <c r="A11" s="139">
        <v>10</v>
      </c>
      <c r="B11" s="178" t="s">
        <v>105</v>
      </c>
      <c r="C11" s="178">
        <v>5158</v>
      </c>
      <c r="D11" s="178" t="s">
        <v>111</v>
      </c>
      <c r="E11" s="178" t="s">
        <v>111</v>
      </c>
      <c r="F11" s="178">
        <v>6204623900</v>
      </c>
      <c r="G11" s="178" t="s">
        <v>103</v>
      </c>
      <c r="H11" s="140" t="s">
        <v>93</v>
      </c>
      <c r="I11" s="178">
        <v>8</v>
      </c>
      <c r="J11" s="141">
        <f t="shared" si="0"/>
        <v>0.05</v>
      </c>
      <c r="K11" s="141">
        <f t="shared" si="1"/>
        <v>0.4</v>
      </c>
      <c r="L11" s="142">
        <f t="shared" si="2"/>
        <v>0.8</v>
      </c>
      <c r="M11" s="141">
        <f t="shared" si="3"/>
        <v>0.01</v>
      </c>
      <c r="N11" s="141">
        <f t="shared" si="4"/>
        <v>0.08</v>
      </c>
      <c r="O11" s="140" t="s">
        <v>98</v>
      </c>
      <c r="P11" s="178" t="s">
        <v>109</v>
      </c>
      <c r="Q11" s="141">
        <f t="shared" si="5"/>
        <v>1.68</v>
      </c>
      <c r="R11" s="187">
        <v>1.76</v>
      </c>
      <c r="S11" s="138">
        <f t="shared" si="6"/>
        <v>0.21</v>
      </c>
      <c r="T11" s="124">
        <v>4</v>
      </c>
      <c r="V11" s="187">
        <v>0.66</v>
      </c>
      <c r="W11" s="186">
        <v>0.11</v>
      </c>
      <c r="X11" s="178">
        <v>5158</v>
      </c>
      <c r="Y11">
        <f t="shared" si="7"/>
        <v>0</v>
      </c>
    </row>
    <row r="12" spans="1:25" ht="31.5" x14ac:dyDescent="0.25">
      <c r="A12" s="139">
        <v>11</v>
      </c>
      <c r="B12" s="178" t="s">
        <v>105</v>
      </c>
      <c r="C12" s="178">
        <v>2166</v>
      </c>
      <c r="D12" s="178" t="s">
        <v>111</v>
      </c>
      <c r="E12" s="178" t="s">
        <v>111</v>
      </c>
      <c r="F12" s="178">
        <v>6204623900</v>
      </c>
      <c r="G12" s="178" t="s">
        <v>103</v>
      </c>
      <c r="H12" s="140" t="s">
        <v>93</v>
      </c>
      <c r="I12" s="178">
        <v>4</v>
      </c>
      <c r="J12" s="141">
        <f t="shared" si="0"/>
        <v>0.28000000000000003</v>
      </c>
      <c r="K12" s="141">
        <f t="shared" si="1"/>
        <v>1.1200000000000001</v>
      </c>
      <c r="L12" s="142">
        <f t="shared" si="2"/>
        <v>0.8928571428571429</v>
      </c>
      <c r="M12" s="141">
        <f t="shared" si="3"/>
        <v>0.03</v>
      </c>
      <c r="N12" s="141">
        <f t="shared" si="4"/>
        <v>0.12</v>
      </c>
      <c r="O12" s="140" t="s">
        <v>98</v>
      </c>
      <c r="P12" s="178" t="s">
        <v>109</v>
      </c>
      <c r="Q12" s="141">
        <f t="shared" si="5"/>
        <v>2.0999999999999996</v>
      </c>
      <c r="R12" s="187">
        <v>2.21</v>
      </c>
      <c r="S12" s="138">
        <f t="shared" si="6"/>
        <v>0.52499999999999991</v>
      </c>
      <c r="T12" s="124">
        <v>5</v>
      </c>
      <c r="U12">
        <v>53</v>
      </c>
      <c r="V12" s="187">
        <v>10.199999999999999</v>
      </c>
      <c r="W12" s="186">
        <v>0.7</v>
      </c>
      <c r="X12" s="178">
        <v>2166</v>
      </c>
      <c r="Y12">
        <f t="shared" si="7"/>
        <v>0</v>
      </c>
    </row>
    <row r="13" spans="1:25" ht="31.5" x14ac:dyDescent="0.25">
      <c r="A13" s="139">
        <v>12</v>
      </c>
      <c r="B13" s="178" t="s">
        <v>105</v>
      </c>
      <c r="C13" s="178">
        <v>5166</v>
      </c>
      <c r="D13" s="178" t="s">
        <v>111</v>
      </c>
      <c r="E13" s="178" t="s">
        <v>111</v>
      </c>
      <c r="F13" s="178">
        <v>6204623900</v>
      </c>
      <c r="G13" s="178" t="s">
        <v>103</v>
      </c>
      <c r="H13" s="140" t="s">
        <v>93</v>
      </c>
      <c r="I13" s="178">
        <v>4</v>
      </c>
      <c r="J13" s="141">
        <f t="shared" si="0"/>
        <v>0.28000000000000003</v>
      </c>
      <c r="K13" s="141">
        <f t="shared" si="1"/>
        <v>1.1200000000000001</v>
      </c>
      <c r="L13" s="142">
        <f t="shared" si="2"/>
        <v>0.8928571428571429</v>
      </c>
      <c r="M13" s="141">
        <f t="shared" si="3"/>
        <v>0.03</v>
      </c>
      <c r="N13" s="141">
        <f t="shared" si="4"/>
        <v>0.12</v>
      </c>
      <c r="O13" s="140" t="s">
        <v>98</v>
      </c>
      <c r="P13" s="178" t="s">
        <v>109</v>
      </c>
      <c r="Q13" s="141">
        <f t="shared" si="5"/>
        <v>2.09</v>
      </c>
      <c r="R13" s="187">
        <v>2.2000000000000002</v>
      </c>
      <c r="S13" s="138">
        <f t="shared" si="6"/>
        <v>0.52249999999999996</v>
      </c>
      <c r="T13" s="124">
        <v>5</v>
      </c>
      <c r="V13" s="187">
        <v>1.4</v>
      </c>
      <c r="W13" s="186">
        <v>0.7</v>
      </c>
      <c r="X13" s="178">
        <v>5166</v>
      </c>
      <c r="Y13">
        <f t="shared" si="7"/>
        <v>0</v>
      </c>
    </row>
    <row r="14" spans="1:25" ht="31.5" x14ac:dyDescent="0.25">
      <c r="A14" s="139">
        <v>13</v>
      </c>
      <c r="B14" s="178" t="s">
        <v>105</v>
      </c>
      <c r="C14" s="178">
        <v>7171</v>
      </c>
      <c r="D14" s="178" t="s">
        <v>111</v>
      </c>
      <c r="E14" s="178" t="s">
        <v>111</v>
      </c>
      <c r="F14" s="178">
        <v>6204623900</v>
      </c>
      <c r="G14" s="178" t="s">
        <v>103</v>
      </c>
      <c r="H14" s="140" t="s">
        <v>93</v>
      </c>
      <c r="I14" s="178">
        <v>4</v>
      </c>
      <c r="J14" s="141">
        <f t="shared" si="0"/>
        <v>0.28000000000000003</v>
      </c>
      <c r="K14" s="141">
        <f t="shared" si="1"/>
        <v>1.1200000000000001</v>
      </c>
      <c r="L14" s="142">
        <f t="shared" si="2"/>
        <v>0.8928571428571429</v>
      </c>
      <c r="M14" s="141">
        <f t="shared" si="3"/>
        <v>0.03</v>
      </c>
      <c r="N14" s="141">
        <f t="shared" si="4"/>
        <v>0.12</v>
      </c>
      <c r="O14" s="140" t="s">
        <v>98</v>
      </c>
      <c r="P14" s="178" t="s">
        <v>109</v>
      </c>
      <c r="Q14" s="141">
        <f t="shared" si="5"/>
        <v>2.09</v>
      </c>
      <c r="R14" s="187">
        <v>2.2000000000000002</v>
      </c>
      <c r="S14" s="138">
        <f t="shared" si="6"/>
        <v>0.52249999999999996</v>
      </c>
      <c r="T14" s="124">
        <v>5</v>
      </c>
      <c r="V14" s="187">
        <v>20</v>
      </c>
      <c r="W14" s="186">
        <v>0.2</v>
      </c>
      <c r="X14" s="178">
        <v>7171</v>
      </c>
      <c r="Y14">
        <f t="shared" si="7"/>
        <v>0</v>
      </c>
    </row>
    <row r="15" spans="1:25" ht="31.5" x14ac:dyDescent="0.25">
      <c r="A15" s="139">
        <v>14</v>
      </c>
      <c r="B15" s="178" t="s">
        <v>105</v>
      </c>
      <c r="C15" s="178">
        <v>2152</v>
      </c>
      <c r="D15" s="178" t="s">
        <v>111</v>
      </c>
      <c r="E15" s="178" t="s">
        <v>111</v>
      </c>
      <c r="F15" s="178">
        <v>6204623900</v>
      </c>
      <c r="G15" s="178" t="s">
        <v>103</v>
      </c>
      <c r="H15" s="140" t="s">
        <v>93</v>
      </c>
      <c r="I15" s="178">
        <v>3</v>
      </c>
      <c r="J15" s="141">
        <f t="shared" si="0"/>
        <v>0.28000000000000003</v>
      </c>
      <c r="K15" s="141">
        <f t="shared" si="1"/>
        <v>0.84</v>
      </c>
      <c r="L15" s="142">
        <f t="shared" si="2"/>
        <v>0.8928571428571429</v>
      </c>
      <c r="M15" s="141">
        <f t="shared" si="3"/>
        <v>0.03</v>
      </c>
      <c r="N15" s="141">
        <f t="shared" si="4"/>
        <v>0.09</v>
      </c>
      <c r="O15" s="140" t="s">
        <v>98</v>
      </c>
      <c r="P15" s="178" t="s">
        <v>109</v>
      </c>
      <c r="Q15" s="141">
        <f t="shared" si="5"/>
        <v>1.57</v>
      </c>
      <c r="R15" s="187">
        <v>1.6500000000000001</v>
      </c>
      <c r="S15" s="138">
        <f t="shared" si="6"/>
        <v>0.52333333333333332</v>
      </c>
      <c r="T15" s="124">
        <v>5</v>
      </c>
      <c r="V15" s="187">
        <v>20</v>
      </c>
      <c r="W15" s="186">
        <v>0.2</v>
      </c>
      <c r="X15" s="178">
        <v>2152</v>
      </c>
      <c r="Y15">
        <f t="shared" si="7"/>
        <v>0</v>
      </c>
    </row>
    <row r="16" spans="1:25" ht="31.5" x14ac:dyDescent="0.25">
      <c r="A16" s="139">
        <v>15</v>
      </c>
      <c r="B16" s="178" t="s">
        <v>105</v>
      </c>
      <c r="C16" s="178">
        <v>51712</v>
      </c>
      <c r="D16" s="178" t="s">
        <v>111</v>
      </c>
      <c r="E16" s="178" t="s">
        <v>111</v>
      </c>
      <c r="F16" s="178">
        <v>6204623900</v>
      </c>
      <c r="G16" s="178" t="s">
        <v>103</v>
      </c>
      <c r="H16" s="140" t="s">
        <v>93</v>
      </c>
      <c r="I16" s="178">
        <v>8</v>
      </c>
      <c r="J16" s="141">
        <f t="shared" si="0"/>
        <v>0.29000000000000004</v>
      </c>
      <c r="K16" s="141">
        <f t="shared" si="1"/>
        <v>2.3199999999999998</v>
      </c>
      <c r="L16" s="142">
        <f t="shared" si="2"/>
        <v>0.89655172413793105</v>
      </c>
      <c r="M16" s="141">
        <f t="shared" si="3"/>
        <v>0.03</v>
      </c>
      <c r="N16" s="141">
        <f t="shared" si="4"/>
        <v>0.24</v>
      </c>
      <c r="O16" s="140" t="s">
        <v>98</v>
      </c>
      <c r="P16" s="178">
        <v>1</v>
      </c>
      <c r="Q16" s="141">
        <f t="shared" si="5"/>
        <v>4.26</v>
      </c>
      <c r="R16" s="187">
        <v>4.4800000000000004</v>
      </c>
      <c r="S16" s="138">
        <f t="shared" si="6"/>
        <v>0.53249999999999997</v>
      </c>
      <c r="T16" s="124">
        <v>5</v>
      </c>
      <c r="V16" s="187">
        <v>1</v>
      </c>
      <c r="W16" s="186">
        <v>0.2</v>
      </c>
      <c r="X16" s="178">
        <v>51712</v>
      </c>
      <c r="Y16">
        <f t="shared" si="7"/>
        <v>0</v>
      </c>
    </row>
    <row r="17" spans="1:25" ht="31.5" x14ac:dyDescent="0.25">
      <c r="A17" s="139">
        <v>16</v>
      </c>
      <c r="B17" s="178" t="s">
        <v>105</v>
      </c>
      <c r="C17" s="178">
        <v>8166</v>
      </c>
      <c r="D17" s="178" t="s">
        <v>111</v>
      </c>
      <c r="E17" s="178" t="s">
        <v>111</v>
      </c>
      <c r="F17" s="178">
        <v>6204623900</v>
      </c>
      <c r="G17" s="178" t="s">
        <v>103</v>
      </c>
      <c r="H17" s="140" t="s">
        <v>93</v>
      </c>
      <c r="I17" s="178">
        <v>4</v>
      </c>
      <c r="J17" s="141">
        <f t="shared" si="0"/>
        <v>0.28000000000000003</v>
      </c>
      <c r="K17" s="141">
        <f t="shared" si="1"/>
        <v>1.1200000000000001</v>
      </c>
      <c r="L17" s="142">
        <f t="shared" si="2"/>
        <v>0.8928571428571429</v>
      </c>
      <c r="M17" s="141">
        <f t="shared" si="3"/>
        <v>0.03</v>
      </c>
      <c r="N17" s="141">
        <f t="shared" si="4"/>
        <v>0.12</v>
      </c>
      <c r="O17" s="140" t="s">
        <v>98</v>
      </c>
      <c r="P17" s="178" t="s">
        <v>109</v>
      </c>
      <c r="Q17" s="141">
        <f t="shared" si="5"/>
        <v>2.09</v>
      </c>
      <c r="R17" s="187">
        <v>2.2000000000000002</v>
      </c>
      <c r="S17" s="138">
        <f t="shared" si="6"/>
        <v>0.52249999999999996</v>
      </c>
      <c r="T17" s="124">
        <v>5</v>
      </c>
      <c r="V17" s="187">
        <v>0.4</v>
      </c>
      <c r="W17" s="186">
        <v>0.2</v>
      </c>
      <c r="X17" s="178">
        <v>8166</v>
      </c>
      <c r="Y17">
        <f t="shared" si="7"/>
        <v>0</v>
      </c>
    </row>
    <row r="18" spans="1:25" ht="31.5" x14ac:dyDescent="0.25">
      <c r="A18" s="139">
        <v>17</v>
      </c>
      <c r="B18" s="178" t="s">
        <v>105</v>
      </c>
      <c r="C18" s="178">
        <v>815165</v>
      </c>
      <c r="D18" s="178" t="s">
        <v>111</v>
      </c>
      <c r="E18" s="178" t="s">
        <v>111</v>
      </c>
      <c r="F18" s="178">
        <v>6204623900</v>
      </c>
      <c r="G18" s="178" t="s">
        <v>103</v>
      </c>
      <c r="H18" s="140" t="s">
        <v>93</v>
      </c>
      <c r="I18" s="178">
        <v>4</v>
      </c>
      <c r="J18" s="141">
        <f t="shared" si="0"/>
        <v>0.28000000000000003</v>
      </c>
      <c r="K18" s="141">
        <f t="shared" si="1"/>
        <v>1.1200000000000001</v>
      </c>
      <c r="L18" s="142">
        <f t="shared" si="2"/>
        <v>0.8928571428571429</v>
      </c>
      <c r="M18" s="141">
        <f t="shared" si="3"/>
        <v>0.03</v>
      </c>
      <c r="N18" s="141">
        <f t="shared" si="4"/>
        <v>0.12</v>
      </c>
      <c r="O18" s="140" t="s">
        <v>98</v>
      </c>
      <c r="P18" s="178" t="s">
        <v>109</v>
      </c>
      <c r="Q18" s="141">
        <f t="shared" si="5"/>
        <v>2.09</v>
      </c>
      <c r="R18" s="187">
        <v>2.2000000000000002</v>
      </c>
      <c r="S18" s="138">
        <f t="shared" si="6"/>
        <v>0.52249999999999996</v>
      </c>
      <c r="T18" s="124">
        <v>5</v>
      </c>
      <c r="U18">
        <v>53</v>
      </c>
      <c r="V18" s="187">
        <v>0.66</v>
      </c>
      <c r="W18">
        <v>0.22</v>
      </c>
      <c r="X18" s="178">
        <v>815165</v>
      </c>
      <c r="Y18">
        <f t="shared" si="7"/>
        <v>0</v>
      </c>
    </row>
    <row r="19" spans="1:25" ht="31.5" x14ac:dyDescent="0.25">
      <c r="A19" s="139">
        <v>18</v>
      </c>
      <c r="B19" s="178" t="s">
        <v>105</v>
      </c>
      <c r="C19" s="178">
        <v>516748</v>
      </c>
      <c r="D19" s="178" t="s">
        <v>111</v>
      </c>
      <c r="E19" s="178" t="s">
        <v>111</v>
      </c>
      <c r="F19" s="178">
        <v>6204623900</v>
      </c>
      <c r="G19" s="178" t="s">
        <v>103</v>
      </c>
      <c r="H19" s="140" t="s">
        <v>93</v>
      </c>
      <c r="I19" s="178">
        <v>6</v>
      </c>
      <c r="J19" s="141">
        <f t="shared" si="0"/>
        <v>0.29000000000000004</v>
      </c>
      <c r="K19" s="141">
        <f t="shared" si="1"/>
        <v>1.74</v>
      </c>
      <c r="L19" s="142">
        <f t="shared" si="2"/>
        <v>0.89655172413793105</v>
      </c>
      <c r="M19" s="141">
        <f t="shared" si="3"/>
        <v>0.03</v>
      </c>
      <c r="N19" s="141">
        <f t="shared" si="4"/>
        <v>0.18</v>
      </c>
      <c r="O19" s="140" t="s">
        <v>98</v>
      </c>
      <c r="P19" s="178" t="s">
        <v>109</v>
      </c>
      <c r="Q19" s="141">
        <f t="shared" si="5"/>
        <v>3.1999999999999997</v>
      </c>
      <c r="R19" s="187">
        <v>3.3600000000000003</v>
      </c>
      <c r="S19" s="138">
        <f t="shared" si="6"/>
        <v>0.53333333333333333</v>
      </c>
      <c r="T19" s="124">
        <v>5</v>
      </c>
      <c r="V19" s="187">
        <v>46.18</v>
      </c>
      <c r="W19">
        <v>0.23</v>
      </c>
      <c r="X19" s="178">
        <v>516748</v>
      </c>
      <c r="Y19">
        <f t="shared" si="7"/>
        <v>0</v>
      </c>
    </row>
    <row r="20" spans="1:25" ht="47.25" x14ac:dyDescent="0.25">
      <c r="A20" s="139">
        <v>19</v>
      </c>
      <c r="B20" s="178" t="s">
        <v>106</v>
      </c>
      <c r="C20" s="178"/>
      <c r="D20" s="178" t="s">
        <v>112</v>
      </c>
      <c r="E20" s="178" t="s">
        <v>112</v>
      </c>
      <c r="F20" s="178">
        <v>6204625900</v>
      </c>
      <c r="G20" s="178" t="s">
        <v>97</v>
      </c>
      <c r="H20" s="140" t="s">
        <v>93</v>
      </c>
      <c r="I20" s="178">
        <v>70</v>
      </c>
      <c r="J20" s="141">
        <f t="shared" si="0"/>
        <v>0.05</v>
      </c>
      <c r="K20" s="141">
        <f t="shared" si="1"/>
        <v>3.5</v>
      </c>
      <c r="L20" s="142">
        <f t="shared" si="2"/>
        <v>0.8</v>
      </c>
      <c r="M20" s="141">
        <f t="shared" si="3"/>
        <v>0.01</v>
      </c>
      <c r="N20" s="141">
        <f t="shared" si="4"/>
        <v>0.7</v>
      </c>
      <c r="O20" s="140" t="s">
        <v>98</v>
      </c>
      <c r="P20" s="178">
        <v>1</v>
      </c>
      <c r="Q20" s="141">
        <f t="shared" si="5"/>
        <v>14.25</v>
      </c>
      <c r="R20" s="187">
        <v>15</v>
      </c>
      <c r="S20" s="138">
        <f t="shared" si="6"/>
        <v>0.20357142857142857</v>
      </c>
      <c r="T20" s="124">
        <v>1</v>
      </c>
      <c r="V20" s="187">
        <v>0.66</v>
      </c>
      <c r="W20">
        <v>0.22</v>
      </c>
      <c r="X20" s="178"/>
      <c r="Y20">
        <f t="shared" si="7"/>
        <v>0</v>
      </c>
    </row>
    <row r="21" spans="1:25" ht="31.5" x14ac:dyDescent="0.25">
      <c r="A21" s="139">
        <v>20</v>
      </c>
      <c r="B21" s="178" t="s">
        <v>107</v>
      </c>
      <c r="C21" s="178">
        <v>1688</v>
      </c>
      <c r="D21" s="178" t="s">
        <v>113</v>
      </c>
      <c r="E21" s="178" t="s">
        <v>113</v>
      </c>
      <c r="F21" s="178">
        <v>6206300000</v>
      </c>
      <c r="G21" s="178" t="s">
        <v>97</v>
      </c>
      <c r="H21" s="140" t="s">
        <v>93</v>
      </c>
      <c r="I21" s="178">
        <v>16</v>
      </c>
      <c r="J21" s="141">
        <f t="shared" si="0"/>
        <v>0.02</v>
      </c>
      <c r="K21" s="141">
        <f t="shared" si="1"/>
        <v>0.32</v>
      </c>
      <c r="L21" s="142">
        <f t="shared" si="2"/>
        <v>1</v>
      </c>
      <c r="M21" s="141">
        <f t="shared" si="3"/>
        <v>0</v>
      </c>
      <c r="N21" s="141">
        <f t="shared" si="4"/>
        <v>0</v>
      </c>
      <c r="O21" s="140" t="s">
        <v>98</v>
      </c>
      <c r="P21" s="178" t="s">
        <v>109</v>
      </c>
      <c r="Q21" s="141">
        <f t="shared" si="5"/>
        <v>1.68</v>
      </c>
      <c r="R21" s="187">
        <v>1.76</v>
      </c>
      <c r="S21" s="138">
        <f t="shared" si="6"/>
        <v>0.105</v>
      </c>
      <c r="T21" s="124">
        <v>2</v>
      </c>
      <c r="V21" s="187">
        <v>1.76</v>
      </c>
      <c r="W21">
        <v>0.22</v>
      </c>
      <c r="X21" s="178">
        <v>1688</v>
      </c>
      <c r="Y21">
        <f t="shared" si="7"/>
        <v>0</v>
      </c>
    </row>
    <row r="22" spans="1:25" ht="31.5" x14ac:dyDescent="0.25">
      <c r="A22" s="139">
        <v>21</v>
      </c>
      <c r="B22" s="178" t="s">
        <v>107</v>
      </c>
      <c r="C22" s="178">
        <v>5135</v>
      </c>
      <c r="D22" s="178" t="s">
        <v>113</v>
      </c>
      <c r="E22" s="178" t="s">
        <v>113</v>
      </c>
      <c r="F22" s="178">
        <v>6206300000</v>
      </c>
      <c r="G22" s="178" t="s">
        <v>103</v>
      </c>
      <c r="H22" s="140" t="s">
        <v>93</v>
      </c>
      <c r="I22" s="178">
        <v>16</v>
      </c>
      <c r="J22" s="141">
        <f t="shared" si="0"/>
        <v>0.02</v>
      </c>
      <c r="K22" s="141">
        <f t="shared" si="1"/>
        <v>0.32</v>
      </c>
      <c r="L22" s="142">
        <f t="shared" si="2"/>
        <v>1</v>
      </c>
      <c r="M22" s="141">
        <f t="shared" si="3"/>
        <v>0</v>
      </c>
      <c r="N22" s="141">
        <f t="shared" si="4"/>
        <v>0</v>
      </c>
      <c r="O22" s="140" t="s">
        <v>98</v>
      </c>
      <c r="P22" s="178" t="s">
        <v>109</v>
      </c>
      <c r="Q22" s="141">
        <f t="shared" si="5"/>
        <v>1.68</v>
      </c>
      <c r="R22" s="187">
        <v>1.76</v>
      </c>
      <c r="S22" s="138">
        <f t="shared" si="6"/>
        <v>0.105</v>
      </c>
      <c r="T22" s="124">
        <v>2</v>
      </c>
      <c r="V22" s="187">
        <v>1.98</v>
      </c>
      <c r="W22">
        <v>0.22</v>
      </c>
      <c r="X22" s="178">
        <v>5135</v>
      </c>
      <c r="Y22">
        <f t="shared" si="7"/>
        <v>0</v>
      </c>
    </row>
    <row r="23" spans="1:25" ht="31.5" x14ac:dyDescent="0.25">
      <c r="A23" s="139">
        <v>22</v>
      </c>
      <c r="B23" s="178" t="s">
        <v>107</v>
      </c>
      <c r="C23" s="178">
        <v>5133</v>
      </c>
      <c r="D23" s="178" t="s">
        <v>113</v>
      </c>
      <c r="E23" s="178" t="s">
        <v>113</v>
      </c>
      <c r="F23" s="178">
        <v>6206300000</v>
      </c>
      <c r="G23" s="178" t="s">
        <v>103</v>
      </c>
      <c r="H23" s="140" t="s">
        <v>93</v>
      </c>
      <c r="I23" s="178">
        <v>11</v>
      </c>
      <c r="J23" s="141">
        <f t="shared" si="0"/>
        <v>0.02</v>
      </c>
      <c r="K23" s="141">
        <f t="shared" si="1"/>
        <v>0.22</v>
      </c>
      <c r="L23" s="142">
        <f t="shared" si="2"/>
        <v>1</v>
      </c>
      <c r="M23" s="141">
        <f t="shared" si="3"/>
        <v>0</v>
      </c>
      <c r="N23" s="141">
        <f t="shared" si="4"/>
        <v>0</v>
      </c>
      <c r="O23" s="140" t="s">
        <v>98</v>
      </c>
      <c r="P23" s="178" t="s">
        <v>109</v>
      </c>
      <c r="Q23" s="141">
        <f t="shared" si="5"/>
        <v>1.1499999999999999</v>
      </c>
      <c r="R23" s="187">
        <v>1.21</v>
      </c>
      <c r="S23" s="138">
        <f t="shared" si="6"/>
        <v>0.10454545454545454</v>
      </c>
      <c r="T23" s="124">
        <v>2</v>
      </c>
      <c r="V23" s="187">
        <v>1.76</v>
      </c>
      <c r="W23">
        <v>0.22</v>
      </c>
      <c r="X23" s="178">
        <v>5133</v>
      </c>
      <c r="Y23">
        <f t="shared" si="7"/>
        <v>0</v>
      </c>
    </row>
    <row r="24" spans="1:25" ht="31.5" x14ac:dyDescent="0.25">
      <c r="A24" s="139">
        <v>23</v>
      </c>
      <c r="B24" s="178" t="s">
        <v>107</v>
      </c>
      <c r="C24" s="178">
        <v>9166</v>
      </c>
      <c r="D24" s="178" t="s">
        <v>111</v>
      </c>
      <c r="E24" s="178" t="s">
        <v>111</v>
      </c>
      <c r="F24" s="178">
        <v>6206300000</v>
      </c>
      <c r="G24" s="178" t="s">
        <v>103</v>
      </c>
      <c r="H24" s="140" t="s">
        <v>93</v>
      </c>
      <c r="I24" s="178">
        <v>3</v>
      </c>
      <c r="J24" s="141">
        <f t="shared" si="0"/>
        <v>0.02</v>
      </c>
      <c r="K24" s="141">
        <f t="shared" si="1"/>
        <v>0.06</v>
      </c>
      <c r="L24" s="142">
        <f t="shared" si="2"/>
        <v>1</v>
      </c>
      <c r="M24" s="141">
        <f t="shared" si="3"/>
        <v>0</v>
      </c>
      <c r="N24" s="141">
        <f t="shared" si="4"/>
        <v>0</v>
      </c>
      <c r="O24" s="140" t="s">
        <v>98</v>
      </c>
      <c r="P24" s="178" t="s">
        <v>109</v>
      </c>
      <c r="Q24" s="141">
        <f t="shared" si="5"/>
        <v>0.32</v>
      </c>
      <c r="R24" s="187">
        <v>0.33</v>
      </c>
      <c r="S24" s="138">
        <f t="shared" si="6"/>
        <v>0.10666666666666667</v>
      </c>
      <c r="T24" s="124">
        <v>2</v>
      </c>
      <c r="U24">
        <v>20.5</v>
      </c>
      <c r="V24" s="187">
        <v>2.21</v>
      </c>
      <c r="W24" s="186">
        <v>0.55000000000000004</v>
      </c>
      <c r="X24" s="178">
        <v>9166</v>
      </c>
      <c r="Y24">
        <f t="shared" si="7"/>
        <v>0</v>
      </c>
    </row>
    <row r="25" spans="1:25" ht="31.5" x14ac:dyDescent="0.25">
      <c r="A25" s="139">
        <v>24</v>
      </c>
      <c r="B25" s="178" t="s">
        <v>107</v>
      </c>
      <c r="C25" s="178">
        <v>5171</v>
      </c>
      <c r="D25" s="178" t="s">
        <v>111</v>
      </c>
      <c r="E25" s="178" t="s">
        <v>111</v>
      </c>
      <c r="F25" s="178">
        <v>6206300000</v>
      </c>
      <c r="G25" s="178" t="s">
        <v>103</v>
      </c>
      <c r="H25" s="140" t="s">
        <v>93</v>
      </c>
      <c r="I25" s="178">
        <v>4</v>
      </c>
      <c r="J25" s="141">
        <f t="shared" si="0"/>
        <v>0.02</v>
      </c>
      <c r="K25" s="141">
        <f t="shared" si="1"/>
        <v>0.08</v>
      </c>
      <c r="L25" s="142">
        <f t="shared" si="2"/>
        <v>1</v>
      </c>
      <c r="M25" s="141">
        <f t="shared" si="3"/>
        <v>0</v>
      </c>
      <c r="N25" s="141">
        <f t="shared" si="4"/>
        <v>0</v>
      </c>
      <c r="O25" s="140" t="s">
        <v>98</v>
      </c>
      <c r="P25" s="178" t="s">
        <v>109</v>
      </c>
      <c r="Q25" s="141">
        <f t="shared" si="5"/>
        <v>0.42</v>
      </c>
      <c r="R25" s="187">
        <v>0.44</v>
      </c>
      <c r="S25" s="138">
        <f t="shared" si="6"/>
        <v>0.105</v>
      </c>
      <c r="T25" s="124">
        <v>2</v>
      </c>
      <c r="V25" s="187">
        <v>2.2000000000000002</v>
      </c>
      <c r="W25" s="186">
        <v>0.55000000000000004</v>
      </c>
      <c r="X25" s="178">
        <v>5171</v>
      </c>
      <c r="Y25">
        <f t="shared" si="7"/>
        <v>0</v>
      </c>
    </row>
    <row r="26" spans="1:25" ht="31.5" x14ac:dyDescent="0.25">
      <c r="A26" s="139">
        <v>25</v>
      </c>
      <c r="B26" s="178" t="s">
        <v>107</v>
      </c>
      <c r="C26" s="178">
        <v>51674</v>
      </c>
      <c r="D26" s="178" t="s">
        <v>111</v>
      </c>
      <c r="E26" s="178" t="s">
        <v>111</v>
      </c>
      <c r="F26" s="178">
        <v>6206300000</v>
      </c>
      <c r="G26" s="178" t="s">
        <v>103</v>
      </c>
      <c r="H26" s="140" t="s">
        <v>93</v>
      </c>
      <c r="I26" s="178">
        <v>6</v>
      </c>
      <c r="J26" s="141">
        <f t="shared" si="0"/>
        <v>0.02</v>
      </c>
      <c r="K26" s="141">
        <f t="shared" si="1"/>
        <v>0.12</v>
      </c>
      <c r="L26" s="142">
        <f t="shared" si="2"/>
        <v>1</v>
      </c>
      <c r="M26" s="141">
        <f t="shared" si="3"/>
        <v>0</v>
      </c>
      <c r="N26" s="141">
        <f t="shared" si="4"/>
        <v>0</v>
      </c>
      <c r="O26" s="140" t="s">
        <v>98</v>
      </c>
      <c r="P26" s="178" t="s">
        <v>109</v>
      </c>
      <c r="Q26" s="141">
        <f t="shared" si="5"/>
        <v>0.63</v>
      </c>
      <c r="R26" s="187">
        <v>0.66</v>
      </c>
      <c r="S26" s="138">
        <f t="shared" si="6"/>
        <v>0.105</v>
      </c>
      <c r="T26" s="124">
        <v>2</v>
      </c>
      <c r="V26" s="187">
        <v>2.2000000000000002</v>
      </c>
      <c r="W26" s="186">
        <v>0.55000000000000004</v>
      </c>
      <c r="X26" s="178">
        <v>51674</v>
      </c>
      <c r="Y26">
        <f t="shared" si="7"/>
        <v>0</v>
      </c>
    </row>
    <row r="27" spans="1:25" ht="31.5" x14ac:dyDescent="0.25">
      <c r="A27" s="139">
        <v>26</v>
      </c>
      <c r="B27" s="178" t="s">
        <v>108</v>
      </c>
      <c r="C27" s="178">
        <v>1754</v>
      </c>
      <c r="D27" s="178" t="s">
        <v>110</v>
      </c>
      <c r="E27" s="178" t="s">
        <v>110</v>
      </c>
      <c r="F27" s="178">
        <v>6208910000</v>
      </c>
      <c r="G27" s="178" t="s">
        <v>103</v>
      </c>
      <c r="H27" s="140" t="s">
        <v>93</v>
      </c>
      <c r="I27" s="178">
        <v>100</v>
      </c>
      <c r="J27" s="141">
        <f t="shared" si="0"/>
        <v>0.04</v>
      </c>
      <c r="K27" s="141">
        <f t="shared" si="1"/>
        <v>4</v>
      </c>
      <c r="L27" s="142">
        <f t="shared" si="2"/>
        <v>1</v>
      </c>
      <c r="M27" s="141">
        <f t="shared" si="3"/>
        <v>0</v>
      </c>
      <c r="N27" s="141">
        <f t="shared" si="4"/>
        <v>0</v>
      </c>
      <c r="O27" s="140" t="s">
        <v>98</v>
      </c>
      <c r="P27" s="178" t="s">
        <v>109</v>
      </c>
      <c r="Q27" s="141">
        <f t="shared" si="5"/>
        <v>19</v>
      </c>
      <c r="R27" s="187">
        <v>20</v>
      </c>
      <c r="S27" s="138">
        <f t="shared" si="6"/>
        <v>0.19</v>
      </c>
      <c r="T27" s="124">
        <v>3</v>
      </c>
      <c r="V27" s="187">
        <v>1.6500000000000001</v>
      </c>
      <c r="W27" s="186">
        <v>0.55000000000000004</v>
      </c>
      <c r="X27" s="178">
        <v>1754</v>
      </c>
      <c r="Y27">
        <f t="shared" si="7"/>
        <v>0</v>
      </c>
    </row>
    <row r="28" spans="1:25" ht="31.5" x14ac:dyDescent="0.25">
      <c r="A28" s="139">
        <v>27</v>
      </c>
      <c r="B28" s="178" t="s">
        <v>108</v>
      </c>
      <c r="C28" s="178">
        <v>1713</v>
      </c>
      <c r="D28" s="178" t="s">
        <v>110</v>
      </c>
      <c r="E28" s="178" t="s">
        <v>110</v>
      </c>
      <c r="F28" s="178">
        <v>6208910000</v>
      </c>
      <c r="G28" s="178" t="s">
        <v>103</v>
      </c>
      <c r="H28" s="140" t="s">
        <v>93</v>
      </c>
      <c r="I28" s="178">
        <v>100</v>
      </c>
      <c r="J28" s="141">
        <f t="shared" si="0"/>
        <v>0.04</v>
      </c>
      <c r="K28" s="141">
        <f t="shared" si="1"/>
        <v>4</v>
      </c>
      <c r="L28" s="142">
        <f t="shared" si="2"/>
        <v>1</v>
      </c>
      <c r="M28" s="141">
        <f t="shared" si="3"/>
        <v>0</v>
      </c>
      <c r="N28" s="141">
        <f t="shared" si="4"/>
        <v>0</v>
      </c>
      <c r="O28" s="140" t="s">
        <v>98</v>
      </c>
      <c r="P28" s="178">
        <v>1</v>
      </c>
      <c r="Q28" s="141">
        <f t="shared" si="5"/>
        <v>19</v>
      </c>
      <c r="R28" s="187">
        <v>20</v>
      </c>
      <c r="S28" s="138">
        <f t="shared" si="6"/>
        <v>0.19</v>
      </c>
      <c r="T28" s="124">
        <v>3</v>
      </c>
      <c r="V28" s="187">
        <v>4.4800000000000004</v>
      </c>
      <c r="W28" s="186">
        <v>0.56000000000000005</v>
      </c>
      <c r="X28" s="178">
        <v>1713</v>
      </c>
      <c r="Y28">
        <f t="shared" si="7"/>
        <v>0</v>
      </c>
    </row>
    <row r="29" spans="1:25" ht="31.5" x14ac:dyDescent="0.25">
      <c r="A29" s="139">
        <v>28</v>
      </c>
      <c r="B29" s="178" t="s">
        <v>108</v>
      </c>
      <c r="C29" s="178">
        <v>8141</v>
      </c>
      <c r="D29" s="178" t="s">
        <v>111</v>
      </c>
      <c r="E29" s="178" t="s">
        <v>111</v>
      </c>
      <c r="F29" s="178">
        <v>6208910000</v>
      </c>
      <c r="G29" s="178" t="s">
        <v>103</v>
      </c>
      <c r="H29" s="140" t="s">
        <v>93</v>
      </c>
      <c r="I29" s="178">
        <v>4</v>
      </c>
      <c r="J29" s="141">
        <f t="shared" si="0"/>
        <v>0.02</v>
      </c>
      <c r="K29" s="141">
        <f t="shared" si="1"/>
        <v>0.08</v>
      </c>
      <c r="L29" s="142">
        <f t="shared" si="2"/>
        <v>1</v>
      </c>
      <c r="M29" s="141">
        <f t="shared" si="3"/>
        <v>0</v>
      </c>
      <c r="N29" s="141">
        <f t="shared" si="4"/>
        <v>0</v>
      </c>
      <c r="O29" s="140" t="s">
        <v>98</v>
      </c>
      <c r="P29" s="178" t="s">
        <v>109</v>
      </c>
      <c r="Q29" s="141">
        <f t="shared" si="5"/>
        <v>0.48</v>
      </c>
      <c r="R29" s="187">
        <v>0.5</v>
      </c>
      <c r="S29" s="138">
        <f t="shared" si="6"/>
        <v>0.12</v>
      </c>
      <c r="T29" s="124">
        <v>1</v>
      </c>
      <c r="V29" s="187">
        <v>2.2000000000000002</v>
      </c>
      <c r="W29" s="186">
        <v>0.55000000000000004</v>
      </c>
      <c r="X29" s="178">
        <v>8141</v>
      </c>
      <c r="Y29">
        <f t="shared" si="7"/>
        <v>0</v>
      </c>
    </row>
    <row r="30" spans="1:25" ht="31.5" x14ac:dyDescent="0.25">
      <c r="A30" s="139">
        <v>29</v>
      </c>
      <c r="B30" s="178" t="s">
        <v>108</v>
      </c>
      <c r="C30" s="178">
        <v>2171</v>
      </c>
      <c r="D30" s="178" t="s">
        <v>111</v>
      </c>
      <c r="E30" s="178" t="s">
        <v>111</v>
      </c>
      <c r="F30" s="178">
        <v>6208910000</v>
      </c>
      <c r="G30" s="178" t="s">
        <v>103</v>
      </c>
      <c r="H30" s="140" t="s">
        <v>93</v>
      </c>
      <c r="I30" s="178">
        <v>5</v>
      </c>
      <c r="J30" s="141">
        <f t="shared" si="0"/>
        <v>0.04</v>
      </c>
      <c r="K30" s="141">
        <f t="shared" si="1"/>
        <v>0.2</v>
      </c>
      <c r="L30" s="142">
        <f t="shared" si="2"/>
        <v>1</v>
      </c>
      <c r="M30" s="141">
        <f t="shared" si="3"/>
        <v>0</v>
      </c>
      <c r="N30" s="141">
        <f t="shared" si="4"/>
        <v>0</v>
      </c>
      <c r="O30" s="140" t="s">
        <v>98</v>
      </c>
      <c r="P30" s="178" t="s">
        <v>109</v>
      </c>
      <c r="Q30" s="141">
        <f t="shared" si="5"/>
        <v>0.95</v>
      </c>
      <c r="R30" s="187">
        <v>1</v>
      </c>
      <c r="S30" s="138">
        <f t="shared" si="6"/>
        <v>0.19</v>
      </c>
      <c r="T30" s="124">
        <v>3</v>
      </c>
      <c r="V30" s="187">
        <v>2.2000000000000002</v>
      </c>
      <c r="W30" s="186">
        <v>0.55000000000000004</v>
      </c>
      <c r="X30" s="178">
        <v>2171</v>
      </c>
      <c r="Y30">
        <f t="shared" si="7"/>
        <v>0</v>
      </c>
    </row>
    <row r="31" spans="1:25" ht="31.5" x14ac:dyDescent="0.25">
      <c r="A31" s="139">
        <v>30</v>
      </c>
      <c r="B31" s="178" t="s">
        <v>108</v>
      </c>
      <c r="C31" s="178">
        <v>8141</v>
      </c>
      <c r="D31" s="178" t="s">
        <v>111</v>
      </c>
      <c r="E31" s="178" t="s">
        <v>111</v>
      </c>
      <c r="F31" s="178">
        <v>6208910000</v>
      </c>
      <c r="G31" s="178" t="s">
        <v>103</v>
      </c>
      <c r="H31" s="140" t="s">
        <v>93</v>
      </c>
      <c r="I31" s="178">
        <v>2</v>
      </c>
      <c r="J31" s="141">
        <f t="shared" si="0"/>
        <v>0.04</v>
      </c>
      <c r="K31" s="141">
        <f t="shared" si="1"/>
        <v>0.08</v>
      </c>
      <c r="L31" s="142">
        <f t="shared" si="2"/>
        <v>1</v>
      </c>
      <c r="M31" s="141">
        <f t="shared" si="3"/>
        <v>0</v>
      </c>
      <c r="N31" s="141">
        <f t="shared" si="4"/>
        <v>0</v>
      </c>
      <c r="O31" s="140" t="s">
        <v>98</v>
      </c>
      <c r="P31" s="178" t="s">
        <v>109</v>
      </c>
      <c r="Q31" s="141">
        <f t="shared" si="5"/>
        <v>0.38</v>
      </c>
      <c r="R31" s="187">
        <v>0.4</v>
      </c>
      <c r="S31" s="138">
        <f t="shared" si="6"/>
        <v>0.19</v>
      </c>
      <c r="T31" s="124">
        <v>3</v>
      </c>
      <c r="V31" s="187">
        <v>3.3600000000000003</v>
      </c>
      <c r="W31" s="186">
        <v>0.56000000000000005</v>
      </c>
      <c r="X31" s="178">
        <v>8141</v>
      </c>
      <c r="Y31">
        <f t="shared" si="7"/>
        <v>0</v>
      </c>
    </row>
  </sheetData>
  <autoFilter ref="A1:T1">
    <sortState ref="A2:T31">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VZOR 1</vt:lpstr>
      <vt:lpstr>Specification</vt:lpstr>
      <vt:lpstr>Расчет</vt:lpstr>
      <vt:lpstr>Лист1</vt:lpstr>
      <vt:lpstr>'VZOR 1'!Область_печати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user10</cp:lastModifiedBy>
  <cp:lastPrinted>2017-02-09T13:18:53Z</cp:lastPrinted>
  <dcterms:created xsi:type="dcterms:W3CDTF">2015-09-23T13:39:09Z</dcterms:created>
  <dcterms:modified xsi:type="dcterms:W3CDTF">2017-02-09T13:19:26Z</dcterms:modified>
</cp:coreProperties>
</file>