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-15" yWindow="6015" windowWidth="19230" windowHeight="6075" activeTab="2"/>
  </bookViews>
  <sheets>
    <sheet name="Polecenia" sheetId="6" r:id="rId1"/>
    <sheet name="CENNIK" sheetId="4" r:id="rId2"/>
    <sheet name="WYKAZ" sheetId="5" r:id="rId3"/>
    <sheet name="Arkusz1" sheetId="7" r:id="rId4"/>
  </sheets>
  <definedNames>
    <definedName name="_xlnm._FilterDatabase" localSheetId="2" hidden="1">WYKAZ!$B$2:$M$30</definedName>
    <definedName name="_Filtr_bazy_danych" localSheetId="2" hidden="1">WYKAZ!$B$2:$G$29</definedName>
    <definedName name="_xlnm.Criteria" localSheetId="2">WYKAZ!$D$31:$G$32</definedName>
    <definedName name="napis">CENNIK!$I$18</definedName>
    <definedName name="niedziela">CENNIK!$H$13</definedName>
    <definedName name="_xlnm.Extract" localSheetId="2">WYKAZ!$B$34:$G$34</definedName>
  </definedNames>
  <calcPr calcId="124519"/>
</workbook>
</file>

<file path=xl/calcChain.xml><?xml version="1.0" encoding="utf-8"?>
<calcChain xmlns="http://schemas.openxmlformats.org/spreadsheetml/2006/main">
  <c r="N4" i="5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"/>
  <c r="E31" l="1"/>
  <c r="F6" i="7"/>
  <c r="E33" i="5" l="1"/>
</calcChain>
</file>

<file path=xl/sharedStrings.xml><?xml version="1.0" encoding="utf-8"?>
<sst xmlns="http://schemas.openxmlformats.org/spreadsheetml/2006/main" count="147" uniqueCount="91">
  <si>
    <t>M</t>
  </si>
  <si>
    <t>Sacher</t>
  </si>
  <si>
    <t>SA03</t>
  </si>
  <si>
    <t xml:space="preserve">    dolicza się:</t>
  </si>
  <si>
    <t>1.5</t>
  </si>
  <si>
    <t>S</t>
  </si>
  <si>
    <t>SA02</t>
  </si>
  <si>
    <r>
      <t xml:space="preserve">    </t>
    </r>
    <r>
      <rPr>
        <b/>
        <sz val="12"/>
        <rFont val="Arial CE"/>
        <family val="2"/>
        <charset val="238"/>
      </rPr>
      <t>napisu</t>
    </r>
    <r>
      <rPr>
        <sz val="12"/>
        <rFont val="Arial CE"/>
        <charset val="238"/>
      </rPr>
      <t xml:space="preserve"> dekoracyjnego na torcie</t>
    </r>
  </si>
  <si>
    <t>D</t>
  </si>
  <si>
    <t>SA01</t>
  </si>
  <si>
    <t xml:space="preserve">    Za umieszczenie</t>
  </si>
  <si>
    <t>Marcello</t>
  </si>
  <si>
    <t>MA03</t>
  </si>
  <si>
    <t>MA02</t>
  </si>
  <si>
    <t>MA01</t>
  </si>
  <si>
    <t>droższe</t>
  </si>
  <si>
    <t>są o</t>
  </si>
  <si>
    <t>Dominik</t>
  </si>
  <si>
    <t>DO03</t>
  </si>
  <si>
    <r>
      <t xml:space="preserve">   Torty zakupione w </t>
    </r>
    <r>
      <rPr>
        <b/>
        <sz val="12"/>
        <rFont val="Arial CE"/>
        <family val="2"/>
        <charset val="238"/>
      </rPr>
      <t>niedziele</t>
    </r>
  </si>
  <si>
    <t>DO02</t>
  </si>
  <si>
    <t>DO01</t>
  </si>
  <si>
    <t>Cytrynowy</t>
  </si>
  <si>
    <t>CY03</t>
  </si>
  <si>
    <t xml:space="preserve">   tort duży</t>
  </si>
  <si>
    <t>CY02</t>
  </si>
  <si>
    <t xml:space="preserve">   tort średni</t>
  </si>
  <si>
    <t>CY01</t>
  </si>
  <si>
    <t xml:space="preserve">   tort mały</t>
  </si>
  <si>
    <t>Amaretto</t>
  </si>
  <si>
    <t>AM03</t>
  </si>
  <si>
    <t>AM02</t>
  </si>
  <si>
    <t xml:space="preserve">        Oznaczenia i uwagi</t>
  </si>
  <si>
    <t>AM01</t>
  </si>
  <si>
    <t>Cena za 1 kg</t>
  </si>
  <si>
    <t>Waga w kg</t>
  </si>
  <si>
    <t>Wielkość</t>
  </si>
  <si>
    <t>Nazwa</t>
  </si>
  <si>
    <t>Kod</t>
  </si>
  <si>
    <t>CENNIK TORTÓW</t>
  </si>
  <si>
    <t xml:space="preserve">Suma wpłat za torty z napisami: </t>
  </si>
  <si>
    <t xml:space="preserve">Liczba klientów którzy kupili duże torty: </t>
  </si>
  <si>
    <t>Zerban Marek</t>
  </si>
  <si>
    <t>Wika Piotr</t>
  </si>
  <si>
    <t>Wiecha Daniel</t>
  </si>
  <si>
    <t>Ulsza Mariusz</t>
  </si>
  <si>
    <t>SOFT-ALT S.A.</t>
  </si>
  <si>
    <t>Sako Lech</t>
  </si>
  <si>
    <t>Rydz Edward</t>
  </si>
  <si>
    <t>Rubas Ryszard</t>
  </si>
  <si>
    <t xml:space="preserve">PPiH Miresz </t>
  </si>
  <si>
    <t>Pora Marzena</t>
  </si>
  <si>
    <t>Pliszka Adam</t>
  </si>
  <si>
    <t xml:space="preserve">PHU EPINAX </t>
  </si>
  <si>
    <t>Nowak Malwina</t>
  </si>
  <si>
    <t>MEXAL S.C.</t>
  </si>
  <si>
    <t>Lalińska Danuta</t>
  </si>
  <si>
    <t>Koliniec Jolanta</t>
  </si>
  <si>
    <t>Kalicka Sylwia</t>
  </si>
  <si>
    <t>Jawor Regina</t>
  </si>
  <si>
    <t>Hakar Marian</t>
  </si>
  <si>
    <t>Filak Beata</t>
  </si>
  <si>
    <t>Dobosz Janina</t>
  </si>
  <si>
    <t>DELTA S.C.</t>
  </si>
  <si>
    <t>Cerkosz Liliana</t>
  </si>
  <si>
    <t>Bobrat Henryk</t>
  </si>
  <si>
    <t>Barska Kamila</t>
  </si>
  <si>
    <t>BAROT S.A.</t>
  </si>
  <si>
    <t>Adamiec Michał</t>
  </si>
  <si>
    <t>nazwa tortu</t>
  </si>
  <si>
    <t>wielkość tortu</t>
  </si>
  <si>
    <t>cena końcowa</t>
  </si>
  <si>
    <t>Opłata za niedzielę</t>
  </si>
  <si>
    <t>Dzień tyg.</t>
  </si>
  <si>
    <t>Dodatek za napis</t>
  </si>
  <si>
    <t>Cena bez dodatków</t>
  </si>
  <si>
    <t>cena za kg</t>
  </si>
  <si>
    <t>Napis</t>
  </si>
  <si>
    <t>Waga tortu zakupionego w kg</t>
  </si>
  <si>
    <t>Data zakupu</t>
  </si>
  <si>
    <t>Kod tortu</t>
  </si>
  <si>
    <t>Nazwa klienta</t>
  </si>
  <si>
    <t>Wykaz klientów, którzy w maju zakupili torty</t>
  </si>
  <si>
    <t>Informacje</t>
  </si>
  <si>
    <r>
      <t xml:space="preserve">Arkusz  </t>
    </r>
    <r>
      <rPr>
        <b/>
        <i/>
        <sz val="12"/>
        <color indexed="12"/>
        <rFont val="Arial CE"/>
        <family val="2"/>
        <charset val="238"/>
      </rPr>
      <t xml:space="preserve">CENNIK </t>
    </r>
    <r>
      <rPr>
        <b/>
        <sz val="12"/>
        <color indexed="12"/>
        <rFont val="Arial CE"/>
        <family val="2"/>
        <charset val="238"/>
      </rPr>
      <t xml:space="preserve"> </t>
    </r>
    <r>
      <rPr>
        <sz val="12"/>
        <color indexed="8"/>
        <rFont val="Arial CE"/>
        <family val="2"/>
        <charset val="238"/>
      </rPr>
      <t>zawiera wykaz oferowanych do sprzedaży tortów.</t>
    </r>
  </si>
  <si>
    <r>
      <t xml:space="preserve">W arkuszu  </t>
    </r>
    <r>
      <rPr>
        <b/>
        <i/>
        <sz val="12"/>
        <color indexed="12"/>
        <rFont val="Arial CE"/>
        <family val="2"/>
        <charset val="238"/>
      </rPr>
      <t>WYKAZ</t>
    </r>
    <r>
      <rPr>
        <b/>
        <sz val="12"/>
        <color indexed="12"/>
        <rFont val="Arial CE"/>
        <family val="2"/>
        <charset val="238"/>
      </rPr>
      <t xml:space="preserve">  </t>
    </r>
    <r>
      <rPr>
        <sz val="12"/>
        <color indexed="8"/>
        <rFont val="Arial CE"/>
        <family val="2"/>
        <charset val="238"/>
      </rPr>
      <t>umieszczona jest lista klientów, którzy zamówili i kupili w maju torty.</t>
    </r>
  </si>
  <si>
    <t>Polecenia:</t>
  </si>
  <si>
    <r>
      <t xml:space="preserve">Pod wykazem w odpowiednich komórkach "oblicz" liczbę klientów, którzy kupili </t>
    </r>
    <r>
      <rPr>
        <b/>
        <sz val="12"/>
        <rFont val="Arial CE"/>
        <family val="2"/>
        <charset val="238"/>
      </rPr>
      <t>duże</t>
    </r>
    <r>
      <rPr>
        <sz val="12"/>
        <rFont val="Arial CE"/>
        <family val="2"/>
        <charset val="238"/>
      </rPr>
      <t xml:space="preserve"> torty</t>
    </r>
  </si>
  <si>
    <t>Ile zapłacił każdy klient za zakupiony tort.</t>
  </si>
  <si>
    <r>
      <t xml:space="preserve">oraz ile w sumie </t>
    </r>
    <r>
      <rPr>
        <b/>
        <sz val="12"/>
        <rFont val="Arial CE"/>
        <family val="2"/>
        <charset val="238"/>
      </rPr>
      <t>zapłacili</t>
    </r>
    <r>
      <rPr>
        <sz val="12"/>
        <rFont val="Arial CE"/>
        <family val="2"/>
        <charset val="238"/>
      </rPr>
      <t xml:space="preserve"> klienci, którzy kupili torty z</t>
    </r>
    <r>
      <rPr>
        <b/>
        <sz val="12"/>
        <rFont val="Arial CE"/>
        <family val="2"/>
        <charset val="238"/>
      </rPr>
      <t xml:space="preserve"> napisami</t>
    </r>
    <r>
      <rPr>
        <sz val="12"/>
        <rFont val="Arial CE"/>
        <family val="2"/>
        <charset val="238"/>
      </rPr>
      <t>.</t>
    </r>
  </si>
  <si>
    <r>
      <t xml:space="preserve">W arkuszu  </t>
    </r>
    <r>
      <rPr>
        <b/>
        <i/>
        <sz val="12"/>
        <color indexed="12"/>
        <rFont val="Arial CE"/>
        <family val="2"/>
        <charset val="238"/>
      </rPr>
      <t xml:space="preserve">WYKAZ </t>
    </r>
    <r>
      <rPr>
        <sz val="12"/>
        <rFont val="Arial CE"/>
        <family val="2"/>
        <charset val="238"/>
      </rPr>
      <t xml:space="preserve"> wykonaj "obliczenia" uwzględniając informacje i dane z arkusza  </t>
    </r>
    <r>
      <rPr>
        <b/>
        <i/>
        <sz val="12"/>
        <color indexed="12"/>
        <rFont val="Arial CE"/>
        <family val="2"/>
        <charset val="238"/>
      </rPr>
      <t>CENNIK</t>
    </r>
  </si>
</sst>
</file>

<file path=xl/styles.xml><?xml version="1.0" encoding="utf-8"?>
<styleSheet xmlns="http://schemas.openxmlformats.org/spreadsheetml/2006/main">
  <numFmts count="6">
    <numFmt numFmtId="44" formatCode="_-* #,##0.00\ &quot;zł&quot;_-;\-* #,##0.00\ &quot;zł&quot;_-;_-* &quot;-&quot;??\ &quot;zł&quot;_-;_-@_-"/>
    <numFmt numFmtId="164" formatCode="#,##0.00\ &quot;zł&quot;"/>
    <numFmt numFmtId="165" formatCode="0.0"/>
    <numFmt numFmtId="166" formatCode="#,##0.00\ &quot;zł&quot;;[Red]#,##0.00\ &quot;zł&quot;"/>
    <numFmt numFmtId="167" formatCode="#,##0;[Red]#,##0"/>
    <numFmt numFmtId="168" formatCode="dddd"/>
  </numFmts>
  <fonts count="16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2"/>
      <name val="Arial CE"/>
      <charset val="238"/>
    </font>
    <font>
      <b/>
      <sz val="12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sz val="12"/>
      <color indexed="12"/>
      <name val="Arial CE"/>
      <family val="2"/>
      <charset val="238"/>
    </font>
    <font>
      <sz val="8"/>
      <color indexed="23"/>
      <name val="Arial CE"/>
      <family val="2"/>
      <charset val="238"/>
    </font>
    <font>
      <sz val="12"/>
      <name val="Arial CE"/>
      <family val="2"/>
      <charset val="238"/>
    </font>
    <font>
      <sz val="11"/>
      <name val="Arial CE"/>
      <family val="2"/>
      <charset val="238"/>
    </font>
    <font>
      <sz val="8"/>
      <name val="Arial CE"/>
      <family val="2"/>
      <charset val="238"/>
    </font>
    <font>
      <b/>
      <sz val="8"/>
      <name val="Arial CE"/>
      <family val="2"/>
      <charset val="238"/>
    </font>
    <font>
      <sz val="14"/>
      <name val="Arial CE"/>
      <family val="2"/>
      <charset val="238"/>
    </font>
    <font>
      <sz val="14"/>
      <color indexed="12"/>
      <name val="Arial CE"/>
      <family val="2"/>
      <charset val="238"/>
    </font>
    <font>
      <b/>
      <i/>
      <sz val="12"/>
      <color indexed="12"/>
      <name val="Arial CE"/>
      <family val="2"/>
      <charset val="238"/>
    </font>
    <font>
      <sz val="12"/>
      <color indexed="8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2" fillId="0" borderId="0" xfId="1" applyFont="1" applyAlignment="1">
      <alignment horizontal="center"/>
    </xf>
    <xf numFmtId="0" fontId="1" fillId="0" borderId="0" xfId="1"/>
    <xf numFmtId="164" fontId="2" fillId="2" borderId="1" xfId="2" applyNumberFormat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2" xfId="1" applyFont="1" applyFill="1" applyBorder="1"/>
    <xf numFmtId="0" fontId="2" fillId="2" borderId="3" xfId="1" applyFont="1" applyFill="1" applyBorder="1" applyAlignment="1">
      <alignment horizontal="center"/>
    </xf>
    <xf numFmtId="164" fontId="3" fillId="2" borderId="4" xfId="1" applyNumberFormat="1" applyFont="1" applyFill="1" applyBorder="1" applyAlignment="1">
      <alignment horizontal="center"/>
    </xf>
    <xf numFmtId="0" fontId="2" fillId="0" borderId="0" xfId="1" applyFont="1" applyAlignment="1">
      <alignment horizontal="left"/>
    </xf>
    <xf numFmtId="164" fontId="2" fillId="2" borderId="5" xfId="2" applyNumberFormat="1" applyFont="1" applyFill="1" applyBorder="1" applyAlignment="1">
      <alignment horizontal="center"/>
    </xf>
    <xf numFmtId="165" fontId="2" fillId="2" borderId="6" xfId="1" applyNumberFormat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2" fillId="2" borderId="6" xfId="1" applyFont="1" applyFill="1" applyBorder="1"/>
    <xf numFmtId="0" fontId="2" fillId="2" borderId="7" xfId="1" applyFont="1" applyFill="1" applyBorder="1" applyAlignment="1">
      <alignment horizontal="center"/>
    </xf>
    <xf numFmtId="9" fontId="3" fillId="2" borderId="4" xfId="1" applyNumberFormat="1" applyFont="1" applyFill="1" applyBorder="1" applyAlignment="1">
      <alignment horizontal="center"/>
    </xf>
    <xf numFmtId="165" fontId="2" fillId="2" borderId="6" xfId="2" applyNumberFormat="1" applyFont="1" applyFill="1" applyBorder="1" applyAlignment="1">
      <alignment horizontal="center"/>
    </xf>
    <xf numFmtId="0" fontId="3" fillId="2" borderId="8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164" fontId="2" fillId="2" borderId="11" xfId="2" applyNumberFormat="1" applyFont="1" applyFill="1" applyBorder="1" applyAlignment="1">
      <alignment horizontal="center"/>
    </xf>
    <xf numFmtId="0" fontId="4" fillId="3" borderId="12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5" fillId="0" borderId="0" xfId="1" applyFont="1"/>
    <xf numFmtId="0" fontId="5" fillId="0" borderId="0" xfId="1" applyFont="1" applyAlignment="1">
      <alignment horizontal="right"/>
    </xf>
    <xf numFmtId="0" fontId="6" fillId="0" borderId="0" xfId="1" applyFont="1" applyAlignment="1">
      <alignment horizontal="centerContinuous"/>
    </xf>
    <xf numFmtId="0" fontId="7" fillId="0" borderId="0" xfId="1" quotePrefix="1" applyFont="1" applyAlignment="1">
      <alignment horizontal="left"/>
    </xf>
    <xf numFmtId="0" fontId="3" fillId="0" borderId="0" xfId="0" applyFont="1" applyFill="1"/>
    <xf numFmtId="0" fontId="8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8" fontId="0" fillId="0" borderId="0" xfId="0" applyNumberFormat="1"/>
    <xf numFmtId="166" fontId="5" fillId="0" borderId="14" xfId="1" applyNumberFormat="1" applyFont="1" applyBorder="1" applyAlignment="1" applyProtection="1">
      <alignment horizontal="center"/>
      <protection hidden="1"/>
    </xf>
    <xf numFmtId="166" fontId="5" fillId="0" borderId="9" xfId="1" applyNumberFormat="1" applyFont="1" applyBorder="1" applyAlignment="1" applyProtection="1">
      <alignment horizontal="center"/>
      <protection hidden="1"/>
    </xf>
    <xf numFmtId="167" fontId="5" fillId="0" borderId="9" xfId="1" applyNumberFormat="1" applyFont="1" applyBorder="1" applyAlignment="1" applyProtection="1">
      <alignment horizontal="center"/>
      <protection hidden="1"/>
    </xf>
    <xf numFmtId="166" fontId="5" fillId="0" borderId="9" xfId="1" applyNumberFormat="1" applyFont="1" applyBorder="1" applyAlignment="1" applyProtection="1">
      <protection hidden="1"/>
    </xf>
    <xf numFmtId="0" fontId="5" fillId="0" borderId="9" xfId="1" applyFont="1" applyBorder="1" applyAlignment="1" applyProtection="1">
      <alignment horizontal="center"/>
      <protection hidden="1"/>
    </xf>
    <xf numFmtId="0" fontId="13" fillId="0" borderId="0" xfId="1" applyFont="1" applyAlignment="1" applyProtection="1">
      <alignment horizontal="left"/>
      <protection hidden="1"/>
    </xf>
    <xf numFmtId="0" fontId="13" fillId="0" borderId="0" xfId="1" applyFont="1" applyAlignment="1" applyProtection="1">
      <alignment horizontal="centerContinuous"/>
      <protection hidden="1"/>
    </xf>
    <xf numFmtId="0" fontId="12" fillId="0" borderId="0" xfId="1" applyFont="1" applyAlignment="1" applyProtection="1">
      <alignment horizontal="centerContinuous"/>
      <protection hidden="1"/>
    </xf>
    <xf numFmtId="0" fontId="1" fillId="0" borderId="0" xfId="1" applyProtection="1">
      <protection hidden="1"/>
    </xf>
    <xf numFmtId="0" fontId="11" fillId="3" borderId="13" xfId="1" applyFont="1" applyFill="1" applyBorder="1" applyAlignment="1" applyProtection="1">
      <alignment horizontal="center" vertical="center" wrapText="1"/>
      <protection hidden="1"/>
    </xf>
    <xf numFmtId="0" fontId="11" fillId="3" borderId="12" xfId="1" applyFont="1" applyFill="1" applyBorder="1" applyAlignment="1" applyProtection="1">
      <alignment horizontal="center" vertical="center" wrapText="1"/>
      <protection hidden="1"/>
    </xf>
    <xf numFmtId="0" fontId="10" fillId="4" borderId="16" xfId="1" applyFont="1" applyFill="1" applyBorder="1" applyAlignment="1" applyProtection="1">
      <alignment horizontal="center" vertical="center" wrapText="1"/>
      <protection hidden="1"/>
    </xf>
    <xf numFmtId="0" fontId="10" fillId="4" borderId="4" xfId="1" applyFont="1" applyFill="1" applyBorder="1" applyAlignment="1" applyProtection="1">
      <alignment horizontal="center" vertical="center" wrapText="1"/>
      <protection hidden="1"/>
    </xf>
    <xf numFmtId="0" fontId="5" fillId="0" borderId="0" xfId="1" applyFont="1" applyProtection="1">
      <protection hidden="1"/>
    </xf>
    <xf numFmtId="0" fontId="5" fillId="2" borderId="15" xfId="1" applyFont="1" applyFill="1" applyBorder="1" applyProtection="1">
      <protection hidden="1"/>
    </xf>
    <xf numFmtId="0" fontId="5" fillId="2" borderId="15" xfId="1" applyFont="1" applyFill="1" applyBorder="1" applyAlignment="1" applyProtection="1">
      <alignment horizontal="center"/>
      <protection hidden="1"/>
    </xf>
    <xf numFmtId="14" fontId="5" fillId="2" borderId="15" xfId="1" applyNumberFormat="1" applyFont="1" applyFill="1" applyBorder="1" applyAlignment="1" applyProtection="1">
      <alignment horizontal="right"/>
      <protection hidden="1"/>
    </xf>
    <xf numFmtId="0" fontId="8" fillId="0" borderId="0" xfId="1" applyFont="1" applyProtection="1">
      <protection hidden="1"/>
    </xf>
    <xf numFmtId="0" fontId="5" fillId="2" borderId="9" xfId="1" applyFont="1" applyFill="1" applyBorder="1" applyProtection="1">
      <protection hidden="1"/>
    </xf>
    <xf numFmtId="0" fontId="5" fillId="2" borderId="9" xfId="1" applyFont="1" applyFill="1" applyBorder="1" applyAlignment="1" applyProtection="1">
      <alignment horizontal="center"/>
      <protection hidden="1"/>
    </xf>
    <xf numFmtId="14" fontId="5" fillId="2" borderId="9" xfId="1" applyNumberFormat="1" applyFont="1" applyFill="1" applyBorder="1" applyAlignment="1" applyProtection="1">
      <alignment horizontal="right"/>
      <protection hidden="1"/>
    </xf>
    <xf numFmtId="0" fontId="5" fillId="2" borderId="8" xfId="1" applyFont="1" applyFill="1" applyBorder="1" applyProtection="1">
      <protection hidden="1"/>
    </xf>
    <xf numFmtId="0" fontId="5" fillId="2" borderId="8" xfId="1" applyFont="1" applyFill="1" applyBorder="1" applyAlignment="1" applyProtection="1">
      <alignment horizontal="center"/>
      <protection hidden="1"/>
    </xf>
    <xf numFmtId="14" fontId="5" fillId="2" borderId="8" xfId="1" applyNumberFormat="1" applyFont="1" applyFill="1" applyBorder="1" applyAlignment="1" applyProtection="1">
      <alignment horizontal="right"/>
      <protection hidden="1"/>
    </xf>
    <xf numFmtId="166" fontId="5" fillId="0" borderId="4" xfId="1" applyNumberFormat="1" applyFont="1" applyBorder="1" applyProtection="1">
      <protection hidden="1"/>
    </xf>
    <xf numFmtId="0" fontId="9" fillId="0" borderId="0" xfId="1" applyFont="1" applyAlignment="1" applyProtection="1">
      <alignment horizontal="right"/>
      <protection hidden="1"/>
    </xf>
    <xf numFmtId="0" fontId="3" fillId="4" borderId="4" xfId="1" applyFont="1" applyFill="1" applyBorder="1" applyAlignment="1" applyProtection="1">
      <alignment horizontal="center"/>
      <protection hidden="1"/>
    </xf>
    <xf numFmtId="166" fontId="3" fillId="4" borderId="4" xfId="1" applyNumberFormat="1" applyFont="1" applyFill="1" applyBorder="1" applyAlignment="1" applyProtection="1">
      <alignment horizontal="center"/>
      <protection hidden="1"/>
    </xf>
    <xf numFmtId="0" fontId="1" fillId="0" borderId="0" xfId="1" applyAlignment="1" applyProtection="1">
      <alignment horizontal="center"/>
      <protection hidden="1"/>
    </xf>
  </cellXfs>
  <cellStyles count="3">
    <cellStyle name="Normalny" xfId="0" builtinId="0"/>
    <cellStyle name="Normalny 2" xfId="1"/>
    <cellStyle name="Walutowy 2" xfId="2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H5" sqref="H5"/>
    </sheetView>
  </sheetViews>
  <sheetFormatPr defaultRowHeight="15"/>
  <sheetData>
    <row r="1" spans="1:8" ht="15.75">
      <c r="A1" s="29" t="s">
        <v>83</v>
      </c>
      <c r="D1" s="30"/>
      <c r="E1" s="30"/>
      <c r="F1" s="30"/>
      <c r="G1" s="30"/>
      <c r="H1" s="30"/>
    </row>
    <row r="2" spans="1:8" ht="15.75">
      <c r="A2" s="31"/>
      <c r="B2" s="30" t="s">
        <v>84</v>
      </c>
      <c r="C2" s="30"/>
      <c r="D2" s="30"/>
      <c r="E2" s="30"/>
      <c r="F2" s="30"/>
      <c r="G2" s="30"/>
      <c r="H2" s="30"/>
    </row>
    <row r="3" spans="1:8" ht="15.75">
      <c r="A3" s="31"/>
      <c r="B3" s="30" t="s">
        <v>85</v>
      </c>
      <c r="C3" s="30"/>
      <c r="D3" s="30"/>
      <c r="E3" s="30"/>
      <c r="F3" s="30"/>
      <c r="G3" s="30"/>
      <c r="H3" s="30"/>
    </row>
    <row r="5" spans="1:8" ht="15.75">
      <c r="A5" s="29" t="s">
        <v>86</v>
      </c>
    </row>
    <row r="6" spans="1:8" ht="15.75">
      <c r="A6" s="33"/>
      <c r="B6" s="30" t="s">
        <v>90</v>
      </c>
      <c r="C6" s="30"/>
      <c r="D6" s="30"/>
      <c r="E6" s="30"/>
      <c r="F6" s="30"/>
      <c r="G6" s="30"/>
      <c r="H6" s="30"/>
    </row>
    <row r="7" spans="1:8" ht="15.75">
      <c r="A7" s="32"/>
      <c r="B7" s="30" t="s">
        <v>88</v>
      </c>
      <c r="C7" s="30"/>
      <c r="D7" s="30"/>
      <c r="E7" s="30"/>
      <c r="F7" s="30"/>
      <c r="G7" s="30"/>
      <c r="H7" s="30"/>
    </row>
    <row r="8" spans="1:8" ht="15.75">
      <c r="A8" s="32"/>
      <c r="B8" s="30" t="s">
        <v>87</v>
      </c>
      <c r="C8" s="30"/>
      <c r="D8" s="30"/>
      <c r="E8" s="30"/>
      <c r="F8" s="30"/>
      <c r="G8" s="30"/>
      <c r="H8" s="30"/>
    </row>
    <row r="9" spans="1:8" ht="15.75">
      <c r="A9" s="33"/>
      <c r="B9" s="30" t="s">
        <v>89</v>
      </c>
      <c r="C9" s="30"/>
      <c r="D9" s="30"/>
      <c r="E9" s="30"/>
      <c r="F9" s="30"/>
      <c r="G9" s="30"/>
      <c r="H9" s="30"/>
    </row>
    <row r="10" spans="1:8" ht="15.75">
      <c r="A10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2"/>
  <sheetViews>
    <sheetView workbookViewId="0">
      <selection activeCell="H13" sqref="H13"/>
    </sheetView>
  </sheetViews>
  <sheetFormatPr defaultRowHeight="15"/>
  <cols>
    <col min="1" max="1" width="5.42578125" style="1" customWidth="1"/>
    <col min="2" max="2" width="14.85546875" style="1" customWidth="1"/>
    <col min="3" max="3" width="14.7109375" style="3" customWidth="1"/>
    <col min="4" max="4" width="12.42578125" style="3" customWidth="1"/>
    <col min="5" max="5" width="13.7109375" style="1" customWidth="1"/>
    <col min="6" max="6" width="13.28515625" style="1" customWidth="1"/>
    <col min="7" max="7" width="9.140625" style="2"/>
    <col min="8" max="16384" width="9.140625" style="1"/>
  </cols>
  <sheetData>
    <row r="1" spans="1:9">
      <c r="A1" s="28"/>
      <c r="B1" s="28"/>
    </row>
    <row r="2" spans="1:9" ht="15.75">
      <c r="B2" s="27" t="s">
        <v>39</v>
      </c>
      <c r="C2" s="27"/>
      <c r="D2" s="27"/>
      <c r="E2" s="27"/>
      <c r="F2" s="27"/>
    </row>
    <row r="3" spans="1:9" s="25" customFormat="1" ht="13.5" thickBot="1">
      <c r="G3" s="26"/>
    </row>
    <row r="4" spans="1:9" ht="15.75" thickBot="1">
      <c r="B4" s="24" t="s">
        <v>38</v>
      </c>
      <c r="C4" s="23" t="s">
        <v>37</v>
      </c>
      <c r="D4" s="23" t="s">
        <v>36</v>
      </c>
      <c r="E4" s="23" t="s">
        <v>35</v>
      </c>
      <c r="F4" s="23" t="s">
        <v>34</v>
      </c>
    </row>
    <row r="5" spans="1:9">
      <c r="B5" s="16" t="s">
        <v>33</v>
      </c>
      <c r="C5" s="15" t="s">
        <v>29</v>
      </c>
      <c r="D5" s="14" t="s">
        <v>8</v>
      </c>
      <c r="E5" s="13">
        <v>2</v>
      </c>
      <c r="F5" s="22">
        <v>28</v>
      </c>
      <c r="G5" s="11" t="s">
        <v>32</v>
      </c>
    </row>
    <row r="6" spans="1:9">
      <c r="B6" s="16" t="s">
        <v>31</v>
      </c>
      <c r="C6" s="15" t="s">
        <v>29</v>
      </c>
      <c r="D6" s="14" t="s">
        <v>5</v>
      </c>
      <c r="E6" s="13" t="s">
        <v>4</v>
      </c>
      <c r="F6" s="12">
        <v>21</v>
      </c>
    </row>
    <row r="7" spans="1:9" ht="15.75">
      <c r="B7" s="16" t="s">
        <v>30</v>
      </c>
      <c r="C7" s="15" t="s">
        <v>29</v>
      </c>
      <c r="D7" s="14" t="s">
        <v>0</v>
      </c>
      <c r="E7" s="13">
        <v>1</v>
      </c>
      <c r="F7" s="12">
        <v>14</v>
      </c>
      <c r="H7" s="21" t="s">
        <v>0</v>
      </c>
      <c r="I7" s="1" t="s">
        <v>28</v>
      </c>
    </row>
    <row r="8" spans="1:9" ht="15.75">
      <c r="B8" s="16" t="s">
        <v>27</v>
      </c>
      <c r="C8" s="15" t="s">
        <v>22</v>
      </c>
      <c r="D8" s="14" t="s">
        <v>8</v>
      </c>
      <c r="E8" s="13">
        <v>2</v>
      </c>
      <c r="F8" s="12">
        <v>25</v>
      </c>
      <c r="H8" s="20" t="s">
        <v>5</v>
      </c>
      <c r="I8" s="1" t="s">
        <v>26</v>
      </c>
    </row>
    <row r="9" spans="1:9" ht="15.75">
      <c r="B9" s="16" t="s">
        <v>25</v>
      </c>
      <c r="C9" s="15" t="s">
        <v>22</v>
      </c>
      <c r="D9" s="14" t="s">
        <v>5</v>
      </c>
      <c r="E9" s="13" t="s">
        <v>4</v>
      </c>
      <c r="F9" s="12">
        <v>18.75</v>
      </c>
      <c r="H9" s="19" t="s">
        <v>8</v>
      </c>
      <c r="I9" s="1" t="s">
        <v>24</v>
      </c>
    </row>
    <row r="10" spans="1:9">
      <c r="B10" s="16" t="s">
        <v>23</v>
      </c>
      <c r="C10" s="15" t="s">
        <v>22</v>
      </c>
      <c r="D10" s="14" t="s">
        <v>0</v>
      </c>
      <c r="E10" s="18">
        <v>1</v>
      </c>
      <c r="F10" s="12">
        <v>12.5</v>
      </c>
    </row>
    <row r="11" spans="1:9">
      <c r="B11" s="16" t="s">
        <v>21</v>
      </c>
      <c r="C11" s="15" t="s">
        <v>17</v>
      </c>
      <c r="D11" s="14" t="s">
        <v>8</v>
      </c>
      <c r="E11" s="13">
        <v>2</v>
      </c>
      <c r="F11" s="12">
        <v>26</v>
      </c>
    </row>
    <row r="12" spans="1:9" ht="15.75">
      <c r="B12" s="16" t="s">
        <v>20</v>
      </c>
      <c r="C12" s="15" t="s">
        <v>17</v>
      </c>
      <c r="D12" s="14" t="s">
        <v>5</v>
      </c>
      <c r="E12" s="13" t="s">
        <v>4</v>
      </c>
      <c r="F12" s="12">
        <v>19.5</v>
      </c>
      <c r="G12" s="11" t="s">
        <v>19</v>
      </c>
    </row>
    <row r="13" spans="1:9" ht="15.75">
      <c r="B13" s="16" t="s">
        <v>18</v>
      </c>
      <c r="C13" s="15" t="s">
        <v>17</v>
      </c>
      <c r="D13" s="14" t="s">
        <v>0</v>
      </c>
      <c r="E13" s="13">
        <v>1</v>
      </c>
      <c r="F13" s="12">
        <v>13</v>
      </c>
      <c r="G13" s="2" t="s">
        <v>16</v>
      </c>
      <c r="H13" s="17">
        <v>0.05</v>
      </c>
      <c r="I13" s="1" t="s">
        <v>15</v>
      </c>
    </row>
    <row r="14" spans="1:9">
      <c r="B14" s="16" t="s">
        <v>14</v>
      </c>
      <c r="C14" s="15" t="s">
        <v>11</v>
      </c>
      <c r="D14" s="14" t="s">
        <v>8</v>
      </c>
      <c r="E14" s="13">
        <v>2</v>
      </c>
      <c r="F14" s="12">
        <v>30</v>
      </c>
    </row>
    <row r="15" spans="1:9">
      <c r="B15" s="16" t="s">
        <v>13</v>
      </c>
      <c r="C15" s="15" t="s">
        <v>11</v>
      </c>
      <c r="D15" s="14" t="s">
        <v>5</v>
      </c>
      <c r="E15" s="13" t="s">
        <v>4</v>
      </c>
      <c r="F15" s="12">
        <v>22.5</v>
      </c>
    </row>
    <row r="16" spans="1:9">
      <c r="B16" s="16" t="s">
        <v>12</v>
      </c>
      <c r="C16" s="15" t="s">
        <v>11</v>
      </c>
      <c r="D16" s="14" t="s">
        <v>0</v>
      </c>
      <c r="E16" s="13">
        <v>1</v>
      </c>
      <c r="F16" s="12">
        <v>15</v>
      </c>
      <c r="G16" s="11" t="s">
        <v>10</v>
      </c>
    </row>
    <row r="17" spans="1:9" ht="15.75">
      <c r="B17" s="16" t="s">
        <v>9</v>
      </c>
      <c r="C17" s="15" t="s">
        <v>1</v>
      </c>
      <c r="D17" s="14" t="s">
        <v>8</v>
      </c>
      <c r="E17" s="13">
        <v>2</v>
      </c>
      <c r="F17" s="12">
        <v>32</v>
      </c>
      <c r="G17" s="11" t="s">
        <v>7</v>
      </c>
    </row>
    <row r="18" spans="1:9" ht="15.75">
      <c r="B18" s="16" t="s">
        <v>6</v>
      </c>
      <c r="C18" s="15" t="s">
        <v>1</v>
      </c>
      <c r="D18" s="14" t="s">
        <v>5</v>
      </c>
      <c r="E18" s="13" t="s">
        <v>4</v>
      </c>
      <c r="F18" s="12">
        <v>24</v>
      </c>
      <c r="G18" s="11" t="s">
        <v>3</v>
      </c>
      <c r="H18" s="4"/>
      <c r="I18" s="10">
        <v>6</v>
      </c>
    </row>
    <row r="19" spans="1:9" ht="15.75" thickBot="1">
      <c r="B19" s="9" t="s">
        <v>2</v>
      </c>
      <c r="C19" s="8" t="s">
        <v>1</v>
      </c>
      <c r="D19" s="7" t="s">
        <v>0</v>
      </c>
      <c r="E19" s="6">
        <v>1</v>
      </c>
      <c r="F19" s="5">
        <v>16</v>
      </c>
    </row>
    <row r="20" spans="1:9">
      <c r="B20" s="3"/>
    </row>
    <row r="21" spans="1:9">
      <c r="A21" s="2"/>
      <c r="B21" s="4"/>
    </row>
    <row r="22" spans="1:9">
      <c r="B22" s="4"/>
    </row>
    <row r="23" spans="1:9">
      <c r="B23" s="4"/>
    </row>
    <row r="24" spans="1:9">
      <c r="B24" s="4"/>
    </row>
    <row r="25" spans="1:9">
      <c r="B25" s="4"/>
    </row>
    <row r="26" spans="1:9">
      <c r="B26" s="4"/>
      <c r="C26" s="4"/>
      <c r="D26" s="4"/>
    </row>
    <row r="27" spans="1:9">
      <c r="C27" s="4"/>
      <c r="D27" s="4"/>
    </row>
    <row r="29" spans="1:9">
      <c r="B29" s="4"/>
      <c r="C29" s="4"/>
      <c r="D29" s="4"/>
    </row>
    <row r="30" spans="1:9">
      <c r="B30" s="4"/>
      <c r="C30" s="4"/>
      <c r="D30" s="4"/>
    </row>
    <row r="31" spans="1:9">
      <c r="B31" s="4"/>
      <c r="C31" s="4"/>
      <c r="D31" s="4"/>
    </row>
    <row r="32" spans="1:9">
      <c r="B32" s="4"/>
      <c r="C32" s="4"/>
      <c r="D32" s="4"/>
    </row>
    <row r="33" spans="2:5">
      <c r="B33" s="4"/>
      <c r="C33" s="4"/>
      <c r="D33" s="4"/>
    </row>
    <row r="34" spans="2:5">
      <c r="B34" s="4"/>
      <c r="C34" s="4"/>
      <c r="D34" s="4"/>
    </row>
    <row r="41" spans="2:5">
      <c r="C41" s="4"/>
      <c r="D41" s="4"/>
      <c r="E41" s="4"/>
    </row>
    <row r="42" spans="2:5">
      <c r="C42" s="4"/>
      <c r="D42" s="4"/>
      <c r="E42" s="4"/>
    </row>
    <row r="43" spans="2:5">
      <c r="C43" s="4"/>
      <c r="D43" s="4"/>
      <c r="E43" s="4"/>
    </row>
    <row r="44" spans="2:5">
      <c r="C44" s="4"/>
      <c r="D44" s="4"/>
      <c r="E44" s="4"/>
    </row>
    <row r="45" spans="2:5">
      <c r="C45" s="4"/>
      <c r="D45" s="4"/>
      <c r="E45" s="4"/>
    </row>
    <row r="46" spans="2:5">
      <c r="C46" s="4"/>
      <c r="D46" s="4"/>
      <c r="E46" s="4"/>
    </row>
    <row r="47" spans="2:5">
      <c r="C47" s="4"/>
      <c r="D47" s="4"/>
      <c r="E47" s="4"/>
    </row>
    <row r="48" spans="2:5">
      <c r="C48" s="4"/>
      <c r="D48" s="4"/>
      <c r="E48" s="4"/>
    </row>
    <row r="49" spans="3:5">
      <c r="C49" s="4"/>
      <c r="D49" s="4"/>
      <c r="E49" s="4"/>
    </row>
    <row r="50" spans="3:5">
      <c r="C50" s="4"/>
      <c r="D50" s="4"/>
      <c r="E50" s="4"/>
    </row>
    <row r="51" spans="3:5">
      <c r="C51" s="4"/>
      <c r="D51" s="4"/>
      <c r="E51" s="4"/>
    </row>
    <row r="52" spans="3:5">
      <c r="C52" s="4"/>
      <c r="D52" s="4"/>
      <c r="E52" s="4"/>
    </row>
  </sheetData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1:AA120"/>
  <sheetViews>
    <sheetView tabSelected="1" workbookViewId="0">
      <selection activeCell="E36" sqref="E36"/>
    </sheetView>
  </sheetViews>
  <sheetFormatPr defaultRowHeight="12.75"/>
  <cols>
    <col min="1" max="1" width="3.140625" style="43" customWidth="1"/>
    <col min="2" max="2" width="15.42578125" style="43" customWidth="1"/>
    <col min="3" max="3" width="8.28515625" style="43" bestFit="1" customWidth="1"/>
    <col min="4" max="4" width="11.42578125" style="63" customWidth="1"/>
    <col min="5" max="5" width="10.85546875" style="63" customWidth="1"/>
    <col min="6" max="6" width="7" style="63" customWidth="1"/>
    <col min="7" max="7" width="9.140625" style="43"/>
    <col min="8" max="8" width="9.5703125" style="43" customWidth="1"/>
    <col min="9" max="10" width="8.42578125" style="43" customWidth="1"/>
    <col min="11" max="11" width="9.140625" style="43"/>
    <col min="12" max="12" width="11.28515625" style="43" bestFit="1" customWidth="1"/>
    <col min="13" max="13" width="7.85546875" style="43" customWidth="1"/>
    <col min="14" max="14" width="11.42578125" style="43" customWidth="1"/>
    <col min="15" max="19" width="9.7109375" style="43" customWidth="1"/>
    <col min="20" max="20" width="9.140625" style="43"/>
    <col min="21" max="25" width="9.7109375" style="43" customWidth="1"/>
    <col min="26" max="26" width="9.140625" style="43"/>
    <col min="27" max="27" width="14.140625" style="43" customWidth="1"/>
    <col min="28" max="16384" width="9.140625" style="43"/>
  </cols>
  <sheetData>
    <row r="1" spans="2:27" ht="23.25" customHeight="1" thickBot="1">
      <c r="B1" s="40" t="s">
        <v>82</v>
      </c>
      <c r="C1" s="41"/>
      <c r="D1" s="41"/>
      <c r="E1" s="41"/>
      <c r="F1" s="41"/>
      <c r="G1" s="42"/>
    </row>
    <row r="2" spans="2:27" s="48" customFormat="1" ht="34.5" thickBot="1">
      <c r="B2" s="44" t="s">
        <v>81</v>
      </c>
      <c r="C2" s="45" t="s">
        <v>80</v>
      </c>
      <c r="D2" s="45" t="s">
        <v>79</v>
      </c>
      <c r="E2" s="45" t="s">
        <v>78</v>
      </c>
      <c r="F2" s="44" t="s">
        <v>77</v>
      </c>
      <c r="G2" s="46" t="s">
        <v>76</v>
      </c>
      <c r="H2" s="47" t="s">
        <v>75</v>
      </c>
      <c r="I2" s="47" t="s">
        <v>74</v>
      </c>
      <c r="J2" s="47" t="s">
        <v>73</v>
      </c>
      <c r="K2" s="47" t="s">
        <v>72</v>
      </c>
      <c r="L2" s="47" t="s">
        <v>71</v>
      </c>
      <c r="M2" s="47" t="s">
        <v>70</v>
      </c>
      <c r="N2" s="47" t="s">
        <v>69</v>
      </c>
      <c r="O2" s="43"/>
      <c r="P2" s="43"/>
      <c r="Q2" s="43"/>
      <c r="R2" s="43"/>
      <c r="S2" s="43"/>
      <c r="T2" s="43"/>
    </row>
    <row r="3" spans="2:27" s="52" customFormat="1" ht="12.75" customHeight="1">
      <c r="B3" s="49" t="s">
        <v>68</v>
      </c>
      <c r="C3" s="50" t="s">
        <v>12</v>
      </c>
      <c r="D3" s="51">
        <v>36285</v>
      </c>
      <c r="E3" s="50">
        <v>1.5</v>
      </c>
      <c r="F3" s="50"/>
      <c r="G3" s="35">
        <f>VLOOKUP(C3,CENNIK!$B$5:$F$19,5,0)</f>
        <v>15</v>
      </c>
      <c r="H3" s="36">
        <f>E3*G3</f>
        <v>22.5</v>
      </c>
      <c r="I3" s="36">
        <f>IF(LEN(F3)&gt;0,napis,0)</f>
        <v>0</v>
      </c>
      <c r="J3" s="37">
        <f>WEEKDAY(D3,2)</f>
        <v>3</v>
      </c>
      <c r="K3" s="36">
        <f>IF(J3=7,niedziela*H3,0)</f>
        <v>0</v>
      </c>
      <c r="L3" s="38">
        <f>H3+I3+K3</f>
        <v>22.5</v>
      </c>
      <c r="M3" s="39" t="str">
        <f>VLOOKUP(C3,CENNIK!$B$5:$D$19,3,0)</f>
        <v>M</v>
      </c>
      <c r="N3" s="39" t="str">
        <f>VLOOKUP(C3,CENNIK!$B$5:$C$19,2,0)</f>
        <v>Marcello</v>
      </c>
      <c r="O3" s="43"/>
      <c r="P3" s="43"/>
      <c r="Q3" s="43"/>
      <c r="R3" s="43"/>
      <c r="S3" s="43"/>
      <c r="T3" s="43"/>
    </row>
    <row r="4" spans="2:27" s="52" customFormat="1" ht="12.75" customHeight="1">
      <c r="B4" s="53" t="s">
        <v>67</v>
      </c>
      <c r="C4" s="54" t="s">
        <v>33</v>
      </c>
      <c r="D4" s="55">
        <v>36287</v>
      </c>
      <c r="E4" s="54">
        <v>2.2200000000000002</v>
      </c>
      <c r="F4" s="54"/>
      <c r="G4" s="35">
        <f>VLOOKUP(C4,CENNIK!$B$5:$F$19,5,0)</f>
        <v>28</v>
      </c>
      <c r="H4" s="36">
        <f t="shared" ref="H4:H29" si="0">E4*G4</f>
        <v>62.160000000000004</v>
      </c>
      <c r="I4" s="36">
        <f>IF(LEN(F4)&gt;0,napis,0)</f>
        <v>0</v>
      </c>
      <c r="J4" s="37">
        <f t="shared" ref="J4:J29" si="1">WEEKDAY(D4,2)</f>
        <v>5</v>
      </c>
      <c r="K4" s="36">
        <f>IF(J4=7,niedziela*H4,0)</f>
        <v>0</v>
      </c>
      <c r="L4" s="38">
        <f t="shared" ref="L4:L29" si="2">H4+I4+K4</f>
        <v>62.160000000000004</v>
      </c>
      <c r="M4" s="39" t="str">
        <f>VLOOKUP(C4,CENNIK!$B$5:$D$19,3,0)</f>
        <v>D</v>
      </c>
      <c r="N4" s="39" t="str">
        <f>VLOOKUP(C4,CENNIK!$B$5:$C$19,2,0)</f>
        <v>Amaretto</v>
      </c>
      <c r="O4" s="43"/>
      <c r="P4" s="43"/>
      <c r="Q4" s="43"/>
      <c r="R4" s="43"/>
      <c r="S4" s="43"/>
      <c r="T4" s="43"/>
    </row>
    <row r="5" spans="2:27" s="52" customFormat="1" ht="12.75" customHeight="1">
      <c r="B5" s="53" t="s">
        <v>66</v>
      </c>
      <c r="C5" s="54" t="s">
        <v>25</v>
      </c>
      <c r="D5" s="55">
        <v>36310</v>
      </c>
      <c r="E5" s="54">
        <v>1.48</v>
      </c>
      <c r="F5" s="54"/>
      <c r="G5" s="35">
        <f>VLOOKUP(C5,CENNIK!$B$5:$F$19,5,0)</f>
        <v>18.75</v>
      </c>
      <c r="H5" s="36">
        <f t="shared" si="0"/>
        <v>27.75</v>
      </c>
      <c r="I5" s="36">
        <f>IF(LEN(F5)&gt;0,napis,0)</f>
        <v>0</v>
      </c>
      <c r="J5" s="37">
        <f t="shared" si="1"/>
        <v>7</v>
      </c>
      <c r="K5" s="36">
        <f>IF(J5=7,niedziela*H5,0)</f>
        <v>1.3875000000000002</v>
      </c>
      <c r="L5" s="38">
        <f t="shared" si="2"/>
        <v>29.137499999999999</v>
      </c>
      <c r="M5" s="39" t="str">
        <f>VLOOKUP(C5,CENNIK!$B$5:$D$19,3,0)</f>
        <v>S</v>
      </c>
      <c r="N5" s="39" t="str">
        <f>VLOOKUP(C5,CENNIK!$B$5:$C$19,2,0)</f>
        <v>Cytrynowy</v>
      </c>
      <c r="O5" s="43"/>
      <c r="P5" s="43"/>
      <c r="Q5" s="43"/>
      <c r="R5" s="43"/>
      <c r="S5" s="43"/>
      <c r="T5" s="43"/>
    </row>
    <row r="6" spans="2:27" s="52" customFormat="1" ht="12.75" customHeight="1">
      <c r="B6" s="53" t="s">
        <v>65</v>
      </c>
      <c r="C6" s="54" t="s">
        <v>30</v>
      </c>
      <c r="D6" s="55">
        <v>36301</v>
      </c>
      <c r="E6" s="54">
        <v>1.2</v>
      </c>
      <c r="F6" s="54"/>
      <c r="G6" s="35">
        <f>VLOOKUP(C6,CENNIK!$B$5:$F$19,5,0)</f>
        <v>14</v>
      </c>
      <c r="H6" s="36">
        <f t="shared" si="0"/>
        <v>16.8</v>
      </c>
      <c r="I6" s="36">
        <f>IF(LEN(F6)&gt;0,napis,0)</f>
        <v>0</v>
      </c>
      <c r="J6" s="37">
        <f t="shared" si="1"/>
        <v>5</v>
      </c>
      <c r="K6" s="36">
        <f>IF(J6=7,niedziela*H6,0)</f>
        <v>0</v>
      </c>
      <c r="L6" s="38">
        <f t="shared" si="2"/>
        <v>16.8</v>
      </c>
      <c r="M6" s="39" t="str">
        <f>VLOOKUP(C6,CENNIK!$B$5:$D$19,3,0)</f>
        <v>M</v>
      </c>
      <c r="N6" s="39" t="str">
        <f>VLOOKUP(C6,CENNIK!$B$5:$C$19,2,0)</f>
        <v>Amaretto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2:27" s="52" customFormat="1" ht="12.75" customHeight="1">
      <c r="B7" s="53" t="s">
        <v>64</v>
      </c>
      <c r="C7" s="54" t="s">
        <v>9</v>
      </c>
      <c r="D7" s="55">
        <v>36293</v>
      </c>
      <c r="E7" s="54">
        <v>2.17</v>
      </c>
      <c r="F7" s="54"/>
      <c r="G7" s="35">
        <f>VLOOKUP(C7,CENNIK!$B$5:$F$19,5,0)</f>
        <v>32</v>
      </c>
      <c r="H7" s="36">
        <f t="shared" si="0"/>
        <v>69.44</v>
      </c>
      <c r="I7" s="36">
        <f>IF(LEN(F7)&gt;0,napis,0)</f>
        <v>0</v>
      </c>
      <c r="J7" s="37">
        <f t="shared" si="1"/>
        <v>4</v>
      </c>
      <c r="K7" s="36">
        <f>IF(J7=7,niedziela*H7,0)</f>
        <v>0</v>
      </c>
      <c r="L7" s="38">
        <f t="shared" si="2"/>
        <v>69.44</v>
      </c>
      <c r="M7" s="39" t="str">
        <f>VLOOKUP(C7,CENNIK!$B$5:$D$19,3,0)</f>
        <v>D</v>
      </c>
      <c r="N7" s="39" t="str">
        <f>VLOOKUP(C7,CENNIK!$B$5:$C$19,2,0)</f>
        <v>Sacher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2:27" s="52" customFormat="1" ht="12.75" customHeight="1">
      <c r="B8" s="53" t="s">
        <v>63</v>
      </c>
      <c r="C8" s="54" t="s">
        <v>2</v>
      </c>
      <c r="D8" s="55">
        <v>36306</v>
      </c>
      <c r="E8" s="54">
        <v>1.1499999999999999</v>
      </c>
      <c r="F8" s="54"/>
      <c r="G8" s="35">
        <f>VLOOKUP(C8,CENNIK!$B$5:$F$19,5,0)</f>
        <v>16</v>
      </c>
      <c r="H8" s="36">
        <f t="shared" si="0"/>
        <v>18.399999999999999</v>
      </c>
      <c r="I8" s="36">
        <f>IF(LEN(F8)&gt;0,napis,0)</f>
        <v>0</v>
      </c>
      <c r="J8" s="37">
        <f t="shared" si="1"/>
        <v>3</v>
      </c>
      <c r="K8" s="36">
        <f>IF(J8=7,niedziela*H8,0)</f>
        <v>0</v>
      </c>
      <c r="L8" s="38">
        <f t="shared" si="2"/>
        <v>18.399999999999999</v>
      </c>
      <c r="M8" s="39" t="str">
        <f>VLOOKUP(C8,CENNIK!$B$5:$D$19,3,0)</f>
        <v>M</v>
      </c>
      <c r="N8" s="39" t="str">
        <f>VLOOKUP(C8,CENNIK!$B$5:$C$19,2,0)</f>
        <v>Sacher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2:27" s="52" customFormat="1" ht="12.75" customHeight="1">
      <c r="B9" s="53" t="s">
        <v>62</v>
      </c>
      <c r="C9" s="54" t="s">
        <v>13</v>
      </c>
      <c r="D9" s="55">
        <v>36292</v>
      </c>
      <c r="E9" s="54">
        <v>1.52</v>
      </c>
      <c r="F9" s="54"/>
      <c r="G9" s="35">
        <f>VLOOKUP(C9,CENNIK!$B$5:$F$19,5,0)</f>
        <v>22.5</v>
      </c>
      <c r="H9" s="36">
        <f t="shared" si="0"/>
        <v>34.200000000000003</v>
      </c>
      <c r="I9" s="36">
        <f>IF(LEN(F9)&gt;0,napis,0)</f>
        <v>0</v>
      </c>
      <c r="J9" s="37">
        <f t="shared" si="1"/>
        <v>3</v>
      </c>
      <c r="K9" s="36">
        <f>IF(J9=7,niedziela*H9,0)</f>
        <v>0</v>
      </c>
      <c r="L9" s="38">
        <f t="shared" si="2"/>
        <v>34.200000000000003</v>
      </c>
      <c r="M9" s="39" t="str">
        <f>VLOOKUP(C9,CENNIK!$B$5:$D$19,3,0)</f>
        <v>S</v>
      </c>
      <c r="N9" s="39" t="str">
        <f>VLOOKUP(C9,CENNIK!$B$5:$C$19,2,0)</f>
        <v>Marcello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2:27" s="52" customFormat="1" ht="12.75" customHeight="1">
      <c r="B10" s="53" t="s">
        <v>61</v>
      </c>
      <c r="C10" s="54" t="s">
        <v>21</v>
      </c>
      <c r="D10" s="55">
        <v>36305</v>
      </c>
      <c r="E10" s="54">
        <v>2.1</v>
      </c>
      <c r="F10" s="54"/>
      <c r="G10" s="35">
        <f>VLOOKUP(C10,CENNIK!$B$5:$F$19,5,0)</f>
        <v>26</v>
      </c>
      <c r="H10" s="36">
        <f t="shared" si="0"/>
        <v>54.6</v>
      </c>
      <c r="I10" s="36">
        <f>IF(LEN(F10)&gt;0,napis,0)</f>
        <v>0</v>
      </c>
      <c r="J10" s="37">
        <f t="shared" si="1"/>
        <v>2</v>
      </c>
      <c r="K10" s="36">
        <f>IF(J10=7,niedziela*H10,0)</f>
        <v>0</v>
      </c>
      <c r="L10" s="38">
        <f t="shared" si="2"/>
        <v>54.6</v>
      </c>
      <c r="M10" s="39" t="str">
        <f>VLOOKUP(C10,CENNIK!$B$5:$D$19,3,0)</f>
        <v>D</v>
      </c>
      <c r="N10" s="39" t="str">
        <f>VLOOKUP(C10,CENNIK!$B$5:$C$19,2,0)</f>
        <v>Dominik</v>
      </c>
      <c r="O10" s="43"/>
      <c r="P10" s="43"/>
      <c r="Q10" s="43"/>
      <c r="R10" s="43"/>
      <c r="S10" s="43"/>
      <c r="T10" s="43"/>
    </row>
    <row r="11" spans="2:27" s="52" customFormat="1" ht="12.75" customHeight="1">
      <c r="B11" s="53" t="s">
        <v>60</v>
      </c>
      <c r="C11" s="54" t="s">
        <v>12</v>
      </c>
      <c r="D11" s="55">
        <v>36291</v>
      </c>
      <c r="E11" s="54">
        <v>1.05</v>
      </c>
      <c r="F11" s="54"/>
      <c r="G11" s="35">
        <f>VLOOKUP(C11,CENNIK!$B$5:$F$19,5,0)</f>
        <v>15</v>
      </c>
      <c r="H11" s="36">
        <f t="shared" si="0"/>
        <v>15.75</v>
      </c>
      <c r="I11" s="36">
        <f>IF(LEN(F11)&gt;0,napis,0)</f>
        <v>0</v>
      </c>
      <c r="J11" s="37">
        <f t="shared" si="1"/>
        <v>2</v>
      </c>
      <c r="K11" s="36">
        <f>IF(J11=7,niedziela*H11,0)</f>
        <v>0</v>
      </c>
      <c r="L11" s="38">
        <f t="shared" si="2"/>
        <v>15.75</v>
      </c>
      <c r="M11" s="39" t="str">
        <f>VLOOKUP(C11,CENNIK!$B$5:$D$19,3,0)</f>
        <v>M</v>
      </c>
      <c r="N11" s="39" t="str">
        <f>VLOOKUP(C11,CENNIK!$B$5:$C$19,2,0)</f>
        <v>Marcello</v>
      </c>
      <c r="O11" s="43"/>
      <c r="P11" s="43"/>
      <c r="Q11" s="43"/>
      <c r="R11" s="43"/>
      <c r="S11" s="43"/>
      <c r="T11" s="43"/>
    </row>
    <row r="12" spans="2:27" s="52" customFormat="1" ht="12.75" customHeight="1">
      <c r="B12" s="53" t="s">
        <v>59</v>
      </c>
      <c r="C12" s="54" t="s">
        <v>31</v>
      </c>
      <c r="D12" s="55">
        <v>36288</v>
      </c>
      <c r="E12" s="54">
        <v>1.56</v>
      </c>
      <c r="F12" s="54"/>
      <c r="G12" s="35">
        <f>VLOOKUP(C12,CENNIK!$B$5:$F$19,5,0)</f>
        <v>21</v>
      </c>
      <c r="H12" s="36">
        <f t="shared" si="0"/>
        <v>32.76</v>
      </c>
      <c r="I12" s="36">
        <f>IF(LEN(F12)&gt;0,napis,0)</f>
        <v>0</v>
      </c>
      <c r="J12" s="37">
        <f t="shared" si="1"/>
        <v>6</v>
      </c>
      <c r="K12" s="36">
        <f>IF(J12=7,niedziela*H12,0)</f>
        <v>0</v>
      </c>
      <c r="L12" s="38">
        <f t="shared" si="2"/>
        <v>32.76</v>
      </c>
      <c r="M12" s="39" t="str">
        <f>VLOOKUP(C12,CENNIK!$B$5:$D$19,3,0)</f>
        <v>S</v>
      </c>
      <c r="N12" s="39" t="str">
        <f>VLOOKUP(C12,CENNIK!$B$5:$C$19,2,0)</f>
        <v>Amaretto</v>
      </c>
      <c r="O12" s="43"/>
      <c r="P12" s="43"/>
      <c r="Q12" s="43"/>
      <c r="R12" s="43"/>
      <c r="S12" s="43"/>
      <c r="T12" s="43"/>
    </row>
    <row r="13" spans="2:27" s="52" customFormat="1" ht="12.75" customHeight="1">
      <c r="B13" s="53" t="s">
        <v>58</v>
      </c>
      <c r="C13" s="54" t="s">
        <v>23</v>
      </c>
      <c r="D13" s="55">
        <v>36192</v>
      </c>
      <c r="E13" s="54">
        <v>1.18</v>
      </c>
      <c r="F13" s="54"/>
      <c r="G13" s="35">
        <f>VLOOKUP(C13,CENNIK!$B$5:$F$19,5,0)</f>
        <v>12.5</v>
      </c>
      <c r="H13" s="36">
        <f t="shared" si="0"/>
        <v>14.75</v>
      </c>
      <c r="I13" s="36">
        <f>IF(LEN(F13)&gt;0,napis,0)</f>
        <v>0</v>
      </c>
      <c r="J13" s="37">
        <f t="shared" si="1"/>
        <v>1</v>
      </c>
      <c r="K13" s="36">
        <f>IF(J13=7,niedziela*H13,0)</f>
        <v>0</v>
      </c>
      <c r="L13" s="38">
        <f t="shared" si="2"/>
        <v>14.75</v>
      </c>
      <c r="M13" s="39" t="str">
        <f>VLOOKUP(C13,CENNIK!$B$5:$D$19,3,0)</f>
        <v>M</v>
      </c>
      <c r="N13" s="39" t="str">
        <f>VLOOKUP(C13,CENNIK!$B$5:$C$19,2,0)</f>
        <v>Cytrynowy</v>
      </c>
      <c r="O13" s="43"/>
      <c r="P13" s="43"/>
      <c r="Q13" s="43"/>
      <c r="R13" s="43"/>
      <c r="S13" s="43"/>
      <c r="T13" s="43"/>
    </row>
    <row r="14" spans="2:27" s="52" customFormat="1" ht="12.75" customHeight="1">
      <c r="B14" s="53" t="s">
        <v>57</v>
      </c>
      <c r="C14" s="54" t="s">
        <v>33</v>
      </c>
      <c r="D14" s="55">
        <v>36307</v>
      </c>
      <c r="E14" s="54">
        <v>10</v>
      </c>
      <c r="F14" s="54"/>
      <c r="G14" s="35">
        <f>VLOOKUP(C14,CENNIK!$B$5:$F$19,5,0)</f>
        <v>28</v>
      </c>
      <c r="H14" s="36">
        <f t="shared" si="0"/>
        <v>280</v>
      </c>
      <c r="I14" s="36">
        <f>IF(LEN(F14)&gt;0,napis,0)</f>
        <v>0</v>
      </c>
      <c r="J14" s="37">
        <f t="shared" si="1"/>
        <v>4</v>
      </c>
      <c r="K14" s="36">
        <f>IF(J14=7,niedziela*H14,0)</f>
        <v>0</v>
      </c>
      <c r="L14" s="38">
        <f t="shared" si="2"/>
        <v>280</v>
      </c>
      <c r="M14" s="39" t="str">
        <f>VLOOKUP(C14,CENNIK!$B$5:$D$19,3,0)</f>
        <v>D</v>
      </c>
      <c r="N14" s="39" t="str">
        <f>VLOOKUP(C14,CENNIK!$B$5:$C$19,2,0)</f>
        <v>Amaretto</v>
      </c>
      <c r="O14" s="43"/>
      <c r="P14" s="43"/>
      <c r="Q14" s="43"/>
      <c r="R14" s="43"/>
      <c r="S14" s="43"/>
      <c r="T14" s="43"/>
    </row>
    <row r="15" spans="2:27" s="52" customFormat="1" ht="12.75" customHeight="1">
      <c r="B15" s="53" t="s">
        <v>56</v>
      </c>
      <c r="C15" s="54" t="s">
        <v>33</v>
      </c>
      <c r="D15" s="55">
        <v>36283</v>
      </c>
      <c r="E15" s="54">
        <v>1.98</v>
      </c>
      <c r="F15" s="54"/>
      <c r="G15" s="35">
        <f>VLOOKUP(C15,CENNIK!$B$5:$F$19,5,0)</f>
        <v>28</v>
      </c>
      <c r="H15" s="36">
        <f t="shared" si="0"/>
        <v>55.44</v>
      </c>
      <c r="I15" s="36">
        <f>IF(LEN(F15)&gt;0,napis,0)</f>
        <v>0</v>
      </c>
      <c r="J15" s="37">
        <f t="shared" si="1"/>
        <v>1</v>
      </c>
      <c r="K15" s="36">
        <f>IF(J15=7,niedziela*H15,0)</f>
        <v>0</v>
      </c>
      <c r="L15" s="38">
        <f t="shared" si="2"/>
        <v>55.44</v>
      </c>
      <c r="M15" s="39" t="str">
        <f>VLOOKUP(C15,CENNIK!$B$5:$D$19,3,0)</f>
        <v>D</v>
      </c>
      <c r="N15" s="39" t="str">
        <f>VLOOKUP(C15,CENNIK!$B$5:$C$19,2,0)</f>
        <v>Amaretto</v>
      </c>
      <c r="O15" s="43"/>
      <c r="P15" s="43"/>
      <c r="Q15" s="43"/>
      <c r="R15" s="43"/>
      <c r="S15" s="43"/>
      <c r="T15" s="43"/>
    </row>
    <row r="16" spans="2:27" s="52" customFormat="1" ht="12.75" customHeight="1">
      <c r="B16" s="53" t="s">
        <v>55</v>
      </c>
      <c r="C16" s="54" t="s">
        <v>14</v>
      </c>
      <c r="D16" s="55">
        <v>36299</v>
      </c>
      <c r="E16" s="54">
        <v>1.95</v>
      </c>
      <c r="F16" s="54"/>
      <c r="G16" s="35">
        <f>VLOOKUP(C16,CENNIK!$B$5:$F$19,5,0)</f>
        <v>30</v>
      </c>
      <c r="H16" s="36">
        <f t="shared" si="0"/>
        <v>58.5</v>
      </c>
      <c r="I16" s="36">
        <f>IF(LEN(F16)&gt;0,napis,0)</f>
        <v>0</v>
      </c>
      <c r="J16" s="37">
        <f t="shared" si="1"/>
        <v>3</v>
      </c>
      <c r="K16" s="36">
        <f>IF(J16=7,niedziela*H16,0)</f>
        <v>0</v>
      </c>
      <c r="L16" s="38">
        <f t="shared" si="2"/>
        <v>58.5</v>
      </c>
      <c r="M16" s="39" t="str">
        <f>VLOOKUP(C16,CENNIK!$B$5:$D$19,3,0)</f>
        <v>D</v>
      </c>
      <c r="N16" s="39" t="str">
        <f>VLOOKUP(C16,CENNIK!$B$5:$C$19,2,0)</f>
        <v>Marcello</v>
      </c>
      <c r="O16" s="43"/>
      <c r="P16" s="43"/>
      <c r="Q16" s="43"/>
      <c r="R16" s="43"/>
      <c r="S16" s="43"/>
      <c r="T16" s="43"/>
    </row>
    <row r="17" spans="2:20" s="52" customFormat="1" ht="12.75" customHeight="1">
      <c r="B17" s="53" t="s">
        <v>54</v>
      </c>
      <c r="C17" s="54" t="s">
        <v>2</v>
      </c>
      <c r="D17" s="55">
        <v>36295</v>
      </c>
      <c r="E17" s="54">
        <v>0.97</v>
      </c>
      <c r="F17" s="54"/>
      <c r="G17" s="35">
        <f>VLOOKUP(C17,CENNIK!$B$5:$F$19,5,0)</f>
        <v>16</v>
      </c>
      <c r="H17" s="36">
        <f t="shared" si="0"/>
        <v>15.52</v>
      </c>
      <c r="I17" s="36">
        <f>IF(LEN(F17)&gt;0,napis,0)</f>
        <v>0</v>
      </c>
      <c r="J17" s="37">
        <f t="shared" si="1"/>
        <v>6</v>
      </c>
      <c r="K17" s="36">
        <f>IF(J17=7,niedziela*H17,0)</f>
        <v>0</v>
      </c>
      <c r="L17" s="38">
        <f t="shared" si="2"/>
        <v>15.52</v>
      </c>
      <c r="M17" s="39" t="str">
        <f>VLOOKUP(C17,CENNIK!$B$5:$D$19,3,0)</f>
        <v>M</v>
      </c>
      <c r="N17" s="39" t="str">
        <f>VLOOKUP(C17,CENNIK!$B$5:$C$19,2,0)</f>
        <v>Sacher</v>
      </c>
      <c r="O17" s="43"/>
      <c r="P17" s="43"/>
      <c r="Q17" s="43"/>
      <c r="R17" s="43"/>
      <c r="S17" s="43"/>
      <c r="T17" s="43"/>
    </row>
    <row r="18" spans="2:20" s="52" customFormat="1" ht="12.75" customHeight="1">
      <c r="B18" s="53" t="s">
        <v>53</v>
      </c>
      <c r="C18" s="54" t="s">
        <v>6</v>
      </c>
      <c r="D18" s="55">
        <v>36289</v>
      </c>
      <c r="E18" s="54">
        <v>1.6</v>
      </c>
      <c r="F18" s="54"/>
      <c r="G18" s="35">
        <f>VLOOKUP(C18,CENNIK!$B$5:$F$19,5,0)</f>
        <v>24</v>
      </c>
      <c r="H18" s="36">
        <f t="shared" si="0"/>
        <v>38.400000000000006</v>
      </c>
      <c r="I18" s="36">
        <f>IF(LEN(F18)&gt;0,napis,0)</f>
        <v>0</v>
      </c>
      <c r="J18" s="37">
        <f t="shared" si="1"/>
        <v>7</v>
      </c>
      <c r="K18" s="36">
        <f>IF(J18=7,niedziela*H18,0)</f>
        <v>1.9200000000000004</v>
      </c>
      <c r="L18" s="38">
        <f t="shared" si="2"/>
        <v>40.320000000000007</v>
      </c>
      <c r="M18" s="39" t="str">
        <f>VLOOKUP(C18,CENNIK!$B$5:$D$19,3,0)</f>
        <v>S</v>
      </c>
      <c r="N18" s="39" t="str">
        <f>VLOOKUP(C18,CENNIK!$B$5:$C$19,2,0)</f>
        <v>Sacher</v>
      </c>
      <c r="O18" s="43"/>
      <c r="P18" s="43"/>
      <c r="Q18" s="43"/>
      <c r="R18" s="43"/>
      <c r="S18" s="43"/>
      <c r="T18" s="43"/>
    </row>
    <row r="19" spans="2:20" s="52" customFormat="1" ht="12.75" customHeight="1">
      <c r="B19" s="53" t="s">
        <v>52</v>
      </c>
      <c r="C19" s="54" t="s">
        <v>21</v>
      </c>
      <c r="D19" s="55">
        <v>36298</v>
      </c>
      <c r="E19" s="54">
        <v>1.89</v>
      </c>
      <c r="F19" s="54"/>
      <c r="G19" s="35">
        <f>VLOOKUP(C19,CENNIK!$B$5:$F$19,5,0)</f>
        <v>26</v>
      </c>
      <c r="H19" s="36">
        <f t="shared" si="0"/>
        <v>49.14</v>
      </c>
      <c r="I19" s="36">
        <f>IF(LEN(F19)&gt;0,napis,0)</f>
        <v>0</v>
      </c>
      <c r="J19" s="37">
        <f t="shared" si="1"/>
        <v>2</v>
      </c>
      <c r="K19" s="36">
        <f>IF(J19=7,niedziela*H19,0)</f>
        <v>0</v>
      </c>
      <c r="L19" s="38">
        <f t="shared" si="2"/>
        <v>49.14</v>
      </c>
      <c r="M19" s="39" t="str">
        <f>VLOOKUP(C19,CENNIK!$B$5:$D$19,3,0)</f>
        <v>D</v>
      </c>
      <c r="N19" s="39" t="str">
        <f>VLOOKUP(C19,CENNIK!$B$5:$C$19,2,0)</f>
        <v>Dominik</v>
      </c>
      <c r="O19" s="43"/>
      <c r="P19" s="43"/>
      <c r="Q19" s="43"/>
      <c r="R19" s="43"/>
      <c r="S19" s="43"/>
      <c r="T19" s="43"/>
    </row>
    <row r="20" spans="2:20" s="52" customFormat="1" ht="12.75" customHeight="1">
      <c r="B20" s="53" t="s">
        <v>51</v>
      </c>
      <c r="C20" s="54" t="s">
        <v>33</v>
      </c>
      <c r="D20" s="55">
        <v>36284</v>
      </c>
      <c r="E20" s="54">
        <v>2.0499999999999998</v>
      </c>
      <c r="F20" s="54"/>
      <c r="G20" s="35">
        <f>VLOOKUP(C20,CENNIK!$B$5:$F$19,5,0)</f>
        <v>28</v>
      </c>
      <c r="H20" s="36">
        <f t="shared" si="0"/>
        <v>57.399999999999991</v>
      </c>
      <c r="I20" s="36">
        <f>IF(LEN(F20)&gt;0,napis,0)</f>
        <v>0</v>
      </c>
      <c r="J20" s="37">
        <f t="shared" si="1"/>
        <v>2</v>
      </c>
      <c r="K20" s="36">
        <f>IF(J20=7,niedziela*H20,0)</f>
        <v>0</v>
      </c>
      <c r="L20" s="38">
        <f t="shared" si="2"/>
        <v>57.399999999999991</v>
      </c>
      <c r="M20" s="39" t="str">
        <f>VLOOKUP(C20,CENNIK!$B$5:$D$19,3,0)</f>
        <v>D</v>
      </c>
      <c r="N20" s="39" t="str">
        <f>VLOOKUP(C20,CENNIK!$B$5:$C$19,2,0)</f>
        <v>Amaretto</v>
      </c>
      <c r="O20" s="43"/>
      <c r="P20" s="43"/>
      <c r="Q20" s="43"/>
      <c r="R20" s="43"/>
      <c r="S20" s="43"/>
      <c r="T20" s="43"/>
    </row>
    <row r="21" spans="2:20" s="52" customFormat="1" ht="12.75" customHeight="1">
      <c r="B21" s="53" t="s">
        <v>50</v>
      </c>
      <c r="C21" s="54" t="s">
        <v>13</v>
      </c>
      <c r="D21" s="55">
        <v>36285</v>
      </c>
      <c r="E21" s="54">
        <v>1.45</v>
      </c>
      <c r="F21" s="54"/>
      <c r="G21" s="35">
        <f>VLOOKUP(C21,CENNIK!$B$5:$F$19,5,0)</f>
        <v>22.5</v>
      </c>
      <c r="H21" s="36">
        <f t="shared" si="0"/>
        <v>32.625</v>
      </c>
      <c r="I21" s="36">
        <f>IF(LEN(F21)&gt;0,napis,0)</f>
        <v>0</v>
      </c>
      <c r="J21" s="37">
        <f t="shared" si="1"/>
        <v>3</v>
      </c>
      <c r="K21" s="36">
        <f>IF(J21=7,niedziela*H21,0)</f>
        <v>0</v>
      </c>
      <c r="L21" s="38">
        <f t="shared" si="2"/>
        <v>32.625</v>
      </c>
      <c r="M21" s="39" t="str">
        <f>VLOOKUP(C21,CENNIK!$B$5:$D$19,3,0)</f>
        <v>S</v>
      </c>
      <c r="N21" s="39" t="str">
        <f>VLOOKUP(C21,CENNIK!$B$5:$C$19,2,0)</f>
        <v>Marcello</v>
      </c>
      <c r="O21" s="43"/>
      <c r="P21" s="43"/>
      <c r="Q21" s="43"/>
      <c r="R21" s="43"/>
      <c r="S21" s="43"/>
      <c r="T21" s="43"/>
    </row>
    <row r="22" spans="2:20" s="52" customFormat="1" ht="12.75" customHeight="1">
      <c r="B22" s="53" t="s">
        <v>49</v>
      </c>
      <c r="C22" s="54" t="s">
        <v>9</v>
      </c>
      <c r="D22" s="55">
        <v>36303</v>
      </c>
      <c r="E22" s="54">
        <v>1.9</v>
      </c>
      <c r="F22" s="54"/>
      <c r="G22" s="35">
        <f>VLOOKUP(C22,CENNIK!$B$5:$F$19,5,0)</f>
        <v>32</v>
      </c>
      <c r="H22" s="36">
        <f t="shared" si="0"/>
        <v>60.8</v>
      </c>
      <c r="I22" s="36">
        <f>IF(LEN(F22)&gt;0,napis,0)</f>
        <v>0</v>
      </c>
      <c r="J22" s="37">
        <f t="shared" si="1"/>
        <v>7</v>
      </c>
      <c r="K22" s="36">
        <f>IF(J22=7,niedziela*H22,0)</f>
        <v>3.04</v>
      </c>
      <c r="L22" s="38">
        <f t="shared" si="2"/>
        <v>63.839999999999996</v>
      </c>
      <c r="M22" s="39" t="str">
        <f>VLOOKUP(C22,CENNIK!$B$5:$D$19,3,0)</f>
        <v>D</v>
      </c>
      <c r="N22" s="39" t="str">
        <f>VLOOKUP(C22,CENNIK!$B$5:$C$19,2,0)</f>
        <v>Sacher</v>
      </c>
      <c r="O22" s="43"/>
      <c r="P22" s="43"/>
      <c r="Q22" s="43"/>
      <c r="R22" s="43"/>
      <c r="S22" s="43"/>
      <c r="T22" s="43"/>
    </row>
    <row r="23" spans="2:20" s="52" customFormat="1" ht="12.75" customHeight="1">
      <c r="B23" s="53" t="s">
        <v>48</v>
      </c>
      <c r="C23" s="54" t="s">
        <v>12</v>
      </c>
      <c r="D23" s="55">
        <v>36296</v>
      </c>
      <c r="E23" s="54">
        <v>1.1100000000000001</v>
      </c>
      <c r="F23" s="54"/>
      <c r="G23" s="35">
        <f>VLOOKUP(C23,CENNIK!$B$5:$F$19,5,0)</f>
        <v>15</v>
      </c>
      <c r="H23" s="36">
        <f t="shared" si="0"/>
        <v>16.650000000000002</v>
      </c>
      <c r="I23" s="36">
        <f>IF(LEN(F23)&gt;0,napis,0)</f>
        <v>0</v>
      </c>
      <c r="J23" s="37">
        <f t="shared" si="1"/>
        <v>7</v>
      </c>
      <c r="K23" s="36">
        <f>IF(J23=7,niedziela*H23,0)</f>
        <v>0.83250000000000013</v>
      </c>
      <c r="L23" s="38">
        <f t="shared" si="2"/>
        <v>17.482500000000002</v>
      </c>
      <c r="M23" s="39" t="str">
        <f>VLOOKUP(C23,CENNIK!$B$5:$D$19,3,0)</f>
        <v>M</v>
      </c>
      <c r="N23" s="39" t="str">
        <f>VLOOKUP(C23,CENNIK!$B$5:$C$19,2,0)</f>
        <v>Marcello</v>
      </c>
      <c r="O23" s="43"/>
      <c r="P23" s="43"/>
      <c r="Q23" s="43"/>
      <c r="R23" s="43"/>
      <c r="S23" s="43"/>
      <c r="T23" s="43"/>
    </row>
    <row r="24" spans="2:20" s="52" customFormat="1" ht="12.75" customHeight="1">
      <c r="B24" s="53" t="s">
        <v>47</v>
      </c>
      <c r="C24" s="54" t="s">
        <v>33</v>
      </c>
      <c r="D24" s="55">
        <v>36304</v>
      </c>
      <c r="E24" s="54">
        <v>1.97</v>
      </c>
      <c r="F24" s="54"/>
      <c r="G24" s="35">
        <f>VLOOKUP(C24,CENNIK!$B$5:$F$19,5,0)</f>
        <v>28</v>
      </c>
      <c r="H24" s="36">
        <f t="shared" si="0"/>
        <v>55.16</v>
      </c>
      <c r="I24" s="36">
        <f>IF(LEN(F24)&gt;0,napis,0)</f>
        <v>0</v>
      </c>
      <c r="J24" s="37">
        <f t="shared" si="1"/>
        <v>1</v>
      </c>
      <c r="K24" s="36">
        <f>IF(J24=7,niedziela*H24,0)</f>
        <v>0</v>
      </c>
      <c r="L24" s="38">
        <f t="shared" si="2"/>
        <v>55.16</v>
      </c>
      <c r="M24" s="39" t="str">
        <f>VLOOKUP(C24,CENNIK!$B$5:$D$19,3,0)</f>
        <v>D</v>
      </c>
      <c r="N24" s="39" t="str">
        <f>VLOOKUP(C24,CENNIK!$B$5:$C$19,2,0)</f>
        <v>Amaretto</v>
      </c>
      <c r="O24" s="43"/>
      <c r="P24" s="43"/>
      <c r="Q24" s="43"/>
      <c r="R24" s="43"/>
      <c r="S24" s="43"/>
      <c r="T24" s="43"/>
    </row>
    <row r="25" spans="2:20" s="52" customFormat="1" ht="12.75" customHeight="1">
      <c r="B25" s="53" t="s">
        <v>46</v>
      </c>
      <c r="C25" s="54" t="s">
        <v>27</v>
      </c>
      <c r="D25" s="55">
        <v>36294</v>
      </c>
      <c r="E25" s="54">
        <v>2</v>
      </c>
      <c r="F25" s="54"/>
      <c r="G25" s="35">
        <f>VLOOKUP(C25,CENNIK!$B$5:$F$19,5,0)</f>
        <v>25</v>
      </c>
      <c r="H25" s="36">
        <f t="shared" si="0"/>
        <v>50</v>
      </c>
      <c r="I25" s="36">
        <f>IF(LEN(F25)&gt;0,napis,0)</f>
        <v>0</v>
      </c>
      <c r="J25" s="37">
        <f t="shared" si="1"/>
        <v>5</v>
      </c>
      <c r="K25" s="36">
        <f>IF(J25=7,niedziela*H25,0)</f>
        <v>0</v>
      </c>
      <c r="L25" s="38">
        <f t="shared" si="2"/>
        <v>50</v>
      </c>
      <c r="M25" s="39" t="str">
        <f>VLOOKUP(C25,CENNIK!$B$5:$D$19,3,0)</f>
        <v>D</v>
      </c>
      <c r="N25" s="39" t="str">
        <f>VLOOKUP(C25,CENNIK!$B$5:$C$19,2,0)</f>
        <v>Cytrynowy</v>
      </c>
      <c r="O25" s="43"/>
      <c r="P25" s="43"/>
      <c r="Q25" s="43"/>
      <c r="R25" s="43"/>
      <c r="S25" s="43"/>
      <c r="T25" s="43"/>
    </row>
    <row r="26" spans="2:20" s="52" customFormat="1" ht="12.75" customHeight="1">
      <c r="B26" s="53" t="s">
        <v>45</v>
      </c>
      <c r="C26" s="54" t="s">
        <v>30</v>
      </c>
      <c r="D26" s="55">
        <v>36300</v>
      </c>
      <c r="E26" s="54">
        <v>0.95</v>
      </c>
      <c r="F26" s="54"/>
      <c r="G26" s="35">
        <f>VLOOKUP(C26,CENNIK!$B$5:$F$19,5,0)</f>
        <v>14</v>
      </c>
      <c r="H26" s="36">
        <f t="shared" si="0"/>
        <v>13.299999999999999</v>
      </c>
      <c r="I26" s="36">
        <f>IF(LEN(F26)&gt;0,napis,0)</f>
        <v>0</v>
      </c>
      <c r="J26" s="37">
        <f t="shared" si="1"/>
        <v>4</v>
      </c>
      <c r="K26" s="36">
        <f>IF(J26=7,niedziela*H26,0)</f>
        <v>0</v>
      </c>
      <c r="L26" s="38">
        <f t="shared" si="2"/>
        <v>13.299999999999999</v>
      </c>
      <c r="M26" s="39" t="str">
        <f>VLOOKUP(C26,CENNIK!$B$5:$D$19,3,0)</f>
        <v>M</v>
      </c>
      <c r="N26" s="39" t="str">
        <f>VLOOKUP(C26,CENNIK!$B$5:$C$19,2,0)</f>
        <v>Amaretto</v>
      </c>
      <c r="O26" s="43"/>
      <c r="P26" s="43"/>
      <c r="Q26" s="43"/>
      <c r="R26" s="43"/>
      <c r="S26" s="43"/>
      <c r="T26" s="43"/>
    </row>
    <row r="27" spans="2:20" s="52" customFormat="1" ht="12.75" customHeight="1">
      <c r="B27" s="53" t="s">
        <v>44</v>
      </c>
      <c r="C27" s="54" t="s">
        <v>20</v>
      </c>
      <c r="D27" s="55">
        <v>36308</v>
      </c>
      <c r="E27" s="54">
        <v>1.47</v>
      </c>
      <c r="F27" s="54"/>
      <c r="G27" s="35">
        <f>VLOOKUP(C27,CENNIK!$B$5:$F$19,5,0)</f>
        <v>19.5</v>
      </c>
      <c r="H27" s="36">
        <f t="shared" si="0"/>
        <v>28.664999999999999</v>
      </c>
      <c r="I27" s="36">
        <f>IF(LEN(F27)&gt;0,napis,0)</f>
        <v>0</v>
      </c>
      <c r="J27" s="37">
        <f t="shared" si="1"/>
        <v>5</v>
      </c>
      <c r="K27" s="36">
        <f>IF(J27=7,niedziela*H27,0)</f>
        <v>0</v>
      </c>
      <c r="L27" s="38">
        <f t="shared" si="2"/>
        <v>28.664999999999999</v>
      </c>
      <c r="M27" s="39" t="str">
        <f>VLOOKUP(C27,CENNIK!$B$5:$D$19,3,0)</f>
        <v>S</v>
      </c>
      <c r="N27" s="39" t="str">
        <f>VLOOKUP(C27,CENNIK!$B$5:$C$19,2,0)</f>
        <v>Dominik</v>
      </c>
      <c r="O27" s="43"/>
      <c r="P27" s="43"/>
      <c r="Q27" s="43"/>
      <c r="R27" s="43"/>
      <c r="S27" s="43"/>
      <c r="T27" s="43"/>
    </row>
    <row r="28" spans="2:20" s="52" customFormat="1" ht="12.75" customHeight="1">
      <c r="B28" s="53" t="s">
        <v>43</v>
      </c>
      <c r="C28" s="54" t="s">
        <v>33</v>
      </c>
      <c r="D28" s="55">
        <v>36282</v>
      </c>
      <c r="E28" s="54">
        <v>2.15</v>
      </c>
      <c r="F28" s="54"/>
      <c r="G28" s="35">
        <f>VLOOKUP(C28,CENNIK!$B$5:$F$19,5,0)</f>
        <v>28</v>
      </c>
      <c r="H28" s="36">
        <f t="shared" si="0"/>
        <v>60.199999999999996</v>
      </c>
      <c r="I28" s="36">
        <f>IF(LEN(F28)&gt;0,napis,0)</f>
        <v>0</v>
      </c>
      <c r="J28" s="37">
        <f t="shared" si="1"/>
        <v>7</v>
      </c>
      <c r="K28" s="36">
        <f>IF(J28=7,niedziela*H28,0)</f>
        <v>3.01</v>
      </c>
      <c r="L28" s="38">
        <f t="shared" si="2"/>
        <v>63.209999999999994</v>
      </c>
      <c r="M28" s="39" t="str">
        <f>VLOOKUP(C28,CENNIK!$B$5:$D$19,3,0)</f>
        <v>D</v>
      </c>
      <c r="N28" s="39" t="str">
        <f>VLOOKUP(C28,CENNIK!$B$5:$C$19,2,0)</f>
        <v>Amaretto</v>
      </c>
    </row>
    <row r="29" spans="2:20" s="52" customFormat="1" ht="12.75" customHeight="1">
      <c r="B29" s="56" t="s">
        <v>42</v>
      </c>
      <c r="C29" s="57" t="s">
        <v>23</v>
      </c>
      <c r="D29" s="58">
        <v>36309</v>
      </c>
      <c r="E29" s="57">
        <v>0.94</v>
      </c>
      <c r="F29" s="57"/>
      <c r="G29" s="35">
        <f>VLOOKUP(C29,CENNIK!$B$5:$F$19,5,0)</f>
        <v>12.5</v>
      </c>
      <c r="H29" s="36">
        <f t="shared" si="0"/>
        <v>11.75</v>
      </c>
      <c r="I29" s="36">
        <f>IF(LEN(F29)&gt;0,napis,0)</f>
        <v>0</v>
      </c>
      <c r="J29" s="37">
        <f t="shared" si="1"/>
        <v>6</v>
      </c>
      <c r="K29" s="36">
        <f>IF(J29=7,niedziela*H29,0)</f>
        <v>0</v>
      </c>
      <c r="L29" s="38">
        <f t="shared" si="2"/>
        <v>11.75</v>
      </c>
      <c r="M29" s="39" t="str">
        <f>VLOOKUP(C29,CENNIK!$B$5:$D$19,3,0)</f>
        <v>M</v>
      </c>
      <c r="N29" s="39" t="str">
        <f>VLOOKUP(C29,CENNIK!$B$5:$C$19,2,0)</f>
        <v>Cytrynowy</v>
      </c>
    </row>
    <row r="30" spans="2:20" s="52" customFormat="1" ht="15">
      <c r="G30" s="43"/>
      <c r="L30" s="59"/>
    </row>
    <row r="31" spans="2:20" s="52" customFormat="1" ht="15.75">
      <c r="D31" s="60" t="s">
        <v>41</v>
      </c>
      <c r="E31" s="61">
        <f>COUNTIF($M$3:$M$29,"D")</f>
        <v>12</v>
      </c>
    </row>
    <row r="32" spans="2:20" s="52" customFormat="1" ht="6" customHeight="1"/>
    <row r="33" spans="4:6" s="52" customFormat="1" ht="15.75">
      <c r="D33" s="60" t="s">
        <v>40</v>
      </c>
      <c r="E33" s="62">
        <f>SUMIF(F3:F29,"tak",L3:L29)</f>
        <v>0</v>
      </c>
    </row>
    <row r="34" spans="4:6" s="52" customFormat="1" ht="15"/>
    <row r="35" spans="4:6" s="52" customFormat="1" ht="15"/>
    <row r="36" spans="4:6">
      <c r="D36" s="43"/>
      <c r="E36" s="43"/>
    </row>
    <row r="37" spans="4:6">
      <c r="D37" s="43"/>
      <c r="E37" s="43"/>
    </row>
    <row r="38" spans="4:6">
      <c r="D38" s="43"/>
      <c r="E38" s="43"/>
    </row>
    <row r="39" spans="4:6">
      <c r="D39" s="43"/>
      <c r="E39" s="43"/>
    </row>
    <row r="40" spans="4:6">
      <c r="D40" s="43"/>
      <c r="E40" s="43"/>
    </row>
    <row r="41" spans="4:6">
      <c r="D41" s="43"/>
      <c r="E41" s="43"/>
    </row>
    <row r="42" spans="4:6">
      <c r="D42" s="43"/>
      <c r="E42" s="43"/>
    </row>
    <row r="43" spans="4:6">
      <c r="D43" s="43"/>
      <c r="E43" s="43"/>
    </row>
    <row r="44" spans="4:6">
      <c r="D44" s="43"/>
      <c r="E44" s="43"/>
    </row>
    <row r="45" spans="4:6">
      <c r="D45" s="43"/>
      <c r="E45" s="43"/>
    </row>
    <row r="46" spans="4:6">
      <c r="D46" s="43"/>
      <c r="E46" s="43"/>
      <c r="F46" s="43"/>
    </row>
    <row r="47" spans="4:6">
      <c r="D47" s="43"/>
      <c r="E47" s="43"/>
      <c r="F47" s="43"/>
    </row>
    <row r="48" spans="4:6">
      <c r="D48" s="43"/>
      <c r="E48" s="43"/>
      <c r="F48" s="43"/>
    </row>
    <row r="49" spans="4:6">
      <c r="D49" s="43"/>
      <c r="E49" s="43"/>
      <c r="F49" s="43"/>
    </row>
    <row r="50" spans="4:6">
      <c r="D50" s="43"/>
      <c r="E50" s="43"/>
      <c r="F50" s="43"/>
    </row>
    <row r="51" spans="4:6">
      <c r="D51" s="43"/>
      <c r="E51" s="43"/>
      <c r="F51" s="43"/>
    </row>
    <row r="52" spans="4:6">
      <c r="D52" s="43"/>
      <c r="E52" s="43"/>
      <c r="F52" s="43"/>
    </row>
    <row r="53" spans="4:6">
      <c r="D53" s="43"/>
      <c r="E53" s="43"/>
      <c r="F53" s="43"/>
    </row>
    <row r="54" spans="4:6">
      <c r="D54" s="43"/>
      <c r="E54" s="43"/>
      <c r="F54" s="43"/>
    </row>
    <row r="55" spans="4:6">
      <c r="D55" s="43"/>
      <c r="E55" s="43"/>
      <c r="F55" s="43"/>
    </row>
    <row r="56" spans="4:6">
      <c r="D56" s="43"/>
      <c r="E56" s="43"/>
      <c r="F56" s="43"/>
    </row>
    <row r="57" spans="4:6">
      <c r="D57" s="43"/>
      <c r="E57" s="43"/>
      <c r="F57" s="43"/>
    </row>
    <row r="58" spans="4:6">
      <c r="D58" s="43"/>
      <c r="E58" s="43"/>
      <c r="F58" s="43"/>
    </row>
    <row r="59" spans="4:6">
      <c r="D59" s="43"/>
      <c r="E59" s="43"/>
      <c r="F59" s="43"/>
    </row>
    <row r="60" spans="4:6">
      <c r="D60" s="43"/>
      <c r="E60" s="43"/>
      <c r="F60" s="43"/>
    </row>
    <row r="61" spans="4:6">
      <c r="D61" s="43"/>
      <c r="E61" s="43"/>
      <c r="F61" s="43"/>
    </row>
    <row r="62" spans="4:6">
      <c r="D62" s="43"/>
      <c r="E62" s="43"/>
      <c r="F62" s="43"/>
    </row>
    <row r="63" spans="4:6">
      <c r="D63" s="43"/>
      <c r="E63" s="43"/>
      <c r="F63" s="43"/>
    </row>
    <row r="64" spans="4:6">
      <c r="D64" s="43"/>
      <c r="E64" s="43"/>
      <c r="F64" s="43"/>
    </row>
    <row r="65" spans="4:6">
      <c r="D65" s="43"/>
      <c r="E65" s="43"/>
      <c r="F65" s="43"/>
    </row>
    <row r="66" spans="4:6">
      <c r="D66" s="43"/>
      <c r="E66" s="43"/>
      <c r="F66" s="43"/>
    </row>
    <row r="67" spans="4:6">
      <c r="D67" s="43"/>
      <c r="E67" s="43"/>
      <c r="F67" s="43"/>
    </row>
    <row r="68" spans="4:6">
      <c r="D68" s="43"/>
      <c r="E68" s="43"/>
      <c r="F68" s="43"/>
    </row>
    <row r="69" spans="4:6">
      <c r="D69" s="43"/>
      <c r="E69" s="43"/>
      <c r="F69" s="43"/>
    </row>
    <row r="70" spans="4:6">
      <c r="D70" s="43"/>
      <c r="E70" s="43"/>
      <c r="F70" s="43"/>
    </row>
    <row r="71" spans="4:6">
      <c r="D71" s="43"/>
      <c r="E71" s="43"/>
      <c r="F71" s="43"/>
    </row>
    <row r="72" spans="4:6">
      <c r="D72" s="43"/>
      <c r="E72" s="43"/>
      <c r="F72" s="43"/>
    </row>
    <row r="73" spans="4:6">
      <c r="D73" s="43"/>
      <c r="E73" s="43"/>
      <c r="F73" s="43"/>
    </row>
    <row r="74" spans="4:6">
      <c r="D74" s="43"/>
      <c r="E74" s="43"/>
      <c r="F74" s="43"/>
    </row>
    <row r="75" spans="4:6">
      <c r="D75" s="43"/>
      <c r="E75" s="43"/>
      <c r="F75" s="43"/>
    </row>
    <row r="76" spans="4:6">
      <c r="D76" s="43"/>
      <c r="E76" s="43"/>
      <c r="F76" s="43"/>
    </row>
    <row r="77" spans="4:6">
      <c r="D77" s="43"/>
      <c r="E77" s="43"/>
      <c r="F77" s="43"/>
    </row>
    <row r="78" spans="4:6">
      <c r="D78" s="43"/>
      <c r="E78" s="43"/>
      <c r="F78" s="43"/>
    </row>
    <row r="79" spans="4:6">
      <c r="D79" s="43"/>
      <c r="E79" s="43"/>
      <c r="F79" s="43"/>
    </row>
    <row r="80" spans="4:6">
      <c r="D80" s="43"/>
      <c r="E80" s="43"/>
      <c r="F80" s="43"/>
    </row>
    <row r="81" spans="4:6">
      <c r="D81" s="43"/>
      <c r="E81" s="43"/>
      <c r="F81" s="43"/>
    </row>
    <row r="82" spans="4:6">
      <c r="D82" s="43"/>
      <c r="E82" s="43"/>
      <c r="F82" s="43"/>
    </row>
    <row r="83" spans="4:6">
      <c r="D83" s="43"/>
      <c r="E83" s="43"/>
      <c r="F83" s="43"/>
    </row>
    <row r="84" spans="4:6">
      <c r="D84" s="43"/>
      <c r="E84" s="43"/>
      <c r="F84" s="43"/>
    </row>
    <row r="85" spans="4:6">
      <c r="D85" s="43"/>
      <c r="E85" s="43"/>
      <c r="F85" s="43"/>
    </row>
    <row r="86" spans="4:6">
      <c r="D86" s="43"/>
      <c r="E86" s="43"/>
      <c r="F86" s="43"/>
    </row>
    <row r="87" spans="4:6">
      <c r="D87" s="43"/>
      <c r="E87" s="43"/>
      <c r="F87" s="43"/>
    </row>
    <row r="88" spans="4:6">
      <c r="D88" s="43"/>
      <c r="E88" s="43"/>
      <c r="F88" s="43"/>
    </row>
    <row r="89" spans="4:6">
      <c r="D89" s="43"/>
      <c r="E89" s="43"/>
      <c r="F89" s="43"/>
    </row>
    <row r="90" spans="4:6">
      <c r="D90" s="43"/>
      <c r="E90" s="43"/>
      <c r="F90" s="43"/>
    </row>
    <row r="91" spans="4:6">
      <c r="D91" s="43"/>
      <c r="E91" s="43"/>
      <c r="F91" s="43"/>
    </row>
    <row r="92" spans="4:6">
      <c r="D92" s="43"/>
      <c r="E92" s="43"/>
      <c r="F92" s="43"/>
    </row>
    <row r="93" spans="4:6">
      <c r="D93" s="43"/>
      <c r="E93" s="43"/>
      <c r="F93" s="43"/>
    </row>
    <row r="94" spans="4:6">
      <c r="D94" s="43"/>
      <c r="E94" s="43"/>
      <c r="F94" s="43"/>
    </row>
    <row r="95" spans="4:6">
      <c r="D95" s="43"/>
      <c r="E95" s="43"/>
      <c r="F95" s="43"/>
    </row>
    <row r="96" spans="4:6">
      <c r="D96" s="43"/>
      <c r="E96" s="43"/>
      <c r="F96" s="43"/>
    </row>
    <row r="97" spans="4:6">
      <c r="D97" s="43"/>
      <c r="E97" s="43"/>
      <c r="F97" s="43"/>
    </row>
    <row r="98" spans="4:6">
      <c r="D98" s="43"/>
      <c r="E98" s="43"/>
      <c r="F98" s="43"/>
    </row>
    <row r="99" spans="4:6">
      <c r="D99" s="43"/>
      <c r="E99" s="43"/>
      <c r="F99" s="43"/>
    </row>
    <row r="100" spans="4:6">
      <c r="D100" s="43"/>
      <c r="E100" s="43"/>
      <c r="F100" s="43"/>
    </row>
    <row r="101" spans="4:6">
      <c r="D101" s="43"/>
      <c r="E101" s="43"/>
      <c r="F101" s="43"/>
    </row>
    <row r="102" spans="4:6">
      <c r="D102" s="43"/>
      <c r="E102" s="43"/>
      <c r="F102" s="43"/>
    </row>
    <row r="103" spans="4:6">
      <c r="D103" s="43"/>
      <c r="E103" s="43"/>
      <c r="F103" s="43"/>
    </row>
    <row r="104" spans="4:6">
      <c r="D104" s="43"/>
      <c r="E104" s="43"/>
      <c r="F104" s="43"/>
    </row>
    <row r="105" spans="4:6">
      <c r="D105" s="43"/>
      <c r="E105" s="43"/>
      <c r="F105" s="43"/>
    </row>
    <row r="106" spans="4:6">
      <c r="D106" s="43"/>
      <c r="E106" s="43"/>
      <c r="F106" s="43"/>
    </row>
    <row r="107" spans="4:6">
      <c r="D107" s="43"/>
      <c r="E107" s="43"/>
      <c r="F107" s="43"/>
    </row>
    <row r="108" spans="4:6">
      <c r="D108" s="43"/>
      <c r="E108" s="43"/>
      <c r="F108" s="43"/>
    </row>
    <row r="109" spans="4:6">
      <c r="D109" s="43"/>
      <c r="E109" s="43"/>
      <c r="F109" s="43"/>
    </row>
    <row r="110" spans="4:6">
      <c r="D110" s="43"/>
      <c r="E110" s="43"/>
      <c r="F110" s="43"/>
    </row>
    <row r="111" spans="4:6">
      <c r="D111" s="43"/>
      <c r="E111" s="43"/>
      <c r="F111" s="43"/>
    </row>
    <row r="112" spans="4:6">
      <c r="D112" s="43"/>
      <c r="E112" s="43"/>
      <c r="F112" s="43"/>
    </row>
    <row r="113" spans="4:6">
      <c r="D113" s="43"/>
      <c r="E113" s="43"/>
      <c r="F113" s="43"/>
    </row>
    <row r="114" spans="4:6">
      <c r="D114" s="43"/>
      <c r="E114" s="43"/>
      <c r="F114" s="43"/>
    </row>
    <row r="115" spans="4:6">
      <c r="D115" s="43"/>
      <c r="E115" s="43"/>
      <c r="F115" s="43"/>
    </row>
    <row r="116" spans="4:6">
      <c r="D116" s="43"/>
      <c r="E116" s="43"/>
      <c r="F116" s="43"/>
    </row>
    <row r="117" spans="4:6">
      <c r="D117" s="43"/>
      <c r="E117" s="43"/>
      <c r="F117" s="43"/>
    </row>
    <row r="118" spans="4:6">
      <c r="D118" s="43"/>
      <c r="E118" s="43"/>
      <c r="F118" s="43"/>
    </row>
    <row r="119" spans="4:6">
      <c r="D119" s="43"/>
      <c r="E119" s="43"/>
      <c r="F119" s="43"/>
    </row>
    <row r="120" spans="4:6">
      <c r="D120" s="43"/>
      <c r="E120" s="43"/>
      <c r="F120" s="43"/>
    </row>
  </sheetData>
  <sheetProtection selectLockedCells="1"/>
  <conditionalFormatting sqref="F3:F29">
    <cfRule type="cellIs" dxfId="0" priority="1" operator="equal">
      <formula>"tak"</formula>
    </cfRule>
  </conditionalFormatting>
  <dataValidations count="1">
    <dataValidation type="decimal" operator="greaterThan" allowBlank="1" showInputMessage="1" showErrorMessage="1" sqref="E3:E29">
      <formula1>0</formula1>
    </dataValidation>
  </dataValidations>
  <pageMargins left="0.75" right="0.75" top="1" bottom="1" header="0.5" footer="0.5"/>
  <pageSetup paperSize="258" orientation="portrait" horizontalDpi="240" verticalDpi="144" r:id="rId1"/>
  <headerFooter alignWithMargins="0">
    <oddHeader>&amp;A</oddHeader>
    <oddFooter>Strona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CENNIK!$B$5:$B$19</xm:f>
          </x14:formula1>
          <xm:sqref>C3:C29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D6:F6"/>
  <sheetViews>
    <sheetView workbookViewId="0">
      <selection activeCell="D6" sqref="D6"/>
    </sheetView>
  </sheetViews>
  <sheetFormatPr defaultRowHeight="15"/>
  <cols>
    <col min="4" max="4" width="10.42578125" bestFit="1" customWidth="1"/>
  </cols>
  <sheetData>
    <row r="6" spans="4:6">
      <c r="D6" s="34">
        <v>41870</v>
      </c>
      <c r="F6" t="b">
        <f>D6="wtorek"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Polecenia</vt:lpstr>
      <vt:lpstr>CENNIK</vt:lpstr>
      <vt:lpstr>WYKAZ</vt:lpstr>
      <vt:lpstr>Arkusz1</vt:lpstr>
      <vt:lpstr>WYKAZ!Kryteria</vt:lpstr>
      <vt:lpstr>napis</vt:lpstr>
      <vt:lpstr>niedziela</vt:lpstr>
      <vt:lpstr>WYKAZ!Wybieranie</vt:lpstr>
    </vt:vector>
  </TitlesOfParts>
  <Company>EduRam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Kawa</dc:creator>
  <cp:lastModifiedBy>Aldona</cp:lastModifiedBy>
  <dcterms:created xsi:type="dcterms:W3CDTF">2010-10-07T21:49:28Z</dcterms:created>
  <dcterms:modified xsi:type="dcterms:W3CDTF">2015-05-29T08:48:39Z</dcterms:modified>
</cp:coreProperties>
</file>