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Projetos\github.com\datascience\fia\20210608\doc\"/>
    </mc:Choice>
  </mc:AlternateContent>
  <xr:revisionPtr revIDLastSave="0" documentId="13_ncr:1_{F4577302-0E3F-41B7-9E08-3E7EB4ACA248}" xr6:coauthVersionLast="47" xr6:coauthVersionMax="47" xr10:uidLastSave="{00000000-0000-0000-0000-000000000000}"/>
  <bookViews>
    <workbookView xWindow="-120" yWindow="-120" windowWidth="29040" windowHeight="15990" tabRatio="749" activeTab="5" xr2:uid="{00000000-000D-0000-FFFF-FFFF00000000}"/>
  </bookViews>
  <sheets>
    <sheet name="Intervalo_Confiança=&gt;" sheetId="25" r:id="rId1"/>
    <sheet name="IC-Média_Z" sheetId="12" r:id="rId2"/>
    <sheet name="IC-Média_t" sheetId="16" r:id="rId3"/>
    <sheet name="IC-Prop_Z" sheetId="17" r:id="rId4"/>
    <sheet name="Teste_Hipotese=&gt;" sheetId="23" r:id="rId5"/>
    <sheet name="TH-Média_z" sheetId="22" r:id="rId6"/>
    <sheet name="TH-Média_t" sheetId="26" r:id="rId7"/>
    <sheet name="TH-Prop_Z" sheetId="20" r:id="rId8"/>
  </sheets>
  <calcPr calcId="181029"/>
</workbook>
</file>

<file path=xl/calcChain.xml><?xml version="1.0" encoding="utf-8"?>
<calcChain xmlns="http://schemas.openxmlformats.org/spreadsheetml/2006/main">
  <c r="D34" i="25" l="1"/>
  <c r="B34" i="25"/>
  <c r="D26" i="25"/>
  <c r="D27" i="25"/>
  <c r="C28" i="25"/>
  <c r="C27" i="25"/>
  <c r="C26" i="25"/>
  <c r="B28" i="25"/>
  <c r="D28" i="25" s="1"/>
  <c r="B27" i="25"/>
  <c r="B26" i="25"/>
  <c r="A26" i="25"/>
  <c r="B20" i="25"/>
  <c r="C20" i="25" s="1"/>
  <c r="F34" i="25" l="1"/>
  <c r="E34" i="25"/>
  <c r="C4" i="22"/>
  <c r="F4" i="20"/>
  <c r="F5" i="20" s="1"/>
  <c r="F4" i="26"/>
  <c r="F5" i="26" s="1"/>
  <c r="I5" i="26"/>
  <c r="I7" i="20" l="1"/>
  <c r="R4" i="26"/>
  <c r="R5" i="26" s="1"/>
  <c r="O5" i="26"/>
  <c r="L4" i="26"/>
  <c r="L5" i="26" s="1"/>
  <c r="C4" i="16"/>
  <c r="F3" i="16" s="1"/>
  <c r="O5" i="20"/>
  <c r="I5" i="20"/>
  <c r="O5" i="22"/>
  <c r="I5" i="22"/>
  <c r="O4" i="26"/>
  <c r="I4" i="26"/>
  <c r="C4" i="26"/>
  <c r="C5" i="26" s="1"/>
  <c r="R4" i="22"/>
  <c r="R5" i="22" s="1"/>
  <c r="L4" i="22"/>
  <c r="L5" i="22" s="1"/>
  <c r="F4" i="22"/>
  <c r="F5" i="22" s="1"/>
  <c r="O4" i="22"/>
  <c r="I4" i="22"/>
  <c r="C5" i="22"/>
  <c r="O7" i="20"/>
  <c r="R4" i="20"/>
  <c r="R5" i="20" s="1"/>
  <c r="O4" i="20"/>
  <c r="L4" i="20"/>
  <c r="L5" i="20" s="1"/>
  <c r="I4" i="20"/>
  <c r="C4" i="20"/>
  <c r="C5" i="20" s="1"/>
  <c r="C7" i="20"/>
  <c r="C6" i="17"/>
  <c r="C4" i="17"/>
  <c r="C4" i="12"/>
  <c r="F3" i="12" s="1"/>
  <c r="F3" i="17" l="1"/>
  <c r="J4" i="17" s="1"/>
  <c r="K4" i="12"/>
  <c r="J4" i="12"/>
  <c r="J4" i="16"/>
  <c r="K4" i="16"/>
  <c r="K4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5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  <comment ref="H5" authorId="0" shapeId="0" xr:uid="{00000000-0006-0000-0600-000002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</t>
        </r>
      </text>
    </comment>
    <comment ref="N5" authorId="0" shapeId="0" xr:uid="{00000000-0006-0000-0600-000003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5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  <comment ref="H5" authorId="0" shapeId="0" xr:uid="{00000000-0006-0000-0700-000002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
</t>
        </r>
      </text>
    </comment>
    <comment ref="N5" authorId="0" shapeId="0" xr:uid="{00000000-0006-0000-0700-000003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
</t>
        </r>
      </text>
    </comment>
  </commentList>
</comments>
</file>

<file path=xl/sharedStrings.xml><?xml version="1.0" encoding="utf-8"?>
<sst xmlns="http://schemas.openxmlformats.org/spreadsheetml/2006/main" count="173" uniqueCount="57">
  <si>
    <t>- Intervalo de Confiança -</t>
  </si>
  <si>
    <t>Margem de erro</t>
  </si>
  <si>
    <t>Margem de erro (ME)=</t>
  </si>
  <si>
    <t>[</t>
  </si>
  <si>
    <t>]</t>
  </si>
  <si>
    <t>Legenda:</t>
  </si>
  <si>
    <t>Inserir informações</t>
  </si>
  <si>
    <t>- Teste de Hipóteses -</t>
  </si>
  <si>
    <t>Teste de Hipótese: Bilateral</t>
  </si>
  <si>
    <t>Teste de Hipótese: Unilateral (H_a: p &gt; p_0)</t>
  </si>
  <si>
    <t>Teste de Hipótese: Unilateral (H_a: p &lt; p_0)</t>
  </si>
  <si>
    <t>Intervalo de confiaça (g)</t>
  </si>
  <si>
    <t>Teste de Hipótese: Unilateral (H_a: m &gt; m_0)</t>
  </si>
  <si>
    <t>Teste de Hipótese: Unilateral (H_a: m &lt; m_0)</t>
  </si>
  <si>
    <t xml:space="preserve"> </t>
  </si>
  <si>
    <t>z</t>
  </si>
  <si>
    <t>γ</t>
  </si>
  <si>
    <t>σ</t>
  </si>
  <si>
    <t>Legenda</t>
  </si>
  <si>
    <t>Nível Confiança</t>
  </si>
  <si>
    <t>Gama</t>
  </si>
  <si>
    <t>Sigma</t>
  </si>
  <si>
    <t>Desvio Padrão</t>
  </si>
  <si>
    <t>μ</t>
  </si>
  <si>
    <t>Mi</t>
  </si>
  <si>
    <t>Média População</t>
  </si>
  <si>
    <t>x_barra</t>
  </si>
  <si>
    <t>x barra</t>
  </si>
  <si>
    <t>Média Amostra</t>
  </si>
  <si>
    <t>n</t>
  </si>
  <si>
    <t>t</t>
  </si>
  <si>
    <t>var(p)</t>
  </si>
  <si>
    <t>p</t>
  </si>
  <si>
    <t>a</t>
  </si>
  <si>
    <t>z_a/2</t>
  </si>
  <si>
    <t>Z</t>
  </si>
  <si>
    <t>p-valor</t>
  </si>
  <si>
    <t>z_a</t>
  </si>
  <si>
    <t>t_a/2</t>
  </si>
  <si>
    <t>var(p_0)</t>
  </si>
  <si>
    <t>p_0</t>
  </si>
  <si>
    <t>p_barra</t>
  </si>
  <si>
    <t>α</t>
  </si>
  <si>
    <t>Teste Unilateral</t>
  </si>
  <si>
    <t>Teste Bilateral</t>
  </si>
  <si>
    <t>Normal Padrão, quando o desvio-padrão populacional é conhecido</t>
  </si>
  <si>
    <t>g.l.</t>
  </si>
  <si>
    <t>Probabilidade Acumulativa a partir da confiança</t>
  </si>
  <si>
    <t>Confiança (%)</t>
  </si>
  <si>
    <t>Prob. Acumulativa</t>
  </si>
  <si>
    <t>T-Student</t>
  </si>
  <si>
    <t>Teste Unilateral ou IC</t>
  </si>
  <si>
    <t>Teste Bilateral ou IC</t>
  </si>
  <si>
    <t>z_α/2</t>
  </si>
  <si>
    <t>z_α</t>
  </si>
  <si>
    <t>s</t>
  </si>
  <si>
    <t>t_α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</si>
</sst>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"/>
    <numFmt numFmtId="165" formatCode="_-* #,##0.000_-;\-* #,##0.000_-;_-* &quot;-&quot;??_-;_-@_-"/>
    <numFmt numFmtId="166" formatCode="_-* #,##0.0000_-;\-* #,##0.0000_-;_-* &quot;-&quot;??_-;_-@_-"/>
    <numFmt numFmtId="167" formatCode="_-* #,##0.00000_-;\-* #,##0.00000_-;_-* &quot;-&quot;??_-;_-@_-"/>
    <numFmt numFmtId="168" formatCode="_-* #,##0.0000_-;\-* #,##0.0000_-;_-* &quot;-&quot;????_-;_-@_-"/>
    <numFmt numFmtId="169" formatCode="_-* #,##0.000_-;\-* #,##0.000_-;_-* &quot;-&quot;???_-;_-@_-"/>
    <numFmt numFmtId="171" formatCode="#,##0.00_ ;\-#,##0.00\ "/>
  </numFmts>
  <fonts count="24">
    <font>
      <sz val="10"/>
      <name val="Arial"/>
    </font>
    <font>
      <sz val="11"/>
      <color theme="1"/>
      <name val="Calibri"/>
      <family val="2"/>
      <scheme val="minor"/>
    </font>
    <font>
      <sz val="11"/>
      <color rgb="FF43434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</font>
    <font>
      <b/>
      <sz val="10"/>
      <color rgb="FF434343"/>
      <name val="Calibri"/>
      <family val="2"/>
      <scheme val="minor"/>
    </font>
    <font>
      <sz val="10"/>
      <name val="Calibri"/>
      <family val="2"/>
      <scheme val="minor"/>
    </font>
    <font>
      <sz val="10"/>
      <color rgb="FF434343"/>
      <name val="Calibri"/>
      <family val="2"/>
      <scheme val="minor"/>
    </font>
    <font>
      <sz val="20"/>
      <color rgb="FF43434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434343"/>
      <name val="Calibri"/>
      <family val="2"/>
      <scheme val="minor"/>
    </font>
    <font>
      <b/>
      <sz val="14"/>
      <color rgb="FF121416"/>
      <name val="Lato"/>
    </font>
    <font>
      <b/>
      <sz val="14"/>
      <name val="Calibri"/>
      <family val="2"/>
      <scheme val="minor"/>
    </font>
    <font>
      <b/>
      <sz val="12"/>
      <color rgb="FF434343"/>
      <name val="Calibri"/>
      <family val="2"/>
      <scheme val="minor"/>
    </font>
    <font>
      <b/>
      <sz val="12"/>
      <color rgb="FF121416"/>
      <name val="Calibri"/>
      <family val="2"/>
      <scheme val="minor"/>
    </font>
    <font>
      <sz val="12"/>
      <color rgb="FF43434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rgb="FF121416"/>
      <name val="Lato"/>
    </font>
    <font>
      <sz val="14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8D9DB"/>
        <bgColor indexed="64"/>
      </patternFill>
    </fill>
    <fill>
      <patternFill patternType="solid">
        <fgColor rgb="FFBED9DB"/>
        <bgColor indexed="64"/>
      </patternFill>
    </fill>
    <fill>
      <patternFill patternType="solid">
        <fgColor rgb="FFDB7D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1" applyFont="1"/>
    <xf numFmtId="0" fontId="2" fillId="4" borderId="1" xfId="1" applyFont="1" applyFill="1" applyBorder="1"/>
    <xf numFmtId="0" fontId="3" fillId="3" borderId="1" xfId="1" applyFont="1" applyFill="1" applyBorder="1"/>
    <xf numFmtId="0" fontId="2" fillId="2" borderId="0" xfId="1" applyFont="1" applyFill="1" applyAlignment="1">
      <alignment horizontal="right"/>
    </xf>
    <xf numFmtId="0" fontId="2" fillId="2" borderId="0" xfId="1" applyFont="1" applyFill="1"/>
    <xf numFmtId="0" fontId="2" fillId="5" borderId="0" xfId="1" applyFont="1" applyFill="1"/>
    <xf numFmtId="168" fontId="2" fillId="5" borderId="0" xfId="1" applyNumberFormat="1" applyFont="1" applyFill="1"/>
    <xf numFmtId="2" fontId="2" fillId="4" borderId="1" xfId="1" applyNumberFormat="1" applyFont="1" applyFill="1" applyBorder="1"/>
    <xf numFmtId="0" fontId="7" fillId="0" borderId="0" xfId="1" applyFont="1"/>
    <xf numFmtId="0" fontId="8" fillId="4" borderId="0" xfId="0" applyFont="1" applyFill="1" applyBorder="1" applyAlignment="1">
      <alignment horizontal="left"/>
    </xf>
    <xf numFmtId="43" fontId="9" fillId="0" borderId="0" xfId="2" applyFont="1"/>
    <xf numFmtId="0" fontId="8" fillId="0" borderId="0" xfId="0" applyFont="1"/>
    <xf numFmtId="0" fontId="2" fillId="5" borderId="0" xfId="1" applyFont="1" applyFill="1" applyAlignment="1"/>
    <xf numFmtId="0" fontId="2" fillId="5" borderId="0" xfId="1" applyFont="1" applyFill="1" applyAlignment="1">
      <alignment horizontal="center"/>
    </xf>
    <xf numFmtId="43" fontId="3" fillId="3" borderId="1" xfId="2" applyFont="1" applyFill="1" applyBorder="1"/>
    <xf numFmtId="165" fontId="3" fillId="2" borderId="0" xfId="2" applyNumberFormat="1" applyFont="1" applyFill="1" applyAlignment="1">
      <alignment horizontal="center"/>
    </xf>
    <xf numFmtId="9" fontId="2" fillId="4" borderId="1" xfId="3" applyFont="1" applyFill="1" applyBorder="1"/>
    <xf numFmtId="0" fontId="3" fillId="2" borderId="1" xfId="1" applyFont="1" applyFill="1" applyBorder="1"/>
    <xf numFmtId="43" fontId="3" fillId="2" borderId="1" xfId="2" applyFont="1" applyFill="1" applyBorder="1"/>
    <xf numFmtId="0" fontId="16" fillId="6" borderId="1" xfId="1" applyFont="1" applyFill="1" applyBorder="1"/>
    <xf numFmtId="0" fontId="14" fillId="6" borderId="0" xfId="0" applyFont="1" applyFill="1"/>
    <xf numFmtId="0" fontId="17" fillId="6" borderId="0" xfId="0" applyFont="1" applyFill="1"/>
    <xf numFmtId="0" fontId="18" fillId="6" borderId="1" xfId="1" applyFont="1" applyFill="1" applyBorder="1"/>
    <xf numFmtId="0" fontId="19" fillId="6" borderId="1" xfId="1" applyFont="1" applyFill="1" applyBorder="1"/>
    <xf numFmtId="3" fontId="19" fillId="6" borderId="1" xfId="0" applyNumberFormat="1" applyFont="1" applyFill="1" applyBorder="1" applyAlignment="1">
      <alignment horizontal="left"/>
    </xf>
    <xf numFmtId="0" fontId="13" fillId="6" borderId="1" xfId="1" applyFont="1" applyFill="1" applyBorder="1"/>
    <xf numFmtId="0" fontId="15" fillId="6" borderId="0" xfId="0" applyFont="1" applyFill="1"/>
    <xf numFmtId="164" fontId="12" fillId="2" borderId="1" xfId="1" applyNumberFormat="1" applyFont="1" applyFill="1" applyBorder="1"/>
    <xf numFmtId="0" fontId="12" fillId="2" borderId="1" xfId="1" applyFont="1" applyFill="1" applyBorder="1"/>
    <xf numFmtId="9" fontId="12" fillId="2" borderId="1" xfId="3" applyFont="1" applyFill="1" applyBorder="1"/>
    <xf numFmtId="2" fontId="12" fillId="2" borderId="1" xfId="1" applyNumberFormat="1" applyFont="1" applyFill="1" applyBorder="1"/>
    <xf numFmtId="166" fontId="12" fillId="2" borderId="1" xfId="1" applyNumberFormat="1" applyFont="1" applyFill="1" applyBorder="1"/>
    <xf numFmtId="43" fontId="12" fillId="2" borderId="1" xfId="2" applyFont="1" applyFill="1" applyBorder="1"/>
    <xf numFmtId="167" fontId="12" fillId="2" borderId="1" xfId="1" applyNumberFormat="1" applyFont="1" applyFill="1" applyBorder="1"/>
    <xf numFmtId="0" fontId="12" fillId="2" borderId="1" xfId="1" applyNumberFormat="1" applyFont="1" applyFill="1" applyBorder="1"/>
    <xf numFmtId="43" fontId="20" fillId="2" borderId="1" xfId="2" applyFont="1" applyFill="1" applyBorder="1"/>
    <xf numFmtId="0" fontId="16" fillId="7" borderId="1" xfId="1" applyFont="1" applyFill="1" applyBorder="1"/>
    <xf numFmtId="0" fontId="19" fillId="7" borderId="1" xfId="1" applyFont="1" applyFill="1" applyBorder="1"/>
    <xf numFmtId="3" fontId="19" fillId="7" borderId="1" xfId="0" applyNumberFormat="1" applyFont="1" applyFill="1" applyBorder="1" applyAlignment="1">
      <alignment horizontal="left"/>
    </xf>
    <xf numFmtId="0" fontId="21" fillId="8" borderId="0" xfId="0" applyFont="1" applyFill="1"/>
    <xf numFmtId="0" fontId="22" fillId="8" borderId="0" xfId="0" applyFont="1" applyFill="1"/>
    <xf numFmtId="0" fontId="15" fillId="0" borderId="0" xfId="0" applyFont="1"/>
    <xf numFmtId="0" fontId="15" fillId="8" borderId="0" xfId="0" applyFont="1" applyFill="1"/>
    <xf numFmtId="0" fontId="8" fillId="4" borderId="0" xfId="0" applyFont="1" applyFill="1"/>
    <xf numFmtId="0" fontId="23" fillId="2" borderId="0" xfId="0" applyFont="1" applyFill="1"/>
    <xf numFmtId="164" fontId="8" fillId="0" borderId="0" xfId="0" applyNumberFormat="1" applyFont="1"/>
    <xf numFmtId="164" fontId="23" fillId="2" borderId="0" xfId="0" applyNumberFormat="1" applyFont="1" applyFill="1"/>
    <xf numFmtId="0" fontId="11" fillId="0" borderId="0" xfId="0" applyFont="1" applyFill="1"/>
    <xf numFmtId="0" fontId="14" fillId="8" borderId="0" xfId="0" applyFont="1" applyFill="1" applyAlignment="1">
      <alignment vertical="top"/>
    </xf>
    <xf numFmtId="0" fontId="15" fillId="8" borderId="0" xfId="0" applyFont="1" applyFill="1" applyAlignment="1">
      <alignment vertical="top"/>
    </xf>
    <xf numFmtId="0" fontId="10" fillId="0" borderId="0" xfId="0" quotePrefix="1" applyFont="1" applyAlignment="1">
      <alignment horizontal="center"/>
    </xf>
    <xf numFmtId="0" fontId="10" fillId="0" borderId="0" xfId="0" applyFont="1" applyAlignment="1">
      <alignment horizontal="center"/>
    </xf>
    <xf numFmtId="0" fontId="2" fillId="2" borderId="0" xfId="1" applyFont="1" applyFill="1" applyAlignment="1">
      <alignment horizontal="center"/>
    </xf>
    <xf numFmtId="164" fontId="20" fillId="2" borderId="0" xfId="0" applyNumberFormat="1" applyFont="1" applyFill="1"/>
    <xf numFmtId="0" fontId="20" fillId="2" borderId="0" xfId="0" applyFont="1" applyFill="1"/>
    <xf numFmtId="169" fontId="12" fillId="2" borderId="1" xfId="2" applyNumberFormat="1" applyFont="1" applyFill="1" applyBorder="1"/>
    <xf numFmtId="171" fontId="12" fillId="2" borderId="1" xfId="1" applyNumberFormat="1" applyFont="1" applyFill="1" applyBorder="1"/>
  </cellXfs>
  <cellStyles count="4">
    <cellStyle name="Normal" xfId="0" builtinId="0"/>
    <cellStyle name="Normal 2" xfId="1" xr:uid="{00000000-0005-0000-0000-000001000000}"/>
    <cellStyle name="Porcentagem" xfId="3" builtinId="5"/>
    <cellStyle name="Vírgula 2" xfId="2" xr:uid="{00000000-0005-0000-0000-000002000000}"/>
  </cellStyles>
  <dxfs count="0"/>
  <tableStyles count="0" defaultTableStyle="TableStyleMedium2" defaultPivotStyle="PivotStyleLight16"/>
  <colors>
    <mruColors>
      <color rgb="FF78D9DB"/>
      <color rgb="FFDB7D74"/>
      <color rgb="FF434343"/>
      <color rgb="FFBED9DB"/>
      <color rgb="FFAAD9DB"/>
      <color rgb="FF96D9DB"/>
      <color rgb="FF8CD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1</xdr:col>
      <xdr:colOff>358974</xdr:colOff>
      <xdr:row>2</xdr:row>
      <xdr:rowOff>118397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544736" y="56029"/>
          <a:ext cx="1705361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38099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285750</xdr:colOff>
      <xdr:row>6</xdr:row>
      <xdr:rowOff>66676</xdr:rowOff>
    </xdr:from>
    <xdr:to>
      <xdr:col>10</xdr:col>
      <xdr:colOff>266700</xdr:colOff>
      <xdr:row>20</xdr:row>
      <xdr:rowOff>133895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FE5003-F673-48A0-ACC5-837781461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5450" y="1209676"/>
          <a:ext cx="4629150" cy="2743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6679267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38099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3" name="CaixaDeTexto 22">
              <a:extLst>
                <a:ext uri="{FF2B5EF4-FFF2-40B4-BE49-F238E27FC236}">
                  <a16:creationId xmlns:a16="http://schemas.microsoft.com/office/drawing/2014/main" id="{CA42AC31-7D73-4390-A42B-37DB755D787D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523876</xdr:colOff>
      <xdr:row>7</xdr:row>
      <xdr:rowOff>66675</xdr:rowOff>
    </xdr:from>
    <xdr:to>
      <xdr:col>10</xdr:col>
      <xdr:colOff>291131</xdr:colOff>
      <xdr:row>23</xdr:row>
      <xdr:rowOff>85725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5A00236-41B0-447F-B184-39DF85905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3576" y="1400175"/>
          <a:ext cx="4501180" cy="3067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6679267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104775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aixaDeTexto 22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4810125" y="247650"/>
              <a:ext cx="1809750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45" name="CaixaDeTexto 22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4810125" y="247650"/>
              <a:ext cx="1809750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𝑝 ̄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en-US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9525</xdr:colOff>
      <xdr:row>8</xdr:row>
      <xdr:rowOff>95250</xdr:rowOff>
    </xdr:from>
    <xdr:to>
      <xdr:col>13</xdr:col>
      <xdr:colOff>342900</xdr:colOff>
      <xdr:row>15</xdr:row>
      <xdr:rowOff>166102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245F70-0108-46FB-B2F8-968DD9DB2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9225" y="1619250"/>
          <a:ext cx="6048375" cy="1404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3</xdr:col>
      <xdr:colOff>16074</xdr:colOff>
      <xdr:row>2</xdr:row>
      <xdr:rowOff>118397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8791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7367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6</xdr:row>
      <xdr:rowOff>19050</xdr:rowOff>
    </xdr:from>
    <xdr:to>
      <xdr:col>6</xdr:col>
      <xdr:colOff>114299</xdr:colOff>
      <xdr:row>8</xdr:row>
      <xdr:rowOff>9818</xdr:rowOff>
    </xdr:to>
    <xdr:sp macro="" textlink="">
      <xdr:nvSpPr>
        <xdr:cNvPr id="5" name="CaixaDeTexto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600200" y="1162050"/>
          <a:ext cx="2152649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 2*(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1,96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9</xdr:col>
      <xdr:colOff>9526</xdr:colOff>
      <xdr:row>6</xdr:row>
      <xdr:rowOff>19050</xdr:rowOff>
    </xdr:from>
    <xdr:to>
      <xdr:col>12</xdr:col>
      <xdr:colOff>114300</xdr:colOff>
      <xdr:row>8</xdr:row>
      <xdr:rowOff>9818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5124451" y="1162050"/>
          <a:ext cx="1914524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114300</xdr:colOff>
      <xdr:row>6</xdr:row>
      <xdr:rowOff>19050</xdr:rowOff>
    </xdr:from>
    <xdr:to>
      <xdr:col>18</xdr:col>
      <xdr:colOff>409574</xdr:colOff>
      <xdr:row>8</xdr:row>
      <xdr:rowOff>9818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8610600" y="1162050"/>
          <a:ext cx="2019299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-1,645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 editAs="oneCell">
    <xdr:from>
      <xdr:col>0</xdr:col>
      <xdr:colOff>200025</xdr:colOff>
      <xdr:row>9</xdr:row>
      <xdr:rowOff>123825</xdr:rowOff>
    </xdr:from>
    <xdr:to>
      <xdr:col>5</xdr:col>
      <xdr:colOff>5553</xdr:colOff>
      <xdr:row>20</xdr:row>
      <xdr:rowOff>145407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112"/>
        <a:stretch/>
      </xdr:blipFill>
      <xdr:spPr>
        <a:xfrm>
          <a:off x="200025" y="1838325"/>
          <a:ext cx="3196428" cy="21170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132002</xdr:colOff>
      <xdr:row>9</xdr:row>
      <xdr:rowOff>85725</xdr:rowOff>
    </xdr:from>
    <xdr:to>
      <xdr:col>16</xdr:col>
      <xdr:colOff>123825</xdr:colOff>
      <xdr:row>20</xdr:row>
      <xdr:rowOff>107307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8711"/>
        <a:stretch/>
      </xdr:blipFill>
      <xdr:spPr>
        <a:xfrm>
          <a:off x="6504227" y="1800225"/>
          <a:ext cx="2639773" cy="2117082"/>
        </a:xfrm>
        <a:prstGeom prst="rect">
          <a:avLst/>
        </a:prstGeom>
      </xdr:spPr>
    </xdr:pic>
    <xdr:clientData/>
  </xdr:twoCellAnchor>
  <xdr:twoCellAnchor>
    <xdr:from>
      <xdr:col>19</xdr:col>
      <xdr:colOff>133350</xdr:colOff>
      <xdr:row>8</xdr:row>
      <xdr:rowOff>161926</xdr:rowOff>
    </xdr:from>
    <xdr:to>
      <xdr:col>19</xdr:col>
      <xdr:colOff>1419225</xdr:colOff>
      <xdr:row>12</xdr:row>
      <xdr:rowOff>59017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5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0963275" y="1685926"/>
              <a:ext cx="1285875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z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f>
                        <m:fPr>
                          <m:type m:val="lin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pt-BR" sz="24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t-BR" sz="24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den>
                  </m:f>
                </m:oMath>
              </a14:m>
              <a:endParaRPr lang="pt-BR" sz="2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5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0963275" y="1685926"/>
              <a:ext cx="1285875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z = 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̅−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𝜇)/(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𝜎∕√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𝑛)</a:t>
              </a:r>
              <a:endParaRPr lang="pt-BR" sz="2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6</xdr:col>
      <xdr:colOff>180974</xdr:colOff>
      <xdr:row>9</xdr:row>
      <xdr:rowOff>114300</xdr:rowOff>
    </xdr:from>
    <xdr:to>
      <xdr:col>10</xdr:col>
      <xdr:colOff>352425</xdr:colOff>
      <xdr:row>20</xdr:row>
      <xdr:rowOff>135882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064" r="38227"/>
        <a:stretch/>
      </xdr:blipFill>
      <xdr:spPr>
        <a:xfrm>
          <a:off x="3533774" y="1828800"/>
          <a:ext cx="2590801" cy="211708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8793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9272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180975</xdr:colOff>
      <xdr:row>6</xdr:row>
      <xdr:rowOff>19050</xdr:rowOff>
    </xdr:from>
    <xdr:to>
      <xdr:col>5</xdr:col>
      <xdr:colOff>466724</xdr:colOff>
      <xdr:row>8</xdr:row>
      <xdr:rowOff>3406</xdr:rowOff>
    </xdr:to>
    <xdr:sp macro="" textlink="">
      <xdr:nvSpPr>
        <xdr:cNvPr id="3" name="CaixaDeTexto 5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628775" y="1162050"/>
          <a:ext cx="1943099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2*(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 editAs="oneCell">
    <xdr:from>
      <xdr:col>0</xdr:col>
      <xdr:colOff>200025</xdr:colOff>
      <xdr:row>9</xdr:row>
      <xdr:rowOff>123825</xdr:rowOff>
    </xdr:from>
    <xdr:to>
      <xdr:col>4</xdr:col>
      <xdr:colOff>1320003</xdr:colOff>
      <xdr:row>20</xdr:row>
      <xdr:rowOff>145407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112"/>
        <a:stretch/>
      </xdr:blipFill>
      <xdr:spPr>
        <a:xfrm>
          <a:off x="200025" y="1838325"/>
          <a:ext cx="3196428" cy="21170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132002</xdr:colOff>
      <xdr:row>9</xdr:row>
      <xdr:rowOff>85725</xdr:rowOff>
    </xdr:from>
    <xdr:to>
      <xdr:col>16</xdr:col>
      <xdr:colOff>352426</xdr:colOff>
      <xdr:row>20</xdr:row>
      <xdr:rowOff>107307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8711"/>
        <a:stretch/>
      </xdr:blipFill>
      <xdr:spPr>
        <a:xfrm>
          <a:off x="6609002" y="1800225"/>
          <a:ext cx="2639773" cy="2117082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180974</xdr:colOff>
      <xdr:row>9</xdr:row>
      <xdr:rowOff>114300</xdr:rowOff>
    </xdr:from>
    <xdr:to>
      <xdr:col>10</xdr:col>
      <xdr:colOff>104776</xdr:colOff>
      <xdr:row>20</xdr:row>
      <xdr:rowOff>135882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064" r="38227"/>
        <a:stretch/>
      </xdr:blipFill>
      <xdr:spPr>
        <a:xfrm>
          <a:off x="3571874" y="1828800"/>
          <a:ext cx="2590801" cy="2117082"/>
        </a:xfrm>
        <a:prstGeom prst="rect">
          <a:avLst/>
        </a:prstGeom>
      </xdr:spPr>
    </xdr:pic>
    <xdr:clientData/>
  </xdr:twoCellAnchor>
  <xdr:twoCellAnchor>
    <xdr:from>
      <xdr:col>19</xdr:col>
      <xdr:colOff>133350</xdr:colOff>
      <xdr:row>8</xdr:row>
      <xdr:rowOff>161925</xdr:rowOff>
    </xdr:from>
    <xdr:to>
      <xdr:col>20</xdr:col>
      <xdr:colOff>157796</xdr:colOff>
      <xdr:row>12</xdr:row>
      <xdr:rowOff>59016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43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0963275" y="1685925"/>
              <a:ext cx="1472246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t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f>
                        <m:fPr>
                          <m:type m:val="lin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𝑠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pt-BR" sz="24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t-BR" sz="24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den>
                  </m:f>
                </m:oMath>
              </a14:m>
              <a:endParaRPr lang="pt-BR" sz="2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43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0963275" y="1685925"/>
              <a:ext cx="1472246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t = 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̅−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𝜇)/(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𝑠∕√𝑛)</a:t>
              </a:r>
              <a:endParaRPr lang="pt-BR" sz="2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114301</xdr:colOff>
      <xdr:row>6</xdr:row>
      <xdr:rowOff>19050</xdr:rowOff>
    </xdr:from>
    <xdr:to>
      <xdr:col>12</xdr:col>
      <xdr:colOff>66675</xdr:colOff>
      <xdr:row>8</xdr:row>
      <xdr:rowOff>149537</xdr:rowOff>
    </xdr:to>
    <xdr:sp macro="" textlink="">
      <xdr:nvSpPr>
        <xdr:cNvPr id="11" name="CaixaDeTexto 5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5229226" y="1162050"/>
          <a:ext cx="1762124" cy="51148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pt-BR" altLang="pt-BR" sz="800" b="0">
            <a:solidFill>
              <a:srgbClr val="434343"/>
            </a:solidFill>
            <a:latin typeface="Open Sans" panose="020B0604020202020204"/>
          </a:endParaRPr>
        </a:p>
        <a:p>
          <a:pPr algn="l">
            <a:defRPr/>
          </a:pP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133351</xdr:colOff>
      <xdr:row>6</xdr:row>
      <xdr:rowOff>19050</xdr:rowOff>
    </xdr:from>
    <xdr:to>
      <xdr:col>18</xdr:col>
      <xdr:colOff>85726</xdr:colOff>
      <xdr:row>8</xdr:row>
      <xdr:rowOff>9818</xdr:rowOff>
    </xdr:to>
    <xdr:sp macro="" textlink="">
      <xdr:nvSpPr>
        <xdr:cNvPr id="12" name="CaixaDeTexto 5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8629651" y="1162050"/>
          <a:ext cx="1676400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8791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6892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5</xdr:row>
      <xdr:rowOff>171450</xdr:rowOff>
    </xdr:from>
    <xdr:to>
      <xdr:col>7</xdr:col>
      <xdr:colOff>0</xdr:colOff>
      <xdr:row>7</xdr:row>
      <xdr:rowOff>155806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1485901" y="1123950"/>
          <a:ext cx="2409824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2*( 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1,96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9</xdr:col>
      <xdr:colOff>19051</xdr:colOff>
      <xdr:row>5</xdr:row>
      <xdr:rowOff>171450</xdr:rowOff>
    </xdr:from>
    <xdr:to>
      <xdr:col>12</xdr:col>
      <xdr:colOff>114301</xdr:colOff>
      <xdr:row>7</xdr:row>
      <xdr:rowOff>155806</xdr:rowOff>
    </xdr:to>
    <xdr:sp macro="" textlink="">
      <xdr:nvSpPr>
        <xdr:cNvPr id="8" name="CaixaDeTexto 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133976" y="1123950"/>
          <a:ext cx="1905000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 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123825</xdr:colOff>
      <xdr:row>5</xdr:row>
      <xdr:rowOff>171450</xdr:rowOff>
    </xdr:from>
    <xdr:to>
      <xdr:col>18</xdr:col>
      <xdr:colOff>419099</xdr:colOff>
      <xdr:row>7</xdr:row>
      <xdr:rowOff>155806</xdr:rowOff>
    </xdr:to>
    <xdr:sp macro="" textlink="">
      <xdr:nvSpPr>
        <xdr:cNvPr id="9" name="CaixaDeTexto 5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8620125" y="1123950"/>
          <a:ext cx="2019299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-1,645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19</xdr:col>
      <xdr:colOff>0</xdr:colOff>
      <xdr:row>8</xdr:row>
      <xdr:rowOff>123825</xdr:rowOff>
    </xdr:from>
    <xdr:to>
      <xdr:col>20</xdr:col>
      <xdr:colOff>24446</xdr:colOff>
      <xdr:row>12</xdr:row>
      <xdr:rowOff>146783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60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10829925" y="1647825"/>
              <a:ext cx="1472246" cy="78495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00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z =</a:t>
              </a:r>
              <a14:m>
                <m:oMath xmlns:m="http://schemas.openxmlformats.org/officeDocument/2006/math">
                  <m:f>
                    <m:fPr>
                      <m:ctrlPr>
                        <a:rPr lang="pt-BR" sz="2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0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</m:e>
                      </m:acc>
                      <m:r>
                        <a:rPr lang="pt-BR" sz="20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f>
                            <m:fPr>
                              <m:ctrlPr>
                                <a:rPr lang="pt-BR" sz="20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0(1−</m:t>
                                  </m:r>
                                  <m:sSub>
                                    <m:sSubPr>
                                      <m:ctrlP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𝑝</m:t>
                                      </m:r>
                                    </m:e>
                                    <m:sub>
                                      <m: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0</m:t>
                                      </m:r>
                                    </m:sub>
                                  </m:sSub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)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pt-BR" sz="20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𝑛</m:t>
                              </m:r>
                            </m:den>
                          </m:f>
                        </m:e>
                      </m:rad>
                    </m:den>
                  </m:f>
                </m:oMath>
              </a14:m>
              <a:endParaRPr lang="pt-BR" sz="20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60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10829925" y="1647825"/>
              <a:ext cx="1472246" cy="78495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00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z =</a:t>
              </a:r>
              <a:r>
                <a:rPr lang="pt-BR" sz="20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pt-BR" sz="20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𝑝 ̅−𝑝_0)/√(𝑝_(0(1−𝑝_0))/𝑛)</a:t>
              </a:r>
              <a:endParaRPr lang="pt-BR" sz="20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9</xdr:row>
      <xdr:rowOff>19050</xdr:rowOff>
    </xdr:from>
    <xdr:to>
      <xdr:col>4</xdr:col>
      <xdr:colOff>1132233</xdr:colOff>
      <xdr:row>15</xdr:row>
      <xdr:rowOff>66675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265" t="13262" r="8480" b="57156"/>
        <a:stretch/>
      </xdr:blipFill>
      <xdr:spPr>
        <a:xfrm>
          <a:off x="228600" y="1733550"/>
          <a:ext cx="2847975" cy="1190625"/>
        </a:xfrm>
        <a:prstGeom prst="rect">
          <a:avLst/>
        </a:prstGeom>
      </xdr:spPr>
    </xdr:pic>
    <xdr:clientData/>
  </xdr:twoCellAnchor>
  <xdr:twoCellAnchor editAs="oneCell">
    <xdr:from>
      <xdr:col>6</xdr:col>
      <xdr:colOff>787978</xdr:colOff>
      <xdr:row>9</xdr:row>
      <xdr:rowOff>19049</xdr:rowOff>
    </xdr:from>
    <xdr:to>
      <xdr:col>15</xdr:col>
      <xdr:colOff>606702</xdr:colOff>
      <xdr:row>15</xdr:row>
      <xdr:rowOff>67472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660" t="13934" r="8847" b="54161"/>
        <a:stretch/>
      </xdr:blipFill>
      <xdr:spPr>
        <a:xfrm>
          <a:off x="3769303" y="1904999"/>
          <a:ext cx="5924249" cy="1191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35"/>
  <sheetViews>
    <sheetView workbookViewId="0">
      <selection activeCell="B25" sqref="B25"/>
    </sheetView>
  </sheetViews>
  <sheetFormatPr defaultRowHeight="12.75"/>
  <cols>
    <col min="1" max="1" width="22.28515625" style="12" customWidth="1"/>
    <col min="2" max="2" width="23.42578125" style="12" bestFit="1" customWidth="1"/>
    <col min="3" max="3" width="19.7109375" style="12" bestFit="1" customWidth="1"/>
    <col min="4" max="4" width="24.42578125" style="12" bestFit="1" customWidth="1"/>
    <col min="5" max="5" width="25.140625" style="12" customWidth="1"/>
    <col min="6" max="6" width="23" style="12" bestFit="1" customWidth="1"/>
    <col min="7" max="11" width="9.140625" style="12"/>
    <col min="12" max="12" width="9.85546875" style="12" bestFit="1" customWidth="1"/>
    <col min="13" max="13" width="9.140625" style="12" bestFit="1" customWidth="1"/>
    <col min="14" max="14" width="21" style="12" bestFit="1" customWidth="1"/>
    <col min="15" max="16384" width="9.140625" style="12"/>
  </cols>
  <sheetData>
    <row r="4" spans="1:13" ht="26.25">
      <c r="A4" s="9" t="s">
        <v>5</v>
      </c>
      <c r="F4" s="51" t="s">
        <v>0</v>
      </c>
      <c r="G4" s="52"/>
      <c r="H4" s="52"/>
      <c r="I4" s="52"/>
      <c r="J4" s="52"/>
      <c r="K4" s="52"/>
      <c r="L4" s="52"/>
      <c r="M4" s="52"/>
    </row>
    <row r="5" spans="1:13">
      <c r="A5" s="10" t="s">
        <v>6</v>
      </c>
    </row>
    <row r="17" spans="1:15">
      <c r="F17" s="48"/>
    </row>
    <row r="18" spans="1:15" ht="18.75">
      <c r="A18" s="42" t="s">
        <v>47</v>
      </c>
      <c r="F18" s="48"/>
    </row>
    <row r="19" spans="1:15" ht="18">
      <c r="A19" s="40" t="s">
        <v>48</v>
      </c>
      <c r="B19" s="40" t="s">
        <v>49</v>
      </c>
      <c r="C19" s="40" t="s">
        <v>15</v>
      </c>
      <c r="L19" s="12" t="s">
        <v>18</v>
      </c>
    </row>
    <row r="20" spans="1:15" ht="18.75">
      <c r="A20" s="44">
        <v>95</v>
      </c>
      <c r="B20" s="45">
        <f>(0.5-((1-(A20/100))/2))+0.5</f>
        <v>0.97499999999999998</v>
      </c>
      <c r="C20" s="47">
        <f>NORMSINV(B20)</f>
        <v>1.9599639845400536</v>
      </c>
      <c r="L20" s="21" t="s">
        <v>16</v>
      </c>
      <c r="M20" s="27" t="s">
        <v>20</v>
      </c>
      <c r="N20" s="27" t="s">
        <v>19</v>
      </c>
      <c r="O20" s="27"/>
    </row>
    <row r="21" spans="1:15" ht="18.75">
      <c r="L21" s="27" t="s">
        <v>17</v>
      </c>
      <c r="M21" s="27" t="s">
        <v>21</v>
      </c>
      <c r="N21" s="27" t="s">
        <v>22</v>
      </c>
      <c r="O21" s="27"/>
    </row>
    <row r="22" spans="1:15" ht="18.75">
      <c r="I22" s="12" t="s">
        <v>14</v>
      </c>
      <c r="L22" s="27" t="s">
        <v>23</v>
      </c>
      <c r="M22" s="27" t="s">
        <v>24</v>
      </c>
      <c r="N22" s="27" t="s">
        <v>25</v>
      </c>
      <c r="O22" s="27"/>
    </row>
    <row r="23" spans="1:15" ht="18.75">
      <c r="L23" s="27" t="s">
        <v>26</v>
      </c>
      <c r="M23" s="27" t="s">
        <v>27</v>
      </c>
      <c r="N23" s="27" t="s">
        <v>28</v>
      </c>
      <c r="O23" s="27"/>
    </row>
    <row r="24" spans="1:15" ht="18.75">
      <c r="A24" s="42" t="s">
        <v>45</v>
      </c>
    </row>
    <row r="25" spans="1:15" ht="18.75">
      <c r="A25" s="40" t="s">
        <v>16</v>
      </c>
      <c r="B25" s="41" t="s">
        <v>42</v>
      </c>
      <c r="C25" s="43" t="s">
        <v>43</v>
      </c>
      <c r="D25" s="43" t="s">
        <v>52</v>
      </c>
    </row>
    <row r="26" spans="1:15">
      <c r="A26" s="44">
        <f>0.9</f>
        <v>0.9</v>
      </c>
      <c r="B26" s="55">
        <f>1-A26</f>
        <v>9.9999999999999978E-2</v>
      </c>
      <c r="C26" s="54">
        <f>NORMSINV(A26)</f>
        <v>1.2815515655446006</v>
      </c>
      <c r="D26" s="47">
        <f>NORMSINV(1-B26/2)</f>
        <v>1.6448536269514715</v>
      </c>
      <c r="E26" s="46" t="s">
        <v>14</v>
      </c>
    </row>
    <row r="27" spans="1:15">
      <c r="A27" s="44">
        <v>0.95</v>
      </c>
      <c r="B27" s="55">
        <f>1-A27</f>
        <v>5.0000000000000044E-2</v>
      </c>
      <c r="C27" s="54">
        <f>NORMSINV(A27)</f>
        <v>1.6448536269514715</v>
      </c>
      <c r="D27" s="47">
        <f>NORMSINV(1-B27/2)</f>
        <v>1.9599639845400536</v>
      </c>
      <c r="E27" s="46" t="s">
        <v>14</v>
      </c>
    </row>
    <row r="28" spans="1:15">
      <c r="A28" s="44">
        <v>0.97</v>
      </c>
      <c r="B28" s="55">
        <f>1-A28</f>
        <v>3.0000000000000027E-2</v>
      </c>
      <c r="C28" s="54">
        <f>NORMSINV(A28)</f>
        <v>1.8807936081512504</v>
      </c>
      <c r="D28" s="47">
        <f>NORMSINV(1-B28/2)</f>
        <v>2.1700903775845601</v>
      </c>
      <c r="E28" s="46" t="s">
        <v>14</v>
      </c>
    </row>
    <row r="32" spans="1:15" ht="18.75">
      <c r="A32" s="42" t="s">
        <v>50</v>
      </c>
      <c r="B32" s="12" t="s">
        <v>14</v>
      </c>
      <c r="C32" s="12" t="s">
        <v>14</v>
      </c>
    </row>
    <row r="33" spans="1:6" ht="18.75">
      <c r="A33" s="49" t="s">
        <v>16</v>
      </c>
      <c r="B33" s="50" t="s">
        <v>42</v>
      </c>
      <c r="C33" s="50" t="s">
        <v>29</v>
      </c>
      <c r="D33" s="50" t="s">
        <v>46</v>
      </c>
      <c r="E33" s="43" t="s">
        <v>51</v>
      </c>
      <c r="F33" s="43" t="s">
        <v>44</v>
      </c>
    </row>
    <row r="34" spans="1:6">
      <c r="A34" s="44">
        <v>0.95</v>
      </c>
      <c r="B34" s="45">
        <f>1-A34</f>
        <v>5.0000000000000044E-2</v>
      </c>
      <c r="C34" s="44">
        <v>25</v>
      </c>
      <c r="D34" s="45">
        <f>C34-1</f>
        <v>24</v>
      </c>
      <c r="E34" s="47">
        <f>_xlfn.T.INV(1-B34/2,D34)</f>
        <v>2.0638985616280254</v>
      </c>
      <c r="F34" s="54">
        <f>_xlfn.T.INV(1-B34,D34)</f>
        <v>1.7108820799094284</v>
      </c>
    </row>
    <row r="35" spans="1:6">
      <c r="B35" s="12" t="s">
        <v>14</v>
      </c>
    </row>
  </sheetData>
  <mergeCells count="1">
    <mergeCell ref="F4:M4"/>
  </mergeCells>
  <printOptions headings="1" gridLine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"/>
  <sheetViews>
    <sheetView showGridLines="0" showRowColHeaders="0" zoomScaleNormal="100" workbookViewId="0">
      <selection activeCell="C8" sqref="C8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6.28515625" style="1" customWidth="1"/>
    <col min="4" max="4" width="9.140625" style="1"/>
    <col min="5" max="5" width="21.42578125" style="1" bestFit="1" customWidth="1"/>
    <col min="6" max="6" width="15.28515625" style="1" customWidth="1"/>
    <col min="7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3" t="s">
        <v>1</v>
      </c>
      <c r="C1" s="53"/>
      <c r="D1" s="53"/>
      <c r="E1" s="53"/>
      <c r="F1" s="53"/>
      <c r="H1" s="53" t="s">
        <v>11</v>
      </c>
      <c r="I1" s="53"/>
      <c r="J1" s="53"/>
      <c r="K1" s="53"/>
      <c r="L1" s="53"/>
    </row>
    <row r="3" spans="2:14" ht="15.75">
      <c r="B3" s="20" t="s">
        <v>16</v>
      </c>
      <c r="C3" s="17">
        <v>0.95</v>
      </c>
      <c r="E3" s="18" t="s">
        <v>2</v>
      </c>
      <c r="F3" s="19">
        <f>C4*(C6/SQRT(C5))</f>
        <v>69.295191217483875</v>
      </c>
    </row>
    <row r="4" spans="2:14" ht="15.75">
      <c r="B4" s="20" t="s">
        <v>15</v>
      </c>
      <c r="C4" s="28">
        <f>NORMSINV(C3+((1-C3)/2))</f>
        <v>1.9599639845400536</v>
      </c>
      <c r="I4" s="4" t="s">
        <v>3</v>
      </c>
      <c r="J4" s="16">
        <f>C7-F3</f>
        <v>48530.704808782517</v>
      </c>
      <c r="K4" s="16">
        <f>C7+F3</f>
        <v>48669.295191217483</v>
      </c>
      <c r="L4" s="5" t="s">
        <v>4</v>
      </c>
      <c r="N4" s="9" t="s">
        <v>5</v>
      </c>
    </row>
    <row r="5" spans="2:14" ht="15.75">
      <c r="B5" s="20" t="s">
        <v>29</v>
      </c>
      <c r="C5" s="2">
        <v>200</v>
      </c>
      <c r="N5" s="10" t="s">
        <v>6</v>
      </c>
    </row>
    <row r="6" spans="2:14" ht="15.75">
      <c r="B6" s="20" t="s">
        <v>17</v>
      </c>
      <c r="C6" s="2">
        <v>500</v>
      </c>
    </row>
    <row r="7" spans="2:14" ht="15.75">
      <c r="B7" s="20" t="s">
        <v>26</v>
      </c>
      <c r="C7" s="2">
        <v>48600</v>
      </c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32"/>
  <sheetViews>
    <sheetView showGridLines="0" showRowColHeaders="0" zoomScaleNormal="100" workbookViewId="0">
      <selection activeCell="B6" sqref="B6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7.42578125" style="1" customWidth="1"/>
    <col min="4" max="4" width="9.140625" style="1"/>
    <col min="5" max="5" width="21.42578125" style="1" bestFit="1" customWidth="1"/>
    <col min="6" max="6" width="16.5703125" style="1" customWidth="1"/>
    <col min="7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3" t="s">
        <v>1</v>
      </c>
      <c r="C1" s="53"/>
      <c r="D1" s="53"/>
      <c r="E1" s="53"/>
      <c r="F1" s="53"/>
      <c r="H1" s="53" t="s">
        <v>11</v>
      </c>
      <c r="I1" s="53"/>
      <c r="J1" s="53"/>
      <c r="K1" s="53"/>
      <c r="L1" s="53"/>
    </row>
    <row r="3" spans="2:14" ht="15.75">
      <c r="B3" s="22" t="s">
        <v>16</v>
      </c>
      <c r="C3" s="17">
        <v>0.95</v>
      </c>
      <c r="E3" s="3" t="s">
        <v>2</v>
      </c>
      <c r="F3" s="15">
        <f>C4*(C6/SQRT(C5))</f>
        <v>0.85259056648718945</v>
      </c>
    </row>
    <row r="4" spans="2:14" ht="15.75">
      <c r="B4" s="20" t="s">
        <v>30</v>
      </c>
      <c r="C4" s="28">
        <f>_xlfn.T.INV(C3+((1-C3)/2),C5-1)</f>
        <v>2.0095752371292388</v>
      </c>
      <c r="I4" s="4" t="s">
        <v>3</v>
      </c>
      <c r="J4" s="16">
        <f>C7-F3</f>
        <v>8.1474094335128111</v>
      </c>
      <c r="K4" s="16">
        <f>C7+F3</f>
        <v>9.8525905664871889</v>
      </c>
      <c r="L4" s="5" t="s">
        <v>4</v>
      </c>
      <c r="N4" s="9" t="s">
        <v>5</v>
      </c>
    </row>
    <row r="5" spans="2:14" ht="15.75">
      <c r="B5" s="20" t="s">
        <v>29</v>
      </c>
      <c r="C5" s="2">
        <v>50</v>
      </c>
      <c r="N5" s="10" t="s">
        <v>6</v>
      </c>
    </row>
    <row r="6" spans="2:14" ht="15.75">
      <c r="B6" s="20" t="s">
        <v>55</v>
      </c>
      <c r="C6" s="2">
        <v>3</v>
      </c>
    </row>
    <row r="7" spans="2:14" ht="15.75">
      <c r="B7" s="20" t="s">
        <v>26</v>
      </c>
      <c r="C7" s="2">
        <v>9</v>
      </c>
      <c r="J7" s="11"/>
    </row>
    <row r="8" spans="2:14">
      <c r="I8" s="11"/>
      <c r="J8" s="11"/>
    </row>
    <row r="32" spans="3:3">
      <c r="C32" s="1" t="s">
        <v>14</v>
      </c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8"/>
  <sheetViews>
    <sheetView showGridLines="0" showRowColHeaders="0" zoomScaleNormal="100" workbookViewId="0">
      <selection activeCell="C5" sqref="C5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9.85546875" style="1" customWidth="1"/>
    <col min="4" max="4" width="9.140625" style="1"/>
    <col min="5" max="5" width="21.42578125" style="1" bestFit="1" customWidth="1"/>
    <col min="6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53" t="s">
        <v>1</v>
      </c>
      <c r="C1" s="53"/>
      <c r="D1" s="53"/>
      <c r="E1" s="53"/>
      <c r="F1" s="53"/>
      <c r="H1" s="53" t="s">
        <v>11</v>
      </c>
      <c r="I1" s="53"/>
      <c r="J1" s="53"/>
      <c r="K1" s="53"/>
      <c r="L1" s="53"/>
    </row>
    <row r="3" spans="2:14" ht="15.75">
      <c r="B3" s="22" t="s">
        <v>16</v>
      </c>
      <c r="C3" s="17">
        <v>0.95</v>
      </c>
      <c r="E3" s="3" t="s">
        <v>2</v>
      </c>
      <c r="F3" s="15" t="e">
        <f>C4*(SQRT(C6/C5))</f>
        <v>#NUM!</v>
      </c>
    </row>
    <row r="4" spans="2:14" ht="15.75">
      <c r="B4" s="20" t="s">
        <v>15</v>
      </c>
      <c r="C4" s="28">
        <f>NORMSINV(C3+((1-C3)/2))</f>
        <v>1.9599639845400536</v>
      </c>
      <c r="I4" s="4" t="s">
        <v>3</v>
      </c>
      <c r="J4" s="16" t="e">
        <f>C7-F3</f>
        <v>#NUM!</v>
      </c>
      <c r="K4" s="16" t="e">
        <f>C7+F3</f>
        <v>#NUM!</v>
      </c>
      <c r="L4" s="5" t="s">
        <v>4</v>
      </c>
      <c r="N4" s="9" t="s">
        <v>5</v>
      </c>
    </row>
    <row r="5" spans="2:14" ht="15.75">
      <c r="B5" s="20" t="s">
        <v>29</v>
      </c>
      <c r="C5" s="2">
        <v>70</v>
      </c>
      <c r="N5" s="10" t="s">
        <v>6</v>
      </c>
    </row>
    <row r="6" spans="2:14" ht="15.75">
      <c r="B6" s="20" t="s">
        <v>31</v>
      </c>
      <c r="C6" s="29">
        <f>C7*(1-C7)</f>
        <v>-12</v>
      </c>
    </row>
    <row r="7" spans="2:14" ht="15.75">
      <c r="B7" s="20" t="s">
        <v>32</v>
      </c>
      <c r="C7" s="2">
        <v>4</v>
      </c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3:K13"/>
  <sheetViews>
    <sheetView showGridLines="0" showRowColHeaders="0" workbookViewId="0"/>
  </sheetViews>
  <sheetFormatPr defaultRowHeight="12.75"/>
  <cols>
    <col min="1" max="16384" width="9.140625" style="12"/>
  </cols>
  <sheetData>
    <row r="13" spans="4:11" ht="26.25">
      <c r="D13" s="51" t="s">
        <v>7</v>
      </c>
      <c r="E13" s="52"/>
      <c r="F13" s="52"/>
      <c r="G13" s="52"/>
      <c r="H13" s="52"/>
      <c r="I13" s="52"/>
      <c r="J13" s="52"/>
      <c r="K13" s="52"/>
    </row>
  </sheetData>
  <mergeCells count="1">
    <mergeCell ref="D13:K1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9"/>
  <sheetViews>
    <sheetView showGridLines="0" showRowColHeaders="0" tabSelected="1" zoomScaleNormal="100" workbookViewId="0">
      <selection activeCell="B3" sqref="B3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3.28515625" style="1" customWidth="1"/>
    <col min="4" max="4" width="3.42578125" style="1" customWidth="1"/>
    <col min="5" max="5" width="21.42578125" style="1" bestFit="1" customWidth="1"/>
    <col min="6" max="6" width="13.5703125" style="1" customWidth="1"/>
    <col min="7" max="7" width="3.85546875" style="1" customWidth="1"/>
    <col min="8" max="8" width="9.28515625" style="1" bestFit="1" customWidth="1"/>
    <col min="9" max="9" width="12.7109375" style="1" customWidth="1"/>
    <col min="10" max="10" width="10.42578125" style="1" bestFit="1" customWidth="1"/>
    <col min="11" max="11" width="8.7109375" style="1" bestFit="1" customWidth="1"/>
    <col min="12" max="12" width="11.28515625" style="1" customWidth="1"/>
    <col min="13" max="13" width="2.5703125" style="1" customWidth="1"/>
    <col min="14" max="14" width="12" style="1" bestFit="1" customWidth="1"/>
    <col min="15" max="15" width="16" style="1" customWidth="1"/>
    <col min="16" max="16" width="9.140625" style="1"/>
    <col min="17" max="17" width="8.7109375" style="1" bestFit="1" customWidth="1"/>
    <col min="18" max="18" width="16.2851562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3" t="s">
        <v>8</v>
      </c>
      <c r="C1" s="53"/>
      <c r="D1" s="53"/>
      <c r="E1" s="53"/>
      <c r="F1" s="53"/>
      <c r="G1" s="13"/>
      <c r="H1" s="53" t="s">
        <v>12</v>
      </c>
      <c r="I1" s="53"/>
      <c r="J1" s="53"/>
      <c r="K1" s="53"/>
      <c r="L1" s="53"/>
      <c r="N1" s="53" t="s">
        <v>13</v>
      </c>
      <c r="O1" s="53"/>
      <c r="P1" s="53"/>
      <c r="Q1" s="53"/>
      <c r="R1" s="53"/>
    </row>
    <row r="2" spans="2:20" s="6" customFormat="1">
      <c r="B2" s="14"/>
      <c r="C2" s="14"/>
      <c r="D2" s="14"/>
      <c r="E2" s="14"/>
      <c r="F2" s="14"/>
      <c r="G2" s="13"/>
      <c r="H2" s="14"/>
      <c r="I2" s="14"/>
      <c r="J2" s="14"/>
      <c r="K2" s="14"/>
      <c r="L2" s="14"/>
      <c r="N2" s="14"/>
      <c r="O2" s="14"/>
      <c r="P2" s="14"/>
      <c r="Q2" s="14"/>
      <c r="R2" s="14"/>
    </row>
    <row r="3" spans="2:20" ht="15.75">
      <c r="B3" s="22" t="s">
        <v>16</v>
      </c>
      <c r="C3" s="2">
        <v>0.95</v>
      </c>
      <c r="E3" s="20" t="s">
        <v>26</v>
      </c>
      <c r="F3" s="2">
        <v>66.2</v>
      </c>
      <c r="G3" s="13"/>
      <c r="H3" s="22" t="s">
        <v>16</v>
      </c>
      <c r="I3" s="2">
        <v>0.95</v>
      </c>
      <c r="K3" s="20" t="s">
        <v>26</v>
      </c>
      <c r="L3" s="2">
        <v>66.2</v>
      </c>
      <c r="N3" s="22" t="s">
        <v>16</v>
      </c>
      <c r="O3" s="2">
        <v>0.97</v>
      </c>
      <c r="Q3" s="20" t="s">
        <v>26</v>
      </c>
      <c r="R3" s="2"/>
    </row>
    <row r="4" spans="2:20" ht="15.75">
      <c r="B4" s="20" t="s">
        <v>42</v>
      </c>
      <c r="C4" s="30">
        <f>1-C3</f>
        <v>5.0000000000000044E-2</v>
      </c>
      <c r="E4" s="24" t="s">
        <v>35</v>
      </c>
      <c r="F4" s="33">
        <f>(F3-C8)/(C7/(SQRT(C6)))</f>
        <v>2.2857142857142909</v>
      </c>
      <c r="G4" s="13"/>
      <c r="H4" s="23" t="s">
        <v>42</v>
      </c>
      <c r="I4" s="30">
        <f>1-I3</f>
        <v>5.0000000000000044E-2</v>
      </c>
      <c r="K4" s="24" t="s">
        <v>35</v>
      </c>
      <c r="L4" s="33">
        <f>(L3-I8)/(I7/(SQRT(I6)))</f>
        <v>2.2857142857142909</v>
      </c>
      <c r="N4" s="23" t="s">
        <v>42</v>
      </c>
      <c r="O4" s="30">
        <f>1-O3</f>
        <v>3.0000000000000027E-2</v>
      </c>
      <c r="Q4" s="24" t="s">
        <v>35</v>
      </c>
      <c r="R4" s="33" t="e">
        <f>(R3-O8)/(O7/(SQRT(O6)))</f>
        <v>#DIV/0!</v>
      </c>
    </row>
    <row r="5" spans="2:20" ht="15.75">
      <c r="B5" s="20" t="s">
        <v>53</v>
      </c>
      <c r="C5" s="31">
        <f>NORMSINV(C4+((1-C4)/2))</f>
        <v>6.2706777943213846E-2</v>
      </c>
      <c r="E5" s="25" t="s">
        <v>36</v>
      </c>
      <c r="F5" s="57">
        <f>IF(F4&gt;=0,2*(1-_xlfn.NORM.S.DIST(F4, TRUE)),2*(_xlfn.NORM.S.DIST(F4, TRUE)))</f>
        <v>2.2270978959232357E-2</v>
      </c>
      <c r="G5" s="13"/>
      <c r="H5" s="23" t="s">
        <v>54</v>
      </c>
      <c r="I5" s="28">
        <f>NORMSINV(1-I3)</f>
        <v>-1.6448536269514715</v>
      </c>
      <c r="K5" s="25" t="s">
        <v>36</v>
      </c>
      <c r="L5" s="34">
        <f>1-_xlfn.NORM.S.DIST(L4, TRUE)</f>
        <v>1.1135489479616179E-2</v>
      </c>
      <c r="N5" s="26" t="s">
        <v>54</v>
      </c>
      <c r="O5" s="28">
        <f>NORMSINV(O3)</f>
        <v>1.8807936081512504</v>
      </c>
      <c r="Q5" s="25" t="s">
        <v>36</v>
      </c>
      <c r="R5" s="32" t="e">
        <f>_xlfn.NORM.S.DIST(R4, TRUE)</f>
        <v>#DIV/0!</v>
      </c>
    </row>
    <row r="6" spans="2:20" ht="15.75">
      <c r="B6" s="20" t="s">
        <v>29</v>
      </c>
      <c r="C6" s="2">
        <v>64</v>
      </c>
      <c r="D6" s="6"/>
      <c r="E6" s="6"/>
      <c r="F6" s="6"/>
      <c r="G6" s="13"/>
      <c r="H6" s="23" t="s">
        <v>29</v>
      </c>
      <c r="I6" s="2">
        <v>64</v>
      </c>
      <c r="J6" s="6"/>
      <c r="K6" s="6"/>
      <c r="L6" s="6"/>
      <c r="N6" s="26" t="s">
        <v>29</v>
      </c>
      <c r="O6" s="2"/>
      <c r="P6" s="6"/>
      <c r="Q6" s="6"/>
      <c r="R6" s="7"/>
      <c r="T6" s="9" t="s">
        <v>5</v>
      </c>
    </row>
    <row r="7" spans="2:20" ht="15.75">
      <c r="B7" s="20" t="s">
        <v>17</v>
      </c>
      <c r="C7" s="2">
        <v>4.2</v>
      </c>
      <c r="G7" s="13"/>
      <c r="H7" s="20" t="s">
        <v>17</v>
      </c>
      <c r="I7" s="2">
        <v>4.2</v>
      </c>
      <c r="N7" s="26" t="s">
        <v>17</v>
      </c>
      <c r="O7" s="2"/>
      <c r="T7" s="10" t="s">
        <v>6</v>
      </c>
    </row>
    <row r="8" spans="2:20" ht="15.75">
      <c r="B8" s="20" t="s">
        <v>23</v>
      </c>
      <c r="C8" s="2">
        <v>65</v>
      </c>
      <c r="G8" s="13"/>
      <c r="H8" s="23" t="s">
        <v>23</v>
      </c>
      <c r="I8" s="2">
        <v>65</v>
      </c>
      <c r="N8" s="26" t="s">
        <v>23</v>
      </c>
      <c r="O8" s="2"/>
    </row>
    <row r="9" spans="2:20">
      <c r="G9" s="13"/>
      <c r="H9" s="13"/>
      <c r="I9" s="13"/>
      <c r="J9" s="13"/>
      <c r="K9" s="13"/>
      <c r="L9" s="13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9"/>
  <sheetViews>
    <sheetView showGridLines="0" showRowColHeaders="0" zoomScaleNormal="100" workbookViewId="0">
      <selection activeCell="C4" sqref="C4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5" style="1" customWidth="1"/>
    <col min="4" max="4" width="3.42578125" style="1" customWidth="1"/>
    <col min="5" max="5" width="21.42578125" style="1" bestFit="1" customWidth="1"/>
    <col min="6" max="6" width="13.7109375" style="1" customWidth="1"/>
    <col min="7" max="7" width="3.85546875" style="1" customWidth="1"/>
    <col min="8" max="8" width="9.28515625" style="1" bestFit="1" customWidth="1"/>
    <col min="9" max="9" width="16.42578125" style="1" customWidth="1"/>
    <col min="10" max="10" width="10.42578125" style="1" bestFit="1" customWidth="1"/>
    <col min="11" max="11" width="8.7109375" style="1" bestFit="1" customWidth="1"/>
    <col min="12" max="12" width="14.28515625" style="1" customWidth="1"/>
    <col min="13" max="13" width="2.5703125" style="1" customWidth="1"/>
    <col min="14" max="14" width="12" style="1" bestFit="1" customWidth="1"/>
    <col min="15" max="15" width="12.5703125" style="1" customWidth="1"/>
    <col min="16" max="16" width="9.140625" style="1"/>
    <col min="17" max="17" width="8.7109375" style="1" bestFit="1" customWidth="1"/>
    <col min="18" max="18" width="12.14062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3" t="s">
        <v>8</v>
      </c>
      <c r="C1" s="53"/>
      <c r="D1" s="53"/>
      <c r="E1" s="53"/>
      <c r="F1" s="53"/>
      <c r="G1" s="13"/>
      <c r="H1" s="53" t="s">
        <v>12</v>
      </c>
      <c r="I1" s="53"/>
      <c r="J1" s="53"/>
      <c r="K1" s="53"/>
      <c r="L1" s="53"/>
      <c r="N1" s="53" t="s">
        <v>13</v>
      </c>
      <c r="O1" s="53"/>
      <c r="P1" s="53"/>
      <c r="Q1" s="53"/>
      <c r="R1" s="53"/>
    </row>
    <row r="2" spans="2:20" s="6" customFormat="1">
      <c r="B2" s="14"/>
      <c r="C2" s="14"/>
      <c r="D2" s="14"/>
      <c r="E2" s="14"/>
      <c r="F2" s="14"/>
      <c r="G2" s="13"/>
      <c r="H2" s="14"/>
      <c r="I2" s="14"/>
      <c r="J2" s="14"/>
      <c r="K2" s="14"/>
      <c r="L2" s="14"/>
      <c r="N2" s="14"/>
      <c r="O2" s="14"/>
      <c r="P2" s="14"/>
      <c r="Q2" s="14"/>
      <c r="R2" s="14"/>
    </row>
    <row r="3" spans="2:20" ht="15.75">
      <c r="B3" s="26" t="s">
        <v>16</v>
      </c>
      <c r="C3" s="2">
        <v>0.95</v>
      </c>
      <c r="E3" s="20" t="s">
        <v>26</v>
      </c>
      <c r="F3" s="2">
        <v>9</v>
      </c>
      <c r="G3" s="13"/>
      <c r="H3" s="26" t="s">
        <v>16</v>
      </c>
      <c r="I3" s="2">
        <v>0.95</v>
      </c>
      <c r="K3" s="20" t="s">
        <v>26</v>
      </c>
      <c r="L3" s="2">
        <v>36.74</v>
      </c>
      <c r="N3" s="26" t="s">
        <v>16</v>
      </c>
      <c r="O3" s="2">
        <v>0.95</v>
      </c>
      <c r="Q3" s="20" t="s">
        <v>26</v>
      </c>
      <c r="R3" s="2">
        <v>36.74</v>
      </c>
    </row>
    <row r="4" spans="2:20" ht="15.75">
      <c r="B4" s="20" t="s">
        <v>42</v>
      </c>
      <c r="C4" s="30">
        <f>1-C3</f>
        <v>5.0000000000000044E-2</v>
      </c>
      <c r="E4" s="24" t="s">
        <v>30</v>
      </c>
      <c r="F4" s="19">
        <f>(F3-C8)/(C7/(SQRT(C6)))</f>
        <v>2.3570226039551585</v>
      </c>
      <c r="G4" s="13"/>
      <c r="H4" s="20" t="s">
        <v>42</v>
      </c>
      <c r="I4" s="30">
        <f>1-I3</f>
        <v>5.0000000000000044E-2</v>
      </c>
      <c r="K4" s="24" t="s">
        <v>30</v>
      </c>
      <c r="L4" s="56">
        <f>(L3-I8)/(I7/SQRT(I6))</f>
        <v>-6.519999999999996</v>
      </c>
      <c r="N4" s="20" t="s">
        <v>42</v>
      </c>
      <c r="O4" s="30">
        <f>1-O3</f>
        <v>5.0000000000000044E-2</v>
      </c>
      <c r="Q4" s="24" t="s">
        <v>30</v>
      </c>
      <c r="R4" s="33">
        <f>(R3-O8)/(O7/SQRT(O6))</f>
        <v>-6.519999999999996</v>
      </c>
    </row>
    <row r="5" spans="2:20" ht="15.75">
      <c r="B5" s="26" t="s">
        <v>38</v>
      </c>
      <c r="C5" s="31">
        <f>_xlfn.T.INV(C4+((1-C4)/2),C6-1)</f>
        <v>6.3028780966021908E-2</v>
      </c>
      <c r="E5" s="25" t="s">
        <v>36</v>
      </c>
      <c r="F5" s="32">
        <f>IF(F4&gt;=0,2*(1-_xlfn.T.DIST(F4,C6-1, TRUE)),2*(_xlfn.T.DIST(F4,C6-1, TRUE)))</f>
        <v>2.2462232199022436E-2</v>
      </c>
      <c r="G5" s="13"/>
      <c r="H5" s="20" t="s">
        <v>56</v>
      </c>
      <c r="I5" s="28">
        <f>_xlfn.T.INV(0.95,I6-1)</f>
        <v>1.7108820799094284</v>
      </c>
      <c r="K5" s="25" t="s">
        <v>36</v>
      </c>
      <c r="L5" s="34">
        <f>1-_xlfn.T.DIST(L4,I6-1, TRUE)</f>
        <v>0.99999951878538884</v>
      </c>
      <c r="N5" s="20" t="s">
        <v>56</v>
      </c>
      <c r="O5" s="28">
        <f>_xlfn.T.INV(O3,O6-1)</f>
        <v>1.7108820799094284</v>
      </c>
      <c r="Q5" s="25" t="s">
        <v>36</v>
      </c>
      <c r="R5" s="32">
        <f>_xlfn.T.DIST(R4,O6-1, TRUE)</f>
        <v>4.8121461111653765E-7</v>
      </c>
    </row>
    <row r="6" spans="2:20" ht="15.75">
      <c r="B6" s="26" t="s">
        <v>29</v>
      </c>
      <c r="C6" s="2">
        <v>50</v>
      </c>
      <c r="D6" s="6"/>
      <c r="E6" s="6"/>
      <c r="F6" s="6"/>
      <c r="G6" s="13"/>
      <c r="H6" s="20" t="s">
        <v>29</v>
      </c>
      <c r="I6" s="2">
        <v>25</v>
      </c>
      <c r="J6" s="6"/>
      <c r="K6" s="6"/>
      <c r="L6" s="6"/>
      <c r="N6" s="20" t="s">
        <v>29</v>
      </c>
      <c r="O6" s="2">
        <v>25</v>
      </c>
      <c r="P6" s="6"/>
      <c r="Q6" s="6"/>
      <c r="R6" s="7"/>
      <c r="T6" s="9" t="s">
        <v>5</v>
      </c>
    </row>
    <row r="7" spans="2:20" ht="15.75">
      <c r="B7" s="26" t="s">
        <v>55</v>
      </c>
      <c r="C7" s="2">
        <v>3</v>
      </c>
      <c r="G7" s="13"/>
      <c r="H7" s="20" t="s">
        <v>55</v>
      </c>
      <c r="I7" s="2">
        <v>2.5</v>
      </c>
      <c r="N7" s="20" t="s">
        <v>55</v>
      </c>
      <c r="O7" s="2">
        <v>2.5</v>
      </c>
      <c r="T7" s="10" t="s">
        <v>6</v>
      </c>
    </row>
    <row r="8" spans="2:20" ht="15.75">
      <c r="B8" s="20" t="s">
        <v>23</v>
      </c>
      <c r="C8" s="2">
        <v>8</v>
      </c>
      <c r="G8" s="13"/>
      <c r="H8" s="20" t="s">
        <v>23</v>
      </c>
      <c r="I8" s="2">
        <v>40</v>
      </c>
      <c r="N8" s="20" t="s">
        <v>23</v>
      </c>
      <c r="O8" s="2">
        <v>40</v>
      </c>
    </row>
    <row r="9" spans="2:20">
      <c r="G9" s="13"/>
      <c r="H9" s="13"/>
      <c r="I9" s="13"/>
      <c r="J9" s="13"/>
      <c r="K9" s="13"/>
      <c r="L9" s="13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T9"/>
  <sheetViews>
    <sheetView showGridLines="0" showRowColHeaders="0" zoomScaleNormal="100" workbookViewId="0">
      <selection activeCell="M6" sqref="M6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3" style="1" customWidth="1"/>
    <col min="4" max="4" width="3.42578125" style="1" customWidth="1"/>
    <col min="5" max="5" width="21.42578125" style="1" bestFit="1" customWidth="1"/>
    <col min="6" max="6" width="13.85546875" style="1" customWidth="1"/>
    <col min="7" max="7" width="3.85546875" style="1" customWidth="1"/>
    <col min="8" max="8" width="9.28515625" style="1" bestFit="1" customWidth="1"/>
    <col min="9" max="9" width="14.42578125" style="1" customWidth="1"/>
    <col min="10" max="10" width="10.42578125" style="1" bestFit="1" customWidth="1"/>
    <col min="11" max="11" width="8.7109375" style="1" bestFit="1" customWidth="1"/>
    <col min="12" max="12" width="10.85546875" style="1" customWidth="1"/>
    <col min="13" max="13" width="2.5703125" style="1" customWidth="1"/>
    <col min="14" max="14" width="12" style="1" bestFit="1" customWidth="1"/>
    <col min="15" max="15" width="11.42578125" style="1" customWidth="1"/>
    <col min="16" max="16" width="9.140625" style="1"/>
    <col min="17" max="17" width="8.7109375" style="1" bestFit="1" customWidth="1"/>
    <col min="18" max="18" width="13.14062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53" t="s">
        <v>8</v>
      </c>
      <c r="C1" s="53"/>
      <c r="D1" s="53"/>
      <c r="E1" s="53"/>
      <c r="F1" s="53"/>
      <c r="G1" s="13"/>
      <c r="H1" s="53" t="s">
        <v>9</v>
      </c>
      <c r="I1" s="53"/>
      <c r="J1" s="53"/>
      <c r="K1" s="53"/>
      <c r="L1" s="53"/>
      <c r="N1" s="53" t="s">
        <v>10</v>
      </c>
      <c r="O1" s="53"/>
      <c r="P1" s="53"/>
      <c r="Q1" s="53"/>
      <c r="R1" s="53"/>
    </row>
    <row r="2" spans="2:20" s="6" customFormat="1">
      <c r="B2" s="14"/>
      <c r="C2" s="14"/>
      <c r="D2" s="14"/>
      <c r="E2" s="14"/>
      <c r="F2" s="14"/>
      <c r="G2" s="13"/>
      <c r="H2" s="14"/>
      <c r="I2" s="14"/>
      <c r="J2" s="14"/>
      <c r="K2" s="14"/>
      <c r="L2" s="14"/>
      <c r="N2" s="14"/>
      <c r="O2" s="14"/>
      <c r="P2" s="14"/>
      <c r="Q2" s="14"/>
      <c r="R2" s="14"/>
    </row>
    <row r="3" spans="2:20" ht="15.75">
      <c r="B3" s="37" t="s">
        <v>33</v>
      </c>
      <c r="C3" s="2">
        <v>22</v>
      </c>
      <c r="E3" s="37" t="s">
        <v>41</v>
      </c>
      <c r="F3" s="2"/>
      <c r="G3" s="13"/>
      <c r="H3" s="37" t="s">
        <v>33</v>
      </c>
      <c r="I3" s="8"/>
      <c r="K3" s="37" t="s">
        <v>41</v>
      </c>
      <c r="L3" s="2"/>
      <c r="N3" s="37" t="s">
        <v>33</v>
      </c>
      <c r="O3" s="2"/>
      <c r="Q3" s="37" t="s">
        <v>41</v>
      </c>
      <c r="R3" s="2"/>
    </row>
    <row r="4" spans="2:20" ht="15.75">
      <c r="B4" s="37" t="s">
        <v>16</v>
      </c>
      <c r="C4" s="30">
        <f>1-C3</f>
        <v>-21</v>
      </c>
      <c r="E4" s="38" t="s">
        <v>35</v>
      </c>
      <c r="F4" s="19" t="e">
        <f>(F3-C8)/(SQRT((C8*(1-C8)/C6)))</f>
        <v>#NUM!</v>
      </c>
      <c r="G4" s="13"/>
      <c r="H4" s="37" t="s">
        <v>16</v>
      </c>
      <c r="I4" s="30">
        <f>1-I3</f>
        <v>1</v>
      </c>
      <c r="K4" s="38" t="s">
        <v>35</v>
      </c>
      <c r="L4" s="19" t="e">
        <f>(L3-I8)/(SQRT((I8*(1-I8)/I6)))</f>
        <v>#DIV/0!</v>
      </c>
      <c r="N4" s="37" t="s">
        <v>16</v>
      </c>
      <c r="O4" s="30">
        <f>1-O3</f>
        <v>1</v>
      </c>
      <c r="Q4" s="38" t="s">
        <v>35</v>
      </c>
      <c r="R4" s="36" t="e">
        <f>(R3-O8)/(SQRT((O8*(1-O8)/O6)))</f>
        <v>#DIV/0!</v>
      </c>
    </row>
    <row r="5" spans="2:20" ht="15.75">
      <c r="B5" s="37" t="s">
        <v>34</v>
      </c>
      <c r="C5" s="31" t="e">
        <f>NORMSINV(C4+((1-C4)/2))</f>
        <v>#NUM!</v>
      </c>
      <c r="E5" s="39" t="s">
        <v>36</v>
      </c>
      <c r="F5" s="35" t="e">
        <f>IF(F4&gt;=0, 2*(1-_xlfn.NORM.S.DIST(F4, TRUE)), 2*(_xlfn.NORM.S.DIST(F4, TRUE)))</f>
        <v>#NUM!</v>
      </c>
      <c r="G5" s="13"/>
      <c r="H5" s="37" t="s">
        <v>37</v>
      </c>
      <c r="I5" s="31" t="e">
        <f>NORMSINV(1-I3)</f>
        <v>#NUM!</v>
      </c>
      <c r="K5" s="39" t="s">
        <v>36</v>
      </c>
      <c r="L5" s="32" t="e">
        <f>1-_xlfn.NORM.S.DIST(L4, TRUE)</f>
        <v>#DIV/0!</v>
      </c>
      <c r="N5" s="37" t="s">
        <v>37</v>
      </c>
      <c r="O5" s="31" t="e">
        <f>NORMSINV(O3)</f>
        <v>#NUM!</v>
      </c>
      <c r="Q5" s="39" t="s">
        <v>36</v>
      </c>
      <c r="R5" s="35" t="e">
        <f>_xlfn.NORM.S.DIST(R4, TRUE)</f>
        <v>#DIV/0!</v>
      </c>
    </row>
    <row r="6" spans="2:20" ht="15.75">
      <c r="B6" s="37" t="s">
        <v>29</v>
      </c>
      <c r="C6" s="2">
        <v>30</v>
      </c>
      <c r="D6" s="6"/>
      <c r="E6" s="6"/>
      <c r="F6" s="6"/>
      <c r="G6" s="13"/>
      <c r="H6" s="37" t="s">
        <v>29</v>
      </c>
      <c r="I6" s="2"/>
      <c r="J6" s="6"/>
      <c r="K6" s="6"/>
      <c r="L6" s="6"/>
      <c r="N6" s="37" t="s">
        <v>29</v>
      </c>
      <c r="O6" s="2"/>
      <c r="P6" s="6"/>
      <c r="Q6" s="6"/>
      <c r="R6" s="6"/>
      <c r="T6" s="9" t="s">
        <v>5</v>
      </c>
    </row>
    <row r="7" spans="2:20" ht="15.75">
      <c r="B7" s="37" t="s">
        <v>39</v>
      </c>
      <c r="C7" s="29">
        <f>C8*(1-C8)</f>
        <v>-2</v>
      </c>
      <c r="G7" s="13"/>
      <c r="H7" s="37" t="s">
        <v>39</v>
      </c>
      <c r="I7" s="29">
        <f>I8*(1-I8)</f>
        <v>0</v>
      </c>
      <c r="N7" s="37" t="s">
        <v>39</v>
      </c>
      <c r="O7" s="29">
        <f>O8*(1-O8)</f>
        <v>0</v>
      </c>
      <c r="T7" s="10" t="s">
        <v>6</v>
      </c>
    </row>
    <row r="8" spans="2:20" ht="15.75">
      <c r="B8" s="37" t="s">
        <v>40</v>
      </c>
      <c r="C8" s="2">
        <v>2</v>
      </c>
      <c r="G8" s="13"/>
      <c r="H8" s="37" t="s">
        <v>40</v>
      </c>
      <c r="I8" s="2"/>
      <c r="N8" s="37" t="s">
        <v>40</v>
      </c>
      <c r="O8" s="2"/>
    </row>
    <row r="9" spans="2:20">
      <c r="G9" s="13"/>
      <c r="H9" s="13"/>
      <c r="I9" s="13"/>
      <c r="J9" s="13"/>
      <c r="K9" s="13"/>
      <c r="L9" s="13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Intervalo_Confiança=&gt;</vt:lpstr>
      <vt:lpstr>IC-Média_Z</vt:lpstr>
      <vt:lpstr>IC-Média_t</vt:lpstr>
      <vt:lpstr>IC-Prop_Z</vt:lpstr>
      <vt:lpstr>Teste_Hipotese=&gt;</vt:lpstr>
      <vt:lpstr>TH-Média_z</vt:lpstr>
      <vt:lpstr>TH-Média_t</vt:lpstr>
      <vt:lpstr>TH-Prop_Z</vt:lpstr>
    </vt:vector>
  </TitlesOfParts>
  <Company>Marketdata Solutions do Brasil Ltda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Marcio Fernandes Cruz</cp:lastModifiedBy>
  <cp:revision/>
  <dcterms:created xsi:type="dcterms:W3CDTF">2004-10-22T19:09:02Z</dcterms:created>
  <dcterms:modified xsi:type="dcterms:W3CDTF">2021-06-14T22:42:45Z</dcterms:modified>
</cp:coreProperties>
</file>