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provas\20210701\"/>
    </mc:Choice>
  </mc:AlternateContent>
  <xr:revisionPtr revIDLastSave="0" documentId="13_ncr:1_{74A7984D-0E90-452A-82DA-CCA5EA13A61D}" xr6:coauthVersionLast="47" xr6:coauthVersionMax="47" xr10:uidLastSave="{00000000-0000-0000-0000-000000000000}"/>
  <bookViews>
    <workbookView xWindow="28680" yWindow="-465" windowWidth="29040" windowHeight="15990" tabRatio="749" activeTab="7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D34" i="25" l="1"/>
  <c r="B34" i="25"/>
  <c r="F34" i="25" s="1"/>
  <c r="C28" i="25"/>
  <c r="B28" i="25"/>
  <c r="D28" i="25" s="1"/>
  <c r="D27" i="25"/>
  <c r="C27" i="25"/>
  <c r="B27" i="25"/>
  <c r="A26" i="25"/>
  <c r="C26" i="25" s="1"/>
  <c r="B20" i="25"/>
  <c r="C20" i="25" s="1"/>
  <c r="C4" i="22"/>
  <c r="F4" i="20"/>
  <c r="F5" i="20" s="1"/>
  <c r="F4" i="26"/>
  <c r="F5" i="26" s="1"/>
  <c r="I5" i="26"/>
  <c r="B26" i="25" l="1"/>
  <c r="D26" i="25" s="1"/>
  <c r="E34" i="25"/>
  <c r="I7" i="20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<sst xmlns="http://schemas.openxmlformats.org/spreadsheetml/2006/main" count="171" uniqueCount="63">
  <si>
    <t>- Intervalo de Confiança -</t>
  </si>
  <si>
    <t>Margem de erro</t>
  </si>
  <si>
    <t>Margem de erro (ME)=</t>
  </si>
  <si>
    <t>[</t>
  </si>
  <si>
    <t>]</t>
  </si>
  <si>
    <t>Legenda:</t>
  </si>
  <si>
    <t>n=</t>
  </si>
  <si>
    <t>Inserir informações</t>
  </si>
  <si>
    <t>- Teste de Hipóteses -</t>
  </si>
  <si>
    <t>Teste de Hipótese: Bilateral</t>
  </si>
  <si>
    <t>Z=</t>
  </si>
  <si>
    <t>p-valor=</t>
  </si>
  <si>
    <t>Teste de Hipótese: Unilateral (H_a: p &gt; p_0)</t>
  </si>
  <si>
    <t>Teste de Hipótese: Unilateral (H_a: p &lt; p_0)</t>
  </si>
  <si>
    <t>p_barra=</t>
  </si>
  <si>
    <t>var(p_0)=</t>
  </si>
  <si>
    <t>p_0=</t>
  </si>
  <si>
    <t>Intervalo de confiaça (g)</t>
  </si>
  <si>
    <t>Teste de Hipótese: Unilateral (H_a: m &gt; m_0)</t>
  </si>
  <si>
    <t>Teste de Hipótese: Unilateral (H_a: m &lt; m_0)</t>
  </si>
  <si>
    <t>Probabilidade Acumulativa a partir da confiança</t>
  </si>
  <si>
    <t>Confiança (%)</t>
  </si>
  <si>
    <t>Prob. Acumulativa</t>
  </si>
  <si>
    <t>z</t>
  </si>
  <si>
    <t>Legenda</t>
  </si>
  <si>
    <t>γ</t>
  </si>
  <si>
    <t>Gama</t>
  </si>
  <si>
    <t>Nível Confiança</t>
  </si>
  <si>
    <t>σ</t>
  </si>
  <si>
    <t>Sigma</t>
  </si>
  <si>
    <t>Desvio Padrão</t>
  </si>
  <si>
    <t xml:space="preserve"> </t>
  </si>
  <si>
    <t>μ</t>
  </si>
  <si>
    <t>Mi</t>
  </si>
  <si>
    <t>Média População</t>
  </si>
  <si>
    <t>x_barra</t>
  </si>
  <si>
    <t>x barra</t>
  </si>
  <si>
    <t>Média Amostra</t>
  </si>
  <si>
    <t>Normal Padrão, quando o desvio-padrão populacional é conhecido</t>
  </si>
  <si>
    <t>α</t>
  </si>
  <si>
    <t>Teste Unilateral</t>
  </si>
  <si>
    <t>Teste Bilateral ou IC</t>
  </si>
  <si>
    <t>T-Student</t>
  </si>
  <si>
    <t>n</t>
  </si>
  <si>
    <t>g.l.</t>
  </si>
  <si>
    <t>Teste Unilateral ou IC</t>
  </si>
  <si>
    <t>Teste Bilateral</t>
  </si>
  <si>
    <t>p_barra</t>
  </si>
  <si>
    <t>p-valor</t>
  </si>
  <si>
    <t>z α</t>
  </si>
  <si>
    <t>t α</t>
  </si>
  <si>
    <t>s</t>
  </si>
  <si>
    <t>t</t>
  </si>
  <si>
    <t>var(p)</t>
  </si>
  <si>
    <t>p</t>
  </si>
  <si>
    <t>z_α/2</t>
  </si>
  <si>
    <t>Z</t>
  </si>
  <si>
    <t>z_α</t>
  </si>
  <si>
    <t>t_α/2</t>
  </si>
  <si>
    <t>t_α</t>
  </si>
  <si>
    <t>z α/2</t>
  </si>
  <si>
    <t>var(p_0)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</si>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</sst>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  <numFmt numFmtId="169" formatCode="#,##0.0000_ ;\-#,##0.0000\ 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121416"/>
      <name val="Lato"/>
    </font>
    <font>
      <b/>
      <sz val="14"/>
      <color rgb="FF121416"/>
      <name val="Lato"/>
    </font>
    <font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121416"/>
      <name val="Lato"/>
    </font>
    <font>
      <b/>
      <sz val="12"/>
      <color rgb="FF121416"/>
      <name val="Lato"/>
    </font>
    <font>
      <sz val="12"/>
      <color rgb="FF434343"/>
      <name val="Calibri"/>
      <family val="2"/>
      <scheme val="minor"/>
    </font>
    <font>
      <sz val="11"/>
      <color rgb="FF121416"/>
      <name val="Lato"/>
    </font>
    <font>
      <b/>
      <sz val="11"/>
      <color rgb="FF43434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8" fillId="0" borderId="0" xfId="1" applyFont="1"/>
    <xf numFmtId="0" fontId="9" fillId="4" borderId="0" xfId="0" applyFont="1" applyFill="1" applyBorder="1" applyAlignment="1">
      <alignment horizontal="left"/>
    </xf>
    <xf numFmtId="43" fontId="10" fillId="0" borderId="0" xfId="2" applyFont="1"/>
    <xf numFmtId="43" fontId="7" fillId="3" borderId="1" xfId="2" applyFont="1" applyFill="1" applyBorder="1"/>
    <xf numFmtId="0" fontId="9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9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9" fillId="4" borderId="0" xfId="0" applyFont="1" applyFill="1"/>
    <xf numFmtId="0" fontId="7" fillId="2" borderId="0" xfId="0" applyFont="1" applyFill="1"/>
    <xf numFmtId="164" fontId="7" fillId="2" borderId="0" xfId="0" applyNumberFormat="1" applyFont="1" applyFill="1"/>
    <xf numFmtId="0" fontId="16" fillId="7" borderId="0" xfId="0" applyFont="1" applyFill="1"/>
    <xf numFmtId="0" fontId="14" fillId="7" borderId="0" xfId="0" applyFont="1" applyFill="1"/>
    <xf numFmtId="0" fontId="17" fillId="6" borderId="0" xfId="0" applyFont="1" applyFill="1"/>
    <xf numFmtId="0" fontId="14" fillId="6" borderId="0" xfId="0" applyFont="1" applyFill="1"/>
    <xf numFmtId="0" fontId="18" fillId="2" borderId="0" xfId="0" applyFont="1" applyFill="1"/>
    <xf numFmtId="164" fontId="18" fillId="2" borderId="0" xfId="0" applyNumberFormat="1" applyFont="1" applyFill="1"/>
    <xf numFmtId="164" fontId="9" fillId="0" borderId="0" xfId="0" applyNumberFormat="1" applyFont="1"/>
    <xf numFmtId="0" fontId="16" fillId="6" borderId="0" xfId="0" applyFont="1" applyFill="1" applyAlignment="1">
      <alignment vertical="top"/>
    </xf>
    <xf numFmtId="0" fontId="14" fillId="6" borderId="0" xfId="0" applyFont="1" applyFill="1" applyAlignment="1">
      <alignment vertical="top"/>
    </xf>
    <xf numFmtId="0" fontId="2" fillId="6" borderId="1" xfId="1" applyFont="1" applyFill="1" applyBorder="1"/>
    <xf numFmtId="0" fontId="19" fillId="6" borderId="0" xfId="0" applyFont="1" applyFill="1"/>
    <xf numFmtId="0" fontId="3" fillId="6" borderId="1" xfId="1" applyFont="1" applyFill="1" applyBorder="1"/>
    <xf numFmtId="3" fontId="3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left"/>
    </xf>
    <xf numFmtId="0" fontId="20" fillId="6" borderId="0" xfId="0" applyFont="1" applyFill="1"/>
    <xf numFmtId="0" fontId="21" fillId="6" borderId="1" xfId="1" applyFont="1" applyFill="1" applyBorder="1"/>
    <xf numFmtId="0" fontId="22" fillId="6" borderId="0" xfId="0" applyFont="1" applyFill="1"/>
    <xf numFmtId="0" fontId="23" fillId="6" borderId="1" xfId="1" applyFont="1" applyFill="1" applyBorder="1"/>
    <xf numFmtId="0" fontId="24" fillId="6" borderId="0" xfId="0" applyFont="1" applyFill="1"/>
    <xf numFmtId="0" fontId="25" fillId="6" borderId="0" xfId="0" applyFont="1" applyFill="1"/>
    <xf numFmtId="0" fontId="12" fillId="6" borderId="1" xfId="1" applyFont="1" applyFill="1" applyBorder="1"/>
    <xf numFmtId="3" fontId="12" fillId="6" borderId="1" xfId="0" applyNumberFormat="1" applyFont="1" applyFill="1" applyBorder="1" applyAlignment="1">
      <alignment horizontal="left"/>
    </xf>
    <xf numFmtId="9" fontId="2" fillId="2" borderId="1" xfId="3" applyFont="1" applyFill="1" applyBorder="1"/>
    <xf numFmtId="2" fontId="2" fillId="2" borderId="1" xfId="1" applyNumberFormat="1" applyFont="1" applyFill="1" applyBorder="1"/>
    <xf numFmtId="0" fontId="2" fillId="2" borderId="1" xfId="1" applyFont="1" applyFill="1" applyBorder="1"/>
    <xf numFmtId="43" fontId="3" fillId="2" borderId="1" xfId="2" applyFont="1" applyFill="1" applyBorder="1"/>
    <xf numFmtId="0" fontId="2" fillId="2" borderId="1" xfId="1" applyNumberFormat="1" applyFont="1" applyFill="1" applyBorder="1"/>
    <xf numFmtId="166" fontId="2" fillId="2" borderId="1" xfId="1" applyNumberFormat="1" applyFont="1" applyFill="1" applyBorder="1"/>
    <xf numFmtId="164" fontId="2" fillId="2" borderId="1" xfId="1" applyNumberFormat="1" applyFont="1" applyFill="1" applyBorder="1"/>
    <xf numFmtId="167" fontId="2" fillId="2" borderId="1" xfId="1" applyNumberFormat="1" applyFont="1" applyFill="1" applyBorder="1"/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  <xf numFmtId="169" fontId="3" fillId="2" borderId="0" xfId="2" applyNumberFormat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7FC339-54B9-4A7C-A7C6-796DC91BE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390525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11</xdr:col>
      <xdr:colOff>33956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152400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34128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228600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381000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1396203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447676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457201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1132233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15</xdr:col>
      <xdr:colOff>606702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4"/>
  <sheetViews>
    <sheetView workbookViewId="0">
      <selection activeCell="A35" sqref="A35"/>
    </sheetView>
  </sheetViews>
  <sheetFormatPr defaultRowHeight="12.75"/>
  <cols>
    <col min="1" max="1" width="78" style="13" bestFit="1" customWidth="1"/>
    <col min="2" max="2" width="23.42578125" style="13" bestFit="1" customWidth="1"/>
    <col min="3" max="3" width="19.7109375" style="13" bestFit="1" customWidth="1"/>
    <col min="4" max="4" width="24.42578125" style="13" bestFit="1" customWidth="1"/>
    <col min="5" max="5" width="9.140625" style="13"/>
    <col min="6" max="6" width="18.140625" style="13" bestFit="1" customWidth="1"/>
    <col min="7" max="13" width="9.140625" style="13"/>
    <col min="14" max="14" width="21" style="13" bestFit="1" customWidth="1"/>
    <col min="15" max="16384" width="9.140625" style="13"/>
  </cols>
  <sheetData>
    <row r="4" spans="1:13" ht="26.25">
      <c r="A4" s="9" t="s">
        <v>5</v>
      </c>
      <c r="F4" s="56" t="s">
        <v>0</v>
      </c>
      <c r="G4" s="57"/>
      <c r="H4" s="57"/>
      <c r="I4" s="57"/>
      <c r="J4" s="57"/>
      <c r="K4" s="57"/>
      <c r="L4" s="57"/>
      <c r="M4" s="57"/>
    </row>
    <row r="5" spans="1:13">
      <c r="A5" s="19" t="s">
        <v>7</v>
      </c>
    </row>
    <row r="17" spans="1:15">
      <c r="F17" s="20"/>
    </row>
    <row r="18" spans="1:15" ht="18.75">
      <c r="A18" s="21" t="s">
        <v>20</v>
      </c>
      <c r="F18" s="20"/>
    </row>
    <row r="19" spans="1:15" ht="18">
      <c r="A19" s="22" t="s">
        <v>21</v>
      </c>
      <c r="B19" s="22" t="s">
        <v>22</v>
      </c>
      <c r="C19" s="22" t="s">
        <v>23</v>
      </c>
      <c r="L19" s="13" t="s">
        <v>24</v>
      </c>
    </row>
    <row r="20" spans="1:15" ht="18.75">
      <c r="A20" s="23">
        <v>95</v>
      </c>
      <c r="B20" s="24">
        <f>(0.5-((1-(A20/100))/2))+0.5</f>
        <v>0.97499999999999998</v>
      </c>
      <c r="C20" s="25">
        <f>NORMSINV(B20)</f>
        <v>1.9599639845400536</v>
      </c>
      <c r="L20" s="26" t="s">
        <v>25</v>
      </c>
      <c r="M20" s="27" t="s">
        <v>26</v>
      </c>
      <c r="N20" s="27" t="s">
        <v>27</v>
      </c>
      <c r="O20" s="27"/>
    </row>
    <row r="21" spans="1:15" ht="18.75">
      <c r="L21" s="27" t="s">
        <v>28</v>
      </c>
      <c r="M21" s="27" t="s">
        <v>29</v>
      </c>
      <c r="N21" s="27" t="s">
        <v>30</v>
      </c>
      <c r="O21" s="27"/>
    </row>
    <row r="22" spans="1:15" ht="18.75">
      <c r="I22" s="13" t="s">
        <v>31</v>
      </c>
      <c r="L22" s="27" t="s">
        <v>32</v>
      </c>
      <c r="M22" s="27" t="s">
        <v>33</v>
      </c>
      <c r="N22" s="27" t="s">
        <v>34</v>
      </c>
      <c r="O22" s="27"/>
    </row>
    <row r="23" spans="1:15" ht="18.75">
      <c r="L23" s="27" t="s">
        <v>35</v>
      </c>
      <c r="M23" s="27" t="s">
        <v>36</v>
      </c>
      <c r="N23" s="27" t="s">
        <v>37</v>
      </c>
      <c r="O23" s="27"/>
    </row>
    <row r="24" spans="1:15" ht="18.75">
      <c r="A24" s="21" t="s">
        <v>38</v>
      </c>
    </row>
    <row r="25" spans="1:15" ht="18.75">
      <c r="A25" s="22" t="s">
        <v>25</v>
      </c>
      <c r="B25" s="28" t="s">
        <v>39</v>
      </c>
      <c r="C25" s="29" t="s">
        <v>40</v>
      </c>
      <c r="D25" s="29" t="s">
        <v>41</v>
      </c>
    </row>
    <row r="26" spans="1:15">
      <c r="A26" s="23">
        <f>0.9</f>
        <v>0.9</v>
      </c>
      <c r="B26" s="30">
        <f>1-A26</f>
        <v>9.9999999999999978E-2</v>
      </c>
      <c r="C26" s="31">
        <f>NORMSINV(A26)</f>
        <v>1.2815515655446006</v>
      </c>
      <c r="D26" s="25">
        <f>NORMSINV(1-B26/2)</f>
        <v>1.6448536269514715</v>
      </c>
      <c r="E26" s="32" t="s">
        <v>31</v>
      </c>
    </row>
    <row r="27" spans="1:15">
      <c r="A27" s="23">
        <v>0.95</v>
      </c>
      <c r="B27" s="30">
        <f>1-A27</f>
        <v>5.0000000000000044E-2</v>
      </c>
      <c r="C27" s="31">
        <f>NORMSINV(A27)</f>
        <v>1.6448536269514715</v>
      </c>
      <c r="D27" s="25">
        <f>NORMSINV(1-B27/2)</f>
        <v>1.9599639845400536</v>
      </c>
      <c r="E27" s="32" t="s">
        <v>31</v>
      </c>
    </row>
    <row r="28" spans="1:15">
      <c r="A28" s="23">
        <v>0.97</v>
      </c>
      <c r="B28" s="30">
        <f>1-A28</f>
        <v>3.0000000000000027E-2</v>
      </c>
      <c r="C28" s="31">
        <f>NORMSINV(A28)</f>
        <v>1.8807936081512504</v>
      </c>
      <c r="D28" s="25">
        <f>NORMSINV(1-B28/2)</f>
        <v>2.1700903775845601</v>
      </c>
      <c r="E28" s="32" t="s">
        <v>31</v>
      </c>
    </row>
    <row r="32" spans="1:15" ht="18.75">
      <c r="A32" s="21" t="s">
        <v>42</v>
      </c>
      <c r="B32" s="13" t="s">
        <v>31</v>
      </c>
      <c r="C32" s="13" t="s">
        <v>31</v>
      </c>
    </row>
    <row r="33" spans="1:6" ht="18.75">
      <c r="A33" s="33" t="s">
        <v>25</v>
      </c>
      <c r="B33" s="34" t="s">
        <v>39</v>
      </c>
      <c r="C33" s="34" t="s">
        <v>43</v>
      </c>
      <c r="D33" s="34" t="s">
        <v>44</v>
      </c>
      <c r="E33" s="29" t="s">
        <v>45</v>
      </c>
      <c r="F33" s="29" t="s">
        <v>46</v>
      </c>
    </row>
    <row r="34" spans="1:6">
      <c r="A34" s="23">
        <v>9.9</v>
      </c>
      <c r="B34" s="24">
        <f>1-A34</f>
        <v>-8.9</v>
      </c>
      <c r="C34" s="23">
        <v>25</v>
      </c>
      <c r="D34" s="24">
        <f>C34-1</f>
        <v>24</v>
      </c>
      <c r="E34" s="25" t="e">
        <f>_xlfn.T.INV(1-B34/2,D34)</f>
        <v>#NUM!</v>
      </c>
      <c r="F34" s="31" t="e">
        <f>_xlfn.T.INV(1-B34,D34)</f>
        <v>#NUM!</v>
      </c>
    </row>
  </sheetData>
  <mergeCells count="1">
    <mergeCell ref="F4:M4"/>
  </mergeCells>
  <printOptions heading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7" sqref="C7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7109375" style="1" customWidth="1"/>
    <col min="4" max="4" width="9.140625" style="1"/>
    <col min="5" max="5" width="21.42578125" style="1" bestFit="1" customWidth="1"/>
    <col min="6" max="6" width="13.42578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 ht="15.75">
      <c r="B3" s="40" t="s">
        <v>25</v>
      </c>
      <c r="C3" s="18">
        <v>0.95</v>
      </c>
      <c r="E3" s="3" t="s">
        <v>2</v>
      </c>
      <c r="F3" s="16">
        <f>C4*(C6/SQRT(C5))</f>
        <v>0.90526858726093706</v>
      </c>
    </row>
    <row r="4" spans="2:14" ht="15.75">
      <c r="B4" s="41" t="s">
        <v>23</v>
      </c>
      <c r="C4" s="54">
        <f>NORMSINV(C3+((1-C3)/2))</f>
        <v>1.9599639845400536</v>
      </c>
      <c r="I4" s="4" t="s">
        <v>3</v>
      </c>
      <c r="J4" s="17">
        <f>C7-F3</f>
        <v>69.094731412739065</v>
      </c>
      <c r="K4" s="17">
        <f>C7+F3</f>
        <v>70.905268587260935</v>
      </c>
      <c r="L4" s="5" t="s">
        <v>4</v>
      </c>
      <c r="N4" s="9" t="s">
        <v>5</v>
      </c>
    </row>
    <row r="5" spans="2:14" ht="15.75">
      <c r="B5" s="41" t="s">
        <v>43</v>
      </c>
      <c r="C5" s="2">
        <v>300</v>
      </c>
      <c r="N5" s="10" t="s">
        <v>7</v>
      </c>
    </row>
    <row r="6" spans="2:14" ht="15.75">
      <c r="B6" s="41" t="s">
        <v>51</v>
      </c>
      <c r="C6" s="2">
        <v>8</v>
      </c>
    </row>
    <row r="7" spans="2:14" ht="15.75">
      <c r="B7" s="41" t="s">
        <v>35</v>
      </c>
      <c r="C7" s="2">
        <v>70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showGridLines="0" showRowColHeaders="0" zoomScaleNormal="100" workbookViewId="0">
      <selection activeCell="C6" sqref="C6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3.4257812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42" t="s">
        <v>25</v>
      </c>
      <c r="C3" s="18">
        <v>0.95</v>
      </c>
      <c r="E3" s="3" t="s">
        <v>2</v>
      </c>
      <c r="F3" s="16">
        <f>C4*(C6/SQRT(C5))</f>
        <v>13.594330457981798</v>
      </c>
    </row>
    <row r="4" spans="2:14">
      <c r="B4" s="35" t="s">
        <v>52</v>
      </c>
      <c r="C4" s="54">
        <f>_xlfn.T.INV(C3+((1-C3)/2),C5-1)</f>
        <v>1.9611514201705258</v>
      </c>
      <c r="I4" s="4" t="s">
        <v>3</v>
      </c>
      <c r="J4" s="17">
        <f>C7-F3</f>
        <v>536.40566954201825</v>
      </c>
      <c r="K4" s="17">
        <f>C7+F3</f>
        <v>563.59433045798175</v>
      </c>
      <c r="L4" s="5" t="s">
        <v>4</v>
      </c>
      <c r="N4" s="9" t="s">
        <v>5</v>
      </c>
    </row>
    <row r="5" spans="2:14">
      <c r="B5" s="35" t="s">
        <v>43</v>
      </c>
      <c r="C5" s="2">
        <v>2000</v>
      </c>
      <c r="N5" s="10" t="s">
        <v>7</v>
      </c>
    </row>
    <row r="6" spans="2:14">
      <c r="B6" s="35" t="s">
        <v>51</v>
      </c>
      <c r="C6" s="2">
        <v>310</v>
      </c>
    </row>
    <row r="7" spans="2:14">
      <c r="B7" s="35" t="s">
        <v>35</v>
      </c>
      <c r="C7" s="2">
        <v>550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="160" zoomScaleNormal="160" workbookViewId="0">
      <selection activeCell="J4" sqref="J4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4" style="1" customWidth="1"/>
    <col min="4" max="4" width="9.140625" style="1"/>
    <col min="5" max="5" width="21.42578125" style="1" bestFit="1" customWidth="1"/>
    <col min="6" max="6" width="12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35" t="s">
        <v>25</v>
      </c>
      <c r="C3" s="18">
        <v>0.95</v>
      </c>
      <c r="E3" s="3" t="s">
        <v>2</v>
      </c>
      <c r="F3" s="16">
        <f>C4*(SQRT(C6/C5))</f>
        <v>2.1842829155817024E-2</v>
      </c>
    </row>
    <row r="4" spans="2:14">
      <c r="B4" s="35" t="s">
        <v>23</v>
      </c>
      <c r="C4" s="54">
        <f>NORMSINV(C3+((1-C3)/2))</f>
        <v>1.9599639845400536</v>
      </c>
      <c r="I4" s="4" t="s">
        <v>3</v>
      </c>
      <c r="J4" s="59">
        <f>C7-F3</f>
        <v>0.518157170844183</v>
      </c>
      <c r="K4" s="59">
        <f>C7+F3</f>
        <v>0.56184282915581707</v>
      </c>
      <c r="L4" s="5" t="s">
        <v>4</v>
      </c>
      <c r="N4" s="9" t="s">
        <v>5</v>
      </c>
    </row>
    <row r="5" spans="2:14">
      <c r="B5" s="35" t="s">
        <v>43</v>
      </c>
      <c r="C5" s="2">
        <v>2000</v>
      </c>
      <c r="N5" s="10" t="s">
        <v>7</v>
      </c>
    </row>
    <row r="6" spans="2:14">
      <c r="B6" s="35" t="s">
        <v>53</v>
      </c>
      <c r="C6" s="50">
        <f>C7*(1-C7)</f>
        <v>0.24840000000000001</v>
      </c>
    </row>
    <row r="7" spans="2:14">
      <c r="B7" s="35" t="s">
        <v>54</v>
      </c>
      <c r="C7" s="2">
        <v>0.54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>
      <selection activeCell="G24" sqref="G24"/>
    </sheetView>
  </sheetViews>
  <sheetFormatPr defaultRowHeight="12.75"/>
  <cols>
    <col min="1" max="16384" width="9.140625" style="13"/>
  </cols>
  <sheetData>
    <row r="13" spans="4:11" ht="26.25">
      <c r="D13" s="56" t="s">
        <v>8</v>
      </c>
      <c r="E13" s="57"/>
      <c r="F13" s="57"/>
      <c r="G13" s="57"/>
      <c r="H13" s="57"/>
      <c r="I13" s="57"/>
      <c r="J13" s="57"/>
      <c r="K13" s="57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zoomScaleNormal="100" workbookViewId="0">
      <selection activeCell="D4" sqref="D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2.85546875" style="1" customWidth="1"/>
    <col min="4" max="4" width="3.42578125" style="1" customWidth="1"/>
    <col min="5" max="5" width="21.42578125" style="1" bestFit="1" customWidth="1"/>
    <col min="6" max="6" width="10.140625" style="1" customWidth="1"/>
    <col min="7" max="7" width="3.85546875" style="1" customWidth="1"/>
    <col min="8" max="8" width="9.28515625" style="1" bestFit="1" customWidth="1"/>
    <col min="9" max="9" width="12.28515625" style="1" customWidth="1"/>
    <col min="10" max="10" width="10.42578125" style="1" bestFit="1" customWidth="1"/>
    <col min="11" max="11" width="8.7109375" style="1" bestFit="1" customWidth="1"/>
    <col min="12" max="12" width="9.5703125" style="1" customWidth="1"/>
    <col min="13" max="13" width="2.5703125" style="1" customWidth="1"/>
    <col min="14" max="14" width="12" style="1" bestFit="1" customWidth="1"/>
    <col min="15" max="15" width="14.4257812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44" t="s">
        <v>39</v>
      </c>
      <c r="C3" s="2">
        <v>0.01</v>
      </c>
      <c r="E3" s="43" t="s">
        <v>35</v>
      </c>
      <c r="F3" s="2">
        <v>299</v>
      </c>
      <c r="G3" s="14"/>
      <c r="H3" s="44" t="s">
        <v>39</v>
      </c>
      <c r="I3" s="2"/>
      <c r="K3" s="35" t="s">
        <v>35</v>
      </c>
      <c r="L3" s="2"/>
      <c r="N3" s="44" t="s">
        <v>39</v>
      </c>
      <c r="O3" s="2"/>
      <c r="Q3" s="35" t="s">
        <v>35</v>
      </c>
      <c r="R3" s="2"/>
    </row>
    <row r="4" spans="2:20">
      <c r="B4" s="42" t="s">
        <v>25</v>
      </c>
      <c r="C4" s="48">
        <f>1-C3</f>
        <v>0.99</v>
      </c>
      <c r="E4" s="37" t="s">
        <v>56</v>
      </c>
      <c r="F4" s="16">
        <f>(F3-C8)/(C7/(SQRT(C6)))</f>
        <v>-7.0710678118654755</v>
      </c>
      <c r="G4" s="14"/>
      <c r="H4" s="42" t="s">
        <v>25</v>
      </c>
      <c r="I4" s="48">
        <f>1-I3</f>
        <v>1</v>
      </c>
      <c r="K4" s="46" t="s">
        <v>56</v>
      </c>
      <c r="L4" s="16" t="e">
        <f>(L3-I8)/(I7/(SQRT(I6)))</f>
        <v>#DIV/0!</v>
      </c>
      <c r="N4" s="42" t="s">
        <v>25</v>
      </c>
      <c r="O4" s="48">
        <f>1-O3</f>
        <v>1</v>
      </c>
      <c r="Q4" s="37" t="s">
        <v>56</v>
      </c>
      <c r="R4" s="16" t="e">
        <f>(R3-O8)/(O7/(SQRT(O6)))</f>
        <v>#DIV/0!</v>
      </c>
    </row>
    <row r="5" spans="2:20">
      <c r="B5" s="35" t="s">
        <v>55</v>
      </c>
      <c r="C5" s="49">
        <f>NORMSINV(C4+((1-C4)/2))</f>
        <v>2.5758293035488999</v>
      </c>
      <c r="E5" s="38" t="s">
        <v>48</v>
      </c>
      <c r="F5" s="53">
        <f>IF(F4&gt;=0,2*(1-_xlfn.NORM.S.DIST(F4, TRUE)),2*(_xlfn.NORM.S.DIST(F4, TRUE)))</f>
        <v>1.5374597944280234E-12</v>
      </c>
      <c r="G5" s="14"/>
      <c r="H5" s="35" t="s">
        <v>57</v>
      </c>
      <c r="I5" s="54" t="e">
        <f>NORMSINV(1-I3)</f>
        <v>#NUM!</v>
      </c>
      <c r="K5" s="47" t="s">
        <v>48</v>
      </c>
      <c r="L5" s="55" t="e">
        <f>1-_xlfn.NORM.S.DIST(L4, TRUE)</f>
        <v>#DIV/0!</v>
      </c>
      <c r="N5" s="35" t="s">
        <v>49</v>
      </c>
      <c r="O5" s="54" t="e">
        <f>NORMSINV(O3)</f>
        <v>#NUM!</v>
      </c>
      <c r="Q5" s="38" t="s">
        <v>48</v>
      </c>
      <c r="R5" s="53" t="e">
        <f>_xlfn.NORM.S.DIST(R4, TRUE)</f>
        <v>#DIV/0!</v>
      </c>
    </row>
    <row r="6" spans="2:20">
      <c r="B6" s="35" t="s">
        <v>43</v>
      </c>
      <c r="C6" s="2">
        <v>50</v>
      </c>
      <c r="D6" s="6"/>
      <c r="E6" s="6"/>
      <c r="F6" s="6"/>
      <c r="G6" s="14"/>
      <c r="H6" s="35" t="s">
        <v>43</v>
      </c>
      <c r="I6" s="2"/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>
        <v>1</v>
      </c>
      <c r="G7" s="14"/>
      <c r="H7" s="35" t="s">
        <v>51</v>
      </c>
      <c r="I7" s="2"/>
      <c r="N7" s="35" t="s">
        <v>51</v>
      </c>
      <c r="O7" s="2"/>
      <c r="T7" s="10" t="s">
        <v>7</v>
      </c>
    </row>
    <row r="8" spans="2:20">
      <c r="B8" s="44" t="s">
        <v>32</v>
      </c>
      <c r="C8" s="2">
        <v>300</v>
      </c>
      <c r="G8" s="14"/>
      <c r="H8" s="45" t="s">
        <v>32</v>
      </c>
      <c r="I8" s="2"/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E4" sqref="E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85546875" style="1" customWidth="1"/>
    <col min="4" max="4" width="3.42578125" style="1" customWidth="1"/>
    <col min="5" max="5" width="21.42578125" style="1" bestFit="1" customWidth="1"/>
    <col min="6" max="6" width="14.85546875" style="1" customWidth="1"/>
    <col min="7" max="7" width="3.85546875" style="1" customWidth="1"/>
    <col min="8" max="8" width="9.28515625" style="1" bestFit="1" customWidth="1"/>
    <col min="9" max="9" width="11.140625" style="1" customWidth="1"/>
    <col min="10" max="10" width="10.42578125" style="1" bestFit="1" customWidth="1"/>
    <col min="11" max="11" width="8.7109375" style="1" bestFit="1" customWidth="1"/>
    <col min="12" max="12" width="11.140625" style="1" customWidth="1"/>
    <col min="13" max="13" width="2.5703125" style="1" customWidth="1"/>
    <col min="14" max="14" width="12" style="1" bestFit="1" customWidth="1"/>
    <col min="15" max="15" width="11.140625" style="1" customWidth="1"/>
    <col min="16" max="16" width="9.140625" style="1"/>
    <col min="17" max="17" width="8.7109375" style="1" bestFit="1" customWidth="1"/>
    <col min="18" max="18" width="10.710937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0.05</v>
      </c>
      <c r="E3" s="35" t="s">
        <v>35</v>
      </c>
      <c r="F3" s="2">
        <v>70</v>
      </c>
      <c r="G3" s="14"/>
      <c r="H3" s="35" t="s">
        <v>39</v>
      </c>
      <c r="I3" s="2">
        <v>0.1</v>
      </c>
      <c r="K3" s="35" t="s">
        <v>35</v>
      </c>
      <c r="L3" s="2">
        <v>17</v>
      </c>
      <c r="N3" s="35" t="s">
        <v>39</v>
      </c>
      <c r="O3" s="2"/>
      <c r="Q3" s="35" t="s">
        <v>35</v>
      </c>
      <c r="R3" s="2"/>
    </row>
    <row r="4" spans="2:20">
      <c r="B4" s="35" t="s">
        <v>25</v>
      </c>
      <c r="C4" s="48">
        <f>1-C3</f>
        <v>0.95</v>
      </c>
      <c r="E4" s="37" t="s">
        <v>52</v>
      </c>
      <c r="F4" s="16">
        <f>(F3-C8)/(C7/(SQRT(C6)))</f>
        <v>0</v>
      </c>
      <c r="G4" s="14"/>
      <c r="H4" s="35" t="s">
        <v>25</v>
      </c>
      <c r="I4" s="48">
        <f>1-I3</f>
        <v>0.9</v>
      </c>
      <c r="K4" s="37" t="s">
        <v>52</v>
      </c>
      <c r="L4" s="16">
        <f>(L3-I8)/(I7/SQRT(I6))</f>
        <v>2.1908902300206643</v>
      </c>
      <c r="N4" s="35" t="s">
        <v>25</v>
      </c>
      <c r="O4" s="48">
        <f>1-O3</f>
        <v>1</v>
      </c>
      <c r="Q4" s="37" t="s">
        <v>52</v>
      </c>
      <c r="R4" s="16" t="e">
        <f>(R3-O8)/(O7/SQRT(O6))</f>
        <v>#DIV/0!</v>
      </c>
    </row>
    <row r="5" spans="2:20">
      <c r="B5" s="35" t="s">
        <v>58</v>
      </c>
      <c r="C5" s="49">
        <f>_xlfn.T.INV(C4+((1-C4)/2),C6-1)</f>
        <v>1.9679296690656669</v>
      </c>
      <c r="E5" s="38" t="s">
        <v>48</v>
      </c>
      <c r="F5" s="53">
        <f>IF(F4&gt;=0,2*(1-_xlfn.T.DIST(F4,C6-1, TRUE)),2*(_xlfn.T.DIST(F4,C6-1, TRUE)))</f>
        <v>1</v>
      </c>
      <c r="G5" s="14"/>
      <c r="H5" s="35" t="s">
        <v>59</v>
      </c>
      <c r="I5" s="54">
        <f>_xlfn.T.INV(0.95,I6-1)</f>
        <v>1.6991270265334968</v>
      </c>
      <c r="K5" s="38" t="s">
        <v>48</v>
      </c>
      <c r="L5" s="55">
        <f>1-_xlfn.T.DIST(L4,I6-1, TRUE)</f>
        <v>1.8322341974252643E-2</v>
      </c>
      <c r="N5" s="35" t="s">
        <v>50</v>
      </c>
      <c r="O5" s="54" t="e">
        <f>_xlfn.T.INV(O3,O6-1)</f>
        <v>#NUM!</v>
      </c>
      <c r="Q5" s="38" t="s">
        <v>48</v>
      </c>
      <c r="R5" s="53" t="e">
        <f>_xlfn.T.DIST(R4,O6-1, TRUE)</f>
        <v>#DIV/0!</v>
      </c>
    </row>
    <row r="6" spans="2:20">
      <c r="B6" s="35" t="s">
        <v>43</v>
      </c>
      <c r="C6" s="2">
        <v>300</v>
      </c>
      <c r="D6" s="6"/>
      <c r="E6" s="6"/>
      <c r="F6" s="6"/>
      <c r="G6" s="14"/>
      <c r="H6" s="35" t="s">
        <v>43</v>
      </c>
      <c r="I6" s="2">
        <v>30</v>
      </c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>
        <v>8</v>
      </c>
      <c r="G7" s="14"/>
      <c r="H7" s="35" t="s">
        <v>51</v>
      </c>
      <c r="I7" s="2">
        <v>5</v>
      </c>
      <c r="N7" s="35" t="s">
        <v>51</v>
      </c>
      <c r="O7" s="2"/>
      <c r="T7" s="10" t="s">
        <v>7</v>
      </c>
    </row>
    <row r="8" spans="2:20">
      <c r="B8" s="45" t="s">
        <v>32</v>
      </c>
      <c r="C8" s="2">
        <v>70</v>
      </c>
      <c r="G8" s="14"/>
      <c r="H8" s="44" t="s">
        <v>32</v>
      </c>
      <c r="I8" s="2">
        <v>15</v>
      </c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tabSelected="1" zoomScaleNormal="100" workbookViewId="0">
      <selection activeCell="I9" sqref="I9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" style="1" customWidth="1"/>
    <col min="4" max="4" width="3.42578125" style="1" customWidth="1"/>
    <col min="5" max="5" width="21.42578125" style="1" bestFit="1" customWidth="1"/>
    <col min="6" max="6" width="13.5703125" style="1" customWidth="1"/>
    <col min="7" max="7" width="3.85546875" style="1" customWidth="1"/>
    <col min="8" max="8" width="9.28515625" style="1" bestFit="1" customWidth="1"/>
    <col min="9" max="9" width="14.42578125" style="1" customWidth="1"/>
    <col min="10" max="10" width="10.42578125" style="1" bestFit="1" customWidth="1"/>
    <col min="11" max="11" width="8.7109375" style="1" bestFit="1" customWidth="1"/>
    <col min="12" max="12" width="10.5703125" style="1" bestFit="1" customWidth="1"/>
    <col min="13" max="13" width="2.5703125" style="1" customWidth="1"/>
    <col min="14" max="14" width="12" style="1" bestFit="1" customWidth="1"/>
    <col min="15" max="15" width="11.710937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12</v>
      </c>
      <c r="I1" s="58"/>
      <c r="J1" s="58"/>
      <c r="K1" s="58"/>
      <c r="L1" s="58"/>
      <c r="N1" s="58" t="s">
        <v>13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0.1</v>
      </c>
      <c r="E3" s="35" t="s">
        <v>47</v>
      </c>
      <c r="F3" s="2">
        <v>0.93</v>
      </c>
      <c r="G3" s="14"/>
      <c r="H3" s="35" t="s">
        <v>39</v>
      </c>
      <c r="I3" s="8">
        <v>0.1</v>
      </c>
      <c r="K3" s="35" t="s">
        <v>14</v>
      </c>
      <c r="L3" s="2">
        <v>0.75</v>
      </c>
      <c r="N3" s="35" t="s">
        <v>39</v>
      </c>
      <c r="O3" s="2"/>
      <c r="Q3" s="35" t="s">
        <v>47</v>
      </c>
      <c r="R3" s="2"/>
    </row>
    <row r="4" spans="2:20">
      <c r="B4" s="36" t="s">
        <v>25</v>
      </c>
      <c r="C4" s="48">
        <f>1-C3</f>
        <v>0.9</v>
      </c>
      <c r="E4" s="37" t="s">
        <v>56</v>
      </c>
      <c r="F4" s="51" t="e">
        <f>(F3-C8)/(SQRT((C8*(1-C8)/C6)))</f>
        <v>#DIV/0!</v>
      </c>
      <c r="G4" s="14"/>
      <c r="H4" s="36" t="s">
        <v>25</v>
      </c>
      <c r="I4" s="48">
        <f>1-I3</f>
        <v>0.9</v>
      </c>
      <c r="K4" s="37" t="s">
        <v>10</v>
      </c>
      <c r="L4" s="16">
        <f>(L3-I8)/(SQRT((I8*(1-I8)/I6)))</f>
        <v>3.450327796711774</v>
      </c>
      <c r="N4" s="35" t="s">
        <v>25</v>
      </c>
      <c r="O4" s="48">
        <f>1-O3</f>
        <v>1</v>
      </c>
      <c r="Q4" s="37" t="s">
        <v>56</v>
      </c>
      <c r="R4" s="12" t="e">
        <f>(R3-O8)/(SQRT((O8*(1-O8)/O6)))</f>
        <v>#DIV/0!</v>
      </c>
    </row>
    <row r="5" spans="2:20">
      <c r="B5" s="35" t="s">
        <v>60</v>
      </c>
      <c r="C5" s="49">
        <f>NORMSINV(C4+((1-C4)/2))</f>
        <v>1.6448536269514715</v>
      </c>
      <c r="E5" s="38" t="s">
        <v>48</v>
      </c>
      <c r="F5" s="52" t="e">
        <f>IF(F4&gt;=0, 2*(1-_xlfn.NORM.S.DIST(F4, TRUE)), 2*(_xlfn.NORM.S.DIST(F4, TRUE)))</f>
        <v>#DIV/0!</v>
      </c>
      <c r="G5" s="14"/>
      <c r="H5" s="35" t="s">
        <v>49</v>
      </c>
      <c r="I5" s="49">
        <f>NORMSINV(1-I3)</f>
        <v>1.2815515655446006</v>
      </c>
      <c r="K5" s="38" t="s">
        <v>11</v>
      </c>
      <c r="L5" s="53">
        <f>1-_xlfn.NORM.S.DIST(L4, TRUE)</f>
        <v>2.7995312400308503E-4</v>
      </c>
      <c r="N5" s="35" t="s">
        <v>57</v>
      </c>
      <c r="O5" s="49" t="e">
        <f>NORMSINV(O3)</f>
        <v>#NUM!</v>
      </c>
      <c r="Q5" s="39" t="s">
        <v>48</v>
      </c>
      <c r="R5" s="52" t="e">
        <f>_xlfn.NORM.S.DIST(R4, TRUE)</f>
        <v>#DIV/0!</v>
      </c>
    </row>
    <row r="6" spans="2:20">
      <c r="B6" s="35" t="s">
        <v>6</v>
      </c>
      <c r="C6" s="2"/>
      <c r="D6" s="6"/>
      <c r="E6" s="6"/>
      <c r="F6" s="6"/>
      <c r="G6" s="14"/>
      <c r="H6" s="35" t="s">
        <v>6</v>
      </c>
      <c r="I6" s="2">
        <v>1000</v>
      </c>
      <c r="J6" s="6"/>
      <c r="K6" s="6"/>
      <c r="L6" s="6"/>
      <c r="N6" s="35" t="s">
        <v>43</v>
      </c>
      <c r="O6" s="2"/>
      <c r="P6" s="6"/>
      <c r="Q6" s="6"/>
      <c r="R6" s="6"/>
      <c r="T6" s="9" t="s">
        <v>5</v>
      </c>
    </row>
    <row r="7" spans="2:20">
      <c r="B7" s="35" t="s">
        <v>61</v>
      </c>
      <c r="C7" s="50">
        <f>C8*(1-C8)</f>
        <v>0</v>
      </c>
      <c r="G7" s="14"/>
      <c r="H7" s="35" t="s">
        <v>15</v>
      </c>
      <c r="I7" s="50">
        <f>I8*(1-I8)</f>
        <v>0.21000000000000002</v>
      </c>
      <c r="N7" s="35" t="s">
        <v>61</v>
      </c>
      <c r="O7" s="50">
        <f>O8*(1-O8)</f>
        <v>0</v>
      </c>
      <c r="T7" s="10" t="s">
        <v>7</v>
      </c>
    </row>
    <row r="8" spans="2:20">
      <c r="B8" s="35" t="s">
        <v>62</v>
      </c>
      <c r="C8" s="2"/>
      <c r="G8" s="14"/>
      <c r="H8" s="35" t="s">
        <v>16</v>
      </c>
      <c r="I8" s="2">
        <v>0.7</v>
      </c>
      <c r="N8" s="35" t="s">
        <v>62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2021-07-01T11:09:43Z</dcterms:modified>
</cp:coreProperties>
</file>