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30b3aedc557c52/Documents/Personal/ConvexOptimisationThreeWays/excel/"/>
    </mc:Choice>
  </mc:AlternateContent>
  <xr:revisionPtr revIDLastSave="21959" documentId="8_{C1A6D35A-1880-45DF-B550-4F60A2783A2F}" xr6:coauthVersionLast="47" xr6:coauthVersionMax="47" xr10:uidLastSave="{3564EBF0-731E-4C05-8CDD-70C3510EB82D}"/>
  <bookViews>
    <workbookView xWindow="1073" yWindow="1073" windowWidth="18225" windowHeight="11422" tabRatio="684" activeTab="5" xr2:uid="{F1536CD4-C5D2-4921-B848-81954FE2F3D7}"/>
  </bookViews>
  <sheets>
    <sheet name="Pizza Opt" sheetId="26" r:id="rId1"/>
    <sheet name="Question 3alt" sheetId="1" state="hidden" r:id="rId2"/>
    <sheet name="Answer Report 1" sheetId="22" r:id="rId3"/>
    <sheet name="Sensitivity Report 1" sheetId="23" r:id="rId4"/>
    <sheet name="Limits Report 1" sheetId="24" r:id="rId5"/>
    <sheet name="Portfolio Opt" sheetId="5" r:id="rId6"/>
    <sheet name="Answer Report 2" sheetId="25" r:id="rId7"/>
  </sheets>
  <definedNames>
    <definedName name="solver_adj" localSheetId="0" hidden="1">'Pizza Opt'!$B$2:$B$13</definedName>
    <definedName name="solver_adj" localSheetId="5" hidden="1">'Portfolio Opt'!$B$3:$B$5</definedName>
    <definedName name="solver_adj" localSheetId="1" hidden="1">'Question 3alt'!$B$2:$B$13</definedName>
    <definedName name="solver_cvg" localSheetId="0" hidden="1">0.0001</definedName>
    <definedName name="solver_cvg" localSheetId="5" hidden="1">0.00001</definedName>
    <definedName name="solver_cvg" localSheetId="1" hidden="1">0.0001</definedName>
    <definedName name="solver_drv" localSheetId="0" hidden="1">1</definedName>
    <definedName name="solver_drv" localSheetId="5" hidden="1">2</definedName>
    <definedName name="solver_drv" localSheetId="1" hidden="1">1</definedName>
    <definedName name="solver_eng" localSheetId="0" hidden="1">2</definedName>
    <definedName name="solver_eng" localSheetId="5" hidden="1">1</definedName>
    <definedName name="solver_eng" localSheetId="1" hidden="1">2</definedName>
    <definedName name="solver_est" localSheetId="0" hidden="1">1</definedName>
    <definedName name="solver_est" localSheetId="5" hidden="1">1</definedName>
    <definedName name="solver_est" localSheetId="1" hidden="1">1</definedName>
    <definedName name="solver_itr" localSheetId="0" hidden="1">2147483647</definedName>
    <definedName name="solver_itr" localSheetId="5" hidden="1">2147483647</definedName>
    <definedName name="solver_itr" localSheetId="1" hidden="1">2147483647</definedName>
    <definedName name="solver_lhs1" localSheetId="0" hidden="1">'Pizza Opt'!$H$24:$H$31</definedName>
    <definedName name="solver_lhs1" localSheetId="5" hidden="1">'Portfolio Opt'!$B$3:$B$5</definedName>
    <definedName name="solver_lhs1" localSheetId="1" hidden="1">'Question 3alt'!$AA$2:$AA$13</definedName>
    <definedName name="solver_lhs2" localSheetId="0" hidden="1">'Pizza Opt'!$M$24:$M$35</definedName>
    <definedName name="solver_lhs2" localSheetId="5" hidden="1">'Portfolio Opt'!$B$3:$B$5</definedName>
    <definedName name="solver_lhs2" localSheetId="1" hidden="1">'Question 3alt'!$AA$2:$AA$20</definedName>
    <definedName name="solver_lhs3" localSheetId="0" hidden="1">'Pizza Opt'!$M$24:$M$38</definedName>
    <definedName name="solver_lhs3" localSheetId="5" hidden="1">'Portfolio Opt'!$B$9</definedName>
    <definedName name="solver_lhs3" localSheetId="1" hidden="1">'Question 3alt'!$AF$2:$AF$9</definedName>
    <definedName name="solver_lhs4" localSheetId="5" hidden="1">'Portfolio Opt'!$H$9</definedName>
    <definedName name="solver_mip" localSheetId="0" hidden="1">2147483647</definedName>
    <definedName name="solver_mip" localSheetId="5" hidden="1">2147483647</definedName>
    <definedName name="solver_mip" localSheetId="1" hidden="1">2147483647</definedName>
    <definedName name="solver_mni" localSheetId="0" hidden="1">30</definedName>
    <definedName name="solver_mni" localSheetId="5" hidden="1">30</definedName>
    <definedName name="solver_mni" localSheetId="1" hidden="1">30</definedName>
    <definedName name="solver_mrt" localSheetId="0" hidden="1">0.075</definedName>
    <definedName name="solver_mrt" localSheetId="5" hidden="1">0.075</definedName>
    <definedName name="solver_mrt" localSheetId="1" hidden="1">0.075</definedName>
    <definedName name="solver_msl" localSheetId="0" hidden="1">2</definedName>
    <definedName name="solver_msl" localSheetId="5" hidden="1">1</definedName>
    <definedName name="solver_msl" localSheetId="1" hidden="1">2</definedName>
    <definedName name="solver_neg" localSheetId="0" hidden="1">2</definedName>
    <definedName name="solver_neg" localSheetId="5" hidden="1">1</definedName>
    <definedName name="solver_neg" localSheetId="1" hidden="1">2</definedName>
    <definedName name="solver_nod" localSheetId="0" hidden="1">2147483647</definedName>
    <definedName name="solver_nod" localSheetId="5" hidden="1">2147483647</definedName>
    <definedName name="solver_nod" localSheetId="1" hidden="1">2147483647</definedName>
    <definedName name="solver_num" localSheetId="0" hidden="1">3</definedName>
    <definedName name="solver_num" localSheetId="5" hidden="1">4</definedName>
    <definedName name="solver_num" localSheetId="1" hidden="1">3</definedName>
    <definedName name="solver_nwt" localSheetId="0" hidden="1">1</definedName>
    <definedName name="solver_nwt" localSheetId="5" hidden="1">1</definedName>
    <definedName name="solver_nwt" localSheetId="1" hidden="1">1</definedName>
    <definedName name="solver_opt" localSheetId="0" hidden="1">'Pizza Opt'!$D$15</definedName>
    <definedName name="solver_opt" localSheetId="5" hidden="1">'Portfolio Opt'!$B$20</definedName>
    <definedName name="solver_opt" localSheetId="1" hidden="1">'Question 3alt'!$D$15</definedName>
    <definedName name="solver_pre" localSheetId="0" hidden="1">0.000001</definedName>
    <definedName name="solver_pre" localSheetId="5" hidden="1">0.000001</definedName>
    <definedName name="solver_pre" localSheetId="1" hidden="1">0.000001</definedName>
    <definedName name="solver_rbv" localSheetId="0" hidden="1">1</definedName>
    <definedName name="solver_rbv" localSheetId="5" hidden="1">2</definedName>
    <definedName name="solver_rbv" localSheetId="1" hidden="1">1</definedName>
    <definedName name="solver_rel1" localSheetId="0" hidden="1">3</definedName>
    <definedName name="solver_rel1" localSheetId="5" hidden="1">1</definedName>
    <definedName name="solver_rel1" localSheetId="1" hidden="1">1</definedName>
    <definedName name="solver_rel2" localSheetId="0" hidden="1">1</definedName>
    <definedName name="solver_rel2" localSheetId="5" hidden="1">3</definedName>
    <definedName name="solver_rel2" localSheetId="1" hidden="1">3</definedName>
    <definedName name="solver_rel3" localSheetId="0" hidden="1">3</definedName>
    <definedName name="solver_rel3" localSheetId="5" hidden="1">2</definedName>
    <definedName name="solver_rel3" localSheetId="1" hidden="1">3</definedName>
    <definedName name="solver_rel4" localSheetId="5" hidden="1">3</definedName>
    <definedName name="solver_rhs1" localSheetId="0" hidden="1">'Pizza Opt'!$G$24:$G$31</definedName>
    <definedName name="solver_rhs1" localSheetId="5" hidden="1">'Portfolio Opt'!$B$10</definedName>
    <definedName name="solver_rhs1" localSheetId="1" hidden="1">'Question 3alt'!$Z$2:$Z$13</definedName>
    <definedName name="solver_rhs2" localSheetId="0" hidden="1">'Pizza Opt'!$L$24:$L$35</definedName>
    <definedName name="solver_rhs2" localSheetId="5" hidden="1">0</definedName>
    <definedName name="solver_rhs2" localSheetId="1" hidden="1">'Question 3alt'!$AB$2:$AB$20</definedName>
    <definedName name="solver_rhs3" localSheetId="0" hidden="1">'Pizza Opt'!$N$24:$N$38</definedName>
    <definedName name="solver_rhs3" localSheetId="5" hidden="1">'Portfolio Opt'!$B$10</definedName>
    <definedName name="solver_rhs3" localSheetId="1" hidden="1">'Question 3alt'!$AE$2:$AE$9</definedName>
    <definedName name="solver_rhs4" localSheetId="5" hidden="1">'Portfolio Opt'!$H$10</definedName>
    <definedName name="solver_rlx" localSheetId="0" hidden="1">2</definedName>
    <definedName name="solver_rlx" localSheetId="5" hidden="1">2</definedName>
    <definedName name="solver_rlx" localSheetId="1" hidden="1">2</definedName>
    <definedName name="solver_rsd" localSheetId="0" hidden="1">0</definedName>
    <definedName name="solver_rsd" localSheetId="5" hidden="1">878</definedName>
    <definedName name="solver_rsd" localSheetId="1" hidden="1">0</definedName>
    <definedName name="solver_scl" localSheetId="0" hidden="1">1</definedName>
    <definedName name="solver_scl" localSheetId="5" hidden="1">1</definedName>
    <definedName name="solver_scl" localSheetId="1" hidden="1">1</definedName>
    <definedName name="solver_sho" localSheetId="4" hidden="1">2</definedName>
    <definedName name="solver_sho" localSheetId="0" hidden="1">2</definedName>
    <definedName name="solver_sho" localSheetId="5" hidden="1">2</definedName>
    <definedName name="solver_sho" localSheetId="1" hidden="1">2</definedName>
    <definedName name="solver_ssz" localSheetId="0" hidden="1">100</definedName>
    <definedName name="solver_ssz" localSheetId="5" hidden="1">1000</definedName>
    <definedName name="solver_ssz" localSheetId="1" hidden="1">100</definedName>
    <definedName name="solver_tim" localSheetId="0" hidden="1">2147483647</definedName>
    <definedName name="solver_tim" localSheetId="5" hidden="1">2147483647</definedName>
    <definedName name="solver_tim" localSheetId="1" hidden="1">2147483647</definedName>
    <definedName name="solver_tol" localSheetId="0" hidden="1">0.01</definedName>
    <definedName name="solver_tol" localSheetId="5" hidden="1">0.01</definedName>
    <definedName name="solver_tol" localSheetId="1" hidden="1">0.01</definedName>
    <definedName name="solver_typ" localSheetId="0" hidden="1">2</definedName>
    <definedName name="solver_typ" localSheetId="5" hidden="1">2</definedName>
    <definedName name="solver_typ" localSheetId="1" hidden="1">2</definedName>
    <definedName name="solver_val" localSheetId="0" hidden="1">0</definedName>
    <definedName name="solver_val" localSheetId="5" hidden="1">0</definedName>
    <definedName name="solver_val" localSheetId="1" hidden="1">0</definedName>
    <definedName name="solver_ver" localSheetId="0" hidden="1">3</definedName>
    <definedName name="solver_ver" localSheetId="5" hidden="1">3</definedName>
    <definedName name="solver_ver" localSheetId="1" hidden="1">3</definedName>
    <definedName name="TotalCalc" localSheetId="0">'Pizza Opt'!#REF!</definedName>
    <definedName name="TotalCalc">'Question 3alt'!$F$15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5" l="1"/>
  <c r="N4" i="5"/>
  <c r="N3" i="5"/>
  <c r="M5" i="5"/>
  <c r="M4" i="5"/>
  <c r="M3" i="5"/>
  <c r="L5" i="5"/>
  <c r="L4" i="5"/>
  <c r="L3" i="5"/>
  <c r="B18" i="26"/>
  <c r="M36" i="26" s="1"/>
  <c r="R5" i="26" a="1"/>
  <c r="R5" i="26" s="1"/>
  <c r="F16" i="26" a="1"/>
  <c r="F16" i="26" s="1"/>
  <c r="H24" i="26" s="1" a="1"/>
  <c r="H24" i="26" s="1"/>
  <c r="M24" i="26" a="1"/>
  <c r="M24" i="26" s="1"/>
  <c r="C25" i="26" a="1"/>
  <c r="C25" i="26" s="1"/>
  <c r="B25" i="26" a="1"/>
  <c r="B25" i="26" s="1"/>
  <c r="B20" i="26"/>
  <c r="M38" i="26" s="1"/>
  <c r="B19" i="26"/>
  <c r="M37" i="26" s="1"/>
  <c r="D13" i="26"/>
  <c r="D12" i="26"/>
  <c r="D11" i="26"/>
  <c r="D10" i="26"/>
  <c r="D9" i="26"/>
  <c r="D8" i="26"/>
  <c r="D7" i="26"/>
  <c r="D6" i="26"/>
  <c r="D5" i="26"/>
  <c r="D4" i="26"/>
  <c r="D3" i="26"/>
  <c r="D2" i="26"/>
  <c r="C25" i="1" a="1"/>
  <c r="C25" i="1" s="1"/>
  <c r="B25" i="1" a="1"/>
  <c r="B25" i="1" s="1"/>
  <c r="K5" i="5"/>
  <c r="J5" i="5"/>
  <c r="I5" i="5"/>
  <c r="K4" i="5"/>
  <c r="J4" i="5"/>
  <c r="I4" i="5"/>
  <c r="K3" i="5"/>
  <c r="J3" i="5"/>
  <c r="I3" i="5"/>
  <c r="D15" i="26" l="1"/>
  <c r="D16" i="26" s="1"/>
  <c r="B20" i="5" a="1"/>
  <c r="B20" i="5" s="1"/>
  <c r="H5" i="5"/>
  <c r="H4" i="5"/>
  <c r="H3" i="5"/>
  <c r="B9" i="5"/>
  <c r="AA3" i="1"/>
  <c r="AA4" i="1"/>
  <c r="AA5" i="1"/>
  <c r="AA6" i="1"/>
  <c r="AA7" i="1"/>
  <c r="AA8" i="1"/>
  <c r="AA9" i="1"/>
  <c r="AA10" i="1"/>
  <c r="AA11" i="1"/>
  <c r="AA12" i="1"/>
  <c r="AA13" i="1"/>
  <c r="AA2" i="1"/>
  <c r="B20" i="1"/>
  <c r="AA20" i="1" s="1"/>
  <c r="B19" i="1"/>
  <c r="AA19" i="1" s="1"/>
  <c r="B18" i="1"/>
  <c r="AA18" i="1" s="1"/>
  <c r="T1" i="1"/>
  <c r="R1" i="1"/>
  <c r="P1" i="1"/>
  <c r="N1" i="1"/>
  <c r="L1" i="1"/>
  <c r="J1" i="1"/>
  <c r="H1" i="1"/>
  <c r="F1" i="1"/>
  <c r="T3" i="1"/>
  <c r="T4" i="1"/>
  <c r="T5" i="1"/>
  <c r="T6" i="1"/>
  <c r="T7" i="1"/>
  <c r="T8" i="1"/>
  <c r="T9" i="1"/>
  <c r="T10" i="1"/>
  <c r="T11" i="1"/>
  <c r="T12" i="1"/>
  <c r="T13" i="1"/>
  <c r="R3" i="1"/>
  <c r="R4" i="1"/>
  <c r="R5" i="1"/>
  <c r="R6" i="1"/>
  <c r="R7" i="1"/>
  <c r="R8" i="1"/>
  <c r="R9" i="1"/>
  <c r="R10" i="1"/>
  <c r="R11" i="1"/>
  <c r="R12" i="1"/>
  <c r="R13" i="1"/>
  <c r="P3" i="1"/>
  <c r="P4" i="1"/>
  <c r="P5" i="1"/>
  <c r="P6" i="1"/>
  <c r="P7" i="1"/>
  <c r="P8" i="1"/>
  <c r="P9" i="1"/>
  <c r="P10" i="1"/>
  <c r="P11" i="1"/>
  <c r="P12" i="1"/>
  <c r="P13" i="1"/>
  <c r="N3" i="1"/>
  <c r="N4" i="1"/>
  <c r="N5" i="1"/>
  <c r="N6" i="1"/>
  <c r="N7" i="1"/>
  <c r="N8" i="1"/>
  <c r="N9" i="1"/>
  <c r="N10" i="1"/>
  <c r="N11" i="1"/>
  <c r="N12" i="1"/>
  <c r="N13" i="1"/>
  <c r="L3" i="1"/>
  <c r="L4" i="1"/>
  <c r="L5" i="1"/>
  <c r="L6" i="1"/>
  <c r="L7" i="1"/>
  <c r="L8" i="1"/>
  <c r="L9" i="1"/>
  <c r="L10" i="1"/>
  <c r="L11" i="1"/>
  <c r="L12" i="1"/>
  <c r="L13" i="1"/>
  <c r="J3" i="1"/>
  <c r="J4" i="1"/>
  <c r="J5" i="1"/>
  <c r="J6" i="1"/>
  <c r="J7" i="1"/>
  <c r="J8" i="1"/>
  <c r="J9" i="1"/>
  <c r="J10" i="1"/>
  <c r="J11" i="1"/>
  <c r="J12" i="1"/>
  <c r="J13" i="1"/>
  <c r="H3" i="1"/>
  <c r="H4" i="1"/>
  <c r="H5" i="1"/>
  <c r="H6" i="1"/>
  <c r="H7" i="1"/>
  <c r="H8" i="1"/>
  <c r="H9" i="1"/>
  <c r="H10" i="1"/>
  <c r="H11" i="1"/>
  <c r="H12" i="1"/>
  <c r="H13" i="1"/>
  <c r="F3" i="1"/>
  <c r="F4" i="1"/>
  <c r="F5" i="1"/>
  <c r="F6" i="1"/>
  <c r="F7" i="1"/>
  <c r="F8" i="1"/>
  <c r="F9" i="1"/>
  <c r="F10" i="1"/>
  <c r="F11" i="1"/>
  <c r="F12" i="1"/>
  <c r="F13" i="1"/>
  <c r="D3" i="1"/>
  <c r="D4" i="1"/>
  <c r="D5" i="1"/>
  <c r="D6" i="1"/>
  <c r="D7" i="1"/>
  <c r="D8" i="1"/>
  <c r="D9" i="1"/>
  <c r="D10" i="1"/>
  <c r="D11" i="1"/>
  <c r="D12" i="1"/>
  <c r="D13" i="1"/>
  <c r="T2" i="1"/>
  <c r="R2" i="1"/>
  <c r="P2" i="1"/>
  <c r="N2" i="1"/>
  <c r="L2" i="1"/>
  <c r="J2" i="1"/>
  <c r="H2" i="1"/>
  <c r="F2" i="1"/>
  <c r="D2" i="1"/>
  <c r="H9" i="5" l="1"/>
  <c r="B14" i="5"/>
  <c r="B15" i="5"/>
  <c r="B16" i="5"/>
  <c r="T15" i="1"/>
  <c r="AF9" i="1" s="1"/>
  <c r="L15" i="1"/>
  <c r="AF5" i="1" s="1"/>
  <c r="R15" i="1"/>
  <c r="AF8" i="1" s="1"/>
  <c r="F15" i="1"/>
  <c r="AF2" i="1" s="1"/>
  <c r="P15" i="1"/>
  <c r="AF7" i="1" s="1"/>
  <c r="H15" i="1"/>
  <c r="AF3" i="1" s="1"/>
  <c r="N15" i="1"/>
  <c r="AF6" i="1" s="1"/>
  <c r="J15" i="1"/>
  <c r="AF4" i="1" s="1"/>
  <c r="D15" i="1"/>
  <c r="D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<sst xmlns="http://schemas.openxmlformats.org/spreadsheetml/2006/main" count="697" uniqueCount="278">
  <si>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</si>
  <si>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</si>
  <si>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</si>
  <si>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</si>
  <si>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39 Subproblems: 0</t>
  </si>
  <si>
    <t>Solver Options</t>
  </si>
  <si>
    <t>Max Time Unlimited,  Iterations Unlimited, Precision 0.000001, Use Automatic Scaling</t>
  </si>
  <si>
    <t>Max Subproblems Unlimited, Max Integer Sols Unlimited, Integer Tolerance 1%</t>
  </si>
  <si>
    <t>Objective Cell (Min)</t>
  </si>
  <si>
    <t>Cell</t>
  </si>
  <si>
    <t>Name</t>
  </si>
  <si>
    <t>Original Value</t>
  </si>
  <si>
    <t>Final Value</t>
  </si>
  <si>
    <t>$D$15</t>
  </si>
  <si>
    <t>Variable Cells</t>
  </si>
  <si>
    <t>Integer</t>
  </si>
  <si>
    <t>$B$2:$B$13</t>
  </si>
  <si>
    <t>$B$2</t>
  </si>
  <si>
    <t>cheese Amount in 100s of grams</t>
  </si>
  <si>
    <t>Contin</t>
  </si>
  <si>
    <t>$B$3</t>
  </si>
  <si>
    <t>sauce Amount in 100s of grams</t>
  </si>
  <si>
    <t>$B$4</t>
  </si>
  <si>
    <t>dough Amount in 100s of grams</t>
  </si>
  <si>
    <t>$B$5</t>
  </si>
  <si>
    <t>pepperoni Amount in 100s of grams</t>
  </si>
  <si>
    <t>$B$6</t>
  </si>
  <si>
    <t>ham Amount in 100s of grams</t>
  </si>
  <si>
    <t>$B$7</t>
  </si>
  <si>
    <t>bacon Amount in 100s of grams</t>
  </si>
  <si>
    <t>$B$8</t>
  </si>
  <si>
    <t>green pepper Amount in 100s of grams</t>
  </si>
  <si>
    <t>$B$9</t>
  </si>
  <si>
    <t>onion Amount in 100s of grams</t>
  </si>
  <si>
    <t>$B$10</t>
  </si>
  <si>
    <t>celery Amount in 100s of grams</t>
  </si>
  <si>
    <t>$B$11</t>
  </si>
  <si>
    <t>mushrooms Amount in 100s of grams</t>
  </si>
  <si>
    <t>$B$12</t>
  </si>
  <si>
    <t>tomatoes Amount in 100s of grams</t>
  </si>
  <si>
    <t>$B$13</t>
  </si>
  <si>
    <t>pineapple Amount in 100s of grams</t>
  </si>
  <si>
    <t>Constraints</t>
  </si>
  <si>
    <t>Cell Value</t>
  </si>
  <si>
    <t>Formula</t>
  </si>
  <si>
    <t>Status</t>
  </si>
  <si>
    <t>Slack</t>
  </si>
  <si>
    <t>$AA$2:$AA$13 &lt;= $Z$2:$Z$13</t>
  </si>
  <si>
    <t>$AA$2</t>
  </si>
  <si>
    <t>cheese Value</t>
  </si>
  <si>
    <t>$AA$2&lt;=$Z$2</t>
  </si>
  <si>
    <t>Not Binding</t>
  </si>
  <si>
    <t>$AA$3</t>
  </si>
  <si>
    <t>sauce Value</t>
  </si>
  <si>
    <t>$AA$3&lt;=$Z$3</t>
  </si>
  <si>
    <t>$AA$4</t>
  </si>
  <si>
    <t>dough Value</t>
  </si>
  <si>
    <t>$AA$4&lt;=$Z$4</t>
  </si>
  <si>
    <t>$AA$5</t>
  </si>
  <si>
    <t>pepperoni Value</t>
  </si>
  <si>
    <t>$AA$5&lt;=$Z$5</t>
  </si>
  <si>
    <t>$AA$6</t>
  </si>
  <si>
    <t>ham Value</t>
  </si>
  <si>
    <t>$AA$6&lt;=$Z$6</t>
  </si>
  <si>
    <t>$AA$7</t>
  </si>
  <si>
    <t>bacon Value</t>
  </si>
  <si>
    <t>$AA$7&lt;=$Z$7</t>
  </si>
  <si>
    <t>$AA$8</t>
  </si>
  <si>
    <t>g.pepper Value</t>
  </si>
  <si>
    <t>$AA$8&lt;=$Z$8</t>
  </si>
  <si>
    <t>$AA$9</t>
  </si>
  <si>
    <t>onion Value</t>
  </si>
  <si>
    <t>$AA$9&lt;=$Z$9</t>
  </si>
  <si>
    <t>$AA$10</t>
  </si>
  <si>
    <t>celery Value</t>
  </si>
  <si>
    <t>$AA$10&lt;=$Z$10</t>
  </si>
  <si>
    <t>$AA$11</t>
  </si>
  <si>
    <t>mushroom Value</t>
  </si>
  <si>
    <t>$AA$11&lt;=$Z$11</t>
  </si>
  <si>
    <t>$AA$12</t>
  </si>
  <si>
    <t>tomato Value</t>
  </si>
  <si>
    <t>$AA$12&lt;=$Z$12</t>
  </si>
  <si>
    <t>$AA$13</t>
  </si>
  <si>
    <t>pineapple Value</t>
  </si>
  <si>
    <t>$AA$13&lt;=$Z$13</t>
  </si>
  <si>
    <t>$AA$2&gt;=$AB$2</t>
  </si>
  <si>
    <t>Binding</t>
  </si>
  <si>
    <t>$AA$3&gt;=$AB$3</t>
  </si>
  <si>
    <t>$AA$4&gt;=$AB$4</t>
  </si>
  <si>
    <t>$AA$5&gt;=$AB$5</t>
  </si>
  <si>
    <t>$AA$6&gt;=$AB$6</t>
  </si>
  <si>
    <t>$AA$7&gt;=$AB$7</t>
  </si>
  <si>
    <t>$AA$8&gt;=$AB$8</t>
  </si>
  <si>
    <t>$AA$9&gt;=$AB$9</t>
  </si>
  <si>
    <t>$AA$10&gt;=$AB$10</t>
  </si>
  <si>
    <t>$AA$11&gt;=$AB$11</t>
  </si>
  <si>
    <t>$AA$12&gt;=$AB$12</t>
  </si>
  <si>
    <t>$AA$13&gt;=$AB$13</t>
  </si>
  <si>
    <t>$AA$14</t>
  </si>
  <si>
    <t>meat Value</t>
  </si>
  <si>
    <t>$AA$14&gt;=$AB$14</t>
  </si>
  <si>
    <t>$AA$15</t>
  </si>
  <si>
    <t>veg. Value</t>
  </si>
  <si>
    <t>$AA$15&gt;=$AB$15</t>
  </si>
  <si>
    <t>$AA$16</t>
  </si>
  <si>
    <t>fungi Value</t>
  </si>
  <si>
    <t>$AA$16&gt;=$AB$16</t>
  </si>
  <si>
    <t>Microsoft Excel 16.0 Sensitivity Report</t>
  </si>
  <si>
    <t>Final</t>
  </si>
  <si>
    <t>Reduced</t>
  </si>
  <si>
    <t>Objective</t>
  </si>
  <si>
    <t>Allowable</t>
  </si>
  <si>
    <t>Value</t>
  </si>
  <si>
    <t>Cost</t>
  </si>
  <si>
    <t>Coefficient</t>
  </si>
  <si>
    <t>Increase</t>
  </si>
  <si>
    <t>Decrease</t>
  </si>
  <si>
    <t>Shadow</t>
  </si>
  <si>
    <t>Constraint</t>
  </si>
  <si>
    <t>Price</t>
  </si>
  <si>
    <t>R.H. Side</t>
  </si>
  <si>
    <t>Microsoft Excel 16.0 Limits Report</t>
  </si>
  <si>
    <t>Variable</t>
  </si>
  <si>
    <t>Lower</t>
  </si>
  <si>
    <t>Upper</t>
  </si>
  <si>
    <t>Limit</t>
  </si>
  <si>
    <t>Result</t>
  </si>
  <si>
    <t>Item</t>
  </si>
  <si>
    <t>Amount in 100s of grams</t>
  </si>
  <si>
    <t>Cost in cents/100 grams</t>
  </si>
  <si>
    <t>Total Cost</t>
  </si>
  <si>
    <t>Calc</t>
  </si>
  <si>
    <t>Iron</t>
  </si>
  <si>
    <t>Prot</t>
  </si>
  <si>
    <t>Vit A</t>
  </si>
  <si>
    <t>Thia</t>
  </si>
  <si>
    <t>Niac</t>
  </si>
  <si>
    <t>Ribo</t>
  </si>
  <si>
    <t>Vit C</t>
  </si>
  <si>
    <t>Upper Bounds*</t>
  </si>
  <si>
    <t>Lower Bound*</t>
  </si>
  <si>
    <t>Nutrient</t>
  </si>
  <si>
    <t>Requirement</t>
  </si>
  <si>
    <t>Units</t>
  </si>
  <si>
    <t>Totals</t>
  </si>
  <si>
    <t>cheese</t>
  </si>
  <si>
    <t>Calcium</t>
  </si>
  <si>
    <t>mg</t>
  </si>
  <si>
    <t>sauce</t>
  </si>
  <si>
    <t>dough</t>
  </si>
  <si>
    <t>Protein</t>
  </si>
  <si>
    <t>gram</t>
  </si>
  <si>
    <t>pepperoni</t>
  </si>
  <si>
    <t>Vitamin A</t>
  </si>
  <si>
    <t>IU</t>
  </si>
  <si>
    <t>ham</t>
  </si>
  <si>
    <t>Thiamine</t>
  </si>
  <si>
    <t>bacon</t>
  </si>
  <si>
    <t>Niacin</t>
  </si>
  <si>
    <t>green pepper</t>
  </si>
  <si>
    <t>g.pepper</t>
  </si>
  <si>
    <t>Riboflavin</t>
  </si>
  <si>
    <t>onion</t>
  </si>
  <si>
    <t>Vitamin C</t>
  </si>
  <si>
    <t>celery</t>
  </si>
  <si>
    <t>mushrooms</t>
  </si>
  <si>
    <t>mushroom</t>
  </si>
  <si>
    <t>tomatoes</t>
  </si>
  <si>
    <t>tomato</t>
  </si>
  <si>
    <t>pineapple</t>
  </si>
  <si>
    <t>SUMS</t>
  </si>
  <si>
    <t>meats</t>
  </si>
  <si>
    <t>meat</t>
  </si>
  <si>
    <t>veg</t>
  </si>
  <si>
    <t>veg.</t>
  </si>
  <si>
    <t>fungi</t>
  </si>
  <si>
    <t>Covariance Matrix</t>
  </si>
  <si>
    <t>Year 1</t>
  </si>
  <si>
    <t>Year 2</t>
  </si>
  <si>
    <t>Year 3</t>
  </si>
  <si>
    <t>Year 4</t>
  </si>
  <si>
    <t>Year 5</t>
  </si>
  <si>
    <t>Investment 1</t>
  </si>
  <si>
    <t>Investment 2</t>
  </si>
  <si>
    <t>Investment 3</t>
  </si>
  <si>
    <t>Expected Return</t>
  </si>
  <si>
    <t>Engine: GRG Nonlinear</t>
  </si>
  <si>
    <t>Max Subproblems Unlimited, Max Integer Sols Unlimited, Integer Tolerance 1%, Assume NonNegative</t>
  </si>
  <si>
    <t>$B$9=$B$10</t>
  </si>
  <si>
    <t>$H$9</t>
  </si>
  <si>
    <t>$H$9&gt;=$H$10</t>
  </si>
  <si>
    <t>$B$3&gt;=0</t>
  </si>
  <si>
    <t>$B$4&gt;=0</t>
  </si>
  <si>
    <t>$B$5&gt;=0</t>
  </si>
  <si>
    <t>$B$3:$B$5</t>
  </si>
  <si>
    <t>$B$3:$B$5 &gt;= 0</t>
  </si>
  <si>
    <t>Result: Solver converged in probability to a global solution.</t>
  </si>
  <si>
    <t>Iterations: 0 Subproblems: 5</t>
  </si>
  <si>
    <t>in cents</t>
  </si>
  <si>
    <t>in $</t>
  </si>
  <si>
    <t>Key</t>
  </si>
  <si>
    <t>Given Values</t>
  </si>
  <si>
    <t>Changeable values</t>
  </si>
  <si>
    <t>Output Values</t>
  </si>
  <si>
    <t>Computed Values</t>
  </si>
  <si>
    <t>Proportions</t>
  </si>
  <si>
    <t>$B$3&lt;=$B$10</t>
  </si>
  <si>
    <t>$B$4&lt;=$B$10</t>
  </si>
  <si>
    <t>$B$5&lt;=$B$10</t>
  </si>
  <si>
    <t>Portfolio Variance</t>
  </si>
  <si>
    <t>Benchmark</t>
  </si>
  <si>
    <t>Dividends</t>
  </si>
  <si>
    <t>Expected Dividend</t>
  </si>
  <si>
    <t>Used in Constraint Calculation</t>
  </si>
  <si>
    <t>in cents Total Cost</t>
  </si>
  <si>
    <t>in cents Value</t>
  </si>
  <si>
    <t>in $ Value</t>
  </si>
  <si>
    <t>$AA$17</t>
  </si>
  <si>
    <t>$AA$17&gt;=$AB$17</t>
  </si>
  <si>
    <t>$AA$18</t>
  </si>
  <si>
    <t>$AA$18&gt;=$AB$18</t>
  </si>
  <si>
    <t>$AA$19</t>
  </si>
  <si>
    <t>$AA$19&gt;=$AB$19</t>
  </si>
  <si>
    <t>$AA$20</t>
  </si>
  <si>
    <t>$AA$20&gt;=$AB$20</t>
  </si>
  <si>
    <t>$AF$2</t>
  </si>
  <si>
    <t>Calcium Totals</t>
  </si>
  <si>
    <t>$AF$2&gt;=$AE$2</t>
  </si>
  <si>
    <t>$AF$3</t>
  </si>
  <si>
    <t>Iron Totals</t>
  </si>
  <si>
    <t>$AF$3&gt;=$AE$3</t>
  </si>
  <si>
    <t>$AF$4</t>
  </si>
  <si>
    <t>Protein Totals</t>
  </si>
  <si>
    <t>$AF$4&gt;=$AE$4</t>
  </si>
  <si>
    <t>$AF$5</t>
  </si>
  <si>
    <t>Vitamin A Totals</t>
  </si>
  <si>
    <t>$AF$5&gt;=$AE$5</t>
  </si>
  <si>
    <t>$AF$6</t>
  </si>
  <si>
    <t>Thiamine Totals</t>
  </si>
  <si>
    <t>$AF$6&gt;=$AE$6</t>
  </si>
  <si>
    <t>$AF$7</t>
  </si>
  <si>
    <t>Niacin Totals</t>
  </si>
  <si>
    <t>$AF$7&gt;=$AE$7</t>
  </si>
  <si>
    <t>$AF$8</t>
  </si>
  <si>
    <t>Riboflavin Totals</t>
  </si>
  <si>
    <t>$AF$8&gt;=$AE$8</t>
  </si>
  <si>
    <t>$AF$9</t>
  </si>
  <si>
    <t>Vitamin C Totals</t>
  </si>
  <si>
    <t>$AF$9&gt;=$AE$9</t>
  </si>
  <si>
    <t xml:space="preserve"> Convergence 0.00001, Population Size 1000, Random Seed 878, Derivatives Central,  Multistart</t>
  </si>
  <si>
    <t>Expected Return Expected Dividend</t>
  </si>
  <si>
    <t>Amount in Grams</t>
  </si>
  <si>
    <t>↓Values↓</t>
  </si>
  <si>
    <t>↓Constraints↓</t>
  </si>
  <si>
    <t>Cost in cents/gram</t>
  </si>
  <si>
    <t>Investment Name</t>
  </si>
  <si>
    <t>Invesment Size</t>
  </si>
  <si>
    <t>Current Portfolio Size</t>
  </si>
  <si>
    <t>Expected Portfolio Size</t>
  </si>
  <si>
    <t>Worksheet: [q34.xlsx]Question 3</t>
  </si>
  <si>
    <t>Report Created: 5/04/2021 10:58:21 PM</t>
  </si>
  <si>
    <t>Solution Time: 0.25 Seconds.</t>
  </si>
  <si>
    <t>$AA$2:$AA$20 &gt;= $AB$2:$AB$20</t>
  </si>
  <si>
    <t>$AF$2:$AF$9 &gt;= $AE$2:$AE$9</t>
  </si>
  <si>
    <t>Report Created: 5/04/2021 10:58:22 PM</t>
  </si>
  <si>
    <t>Report Created: 5/04/2021 10:58:23 PM</t>
  </si>
  <si>
    <t>Worksheet: [q34.xlsx]Question 4</t>
  </si>
  <si>
    <t>Report Created: 5/04/2021 10:59:05 PM</t>
  </si>
  <si>
    <t>Solution Time: 3.328 Seconds.</t>
  </si>
  <si>
    <t>$B$20</t>
  </si>
  <si>
    <t>Portfolio Variance Proportions</t>
  </si>
  <si>
    <t>Investment 1 Invesment Size</t>
  </si>
  <si>
    <t>Investment 2 Invesment Size</t>
  </si>
  <si>
    <t>Investment 3 Invesment Size</t>
  </si>
  <si>
    <t>Current Portfolio Size Invesment Size</t>
  </si>
  <si>
    <t>$B$3:$B$5 &lt;= $B$10</t>
  </si>
  <si>
    <t>Amount * Nutrients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</si>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</sst>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0" xfId="0" applyNumberForma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0" xfId="0" applyNumberFormat="1"/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" fillId="2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left" vertical="center" wrapText="1"/>
    </xf>
    <xf numFmtId="44" fontId="0" fillId="0" borderId="0" xfId="0" applyNumberFormat="1" applyFill="1" applyBorder="1" applyAlignment="1"/>
    <xf numFmtId="44" fontId="0" fillId="0" borderId="5" xfId="0" applyNumberFormat="1" applyFill="1" applyBorder="1" applyAlignment="1"/>
    <xf numFmtId="0" fontId="1" fillId="0" borderId="0" xfId="0" applyFont="1" applyFill="1" applyAlignment="1">
      <alignment horizontal="right" vertical="center"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44" fontId="1" fillId="2" borderId="0" xfId="1" applyFont="1" applyFill="1" applyAlignment="1">
      <alignment horizontal="right" vertical="center" wrapText="1"/>
    </xf>
    <xf numFmtId="0" fontId="1" fillId="3" borderId="0" xfId="0" applyFont="1" applyFill="1" applyAlignment="1"/>
    <xf numFmtId="44" fontId="1" fillId="2" borderId="0" xfId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44" fontId="1" fillId="4" borderId="0" xfId="1" applyFont="1" applyFill="1" applyAlignment="1">
      <alignment horizontal="left" wrapText="1"/>
    </xf>
    <xf numFmtId="0" fontId="0" fillId="0" borderId="0" xfId="0" applyAlignment="1">
      <alignment horizontal="left"/>
    </xf>
    <xf numFmtId="44" fontId="1" fillId="4" borderId="0" xfId="1" applyFont="1" applyFill="1" applyAlignment="1">
      <alignment horizontal="left" vertical="center" wrapText="1"/>
    </xf>
    <xf numFmtId="44" fontId="1" fillId="4" borderId="0" xfId="1" applyFont="1" applyFill="1" applyAlignment="1">
      <alignment horizontal="right" wrapText="1"/>
    </xf>
    <xf numFmtId="44" fontId="0" fillId="0" borderId="4" xfId="0" applyNumberFormat="1" applyFill="1" applyBorder="1" applyAlignment="1"/>
    <xf numFmtId="44" fontId="1" fillId="5" borderId="0" xfId="1" applyFont="1" applyFill="1" applyAlignment="1">
      <alignment vertical="center" wrapText="1"/>
    </xf>
    <xf numFmtId="44" fontId="1" fillId="4" borderId="0" xfId="1" applyFont="1" applyFill="1" applyAlignment="1">
      <alignment wrapText="1"/>
    </xf>
    <xf numFmtId="44" fontId="1" fillId="2" borderId="0" xfId="1" applyFont="1" applyFill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Fill="1" applyBorder="1" applyAlignment="1">
      <alignment horizontal="right" vertical="center" wrapText="1"/>
    </xf>
    <xf numFmtId="44" fontId="1" fillId="3" borderId="0" xfId="1" applyFont="1" applyFill="1"/>
    <xf numFmtId="0" fontId="1" fillId="7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/>
    </xf>
    <xf numFmtId="0" fontId="1" fillId="6" borderId="0" xfId="0" applyFont="1" applyFill="1" applyAlignment="1">
      <alignment horizontal="center" vertical="center" textRotation="180"/>
    </xf>
    <xf numFmtId="0" fontId="0" fillId="6" borderId="0" xfId="0" applyFill="1" applyAlignment="1">
      <alignment horizontal="center" vertical="center" textRotation="180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9399-6EE8-4F41-A619-91DCBFCF1CF6}">
  <sheetPr>
    <pageSetUpPr fitToPage="1"/>
  </sheetPr>
  <dimension ref="A1:AH39"/>
  <sheetViews>
    <sheetView zoomScale="81" zoomScaleNormal="85" workbookViewId="0">
      <selection activeCell="Q32" sqref="Q32"/>
    </sheetView>
  </sheetViews>
  <sheetFormatPr defaultRowHeight="14.25" x14ac:dyDescent="0.45"/>
  <cols>
    <col min="2" max="2" width="12.33203125" bestFit="1" customWidth="1"/>
    <col min="3" max="3" width="9.19921875" bestFit="1" customWidth="1"/>
    <col min="4" max="4" width="10.6640625" bestFit="1" customWidth="1"/>
    <col min="5" max="5" width="10.6640625" customWidth="1"/>
    <col min="6" max="13" width="9.19921875" bestFit="1" customWidth="1"/>
    <col min="14" max="14" width="9.19921875" customWidth="1"/>
    <col min="15" max="17" width="11.06640625" bestFit="1" customWidth="1"/>
    <col min="18" max="18" width="11.9296875" bestFit="1" customWidth="1"/>
    <col min="19" max="19" width="11.53125" bestFit="1" customWidth="1"/>
    <col min="20" max="20" width="11.06640625" bestFit="1" customWidth="1"/>
    <col min="21" max="21" width="12" bestFit="1" customWidth="1"/>
    <col min="22" max="22" width="11.796875" bestFit="1" customWidth="1"/>
    <col min="27" max="27" width="9.19921875" bestFit="1" customWidth="1"/>
    <col min="28" max="28" width="10.6640625" bestFit="1" customWidth="1"/>
    <col min="29" max="29" width="9.19921875" bestFit="1" customWidth="1"/>
    <col min="32" max="32" width="9.19921875" bestFit="1" customWidth="1"/>
    <col min="33" max="33" width="10.53125" bestFit="1" customWidth="1"/>
  </cols>
  <sheetData>
    <row r="1" spans="1:34" ht="39.4" customHeight="1" x14ac:dyDescent="0.45">
      <c r="A1" s="38" t="s">
        <v>127</v>
      </c>
      <c r="B1" s="39" t="s">
        <v>128</v>
      </c>
      <c r="C1" s="38" t="s">
        <v>129</v>
      </c>
      <c r="D1" s="40" t="s">
        <v>130</v>
      </c>
      <c r="E1" s="2"/>
      <c r="F1" s="38" t="s">
        <v>146</v>
      </c>
      <c r="G1" s="38" t="s">
        <v>132</v>
      </c>
      <c r="H1" s="38" t="s">
        <v>150</v>
      </c>
      <c r="I1" s="38" t="s">
        <v>153</v>
      </c>
      <c r="J1" s="38" t="s">
        <v>156</v>
      </c>
      <c r="K1" s="38" t="s">
        <v>158</v>
      </c>
      <c r="L1" s="38" t="s">
        <v>161</v>
      </c>
      <c r="M1" s="38" t="s">
        <v>163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AD1" s="23"/>
    </row>
    <row r="2" spans="1:34" x14ac:dyDescent="0.45">
      <c r="A2" s="18" t="s">
        <v>145</v>
      </c>
      <c r="B2" s="19">
        <v>1.7030000000000005</v>
      </c>
      <c r="C2" s="18">
        <v>93.2</v>
      </c>
      <c r="D2" s="2">
        <f>$B2*C2</f>
        <v>158.71960000000004</v>
      </c>
      <c r="E2" s="2"/>
      <c r="F2" s="18">
        <v>517.70000000000005</v>
      </c>
      <c r="G2" s="18">
        <v>0.222</v>
      </c>
      <c r="H2" s="18">
        <v>20</v>
      </c>
      <c r="I2" s="18">
        <v>3000</v>
      </c>
      <c r="J2" s="18">
        <v>2.1999999999999999E-2</v>
      </c>
      <c r="K2" s="18">
        <v>6</v>
      </c>
      <c r="L2" s="18">
        <v>0.24399999999999999</v>
      </c>
      <c r="M2" s="18">
        <v>0</v>
      </c>
      <c r="N2" s="23"/>
      <c r="O2" s="23"/>
      <c r="P2" s="23"/>
      <c r="Q2" s="23"/>
      <c r="R2" s="23"/>
      <c r="S2" s="23"/>
      <c r="T2" s="23"/>
      <c r="U2" s="23"/>
      <c r="V2" s="23"/>
      <c r="W2" s="23"/>
      <c r="Y2" s="23"/>
      <c r="AD2" s="23"/>
    </row>
    <row r="3" spans="1:34" x14ac:dyDescent="0.45">
      <c r="A3" s="18" t="s">
        <v>148</v>
      </c>
      <c r="B3" s="19">
        <v>1.1400000000000001</v>
      </c>
      <c r="C3" s="18">
        <v>70.48</v>
      </c>
      <c r="D3" s="2">
        <f t="shared" ref="D3:D13" si="0">$B3*C3</f>
        <v>80.347200000000015</v>
      </c>
      <c r="E3" s="2"/>
      <c r="F3" s="18">
        <v>14</v>
      </c>
      <c r="G3" s="18">
        <v>1.8</v>
      </c>
      <c r="H3" s="18">
        <v>2</v>
      </c>
      <c r="I3" s="18">
        <v>800</v>
      </c>
      <c r="J3" s="18">
        <v>0.1</v>
      </c>
      <c r="K3" s="18">
        <v>1.4</v>
      </c>
      <c r="L3" s="18">
        <v>0.06</v>
      </c>
      <c r="M3" s="18">
        <v>6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AD3" s="23"/>
    </row>
    <row r="4" spans="1:34" x14ac:dyDescent="0.45">
      <c r="A4" s="18" t="s">
        <v>149</v>
      </c>
      <c r="B4" s="19">
        <v>4.2660000000000018</v>
      </c>
      <c r="C4" s="18">
        <v>19.260000000000002</v>
      </c>
      <c r="D4" s="2">
        <f t="shared" si="0"/>
        <v>82.163160000000047</v>
      </c>
      <c r="E4" s="2"/>
      <c r="F4" s="18">
        <v>18.233000000000001</v>
      </c>
      <c r="G4" s="18">
        <v>3.8260000000000001</v>
      </c>
      <c r="H4" s="18">
        <v>14.224</v>
      </c>
      <c r="I4" s="18">
        <v>0</v>
      </c>
      <c r="J4" s="18">
        <v>0.58599999999999997</v>
      </c>
      <c r="K4" s="18">
        <v>8.8520000000000003</v>
      </c>
      <c r="L4" s="18">
        <v>0.628</v>
      </c>
      <c r="M4" s="18">
        <v>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AD4" s="23"/>
    </row>
    <row r="5" spans="1:34" x14ac:dyDescent="0.45">
      <c r="A5" s="18" t="s">
        <v>152</v>
      </c>
      <c r="B5" s="19">
        <v>0</v>
      </c>
      <c r="C5" s="18">
        <v>88.22</v>
      </c>
      <c r="D5" s="2">
        <f t="shared" si="0"/>
        <v>0</v>
      </c>
      <c r="E5" s="2"/>
      <c r="F5" s="18">
        <v>10</v>
      </c>
      <c r="G5" s="18">
        <v>2.5</v>
      </c>
      <c r="H5" s="18">
        <v>15</v>
      </c>
      <c r="I5" s="18">
        <v>0</v>
      </c>
      <c r="J5" s="18">
        <v>0</v>
      </c>
      <c r="K5" s="18">
        <v>2</v>
      </c>
      <c r="L5" s="18">
        <v>0</v>
      </c>
      <c r="M5" s="18">
        <v>0</v>
      </c>
      <c r="N5" s="23"/>
      <c r="O5" s="23"/>
      <c r="P5" s="23"/>
      <c r="Q5" s="23"/>
      <c r="R5" s="23" cm="1">
        <f t="array" ref="R5:R12">MMULT(TRANSPOSE(F2:M13),B2:B13)</f>
        <v>1015.3741473340175</v>
      </c>
      <c r="S5" s="23"/>
      <c r="T5" s="23"/>
      <c r="U5" s="23"/>
      <c r="V5" s="23"/>
      <c r="W5" s="23"/>
      <c r="X5" s="23"/>
      <c r="Y5" s="23"/>
      <c r="AD5" s="23"/>
    </row>
    <row r="6" spans="1:34" x14ac:dyDescent="0.45">
      <c r="A6" s="18" t="s">
        <v>155</v>
      </c>
      <c r="B6" s="19">
        <v>0.99299999999999999</v>
      </c>
      <c r="C6" s="18">
        <v>88.1</v>
      </c>
      <c r="D6" s="2">
        <f t="shared" si="0"/>
        <v>87.4833</v>
      </c>
      <c r="E6" s="2"/>
      <c r="F6" s="18">
        <v>9.0310000000000006</v>
      </c>
      <c r="G6" s="18">
        <v>2.2909999999999999</v>
      </c>
      <c r="H6" s="18">
        <v>14.692</v>
      </c>
      <c r="I6" s="18">
        <v>0</v>
      </c>
      <c r="J6" s="18">
        <v>0.74</v>
      </c>
      <c r="K6" s="18">
        <v>4.0090000000000003</v>
      </c>
      <c r="L6" s="18">
        <v>0.17799999999999999</v>
      </c>
      <c r="M6" s="18">
        <v>0</v>
      </c>
      <c r="N6" s="23"/>
      <c r="O6" s="44" t="s">
        <v>200</v>
      </c>
      <c r="P6" s="45"/>
      <c r="Q6" s="23"/>
      <c r="R6" s="23">
        <v>22.317153686234303</v>
      </c>
      <c r="S6" s="23"/>
      <c r="T6" s="23"/>
      <c r="U6" s="23"/>
      <c r="V6" s="23"/>
      <c r="W6" s="23"/>
      <c r="X6" s="23"/>
      <c r="Y6" s="23"/>
      <c r="AD6" s="23"/>
    </row>
    <row r="7" spans="1:34" x14ac:dyDescent="0.45">
      <c r="A7" s="18" t="s">
        <v>157</v>
      </c>
      <c r="B7" s="19">
        <v>0</v>
      </c>
      <c r="C7" s="18">
        <v>88.54</v>
      </c>
      <c r="D7" s="2">
        <f t="shared" si="0"/>
        <v>0</v>
      </c>
      <c r="E7" s="2"/>
      <c r="F7" s="18">
        <v>13</v>
      </c>
      <c r="G7" s="18">
        <v>1.1890000000000001</v>
      </c>
      <c r="H7" s="18">
        <v>8.3919999999999995</v>
      </c>
      <c r="I7" s="18">
        <v>0</v>
      </c>
      <c r="J7" s="18">
        <v>0.36099999999999999</v>
      </c>
      <c r="K7" s="18">
        <v>1.8280000000000001</v>
      </c>
      <c r="L7" s="18">
        <v>0.114</v>
      </c>
      <c r="M7" s="18">
        <v>0</v>
      </c>
      <c r="N7" s="23"/>
      <c r="O7" s="46" t="s">
        <v>201</v>
      </c>
      <c r="P7" s="47"/>
      <c r="Q7" s="23"/>
      <c r="R7" s="23">
        <v>116.13825814252759</v>
      </c>
      <c r="S7" s="23"/>
      <c r="T7" s="23"/>
      <c r="U7" s="23"/>
      <c r="V7" s="23"/>
      <c r="W7" s="23"/>
      <c r="X7" s="23"/>
      <c r="Y7" s="23"/>
      <c r="AD7" s="23"/>
    </row>
    <row r="8" spans="1:34" ht="26.65" x14ac:dyDescent="0.45">
      <c r="A8" s="18" t="s">
        <v>159</v>
      </c>
      <c r="B8" s="19">
        <v>8.9412971033068625E-2</v>
      </c>
      <c r="C8" s="18">
        <v>50.2</v>
      </c>
      <c r="D8" s="2">
        <f t="shared" si="0"/>
        <v>4.488531145860045</v>
      </c>
      <c r="E8" s="2"/>
      <c r="F8" s="18">
        <v>9.4589999999999996</v>
      </c>
      <c r="G8" s="18">
        <v>0.67500000000000004</v>
      </c>
      <c r="H8" s="18">
        <v>1.351</v>
      </c>
      <c r="I8" s="18">
        <v>209.46</v>
      </c>
      <c r="J8" s="18">
        <v>8.1000000000000003E-2</v>
      </c>
      <c r="K8" s="18">
        <v>0.54</v>
      </c>
      <c r="L8" s="18">
        <v>8.1000000000000003E-2</v>
      </c>
      <c r="M8" s="18">
        <v>127.03</v>
      </c>
      <c r="N8" s="23"/>
      <c r="O8" s="48" t="s">
        <v>213</v>
      </c>
      <c r="P8" s="49"/>
      <c r="Q8" s="23"/>
      <c r="R8" s="23">
        <v>6056.1574602732653</v>
      </c>
      <c r="S8" s="23"/>
      <c r="T8" s="23"/>
      <c r="U8" s="23"/>
      <c r="V8" s="23"/>
      <c r="W8" s="23"/>
      <c r="X8" s="23"/>
      <c r="Y8" s="23"/>
      <c r="AD8" s="23"/>
    </row>
    <row r="9" spans="1:34" x14ac:dyDescent="0.45">
      <c r="A9" s="18" t="s">
        <v>162</v>
      </c>
      <c r="B9" s="19">
        <v>0.90358702896693144</v>
      </c>
      <c r="C9" s="18">
        <v>10.66</v>
      </c>
      <c r="D9" s="2">
        <f t="shared" si="0"/>
        <v>9.632237728787489</v>
      </c>
      <c r="E9" s="2"/>
      <c r="F9" s="18">
        <v>27.273</v>
      </c>
      <c r="G9" s="18">
        <v>0.54500000000000004</v>
      </c>
      <c r="H9" s="18">
        <v>1.8180000000000001</v>
      </c>
      <c r="I9" s="18">
        <v>18.181999999999999</v>
      </c>
      <c r="J9" s="18">
        <v>0.36299999999999999</v>
      </c>
      <c r="K9" s="18">
        <v>0.54500000000000004</v>
      </c>
      <c r="L9" s="18">
        <v>3.5999999999999997E-2</v>
      </c>
      <c r="M9" s="18">
        <v>10</v>
      </c>
      <c r="N9" s="23"/>
      <c r="O9" s="50" t="s">
        <v>202</v>
      </c>
      <c r="P9" s="51"/>
      <c r="Q9" s="23"/>
      <c r="R9" s="23">
        <v>3.8136065421686758</v>
      </c>
      <c r="S9" s="23"/>
      <c r="T9" s="23"/>
      <c r="U9" s="23"/>
      <c r="V9" s="23"/>
      <c r="W9" s="23"/>
      <c r="X9" s="23"/>
      <c r="Y9" s="23"/>
      <c r="AD9" s="23"/>
    </row>
    <row r="10" spans="1:34" x14ac:dyDescent="0.45">
      <c r="A10" s="18" t="s">
        <v>164</v>
      </c>
      <c r="B10" s="19">
        <v>0</v>
      </c>
      <c r="C10" s="18">
        <v>28.28</v>
      </c>
      <c r="D10" s="2">
        <f t="shared" si="0"/>
        <v>0</v>
      </c>
      <c r="E10" s="2"/>
      <c r="F10" s="18">
        <v>40</v>
      </c>
      <c r="G10" s="18">
        <v>0.25</v>
      </c>
      <c r="H10" s="18">
        <v>0</v>
      </c>
      <c r="I10" s="18">
        <v>125</v>
      </c>
      <c r="J10" s="18">
        <v>2.5000000000000001E-2</v>
      </c>
      <c r="K10" s="18">
        <v>0.5</v>
      </c>
      <c r="L10" s="18">
        <v>2.5000000000000001E-2</v>
      </c>
      <c r="M10" s="18">
        <v>10</v>
      </c>
      <c r="N10" s="23"/>
      <c r="O10" s="52" t="s">
        <v>203</v>
      </c>
      <c r="P10" s="53"/>
      <c r="Q10" s="23"/>
      <c r="R10" s="23">
        <v>58.062906935144845</v>
      </c>
      <c r="S10" s="23"/>
      <c r="T10" s="23"/>
      <c r="U10" s="23"/>
      <c r="V10" s="23"/>
      <c r="W10" s="23"/>
      <c r="X10" s="23"/>
      <c r="Y10" s="23"/>
      <c r="AD10" s="23"/>
      <c r="AE10" s="23"/>
      <c r="AF10" s="23"/>
      <c r="AG10" s="23"/>
      <c r="AH10" s="23"/>
    </row>
    <row r="11" spans="1:34" ht="26.25" x14ac:dyDescent="0.45">
      <c r="A11" s="18" t="s">
        <v>165</v>
      </c>
      <c r="B11" s="19">
        <v>0.92200000000000015</v>
      </c>
      <c r="C11" s="18">
        <v>62.4</v>
      </c>
      <c r="D11" s="2">
        <f t="shared" si="0"/>
        <v>57.532800000000009</v>
      </c>
      <c r="E11" s="2"/>
      <c r="F11" s="18">
        <v>6</v>
      </c>
      <c r="G11" s="18">
        <v>0.8</v>
      </c>
      <c r="H11" s="18">
        <v>3</v>
      </c>
      <c r="I11" s="18">
        <v>0</v>
      </c>
      <c r="J11" s="18">
        <v>0.1</v>
      </c>
      <c r="K11" s="18">
        <v>4.3</v>
      </c>
      <c r="L11" s="18">
        <v>0.46</v>
      </c>
      <c r="M11" s="18">
        <v>3</v>
      </c>
      <c r="N11" s="23"/>
      <c r="O11" s="54" t="s">
        <v>204</v>
      </c>
      <c r="P11" s="55"/>
      <c r="Q11" s="23"/>
      <c r="R11" s="23">
        <v>3.8036255836964896</v>
      </c>
      <c r="S11" s="23"/>
      <c r="T11" s="23"/>
      <c r="U11" s="23"/>
      <c r="V11" s="23"/>
      <c r="W11" s="23"/>
      <c r="X11" s="23"/>
      <c r="Y11" s="23"/>
      <c r="AD11" s="23"/>
      <c r="AE11" s="23"/>
      <c r="AF11" s="23"/>
      <c r="AG11" s="23"/>
      <c r="AH11" s="23"/>
    </row>
    <row r="12" spans="1:34" x14ac:dyDescent="0.45">
      <c r="A12" s="18" t="s">
        <v>167</v>
      </c>
      <c r="B12" s="19">
        <v>0</v>
      </c>
      <c r="C12" s="18">
        <v>44.06</v>
      </c>
      <c r="D12" s="2">
        <f t="shared" si="0"/>
        <v>0</v>
      </c>
      <c r="E12" s="2"/>
      <c r="F12" s="18">
        <v>13.333</v>
      </c>
      <c r="G12" s="18">
        <v>0.53300000000000003</v>
      </c>
      <c r="H12" s="18">
        <v>1.333</v>
      </c>
      <c r="I12" s="18">
        <v>450</v>
      </c>
      <c r="J12" s="18">
        <v>6.6000000000000003E-2</v>
      </c>
      <c r="K12" s="18">
        <v>0.8</v>
      </c>
      <c r="L12" s="18">
        <v>0.04</v>
      </c>
      <c r="M12" s="18">
        <v>22.667000000000002</v>
      </c>
      <c r="N12" s="23"/>
      <c r="O12" s="23"/>
      <c r="P12" s="23"/>
      <c r="Q12" s="23"/>
      <c r="R12" s="23">
        <v>30.000000000000025</v>
      </c>
      <c r="S12" s="23"/>
      <c r="T12" s="23"/>
      <c r="U12" s="23"/>
      <c r="V12" s="23"/>
      <c r="W12" s="23"/>
      <c r="X12" s="23"/>
      <c r="Y12" s="23"/>
      <c r="AD12" s="23"/>
      <c r="AE12" s="23"/>
      <c r="AF12" s="23"/>
      <c r="AG12" s="23"/>
      <c r="AH12" s="23"/>
    </row>
    <row r="13" spans="1:34" x14ac:dyDescent="0.45">
      <c r="A13" s="18" t="s">
        <v>169</v>
      </c>
      <c r="B13" s="19">
        <v>0</v>
      </c>
      <c r="C13" s="18">
        <v>51.96</v>
      </c>
      <c r="D13" s="2">
        <f t="shared" si="0"/>
        <v>0</v>
      </c>
      <c r="E13" s="2"/>
      <c r="F13" s="18">
        <v>12.016</v>
      </c>
      <c r="G13" s="18">
        <v>0.31</v>
      </c>
      <c r="H13" s="18">
        <v>0.38700000000000001</v>
      </c>
      <c r="I13" s="18">
        <v>25.193999999999999</v>
      </c>
      <c r="J13" s="18">
        <v>8.1000000000000003E-2</v>
      </c>
      <c r="K13" s="18">
        <v>0.193</v>
      </c>
      <c r="L13" s="18">
        <v>1.9E-2</v>
      </c>
      <c r="M13" s="18">
        <v>6.9770000000000003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AD13" s="23"/>
      <c r="AE13" s="23"/>
      <c r="AF13" s="23"/>
      <c r="AG13" s="23"/>
      <c r="AH13" s="23"/>
    </row>
    <row r="14" spans="1:34" x14ac:dyDescent="0.4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AD14" s="23"/>
      <c r="AE14" s="23"/>
      <c r="AF14" s="23"/>
      <c r="AG14" s="23"/>
      <c r="AH14" s="23"/>
    </row>
    <row r="15" spans="1:34" x14ac:dyDescent="0.45">
      <c r="A15" s="1" t="s">
        <v>170</v>
      </c>
      <c r="B15" s="23"/>
      <c r="C15" s="23" t="s">
        <v>198</v>
      </c>
      <c r="D15" s="24">
        <f>SUM(D2:D13)</f>
        <v>480.36682887464769</v>
      </c>
      <c r="E15" s="23"/>
      <c r="F15" s="23" t="s">
        <v>276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AD15" s="23"/>
      <c r="AE15" s="23"/>
      <c r="AF15" s="23"/>
      <c r="AG15" s="23"/>
      <c r="AH15" s="23"/>
    </row>
    <row r="16" spans="1:34" x14ac:dyDescent="0.45">
      <c r="A16" s="23"/>
      <c r="B16" s="23"/>
      <c r="C16" s="23" t="s">
        <v>199</v>
      </c>
      <c r="D16" s="42">
        <f>D15/100</f>
        <v>4.8036682887464766</v>
      </c>
      <c r="E16" s="23"/>
      <c r="F16" s="25" cm="1">
        <f t="array" ref="F16:M16">MMULT(TRANSPOSE(B2:B13),F2:M13)</f>
        <v>1015.3741473340175</v>
      </c>
      <c r="G16" s="25">
        <v>22.317153686234303</v>
      </c>
      <c r="H16" s="25">
        <v>116.13825814252759</v>
      </c>
      <c r="I16" s="25">
        <v>6056.1574602732653</v>
      </c>
      <c r="J16" s="25">
        <v>3.8136065421686758</v>
      </c>
      <c r="K16" s="25">
        <v>58.062906935144845</v>
      </c>
      <c r="L16" s="25">
        <v>3.8036255836964896</v>
      </c>
      <c r="M16" s="25">
        <v>30.000000000000025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AD16" s="23"/>
      <c r="AE16" s="23"/>
      <c r="AF16" s="23"/>
      <c r="AG16" s="23"/>
      <c r="AH16" s="23"/>
    </row>
    <row r="17" spans="1:34" x14ac:dyDescent="0.4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AD17" s="23"/>
      <c r="AE17" s="23"/>
      <c r="AF17" s="23"/>
      <c r="AG17" s="23"/>
      <c r="AH17" s="23"/>
    </row>
    <row r="18" spans="1:34" x14ac:dyDescent="0.45">
      <c r="A18" s="18" t="s">
        <v>171</v>
      </c>
      <c r="B18" s="25">
        <f>SUM(B5:B7)</f>
        <v>0.99299999999999999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AD18" s="23"/>
      <c r="AE18" s="23"/>
      <c r="AF18" s="23"/>
      <c r="AG18" s="23"/>
      <c r="AH18" s="23"/>
    </row>
    <row r="19" spans="1:34" x14ac:dyDescent="0.45">
      <c r="A19" s="18" t="s">
        <v>173</v>
      </c>
      <c r="B19" s="25">
        <f>SUM(B8:B10,B12)</f>
        <v>0.9930000000000001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AD19" s="23"/>
      <c r="AE19" s="23"/>
      <c r="AF19" s="23"/>
      <c r="AG19" s="23"/>
      <c r="AH19" s="23"/>
    </row>
    <row r="20" spans="1:34" x14ac:dyDescent="0.45">
      <c r="A20" s="18" t="s">
        <v>175</v>
      </c>
      <c r="B20" s="25">
        <f>SUM(B11)</f>
        <v>0.92200000000000015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X20" s="23"/>
      <c r="Y20" s="23"/>
      <c r="AD20" s="23"/>
      <c r="AE20" s="23"/>
      <c r="AF20" s="23"/>
      <c r="AG20" s="23"/>
      <c r="AH20" s="23"/>
    </row>
    <row r="21" spans="1:34" x14ac:dyDescent="0.45">
      <c r="A21" s="23"/>
      <c r="B21" s="23"/>
      <c r="C21" s="23"/>
      <c r="D21" s="23"/>
      <c r="E21" s="23"/>
      <c r="F21" s="43" t="s">
        <v>42</v>
      </c>
      <c r="G21" s="43"/>
      <c r="H21" s="43"/>
      <c r="I21" s="43"/>
      <c r="J21" s="43"/>
      <c r="K21" s="43"/>
      <c r="L21" s="43"/>
      <c r="M21" s="43"/>
      <c r="N21" s="4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ht="26.35" customHeight="1" x14ac:dyDescent="0.45">
      <c r="A22" s="23"/>
      <c r="B22" s="23"/>
      <c r="C22" s="23"/>
      <c r="D22" s="23"/>
      <c r="E22" s="23"/>
      <c r="F22" s="43"/>
      <c r="G22" s="43"/>
      <c r="H22" s="43"/>
      <c r="I22" s="43"/>
      <c r="J22" s="43"/>
      <c r="K22" s="43"/>
      <c r="L22" s="43"/>
      <c r="M22" s="43"/>
      <c r="N22" s="4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ht="26.25" customHeight="1" x14ac:dyDescent="0.45">
      <c r="A23" s="23"/>
      <c r="B23" s="23"/>
      <c r="C23" s="23"/>
      <c r="D23" s="23"/>
      <c r="E23" s="23"/>
      <c r="F23" s="38" t="s">
        <v>141</v>
      </c>
      <c r="G23" s="38" t="s">
        <v>142</v>
      </c>
      <c r="H23" s="40" t="s">
        <v>144</v>
      </c>
      <c r="I23" s="38" t="s">
        <v>143</v>
      </c>
      <c r="J23" s="23"/>
      <c r="K23" s="38" t="s">
        <v>127</v>
      </c>
      <c r="L23" s="38" t="s">
        <v>139</v>
      </c>
      <c r="M23" s="40" t="s">
        <v>112</v>
      </c>
      <c r="N23" s="38" t="s">
        <v>140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spans="1:34" ht="26.25" x14ac:dyDescent="0.45">
      <c r="A24" s="38" t="s">
        <v>127</v>
      </c>
      <c r="B24" s="41" t="s">
        <v>251</v>
      </c>
      <c r="C24" s="41" t="s">
        <v>254</v>
      </c>
      <c r="D24" s="23"/>
      <c r="E24" s="23"/>
      <c r="F24" s="18" t="s">
        <v>146</v>
      </c>
      <c r="G24" s="18">
        <v>750</v>
      </c>
      <c r="H24" s="2" cm="1">
        <f t="array" ref="H24:H31">TRANSPOSE(_xlfn.ANCHORARRAY(F16))</f>
        <v>1015.3741473340175</v>
      </c>
      <c r="I24" s="18" t="s">
        <v>147</v>
      </c>
      <c r="J24" s="23"/>
      <c r="K24" s="18" t="s">
        <v>145</v>
      </c>
      <c r="L24" s="18">
        <v>2.27</v>
      </c>
      <c r="M24" s="2" cm="1">
        <f t="array" ref="M24:M35">B2:B13</f>
        <v>1.7030000000000005</v>
      </c>
      <c r="N24" s="18">
        <v>1.7030000000000001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4" x14ac:dyDescent="0.45">
      <c r="A25" s="18" t="s">
        <v>145</v>
      </c>
      <c r="B25" s="22" cm="1">
        <f t="array" ref="B25:B36">B2:B13*100</f>
        <v>170.30000000000004</v>
      </c>
      <c r="C25" s="22" cm="1">
        <f t="array" ref="C25:C36">C2:C13/100</f>
        <v>0.93200000000000005</v>
      </c>
      <c r="D25" s="23"/>
      <c r="E25" s="23"/>
      <c r="F25" s="18" t="s">
        <v>132</v>
      </c>
      <c r="G25" s="18">
        <v>12</v>
      </c>
      <c r="H25" s="2">
        <v>22.317153686234303</v>
      </c>
      <c r="I25" s="18" t="s">
        <v>147</v>
      </c>
      <c r="J25" s="23"/>
      <c r="K25" s="18" t="s">
        <v>148</v>
      </c>
      <c r="L25" s="18">
        <v>1.986</v>
      </c>
      <c r="M25" s="2">
        <v>1.1400000000000001</v>
      </c>
      <c r="N25" s="18">
        <v>1.1399999999999999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spans="1:34" x14ac:dyDescent="0.45">
      <c r="A26" s="18" t="s">
        <v>148</v>
      </c>
      <c r="B26" s="22">
        <v>114.00000000000001</v>
      </c>
      <c r="C26" s="22">
        <v>0.70480000000000009</v>
      </c>
      <c r="D26" s="23"/>
      <c r="E26" s="23"/>
      <c r="F26" s="18" t="s">
        <v>150</v>
      </c>
      <c r="G26" s="18">
        <v>48.5</v>
      </c>
      <c r="H26" s="2">
        <v>116.13825814252759</v>
      </c>
      <c r="I26" s="18" t="s">
        <v>151</v>
      </c>
      <c r="J26" s="23"/>
      <c r="K26" s="18" t="s">
        <v>149</v>
      </c>
      <c r="L26" s="18">
        <v>5.2489999999999997</v>
      </c>
      <c r="M26" s="2">
        <v>4.2660000000000018</v>
      </c>
      <c r="N26" s="18">
        <v>4.266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spans="1:34" x14ac:dyDescent="0.45">
      <c r="A27" s="18" t="s">
        <v>149</v>
      </c>
      <c r="B27" s="22">
        <v>426.60000000000019</v>
      </c>
      <c r="C27" s="22">
        <v>0.19260000000000002</v>
      </c>
      <c r="D27" s="23"/>
      <c r="E27" s="23"/>
      <c r="F27" s="18" t="s">
        <v>153</v>
      </c>
      <c r="G27" s="18">
        <v>4500</v>
      </c>
      <c r="H27" s="2">
        <v>6056.1574602732653</v>
      </c>
      <c r="I27" s="18" t="s">
        <v>154</v>
      </c>
      <c r="J27" s="23"/>
      <c r="K27" s="18" t="s">
        <v>152</v>
      </c>
      <c r="L27" s="18">
        <v>0.98299999999999998</v>
      </c>
      <c r="M27" s="2">
        <v>0</v>
      </c>
      <c r="N27" s="18">
        <v>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spans="1:34" x14ac:dyDescent="0.45">
      <c r="A28" s="18" t="s">
        <v>152</v>
      </c>
      <c r="B28" s="22">
        <v>0</v>
      </c>
      <c r="C28" s="22">
        <v>0.88219999999999998</v>
      </c>
      <c r="D28" s="23"/>
      <c r="E28" s="23"/>
      <c r="F28" s="18" t="s">
        <v>156</v>
      </c>
      <c r="G28" s="18">
        <v>1.3</v>
      </c>
      <c r="H28" s="2">
        <v>3.8136065421686758</v>
      </c>
      <c r="I28" s="18" t="s">
        <v>147</v>
      </c>
      <c r="J28" s="23"/>
      <c r="K28" s="18" t="s">
        <v>155</v>
      </c>
      <c r="L28" s="18">
        <v>1.135</v>
      </c>
      <c r="M28" s="2">
        <v>0.99299999999999999</v>
      </c>
      <c r="N28" s="18">
        <v>0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spans="1:34" x14ac:dyDescent="0.45">
      <c r="A29" s="18" t="s">
        <v>155</v>
      </c>
      <c r="B29" s="22">
        <v>99.3</v>
      </c>
      <c r="C29" s="22">
        <v>0.88099999999999989</v>
      </c>
      <c r="D29" s="23"/>
      <c r="E29" s="23"/>
      <c r="F29" s="18" t="s">
        <v>158</v>
      </c>
      <c r="G29" s="18">
        <v>16</v>
      </c>
      <c r="H29" s="2">
        <v>58.062906935144845</v>
      </c>
      <c r="I29" s="18" t="s">
        <v>147</v>
      </c>
      <c r="J29" s="23"/>
      <c r="K29" s="18" t="s">
        <v>157</v>
      </c>
      <c r="L29" s="18">
        <v>0.99299999999999999</v>
      </c>
      <c r="M29" s="2">
        <v>0</v>
      </c>
      <c r="N29" s="18">
        <v>0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spans="1:34" x14ac:dyDescent="0.45">
      <c r="A30" s="18" t="s">
        <v>157</v>
      </c>
      <c r="B30" s="22">
        <v>0</v>
      </c>
      <c r="C30" s="22">
        <v>0.88540000000000008</v>
      </c>
      <c r="D30" s="23"/>
      <c r="E30" s="23"/>
      <c r="F30" s="18" t="s">
        <v>161</v>
      </c>
      <c r="G30" s="18">
        <v>1.6</v>
      </c>
      <c r="H30" s="2">
        <v>3.8036255836964896</v>
      </c>
      <c r="I30" s="18" t="s">
        <v>147</v>
      </c>
      <c r="J30" s="23"/>
      <c r="K30" s="18" t="s">
        <v>160</v>
      </c>
      <c r="L30" s="18">
        <v>1.5609999999999999</v>
      </c>
      <c r="M30" s="2">
        <v>8.9412971033068625E-2</v>
      </c>
      <c r="N30" s="18">
        <v>0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spans="1:34" ht="26.25" x14ac:dyDescent="0.45">
      <c r="A31" s="18" t="s">
        <v>159</v>
      </c>
      <c r="B31" s="22">
        <v>8.9412971033068622</v>
      </c>
      <c r="C31" s="22">
        <v>0.502</v>
      </c>
      <c r="D31" s="23"/>
      <c r="E31" s="23"/>
      <c r="F31" s="18" t="s">
        <v>163</v>
      </c>
      <c r="G31" s="18">
        <v>30</v>
      </c>
      <c r="H31" s="2">
        <v>30.000000000000025</v>
      </c>
      <c r="I31" s="18" t="s">
        <v>147</v>
      </c>
      <c r="J31" s="23"/>
      <c r="K31" s="18" t="s">
        <v>162</v>
      </c>
      <c r="L31" s="18">
        <v>0.99299999999999999</v>
      </c>
      <c r="M31" s="2">
        <v>0.90358702896693144</v>
      </c>
      <c r="N31" s="18">
        <v>0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 spans="1:34" x14ac:dyDescent="0.45">
      <c r="A32" s="18" t="s">
        <v>162</v>
      </c>
      <c r="B32" s="22">
        <v>90.358702896693146</v>
      </c>
      <c r="C32" s="22">
        <v>0.1066</v>
      </c>
      <c r="D32" s="23"/>
      <c r="E32" s="23"/>
      <c r="F32" s="23"/>
      <c r="G32" s="23"/>
      <c r="H32" s="23"/>
      <c r="I32" s="23"/>
      <c r="J32" s="23"/>
      <c r="K32" s="18" t="s">
        <v>164</v>
      </c>
      <c r="L32" s="18">
        <v>1.5609999999999999</v>
      </c>
      <c r="M32" s="2">
        <v>0</v>
      </c>
      <c r="N32" s="18">
        <v>0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spans="1:34" x14ac:dyDescent="0.45">
      <c r="A33" s="18" t="s">
        <v>164</v>
      </c>
      <c r="B33" s="22">
        <v>0</v>
      </c>
      <c r="C33" s="22">
        <v>0.2828</v>
      </c>
      <c r="D33" s="23"/>
      <c r="E33" s="23"/>
      <c r="J33" s="23"/>
      <c r="K33" s="18" t="s">
        <v>166</v>
      </c>
      <c r="L33" s="18">
        <v>1.135</v>
      </c>
      <c r="M33" s="2">
        <v>0.92200000000000015</v>
      </c>
      <c r="N33" s="18">
        <v>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 spans="1:34" ht="26.25" x14ac:dyDescent="0.45">
      <c r="A34" s="18" t="s">
        <v>165</v>
      </c>
      <c r="B34" s="22">
        <v>92.200000000000017</v>
      </c>
      <c r="C34" s="22">
        <v>0.624</v>
      </c>
      <c r="D34" s="23"/>
      <c r="E34" s="23"/>
      <c r="J34" s="23"/>
      <c r="K34" s="18" t="s">
        <v>168</v>
      </c>
      <c r="L34" s="18">
        <v>1.7030000000000001</v>
      </c>
      <c r="M34" s="2">
        <v>0</v>
      </c>
      <c r="N34" s="18">
        <v>0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1:34" x14ac:dyDescent="0.45">
      <c r="A35" s="18" t="s">
        <v>167</v>
      </c>
      <c r="B35" s="22">
        <v>0</v>
      </c>
      <c r="C35" s="22">
        <v>0.44060000000000005</v>
      </c>
      <c r="D35" s="23"/>
      <c r="E35" s="23"/>
      <c r="J35" s="23"/>
      <c r="K35" s="18" t="s">
        <v>169</v>
      </c>
      <c r="L35" s="18">
        <v>1.7030000000000001</v>
      </c>
      <c r="M35" s="2">
        <v>0</v>
      </c>
      <c r="N35" s="18">
        <v>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 spans="1:34" x14ac:dyDescent="0.45">
      <c r="A36" s="18" t="s">
        <v>169</v>
      </c>
      <c r="B36" s="22">
        <v>0</v>
      </c>
      <c r="C36" s="22">
        <v>0.51960000000000006</v>
      </c>
      <c r="D36" s="23"/>
      <c r="E36" s="23"/>
      <c r="J36" s="23"/>
      <c r="K36" s="18" t="s">
        <v>172</v>
      </c>
      <c r="L36" s="18"/>
      <c r="M36" s="2">
        <f>B18</f>
        <v>0.99299999999999999</v>
      </c>
      <c r="N36" s="18">
        <v>0.99299999999999999</v>
      </c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 spans="1:34" x14ac:dyDescent="0.45">
      <c r="C37" s="23"/>
      <c r="D37" s="23"/>
      <c r="E37" s="23"/>
      <c r="J37" s="23"/>
      <c r="K37" s="18" t="s">
        <v>174</v>
      </c>
      <c r="L37" s="18"/>
      <c r="M37" s="2">
        <f>B19</f>
        <v>0.9930000000000001</v>
      </c>
      <c r="N37" s="18">
        <v>0.99299999999999999</v>
      </c>
    </row>
    <row r="38" spans="1:34" x14ac:dyDescent="0.45">
      <c r="K38" s="18" t="s">
        <v>175</v>
      </c>
      <c r="L38" s="18"/>
      <c r="M38" s="2">
        <f>B20</f>
        <v>0.92200000000000015</v>
      </c>
      <c r="N38" s="18">
        <v>0.92200000000000004</v>
      </c>
      <c r="T38" s="23"/>
      <c r="U38" s="23"/>
      <c r="V38" s="23"/>
      <c r="W38" s="23"/>
    </row>
    <row r="39" spans="1:34" x14ac:dyDescent="0.45">
      <c r="T39" s="23"/>
      <c r="U39" s="23"/>
      <c r="V39" s="23"/>
      <c r="W39" s="23"/>
    </row>
  </sheetData>
  <mergeCells count="7">
    <mergeCell ref="F21:N22"/>
    <mergeCell ref="O6:P6"/>
    <mergeCell ref="O7:P7"/>
    <mergeCell ref="O8:P8"/>
    <mergeCell ref="O9:P9"/>
    <mergeCell ref="O10:P10"/>
    <mergeCell ref="O11:P11"/>
  </mergeCells>
  <pageMargins left="0.25" right="0.25" top="0.75" bottom="0.75" header="0.3" footer="0.3"/>
  <pageSetup paperSize="9" scale="73" orientation="landscape" r:id="rId1"/>
  <ignoredErrors>
    <ignoredError sqref="B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ED12-A117-4E9C-8C86-4EF493BAD430}">
  <sheetPr>
    <pageSetUpPr fitToPage="1"/>
  </sheetPr>
  <dimension ref="A1:AG37"/>
  <sheetViews>
    <sheetView zoomScale="81" zoomScaleNormal="85" workbookViewId="0">
      <selection activeCell="Q21" sqref="Q21"/>
    </sheetView>
  </sheetViews>
  <sheetFormatPr defaultRowHeight="14.25" x14ac:dyDescent="0.45"/>
  <cols>
    <col min="2" max="2" width="12.33203125" bestFit="1" customWidth="1"/>
    <col min="3" max="3" width="9.19921875" bestFit="1" customWidth="1"/>
    <col min="4" max="4" width="10.6640625" bestFit="1" customWidth="1"/>
    <col min="5" max="5" width="9.19921875" bestFit="1" customWidth="1"/>
    <col min="6" max="6" width="10.6640625" bestFit="1" customWidth="1"/>
    <col min="7" max="7" width="9.19921875" bestFit="1" customWidth="1"/>
    <col min="8" max="8" width="10.6640625" bestFit="1" customWidth="1"/>
    <col min="9" max="9" width="9.19921875" bestFit="1" customWidth="1"/>
    <col min="10" max="10" width="10.6640625" bestFit="1" customWidth="1"/>
    <col min="11" max="11" width="9.19921875" bestFit="1" customWidth="1"/>
    <col min="12" max="12" width="10.6640625" bestFit="1" customWidth="1"/>
    <col min="13" max="13" width="9.19921875" bestFit="1" customWidth="1"/>
    <col min="14" max="14" width="10.6640625" bestFit="1" customWidth="1"/>
    <col min="15" max="15" width="9.19921875" bestFit="1" customWidth="1"/>
    <col min="16" max="16" width="10.6640625" bestFit="1" customWidth="1"/>
    <col min="17" max="17" width="9.19921875" bestFit="1" customWidth="1"/>
    <col min="18" max="18" width="10.6640625" bestFit="1" customWidth="1"/>
    <col min="19" max="19" width="9.19921875" bestFit="1" customWidth="1"/>
    <col min="20" max="20" width="10.6640625" bestFit="1" customWidth="1"/>
    <col min="26" max="26" width="9.19921875" bestFit="1" customWidth="1"/>
    <col min="27" max="27" width="10.6640625" bestFit="1" customWidth="1"/>
    <col min="28" max="28" width="9.19921875" bestFit="1" customWidth="1"/>
    <col min="31" max="31" width="9.19921875" bestFit="1" customWidth="1"/>
    <col min="32" max="32" width="10.53125" bestFit="1" customWidth="1"/>
  </cols>
  <sheetData>
    <row r="1" spans="1:33" ht="39.4" x14ac:dyDescent="0.45">
      <c r="A1" s="18" t="s">
        <v>127</v>
      </c>
      <c r="B1" s="19" t="s">
        <v>128</v>
      </c>
      <c r="C1" s="18" t="s">
        <v>129</v>
      </c>
      <c r="D1" s="2" t="s">
        <v>130</v>
      </c>
      <c r="E1" s="18" t="s">
        <v>131</v>
      </c>
      <c r="F1" s="2" t="str">
        <f>_xlfn.CONCAT("Total ",E1)</f>
        <v>Total Calc</v>
      </c>
      <c r="G1" s="18" t="s">
        <v>132</v>
      </c>
      <c r="H1" s="2" t="str">
        <f>_xlfn.CONCAT("Total ",G1)</f>
        <v>Total Iron</v>
      </c>
      <c r="I1" s="18" t="s">
        <v>133</v>
      </c>
      <c r="J1" s="2" t="str">
        <f>_xlfn.CONCAT("Total ",I1)</f>
        <v>Total Prot</v>
      </c>
      <c r="K1" s="18" t="s">
        <v>134</v>
      </c>
      <c r="L1" s="2" t="str">
        <f>_xlfn.CONCAT("Total ",K1)</f>
        <v>Total Vit A</v>
      </c>
      <c r="M1" s="18" t="s">
        <v>135</v>
      </c>
      <c r="N1" s="2" t="str">
        <f>_xlfn.CONCAT("Total ",M1)</f>
        <v>Total Thia</v>
      </c>
      <c r="O1" s="18" t="s">
        <v>136</v>
      </c>
      <c r="P1" s="2" t="str">
        <f>_xlfn.CONCAT("Total ",O1)</f>
        <v>Total Niac</v>
      </c>
      <c r="Q1" s="18" t="s">
        <v>137</v>
      </c>
      <c r="R1" s="2" t="str">
        <f>_xlfn.CONCAT("Total ",Q1)</f>
        <v>Total Ribo</v>
      </c>
      <c r="S1" s="18" t="s">
        <v>138</v>
      </c>
      <c r="T1" s="2" t="str">
        <f>_xlfn.CONCAT("Total ",S1)</f>
        <v>Total Vit C</v>
      </c>
      <c r="U1" s="23"/>
      <c r="V1" s="62" t="s">
        <v>252</v>
      </c>
      <c r="W1" s="60" t="s">
        <v>253</v>
      </c>
      <c r="X1" s="23"/>
      <c r="Y1" s="18" t="s">
        <v>127</v>
      </c>
      <c r="Z1" s="18" t="s">
        <v>139</v>
      </c>
      <c r="AA1" s="2" t="s">
        <v>112</v>
      </c>
      <c r="AB1" s="18" t="s">
        <v>140</v>
      </c>
      <c r="AC1" s="23"/>
      <c r="AD1" s="18" t="s">
        <v>141</v>
      </c>
      <c r="AE1" s="18" t="s">
        <v>142</v>
      </c>
      <c r="AF1" s="2" t="s">
        <v>144</v>
      </c>
      <c r="AG1" s="18" t="s">
        <v>143</v>
      </c>
    </row>
    <row r="2" spans="1:33" x14ac:dyDescent="0.45">
      <c r="A2" s="18" t="s">
        <v>145</v>
      </c>
      <c r="B2" s="19">
        <v>1.7030000000000005</v>
      </c>
      <c r="C2" s="18">
        <v>93.2</v>
      </c>
      <c r="D2" s="2">
        <f>$B2*C2</f>
        <v>158.71960000000004</v>
      </c>
      <c r="E2" s="18">
        <v>517.70000000000005</v>
      </c>
      <c r="F2" s="2">
        <f>$B2*E2</f>
        <v>881.64310000000035</v>
      </c>
      <c r="G2" s="18">
        <v>0.222</v>
      </c>
      <c r="H2" s="2">
        <f>$B2*G2</f>
        <v>0.37806600000000012</v>
      </c>
      <c r="I2" s="18">
        <v>20</v>
      </c>
      <c r="J2" s="2">
        <f>$B2*I2</f>
        <v>34.060000000000009</v>
      </c>
      <c r="K2" s="18">
        <v>3000</v>
      </c>
      <c r="L2" s="2">
        <f>$B2*K2</f>
        <v>5109.0000000000018</v>
      </c>
      <c r="M2" s="18">
        <v>2.1999999999999999E-2</v>
      </c>
      <c r="N2" s="2">
        <f>$B2*M2</f>
        <v>3.7466000000000006E-2</v>
      </c>
      <c r="O2" s="18">
        <v>6</v>
      </c>
      <c r="P2" s="2">
        <f>$B2*O2</f>
        <v>10.218000000000004</v>
      </c>
      <c r="Q2" s="18">
        <v>0.24399999999999999</v>
      </c>
      <c r="R2" s="2">
        <f>$B2*Q2</f>
        <v>0.41553200000000012</v>
      </c>
      <c r="S2" s="18">
        <v>0</v>
      </c>
      <c r="T2" s="2">
        <f>$B2*S2</f>
        <v>0</v>
      </c>
      <c r="U2" s="23"/>
      <c r="V2" s="63"/>
      <c r="W2" s="61"/>
      <c r="X2" s="23"/>
      <c r="Y2" s="18" t="s">
        <v>145</v>
      </c>
      <c r="Z2" s="18">
        <v>2.27</v>
      </c>
      <c r="AA2" s="2">
        <f>$B2</f>
        <v>1.7030000000000005</v>
      </c>
      <c r="AB2" s="18">
        <v>1.7030000000000001</v>
      </c>
      <c r="AC2" s="23"/>
      <c r="AD2" s="18" t="s">
        <v>146</v>
      </c>
      <c r="AE2" s="18">
        <v>750</v>
      </c>
      <c r="AF2" s="2">
        <f>F15</f>
        <v>1015.3741473340175</v>
      </c>
      <c r="AG2" s="18" t="s">
        <v>147</v>
      </c>
    </row>
    <row r="3" spans="1:33" x14ac:dyDescent="0.45">
      <c r="A3" s="18" t="s">
        <v>148</v>
      </c>
      <c r="B3" s="19">
        <v>1.1400000000000001</v>
      </c>
      <c r="C3" s="18">
        <v>70.48</v>
      </c>
      <c r="D3" s="2">
        <f t="shared" ref="D3:D13" si="0">$B3*C3</f>
        <v>80.347200000000015</v>
      </c>
      <c r="E3" s="18">
        <v>14</v>
      </c>
      <c r="F3" s="2">
        <f t="shared" ref="F3:F13" si="1">$B3*E3</f>
        <v>15.96</v>
      </c>
      <c r="G3" s="18">
        <v>1.8</v>
      </c>
      <c r="H3" s="2">
        <f t="shared" ref="H3:H13" si="2">$B3*G3</f>
        <v>2.0520000000000005</v>
      </c>
      <c r="I3" s="18">
        <v>2</v>
      </c>
      <c r="J3" s="2">
        <f t="shared" ref="J3:J13" si="3">$B3*I3</f>
        <v>2.2800000000000002</v>
      </c>
      <c r="K3" s="18">
        <v>800</v>
      </c>
      <c r="L3" s="2">
        <f t="shared" ref="L3:L13" si="4">$B3*K3</f>
        <v>912.00000000000011</v>
      </c>
      <c r="M3" s="18">
        <v>0.1</v>
      </c>
      <c r="N3" s="2">
        <f t="shared" ref="N3:N13" si="5">$B3*M3</f>
        <v>0.11400000000000002</v>
      </c>
      <c r="O3" s="18">
        <v>1.4</v>
      </c>
      <c r="P3" s="2">
        <f t="shared" ref="P3:P13" si="6">$B3*O3</f>
        <v>1.5960000000000001</v>
      </c>
      <c r="Q3" s="18">
        <v>0.06</v>
      </c>
      <c r="R3" s="2">
        <f t="shared" ref="R3:R13" si="7">$B3*Q3</f>
        <v>6.8400000000000002E-2</v>
      </c>
      <c r="S3" s="18">
        <v>6</v>
      </c>
      <c r="T3" s="2">
        <f t="shared" ref="T3:T13" si="8">$B3*S3</f>
        <v>6.8400000000000007</v>
      </c>
      <c r="U3" s="23"/>
      <c r="V3" s="63"/>
      <c r="W3" s="61"/>
      <c r="X3" s="23"/>
      <c r="Y3" s="18" t="s">
        <v>148</v>
      </c>
      <c r="Z3" s="18">
        <v>1.986</v>
      </c>
      <c r="AA3" s="2">
        <f t="shared" ref="AA3:AA13" si="9">$B3</f>
        <v>1.1400000000000001</v>
      </c>
      <c r="AB3" s="18">
        <v>1.1399999999999999</v>
      </c>
      <c r="AC3" s="23"/>
      <c r="AD3" s="18" t="s">
        <v>132</v>
      </c>
      <c r="AE3" s="18">
        <v>12</v>
      </c>
      <c r="AF3" s="2">
        <f>H15</f>
        <v>22.317153686234303</v>
      </c>
      <c r="AG3" s="18" t="s">
        <v>147</v>
      </c>
    </row>
    <row r="4" spans="1:33" x14ac:dyDescent="0.45">
      <c r="A4" s="18" t="s">
        <v>149</v>
      </c>
      <c r="B4" s="19">
        <v>4.2660000000000018</v>
      </c>
      <c r="C4" s="18">
        <v>19.260000000000002</v>
      </c>
      <c r="D4" s="2">
        <f t="shared" si="0"/>
        <v>82.163160000000047</v>
      </c>
      <c r="E4" s="18">
        <v>18.233000000000001</v>
      </c>
      <c r="F4" s="2">
        <f t="shared" si="1"/>
        <v>77.781978000000038</v>
      </c>
      <c r="G4" s="18">
        <v>3.8260000000000001</v>
      </c>
      <c r="H4" s="2">
        <f t="shared" si="2"/>
        <v>16.321716000000006</v>
      </c>
      <c r="I4" s="18">
        <v>14.224</v>
      </c>
      <c r="J4" s="2">
        <f t="shared" si="3"/>
        <v>60.679584000000027</v>
      </c>
      <c r="K4" s="18">
        <v>0</v>
      </c>
      <c r="L4" s="2">
        <f t="shared" si="4"/>
        <v>0</v>
      </c>
      <c r="M4" s="18">
        <v>0.58599999999999997</v>
      </c>
      <c r="N4" s="2">
        <f t="shared" si="5"/>
        <v>2.4998760000000009</v>
      </c>
      <c r="O4" s="18">
        <v>8.8520000000000003</v>
      </c>
      <c r="P4" s="2">
        <f t="shared" si="6"/>
        <v>37.762632000000018</v>
      </c>
      <c r="Q4" s="18">
        <v>0.628</v>
      </c>
      <c r="R4" s="2">
        <f t="shared" si="7"/>
        <v>2.6790480000000012</v>
      </c>
      <c r="S4" s="18">
        <v>0</v>
      </c>
      <c r="T4" s="2">
        <f t="shared" si="8"/>
        <v>0</v>
      </c>
      <c r="U4" s="23"/>
      <c r="V4" s="63"/>
      <c r="W4" s="61"/>
      <c r="X4" s="23"/>
      <c r="Y4" s="18" t="s">
        <v>149</v>
      </c>
      <c r="Z4" s="18">
        <v>5.2489999999999997</v>
      </c>
      <c r="AA4" s="2">
        <f t="shared" si="9"/>
        <v>4.2660000000000018</v>
      </c>
      <c r="AB4" s="18">
        <v>4.266</v>
      </c>
      <c r="AC4" s="23"/>
      <c r="AD4" s="18" t="s">
        <v>150</v>
      </c>
      <c r="AE4" s="18">
        <v>48.5</v>
      </c>
      <c r="AF4" s="2">
        <f>J15</f>
        <v>116.13825814252759</v>
      </c>
      <c r="AG4" s="18" t="s">
        <v>151</v>
      </c>
    </row>
    <row r="5" spans="1:33" x14ac:dyDescent="0.45">
      <c r="A5" s="18" t="s">
        <v>152</v>
      </c>
      <c r="B5" s="19">
        <v>0</v>
      </c>
      <c r="C5" s="18">
        <v>88.22</v>
      </c>
      <c r="D5" s="2">
        <f t="shared" si="0"/>
        <v>0</v>
      </c>
      <c r="E5" s="18">
        <v>10</v>
      </c>
      <c r="F5" s="2">
        <f t="shared" si="1"/>
        <v>0</v>
      </c>
      <c r="G5" s="18">
        <v>2.5</v>
      </c>
      <c r="H5" s="2">
        <f t="shared" si="2"/>
        <v>0</v>
      </c>
      <c r="I5" s="18">
        <v>15</v>
      </c>
      <c r="J5" s="2">
        <f t="shared" si="3"/>
        <v>0</v>
      </c>
      <c r="K5" s="18">
        <v>0</v>
      </c>
      <c r="L5" s="2">
        <f t="shared" si="4"/>
        <v>0</v>
      </c>
      <c r="M5" s="18">
        <v>0</v>
      </c>
      <c r="N5" s="2">
        <f t="shared" si="5"/>
        <v>0</v>
      </c>
      <c r="O5" s="18">
        <v>2</v>
      </c>
      <c r="P5" s="2">
        <f t="shared" si="6"/>
        <v>0</v>
      </c>
      <c r="Q5" s="18">
        <v>0</v>
      </c>
      <c r="R5" s="2">
        <f t="shared" si="7"/>
        <v>0</v>
      </c>
      <c r="S5" s="18">
        <v>0</v>
      </c>
      <c r="T5" s="2">
        <f t="shared" si="8"/>
        <v>0</v>
      </c>
      <c r="U5" s="23"/>
      <c r="V5" s="63"/>
      <c r="W5" s="61"/>
      <c r="X5" s="23"/>
      <c r="Y5" s="18" t="s">
        <v>152</v>
      </c>
      <c r="Z5" s="18">
        <v>0.98299999999999998</v>
      </c>
      <c r="AA5" s="2">
        <f t="shared" si="9"/>
        <v>0</v>
      </c>
      <c r="AB5" s="18">
        <v>0</v>
      </c>
      <c r="AC5" s="23"/>
      <c r="AD5" s="18" t="s">
        <v>153</v>
      </c>
      <c r="AE5" s="18">
        <v>4500</v>
      </c>
      <c r="AF5" s="2">
        <f>L15</f>
        <v>6056.1574602732653</v>
      </c>
      <c r="AG5" s="18" t="s">
        <v>154</v>
      </c>
    </row>
    <row r="6" spans="1:33" x14ac:dyDescent="0.45">
      <c r="A6" s="18" t="s">
        <v>155</v>
      </c>
      <c r="B6" s="19">
        <v>0.99299999999999999</v>
      </c>
      <c r="C6" s="18">
        <v>88.1</v>
      </c>
      <c r="D6" s="2">
        <f t="shared" si="0"/>
        <v>87.4833</v>
      </c>
      <c r="E6" s="18">
        <v>9.0310000000000006</v>
      </c>
      <c r="F6" s="2">
        <f t="shared" si="1"/>
        <v>8.9677830000000007</v>
      </c>
      <c r="G6" s="18">
        <v>2.2909999999999999</v>
      </c>
      <c r="H6" s="2">
        <f t="shared" si="2"/>
        <v>2.2749630000000001</v>
      </c>
      <c r="I6" s="18">
        <v>14.692</v>
      </c>
      <c r="J6" s="2">
        <f t="shared" si="3"/>
        <v>14.589156000000001</v>
      </c>
      <c r="K6" s="18">
        <v>0</v>
      </c>
      <c r="L6" s="2">
        <f t="shared" si="4"/>
        <v>0</v>
      </c>
      <c r="M6" s="18">
        <v>0.74</v>
      </c>
      <c r="N6" s="2">
        <f t="shared" si="5"/>
        <v>0.73482000000000003</v>
      </c>
      <c r="O6" s="18">
        <v>4.0090000000000003</v>
      </c>
      <c r="P6" s="2">
        <f t="shared" si="6"/>
        <v>3.9809370000000004</v>
      </c>
      <c r="Q6" s="18">
        <v>0.17799999999999999</v>
      </c>
      <c r="R6" s="2">
        <f t="shared" si="7"/>
        <v>0.17675399999999999</v>
      </c>
      <c r="S6" s="18">
        <v>0</v>
      </c>
      <c r="T6" s="2">
        <f t="shared" si="8"/>
        <v>0</v>
      </c>
      <c r="U6" s="23"/>
      <c r="V6" s="63"/>
      <c r="W6" s="61"/>
      <c r="X6" s="23"/>
      <c r="Y6" s="18" t="s">
        <v>155</v>
      </c>
      <c r="Z6" s="18">
        <v>1.135</v>
      </c>
      <c r="AA6" s="2">
        <f t="shared" si="9"/>
        <v>0.99299999999999999</v>
      </c>
      <c r="AB6" s="18">
        <v>0</v>
      </c>
      <c r="AC6" s="23"/>
      <c r="AD6" s="18" t="s">
        <v>156</v>
      </c>
      <c r="AE6" s="18">
        <v>1.3</v>
      </c>
      <c r="AF6" s="2">
        <f>N15</f>
        <v>3.8136065421686758</v>
      </c>
      <c r="AG6" s="18" t="s">
        <v>147</v>
      </c>
    </row>
    <row r="7" spans="1:33" x14ac:dyDescent="0.45">
      <c r="A7" s="18" t="s">
        <v>157</v>
      </c>
      <c r="B7" s="19">
        <v>0</v>
      </c>
      <c r="C7" s="18">
        <v>88.54</v>
      </c>
      <c r="D7" s="2">
        <f t="shared" si="0"/>
        <v>0</v>
      </c>
      <c r="E7" s="18">
        <v>13</v>
      </c>
      <c r="F7" s="2">
        <f t="shared" si="1"/>
        <v>0</v>
      </c>
      <c r="G7" s="18">
        <v>1.1890000000000001</v>
      </c>
      <c r="H7" s="2">
        <f t="shared" si="2"/>
        <v>0</v>
      </c>
      <c r="I7" s="18">
        <v>8.3919999999999995</v>
      </c>
      <c r="J7" s="2">
        <f t="shared" si="3"/>
        <v>0</v>
      </c>
      <c r="K7" s="18">
        <v>0</v>
      </c>
      <c r="L7" s="2">
        <f t="shared" si="4"/>
        <v>0</v>
      </c>
      <c r="M7" s="18">
        <v>0.36099999999999999</v>
      </c>
      <c r="N7" s="2">
        <f t="shared" si="5"/>
        <v>0</v>
      </c>
      <c r="O7" s="18">
        <v>1.8280000000000001</v>
      </c>
      <c r="P7" s="2">
        <f t="shared" si="6"/>
        <v>0</v>
      </c>
      <c r="Q7" s="18">
        <v>0.114</v>
      </c>
      <c r="R7" s="2">
        <f t="shared" si="7"/>
        <v>0</v>
      </c>
      <c r="S7" s="18">
        <v>0</v>
      </c>
      <c r="T7" s="2">
        <f t="shared" si="8"/>
        <v>0</v>
      </c>
      <c r="U7" s="23"/>
      <c r="V7" s="63"/>
      <c r="W7" s="61"/>
      <c r="X7" s="23"/>
      <c r="Y7" s="18" t="s">
        <v>157</v>
      </c>
      <c r="Z7" s="18">
        <v>0.99299999999999999</v>
      </c>
      <c r="AA7" s="2">
        <f t="shared" si="9"/>
        <v>0</v>
      </c>
      <c r="AB7" s="18">
        <v>0</v>
      </c>
      <c r="AC7" s="23"/>
      <c r="AD7" s="18" t="s">
        <v>158</v>
      </c>
      <c r="AE7" s="18">
        <v>16</v>
      </c>
      <c r="AF7" s="2">
        <f>P15</f>
        <v>58.062906935144845</v>
      </c>
      <c r="AG7" s="18" t="s">
        <v>147</v>
      </c>
    </row>
    <row r="8" spans="1:33" ht="26.25" x14ac:dyDescent="0.45">
      <c r="A8" s="18" t="s">
        <v>159</v>
      </c>
      <c r="B8" s="19">
        <v>8.9412971033068625E-2</v>
      </c>
      <c r="C8" s="18">
        <v>50.2</v>
      </c>
      <c r="D8" s="2">
        <f t="shared" si="0"/>
        <v>4.488531145860045</v>
      </c>
      <c r="E8" s="18">
        <v>9.4589999999999996</v>
      </c>
      <c r="F8" s="2">
        <f t="shared" si="1"/>
        <v>0.84575729300179614</v>
      </c>
      <c r="G8" s="18">
        <v>0.67500000000000004</v>
      </c>
      <c r="H8" s="2">
        <f t="shared" si="2"/>
        <v>6.0353755447321328E-2</v>
      </c>
      <c r="I8" s="18">
        <v>1.351</v>
      </c>
      <c r="J8" s="2">
        <f t="shared" si="3"/>
        <v>0.12079692386567571</v>
      </c>
      <c r="K8" s="18">
        <v>209.46</v>
      </c>
      <c r="L8" s="2">
        <f t="shared" si="4"/>
        <v>18.728440912586557</v>
      </c>
      <c r="M8" s="18">
        <v>8.1000000000000003E-2</v>
      </c>
      <c r="N8" s="2">
        <f t="shared" si="5"/>
        <v>7.2424506536785584E-3</v>
      </c>
      <c r="O8" s="18">
        <v>0.54</v>
      </c>
      <c r="P8" s="2">
        <f t="shared" si="6"/>
        <v>4.8283004357857061E-2</v>
      </c>
      <c r="Q8" s="18">
        <v>8.1000000000000003E-2</v>
      </c>
      <c r="R8" s="2">
        <f t="shared" si="7"/>
        <v>7.2424506536785584E-3</v>
      </c>
      <c r="S8" s="18">
        <v>127.03</v>
      </c>
      <c r="T8" s="2">
        <f t="shared" si="8"/>
        <v>11.358129710330708</v>
      </c>
      <c r="U8" s="23"/>
      <c r="V8" s="63"/>
      <c r="W8" s="61"/>
      <c r="X8" s="23"/>
      <c r="Y8" s="18" t="s">
        <v>160</v>
      </c>
      <c r="Z8" s="18">
        <v>1.5609999999999999</v>
      </c>
      <c r="AA8" s="2">
        <f t="shared" si="9"/>
        <v>8.9412971033068625E-2</v>
      </c>
      <c r="AB8" s="18">
        <v>0</v>
      </c>
      <c r="AC8" s="23"/>
      <c r="AD8" s="18" t="s">
        <v>161</v>
      </c>
      <c r="AE8" s="18">
        <v>1.6</v>
      </c>
      <c r="AF8" s="2">
        <f>R15</f>
        <v>3.8036255836964896</v>
      </c>
      <c r="AG8" s="18" t="s">
        <v>147</v>
      </c>
    </row>
    <row r="9" spans="1:33" x14ac:dyDescent="0.45">
      <c r="A9" s="18" t="s">
        <v>162</v>
      </c>
      <c r="B9" s="19">
        <v>0.90358702896693144</v>
      </c>
      <c r="C9" s="18">
        <v>10.66</v>
      </c>
      <c r="D9" s="2">
        <f t="shared" si="0"/>
        <v>9.632237728787489</v>
      </c>
      <c r="E9" s="18">
        <v>27.273</v>
      </c>
      <c r="F9" s="2">
        <f t="shared" si="1"/>
        <v>24.643529041015121</v>
      </c>
      <c r="G9" s="18">
        <v>0.54500000000000004</v>
      </c>
      <c r="H9" s="2">
        <f t="shared" si="2"/>
        <v>0.49245493078697766</v>
      </c>
      <c r="I9" s="18">
        <v>1.8180000000000001</v>
      </c>
      <c r="J9" s="2">
        <f t="shared" si="3"/>
        <v>1.6427212186618814</v>
      </c>
      <c r="K9" s="18">
        <v>18.181999999999999</v>
      </c>
      <c r="L9" s="2">
        <f t="shared" si="4"/>
        <v>16.429019360676747</v>
      </c>
      <c r="M9" s="18">
        <v>0.36299999999999999</v>
      </c>
      <c r="N9" s="2">
        <f t="shared" si="5"/>
        <v>0.3280020915149961</v>
      </c>
      <c r="O9" s="18">
        <v>0.54500000000000004</v>
      </c>
      <c r="P9" s="2">
        <f t="shared" si="6"/>
        <v>0.49245493078697766</v>
      </c>
      <c r="Q9" s="18">
        <v>3.5999999999999997E-2</v>
      </c>
      <c r="R9" s="2">
        <f t="shared" si="7"/>
        <v>3.2529133042809528E-2</v>
      </c>
      <c r="S9" s="18">
        <v>10</v>
      </c>
      <c r="T9" s="2">
        <f t="shared" si="8"/>
        <v>9.0358702896693153</v>
      </c>
      <c r="U9" s="23"/>
      <c r="V9" s="63"/>
      <c r="W9" s="61"/>
      <c r="X9" s="23"/>
      <c r="Y9" s="18" t="s">
        <v>162</v>
      </c>
      <c r="Z9" s="18">
        <v>0.99299999999999999</v>
      </c>
      <c r="AA9" s="2">
        <f t="shared" si="9"/>
        <v>0.90358702896693144</v>
      </c>
      <c r="AB9" s="18">
        <v>0</v>
      </c>
      <c r="AC9" s="23"/>
      <c r="AD9" s="18" t="s">
        <v>163</v>
      </c>
      <c r="AE9" s="18">
        <v>30</v>
      </c>
      <c r="AF9" s="2">
        <f>T15</f>
        <v>30.000000000000025</v>
      </c>
      <c r="AG9" s="18" t="s">
        <v>147</v>
      </c>
    </row>
    <row r="10" spans="1:33" x14ac:dyDescent="0.45">
      <c r="A10" s="18" t="s">
        <v>164</v>
      </c>
      <c r="B10" s="19">
        <v>0</v>
      </c>
      <c r="C10" s="18">
        <v>28.28</v>
      </c>
      <c r="D10" s="2">
        <f t="shared" si="0"/>
        <v>0</v>
      </c>
      <c r="E10" s="18">
        <v>40</v>
      </c>
      <c r="F10" s="2">
        <f t="shared" si="1"/>
        <v>0</v>
      </c>
      <c r="G10" s="18">
        <v>0.25</v>
      </c>
      <c r="H10" s="2">
        <f t="shared" si="2"/>
        <v>0</v>
      </c>
      <c r="I10" s="18">
        <v>0</v>
      </c>
      <c r="J10" s="2">
        <f t="shared" si="3"/>
        <v>0</v>
      </c>
      <c r="K10" s="18">
        <v>125</v>
      </c>
      <c r="L10" s="2">
        <f t="shared" si="4"/>
        <v>0</v>
      </c>
      <c r="M10" s="18">
        <v>2.5000000000000001E-2</v>
      </c>
      <c r="N10" s="2">
        <f t="shared" si="5"/>
        <v>0</v>
      </c>
      <c r="O10" s="18">
        <v>0.5</v>
      </c>
      <c r="P10" s="2">
        <f t="shared" si="6"/>
        <v>0</v>
      </c>
      <c r="Q10" s="18">
        <v>2.5000000000000001E-2</v>
      </c>
      <c r="R10" s="2">
        <f t="shared" si="7"/>
        <v>0</v>
      </c>
      <c r="S10" s="18">
        <v>10</v>
      </c>
      <c r="T10" s="2">
        <f t="shared" si="8"/>
        <v>0</v>
      </c>
      <c r="U10" s="23"/>
      <c r="V10" s="63"/>
      <c r="W10" s="61"/>
      <c r="X10" s="23"/>
      <c r="Y10" s="18" t="s">
        <v>164</v>
      </c>
      <c r="Z10" s="18">
        <v>1.5609999999999999</v>
      </c>
      <c r="AA10" s="2">
        <f t="shared" si="9"/>
        <v>0</v>
      </c>
      <c r="AB10" s="18">
        <v>0</v>
      </c>
      <c r="AC10" s="23"/>
      <c r="AD10" s="23"/>
      <c r="AE10" s="23"/>
      <c r="AF10" s="23"/>
      <c r="AG10" s="23"/>
    </row>
    <row r="11" spans="1:33" ht="26.25" x14ac:dyDescent="0.45">
      <c r="A11" s="18" t="s">
        <v>165</v>
      </c>
      <c r="B11" s="19">
        <v>0.92200000000000015</v>
      </c>
      <c r="C11" s="18">
        <v>62.4</v>
      </c>
      <c r="D11" s="2">
        <f t="shared" si="0"/>
        <v>57.532800000000009</v>
      </c>
      <c r="E11" s="18">
        <v>6</v>
      </c>
      <c r="F11" s="2">
        <f t="shared" si="1"/>
        <v>5.5320000000000009</v>
      </c>
      <c r="G11" s="18">
        <v>0.8</v>
      </c>
      <c r="H11" s="2">
        <f t="shared" si="2"/>
        <v>0.73760000000000014</v>
      </c>
      <c r="I11" s="18">
        <v>3</v>
      </c>
      <c r="J11" s="2">
        <f t="shared" si="3"/>
        <v>2.7660000000000005</v>
      </c>
      <c r="K11" s="18">
        <v>0</v>
      </c>
      <c r="L11" s="2">
        <f t="shared" si="4"/>
        <v>0</v>
      </c>
      <c r="M11" s="18">
        <v>0.1</v>
      </c>
      <c r="N11" s="2">
        <f t="shared" si="5"/>
        <v>9.2200000000000018E-2</v>
      </c>
      <c r="O11" s="18">
        <v>4.3</v>
      </c>
      <c r="P11" s="2">
        <f t="shared" si="6"/>
        <v>3.9646000000000003</v>
      </c>
      <c r="Q11" s="18">
        <v>0.46</v>
      </c>
      <c r="R11" s="2">
        <f t="shared" si="7"/>
        <v>0.42412000000000011</v>
      </c>
      <c r="S11" s="18">
        <v>3</v>
      </c>
      <c r="T11" s="2">
        <f t="shared" si="8"/>
        <v>2.7660000000000005</v>
      </c>
      <c r="U11" s="23"/>
      <c r="V11" s="63"/>
      <c r="W11" s="61"/>
      <c r="X11" s="23"/>
      <c r="Y11" s="18" t="s">
        <v>166</v>
      </c>
      <c r="Z11" s="18">
        <v>1.135</v>
      </c>
      <c r="AA11" s="2">
        <f t="shared" si="9"/>
        <v>0.92200000000000015</v>
      </c>
      <c r="AB11" s="18">
        <v>0</v>
      </c>
      <c r="AC11" s="23"/>
      <c r="AD11" s="23"/>
      <c r="AE11" s="23"/>
      <c r="AF11" s="23"/>
      <c r="AG11" s="23"/>
    </row>
    <row r="12" spans="1:33" x14ac:dyDescent="0.45">
      <c r="A12" s="18" t="s">
        <v>167</v>
      </c>
      <c r="B12" s="19">
        <v>0</v>
      </c>
      <c r="C12" s="18">
        <v>44.06</v>
      </c>
      <c r="D12" s="2">
        <f t="shared" si="0"/>
        <v>0</v>
      </c>
      <c r="E12" s="18">
        <v>13.333</v>
      </c>
      <c r="F12" s="2">
        <f t="shared" si="1"/>
        <v>0</v>
      </c>
      <c r="G12" s="18">
        <v>0.53300000000000003</v>
      </c>
      <c r="H12" s="2">
        <f t="shared" si="2"/>
        <v>0</v>
      </c>
      <c r="I12" s="18">
        <v>1.333</v>
      </c>
      <c r="J12" s="2">
        <f t="shared" si="3"/>
        <v>0</v>
      </c>
      <c r="K12" s="18">
        <v>450</v>
      </c>
      <c r="L12" s="2">
        <f t="shared" si="4"/>
        <v>0</v>
      </c>
      <c r="M12" s="18">
        <v>6.6000000000000003E-2</v>
      </c>
      <c r="N12" s="2">
        <f t="shared" si="5"/>
        <v>0</v>
      </c>
      <c r="O12" s="18">
        <v>0.8</v>
      </c>
      <c r="P12" s="2">
        <f t="shared" si="6"/>
        <v>0</v>
      </c>
      <c r="Q12" s="18">
        <v>0.04</v>
      </c>
      <c r="R12" s="2">
        <f t="shared" si="7"/>
        <v>0</v>
      </c>
      <c r="S12" s="18">
        <v>22.667000000000002</v>
      </c>
      <c r="T12" s="2">
        <f t="shared" si="8"/>
        <v>0</v>
      </c>
      <c r="U12" s="23"/>
      <c r="V12" s="63"/>
      <c r="W12" s="61"/>
      <c r="X12" s="23"/>
      <c r="Y12" s="18" t="s">
        <v>168</v>
      </c>
      <c r="Z12" s="18">
        <v>1.7030000000000001</v>
      </c>
      <c r="AA12" s="2">
        <f t="shared" si="9"/>
        <v>0</v>
      </c>
      <c r="AB12" s="18">
        <v>0</v>
      </c>
      <c r="AC12" s="23"/>
      <c r="AD12" s="23"/>
      <c r="AE12" s="23"/>
      <c r="AF12" s="23"/>
      <c r="AG12" s="23"/>
    </row>
    <row r="13" spans="1:33" x14ac:dyDescent="0.45">
      <c r="A13" s="18" t="s">
        <v>169</v>
      </c>
      <c r="B13" s="19">
        <v>0</v>
      </c>
      <c r="C13" s="18">
        <v>51.96</v>
      </c>
      <c r="D13" s="2">
        <f t="shared" si="0"/>
        <v>0</v>
      </c>
      <c r="E13" s="18">
        <v>12.016</v>
      </c>
      <c r="F13" s="2">
        <f t="shared" si="1"/>
        <v>0</v>
      </c>
      <c r="G13" s="18">
        <v>0.31</v>
      </c>
      <c r="H13" s="2">
        <f t="shared" si="2"/>
        <v>0</v>
      </c>
      <c r="I13" s="18">
        <v>0.38700000000000001</v>
      </c>
      <c r="J13" s="2">
        <f t="shared" si="3"/>
        <v>0</v>
      </c>
      <c r="K13" s="18">
        <v>25.193999999999999</v>
      </c>
      <c r="L13" s="2">
        <f t="shared" si="4"/>
        <v>0</v>
      </c>
      <c r="M13" s="18">
        <v>8.1000000000000003E-2</v>
      </c>
      <c r="N13" s="2">
        <f t="shared" si="5"/>
        <v>0</v>
      </c>
      <c r="O13" s="18">
        <v>0.193</v>
      </c>
      <c r="P13" s="2">
        <f t="shared" si="6"/>
        <v>0</v>
      </c>
      <c r="Q13" s="18">
        <v>1.9E-2</v>
      </c>
      <c r="R13" s="2">
        <f t="shared" si="7"/>
        <v>0</v>
      </c>
      <c r="S13" s="18">
        <v>6.9770000000000003</v>
      </c>
      <c r="T13" s="2">
        <f t="shared" si="8"/>
        <v>0</v>
      </c>
      <c r="U13" s="23"/>
      <c r="V13" s="63"/>
      <c r="W13" s="61"/>
      <c r="X13" s="23"/>
      <c r="Y13" s="18" t="s">
        <v>169</v>
      </c>
      <c r="Z13" s="18">
        <v>1.7030000000000001</v>
      </c>
      <c r="AA13" s="2">
        <f t="shared" si="9"/>
        <v>0</v>
      </c>
      <c r="AB13" s="18">
        <v>0</v>
      </c>
      <c r="AC13" s="23"/>
      <c r="AD13" s="23"/>
      <c r="AE13" s="23"/>
      <c r="AF13" s="23"/>
      <c r="AG13" s="23"/>
    </row>
    <row r="14" spans="1:33" x14ac:dyDescent="0.4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63"/>
      <c r="W14" s="61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x14ac:dyDescent="0.45">
      <c r="A15" s="1" t="s">
        <v>170</v>
      </c>
      <c r="B15" s="23"/>
      <c r="C15" s="23" t="s">
        <v>198</v>
      </c>
      <c r="D15" s="24">
        <f>SUM(D2:D13)</f>
        <v>480.36682887464769</v>
      </c>
      <c r="E15" s="23"/>
      <c r="F15" s="25">
        <f t="shared" ref="F15:T15" si="10">SUM(F2:F13)</f>
        <v>1015.3741473340175</v>
      </c>
      <c r="G15" s="23"/>
      <c r="H15" s="25">
        <f t="shared" si="10"/>
        <v>22.317153686234303</v>
      </c>
      <c r="I15" s="23"/>
      <c r="J15" s="25">
        <f t="shared" si="10"/>
        <v>116.13825814252759</v>
      </c>
      <c r="K15" s="23"/>
      <c r="L15" s="25">
        <f t="shared" si="10"/>
        <v>6056.1574602732653</v>
      </c>
      <c r="M15" s="23"/>
      <c r="N15" s="25">
        <f t="shared" si="10"/>
        <v>3.8136065421686758</v>
      </c>
      <c r="O15" s="23"/>
      <c r="P15" s="25">
        <f t="shared" si="10"/>
        <v>58.062906935144845</v>
      </c>
      <c r="Q15" s="23"/>
      <c r="R15" s="25">
        <f t="shared" si="10"/>
        <v>3.8036255836964896</v>
      </c>
      <c r="S15" s="23"/>
      <c r="T15" s="25">
        <f t="shared" si="10"/>
        <v>30.000000000000025</v>
      </c>
      <c r="U15" s="23"/>
      <c r="V15" s="63"/>
      <c r="W15" s="61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 x14ac:dyDescent="0.45">
      <c r="A16" s="23"/>
      <c r="B16" s="23"/>
      <c r="C16" s="23" t="s">
        <v>199</v>
      </c>
      <c r="D16" s="24">
        <f>D15/100</f>
        <v>4.8036682887464766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63"/>
      <c r="W16" s="61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spans="1:33" x14ac:dyDescent="0.4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63"/>
      <c r="W17" s="61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1:33" x14ac:dyDescent="0.45">
      <c r="A18" s="18" t="s">
        <v>171</v>
      </c>
      <c r="B18" s="25">
        <f>SUM(B5,B6,B7)</f>
        <v>0.99299999999999999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63"/>
      <c r="W18" s="61"/>
      <c r="X18" s="23"/>
      <c r="Y18" s="18" t="s">
        <v>172</v>
      </c>
      <c r="Z18" s="18"/>
      <c r="AA18" s="2">
        <f>B18</f>
        <v>0.99299999999999999</v>
      </c>
      <c r="AB18" s="18">
        <v>0.99299999999999999</v>
      </c>
      <c r="AC18" s="23"/>
      <c r="AD18" s="23"/>
      <c r="AE18" s="23"/>
      <c r="AF18" s="23"/>
      <c r="AG18" s="23"/>
    </row>
    <row r="19" spans="1:33" x14ac:dyDescent="0.45">
      <c r="A19" s="18" t="s">
        <v>173</v>
      </c>
      <c r="B19" s="25">
        <f>SUM(B8:B10,B12)</f>
        <v>0.9930000000000001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63"/>
      <c r="W19" s="61"/>
      <c r="X19" s="23"/>
      <c r="Y19" s="18" t="s">
        <v>174</v>
      </c>
      <c r="Z19" s="18"/>
      <c r="AA19" s="2">
        <f>B19</f>
        <v>0.9930000000000001</v>
      </c>
      <c r="AB19" s="18">
        <v>0.99299999999999999</v>
      </c>
      <c r="AC19" s="23"/>
      <c r="AD19" s="23"/>
      <c r="AE19" s="23"/>
      <c r="AF19" s="23"/>
      <c r="AG19" s="23"/>
    </row>
    <row r="20" spans="1:33" x14ac:dyDescent="0.45">
      <c r="A20" s="18" t="s">
        <v>175</v>
      </c>
      <c r="B20" s="25">
        <f>SUM(B11)</f>
        <v>0.92200000000000015</v>
      </c>
      <c r="C20" s="23"/>
      <c r="D20" s="23"/>
      <c r="E20" s="23"/>
      <c r="F20" s="23"/>
      <c r="G20" s="23"/>
      <c r="H20" s="23"/>
      <c r="I20" s="23"/>
      <c r="J20" s="44" t="s">
        <v>200</v>
      </c>
      <c r="K20" s="45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63"/>
      <c r="W20" s="61"/>
      <c r="X20" s="23"/>
      <c r="Y20" s="18" t="s">
        <v>175</v>
      </c>
      <c r="Z20" s="18"/>
      <c r="AA20" s="2">
        <f>B20</f>
        <v>0.92200000000000015</v>
      </c>
      <c r="AB20" s="18">
        <v>0.92200000000000004</v>
      </c>
      <c r="AC20" s="23"/>
      <c r="AD20" s="23"/>
      <c r="AE20" s="23"/>
      <c r="AF20" s="23"/>
      <c r="AG20" s="23"/>
    </row>
    <row r="21" spans="1:33" x14ac:dyDescent="0.45">
      <c r="A21" s="23"/>
      <c r="B21" s="23"/>
      <c r="C21" s="23"/>
      <c r="D21" s="23"/>
      <c r="E21" s="23"/>
      <c r="F21" s="23"/>
      <c r="G21" s="23"/>
      <c r="H21" s="23"/>
      <c r="I21" s="23"/>
      <c r="J21" s="46" t="s">
        <v>201</v>
      </c>
      <c r="K21" s="47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63"/>
      <c r="W21" s="61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1:33" ht="26.35" customHeight="1" x14ac:dyDescent="0.45">
      <c r="A22" s="23"/>
      <c r="B22" s="23"/>
      <c r="C22" s="23"/>
      <c r="D22" s="23"/>
      <c r="E22" s="23"/>
      <c r="F22" s="23"/>
      <c r="G22" s="23"/>
      <c r="H22" s="23"/>
      <c r="I22" s="23"/>
      <c r="J22" s="64" t="s">
        <v>213</v>
      </c>
      <c r="K22" s="65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spans="1:33" ht="26.25" customHeight="1" x14ac:dyDescent="0.45">
      <c r="A23" s="23"/>
      <c r="B23" s="23"/>
      <c r="C23" s="23"/>
      <c r="D23" s="23"/>
      <c r="E23" s="23"/>
      <c r="F23" s="23"/>
      <c r="G23" s="23"/>
      <c r="H23" s="23"/>
      <c r="I23" s="23"/>
      <c r="J23" s="50" t="s">
        <v>202</v>
      </c>
      <c r="K23" s="51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1:33" ht="26.25" x14ac:dyDescent="0.45">
      <c r="A24" s="18" t="s">
        <v>127</v>
      </c>
      <c r="B24" s="22" t="s">
        <v>251</v>
      </c>
      <c r="C24" s="22" t="s">
        <v>254</v>
      </c>
      <c r="D24" s="23"/>
      <c r="E24" s="23"/>
      <c r="F24" s="23"/>
      <c r="G24" s="23"/>
      <c r="H24" s="23"/>
      <c r="I24" s="23"/>
      <c r="J24" s="56" t="s">
        <v>203</v>
      </c>
      <c r="K24" s="57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1:33" x14ac:dyDescent="0.45">
      <c r="A25" s="18" t="s">
        <v>145</v>
      </c>
      <c r="B25" s="22" cm="1">
        <f t="array" ref="B25:B36">B2:B13*100</f>
        <v>170.30000000000004</v>
      </c>
      <c r="C25" s="22" cm="1">
        <f t="array" ref="C25:C36">C2:C13/100</f>
        <v>0.93200000000000005</v>
      </c>
      <c r="D25" s="23"/>
      <c r="E25" s="23"/>
      <c r="F25" s="23"/>
      <c r="G25" s="23"/>
      <c r="H25" s="23"/>
      <c r="I25" s="23"/>
      <c r="J25" s="58" t="s">
        <v>204</v>
      </c>
      <c r="K25" s="5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1:33" x14ac:dyDescent="0.45">
      <c r="A26" s="18" t="s">
        <v>148</v>
      </c>
      <c r="B26" s="22">
        <v>114.00000000000001</v>
      </c>
      <c r="C26" s="22">
        <v>0.70480000000000009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spans="1:33" x14ac:dyDescent="0.45">
      <c r="A27" s="18" t="s">
        <v>149</v>
      </c>
      <c r="B27" s="22">
        <v>426.60000000000019</v>
      </c>
      <c r="C27" s="22">
        <v>0.19260000000000002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spans="1:33" x14ac:dyDescent="0.45">
      <c r="A28" s="18" t="s">
        <v>152</v>
      </c>
      <c r="B28" s="22">
        <v>0</v>
      </c>
      <c r="C28" s="22">
        <v>0.88219999999999998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spans="1:33" x14ac:dyDescent="0.45">
      <c r="A29" s="18" t="s">
        <v>155</v>
      </c>
      <c r="B29" s="22">
        <v>99.3</v>
      </c>
      <c r="C29" s="22">
        <v>0.88099999999999989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spans="1:33" x14ac:dyDescent="0.45">
      <c r="A30" s="18" t="s">
        <v>157</v>
      </c>
      <c r="B30" s="22">
        <v>0</v>
      </c>
      <c r="C30" s="22">
        <v>0.88540000000000008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spans="1:33" ht="26.25" x14ac:dyDescent="0.45">
      <c r="A31" s="18" t="s">
        <v>159</v>
      </c>
      <c r="B31" s="22">
        <v>8.9412971033068622</v>
      </c>
      <c r="C31" s="22">
        <v>0.502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1:33" x14ac:dyDescent="0.45">
      <c r="A32" s="18" t="s">
        <v>162</v>
      </c>
      <c r="B32" s="22">
        <v>90.358702896693146</v>
      </c>
      <c r="C32" s="22">
        <v>0.1066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spans="1:33" x14ac:dyDescent="0.45">
      <c r="A33" s="18" t="s">
        <v>164</v>
      </c>
      <c r="B33" s="22">
        <v>0</v>
      </c>
      <c r="C33" s="22">
        <v>0.2828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1:33" ht="26.25" x14ac:dyDescent="0.45">
      <c r="A34" s="18" t="s">
        <v>165</v>
      </c>
      <c r="B34" s="22">
        <v>92.200000000000017</v>
      </c>
      <c r="C34" s="22">
        <v>0.624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spans="1:33" x14ac:dyDescent="0.45">
      <c r="A35" s="18" t="s">
        <v>167</v>
      </c>
      <c r="B35" s="22">
        <v>0</v>
      </c>
      <c r="C35" s="22">
        <v>0.44060000000000005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1:33" x14ac:dyDescent="0.45">
      <c r="A36" s="18" t="s">
        <v>169</v>
      </c>
      <c r="B36" s="22">
        <v>0</v>
      </c>
      <c r="C36" s="22">
        <v>0.51960000000000006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spans="1:33" x14ac:dyDescent="0.45">
      <c r="C37" s="23"/>
      <c r="D37" s="23"/>
    </row>
  </sheetData>
  <mergeCells count="8">
    <mergeCell ref="J23:K23"/>
    <mergeCell ref="J24:K24"/>
    <mergeCell ref="J25:K25"/>
    <mergeCell ref="W1:W21"/>
    <mergeCell ref="V1:V21"/>
    <mergeCell ref="J20:K20"/>
    <mergeCell ref="J21:K21"/>
    <mergeCell ref="J22:K22"/>
  </mergeCells>
  <pageMargins left="0.25" right="0.25" top="0.75" bottom="0.75" header="0.3" footer="0.3"/>
  <pageSetup paperSize="9" scale="4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D427-8660-4ED0-9172-342674DB34A0}">
  <dimension ref="A1:G83"/>
  <sheetViews>
    <sheetView showGridLines="0" topLeftCell="A17" zoomScale="83" workbookViewId="0">
      <selection activeCell="E73" sqref="E73"/>
    </sheetView>
  </sheetViews>
  <sheetFormatPr defaultRowHeight="14.25" outlineLevelRow="1" x14ac:dyDescent="0.45"/>
  <cols>
    <col min="1" max="1" width="2.1328125" customWidth="1"/>
    <col min="2" max="2" width="7" bestFit="1" customWidth="1"/>
    <col min="3" max="3" width="32.9296875" bestFit="1" customWidth="1"/>
    <col min="4" max="4" width="12.1328125" bestFit="1" customWidth="1"/>
    <col min="5" max="5" width="15.19921875" bestFit="1" customWidth="1"/>
    <col min="6" max="6" width="10.19921875" bestFit="1" customWidth="1"/>
    <col min="7" max="7" width="11.73046875" bestFit="1" customWidth="1"/>
  </cols>
  <sheetData>
    <row r="1" spans="1:5" x14ac:dyDescent="0.45">
      <c r="A1" s="3" t="s">
        <v>0</v>
      </c>
    </row>
    <row r="2" spans="1:5" x14ac:dyDescent="0.45">
      <c r="A2" s="3" t="s">
        <v>259</v>
      </c>
    </row>
    <row r="3" spans="1:5" x14ac:dyDescent="0.45">
      <c r="A3" s="3" t="s">
        <v>260</v>
      </c>
    </row>
    <row r="4" spans="1:5" x14ac:dyDescent="0.45">
      <c r="A4" s="3" t="s">
        <v>1</v>
      </c>
    </row>
    <row r="5" spans="1:5" x14ac:dyDescent="0.45">
      <c r="A5" s="3" t="s">
        <v>2</v>
      </c>
    </row>
    <row r="6" spans="1:5" hidden="1" outlineLevel="1" x14ac:dyDescent="0.45">
      <c r="A6" s="3"/>
      <c r="B6" t="s">
        <v>3</v>
      </c>
    </row>
    <row r="7" spans="1:5" hidden="1" outlineLevel="1" x14ac:dyDescent="0.45">
      <c r="A7" s="3"/>
      <c r="B7" t="s">
        <v>261</v>
      </c>
    </row>
    <row r="8" spans="1:5" hidden="1" outlineLevel="1" x14ac:dyDescent="0.45">
      <c r="A8" s="3"/>
      <c r="B8" t="s">
        <v>4</v>
      </c>
    </row>
    <row r="9" spans="1:5" collapsed="1" x14ac:dyDescent="0.45">
      <c r="A9" s="3" t="s">
        <v>5</v>
      </c>
    </row>
    <row r="10" spans="1:5" hidden="1" outlineLevel="1" x14ac:dyDescent="0.45">
      <c r="B10" t="s">
        <v>6</v>
      </c>
    </row>
    <row r="11" spans="1:5" hidden="1" outlineLevel="1" x14ac:dyDescent="0.45">
      <c r="B11" t="s">
        <v>7</v>
      </c>
    </row>
    <row r="12" spans="1:5" collapsed="1" x14ac:dyDescent="0.45"/>
    <row r="14" spans="1:5" ht="14.65" thickBot="1" x14ac:dyDescent="0.5">
      <c r="A14" t="s">
        <v>8</v>
      </c>
    </row>
    <row r="15" spans="1:5" ht="14.65" thickBot="1" x14ac:dyDescent="0.5">
      <c r="B15" s="13" t="s">
        <v>9</v>
      </c>
      <c r="C15" s="13" t="s">
        <v>10</v>
      </c>
      <c r="D15" s="13" t="s">
        <v>11</v>
      </c>
      <c r="E15" s="13" t="s">
        <v>12</v>
      </c>
    </row>
    <row r="16" spans="1:5" ht="14.65" thickBot="1" x14ac:dyDescent="0.5">
      <c r="B16" s="4" t="s">
        <v>13</v>
      </c>
      <c r="C16" s="4" t="s">
        <v>214</v>
      </c>
      <c r="D16" s="7">
        <v>480.36682887464769</v>
      </c>
      <c r="E16" s="7">
        <v>480.36682887464769</v>
      </c>
    </row>
    <row r="19" spans="1:6" ht="14.65" thickBot="1" x14ac:dyDescent="0.5">
      <c r="A19" t="s">
        <v>14</v>
      </c>
    </row>
    <row r="20" spans="1:6" ht="14.65" thickBot="1" x14ac:dyDescent="0.5">
      <c r="B20" s="13" t="s">
        <v>9</v>
      </c>
      <c r="C20" s="13" t="s">
        <v>10</v>
      </c>
      <c r="D20" s="13" t="s">
        <v>11</v>
      </c>
      <c r="E20" s="13" t="s">
        <v>12</v>
      </c>
      <c r="F20" s="13" t="s">
        <v>15</v>
      </c>
    </row>
    <row r="21" spans="1:6" x14ac:dyDescent="0.45">
      <c r="B21" s="10" t="s">
        <v>16</v>
      </c>
      <c r="C21" s="15"/>
      <c r="D21" s="15"/>
      <c r="E21" s="15"/>
      <c r="F21" s="15"/>
    </row>
    <row r="22" spans="1:6" outlineLevel="1" x14ac:dyDescent="0.45">
      <c r="B22" s="6" t="s">
        <v>17</v>
      </c>
      <c r="C22" s="6" t="s">
        <v>18</v>
      </c>
      <c r="D22" s="8">
        <v>1.7030000000000005</v>
      </c>
      <c r="E22" s="8">
        <v>1.7030000000000005</v>
      </c>
      <c r="F22" s="6" t="s">
        <v>19</v>
      </c>
    </row>
    <row r="23" spans="1:6" outlineLevel="1" x14ac:dyDescent="0.45">
      <c r="B23" s="6" t="s">
        <v>20</v>
      </c>
      <c r="C23" s="6" t="s">
        <v>21</v>
      </c>
      <c r="D23" s="8">
        <v>1.1400000000000001</v>
      </c>
      <c r="E23" s="8">
        <v>1.1400000000000001</v>
      </c>
      <c r="F23" s="6" t="s">
        <v>19</v>
      </c>
    </row>
    <row r="24" spans="1:6" outlineLevel="1" x14ac:dyDescent="0.45">
      <c r="B24" s="6" t="s">
        <v>22</v>
      </c>
      <c r="C24" s="6" t="s">
        <v>23</v>
      </c>
      <c r="D24" s="8">
        <v>4.2660000000000018</v>
      </c>
      <c r="E24" s="8">
        <v>4.2660000000000018</v>
      </c>
      <c r="F24" s="6" t="s">
        <v>19</v>
      </c>
    </row>
    <row r="25" spans="1:6" outlineLevel="1" x14ac:dyDescent="0.45">
      <c r="B25" s="6" t="s">
        <v>24</v>
      </c>
      <c r="C25" s="6" t="s">
        <v>25</v>
      </c>
      <c r="D25" s="8">
        <v>0</v>
      </c>
      <c r="E25" s="8">
        <v>0</v>
      </c>
      <c r="F25" s="6" t="s">
        <v>19</v>
      </c>
    </row>
    <row r="26" spans="1:6" outlineLevel="1" x14ac:dyDescent="0.45">
      <c r="B26" s="6" t="s">
        <v>26</v>
      </c>
      <c r="C26" s="6" t="s">
        <v>27</v>
      </c>
      <c r="D26" s="8">
        <v>0.99299999999999999</v>
      </c>
      <c r="E26" s="8">
        <v>0.99299999999999999</v>
      </c>
      <c r="F26" s="6" t="s">
        <v>19</v>
      </c>
    </row>
    <row r="27" spans="1:6" outlineLevel="1" x14ac:dyDescent="0.45">
      <c r="B27" s="6" t="s">
        <v>28</v>
      </c>
      <c r="C27" s="6" t="s">
        <v>29</v>
      </c>
      <c r="D27" s="8">
        <v>0</v>
      </c>
      <c r="E27" s="8">
        <v>0</v>
      </c>
      <c r="F27" s="6" t="s">
        <v>19</v>
      </c>
    </row>
    <row r="28" spans="1:6" outlineLevel="1" x14ac:dyDescent="0.45">
      <c r="B28" s="6" t="s">
        <v>30</v>
      </c>
      <c r="C28" s="6" t="s">
        <v>31</v>
      </c>
      <c r="D28" s="8">
        <v>8.9412971033068625E-2</v>
      </c>
      <c r="E28" s="8">
        <v>8.9412971033068625E-2</v>
      </c>
      <c r="F28" s="6" t="s">
        <v>19</v>
      </c>
    </row>
    <row r="29" spans="1:6" outlineLevel="1" x14ac:dyDescent="0.45">
      <c r="B29" s="6" t="s">
        <v>32</v>
      </c>
      <c r="C29" s="6" t="s">
        <v>33</v>
      </c>
      <c r="D29" s="8">
        <v>0.90358702896693144</v>
      </c>
      <c r="E29" s="8">
        <v>0.90358702896693144</v>
      </c>
      <c r="F29" s="6" t="s">
        <v>19</v>
      </c>
    </row>
    <row r="30" spans="1:6" outlineLevel="1" x14ac:dyDescent="0.45">
      <c r="B30" s="6" t="s">
        <v>34</v>
      </c>
      <c r="C30" s="6" t="s">
        <v>35</v>
      </c>
      <c r="D30" s="8">
        <v>0</v>
      </c>
      <c r="E30" s="8">
        <v>0</v>
      </c>
      <c r="F30" s="6" t="s">
        <v>19</v>
      </c>
    </row>
    <row r="31" spans="1:6" outlineLevel="1" x14ac:dyDescent="0.45">
      <c r="B31" s="6" t="s">
        <v>36</v>
      </c>
      <c r="C31" s="6" t="s">
        <v>37</v>
      </c>
      <c r="D31" s="8">
        <v>0.92200000000000015</v>
      </c>
      <c r="E31" s="8">
        <v>0.92200000000000015</v>
      </c>
      <c r="F31" s="6" t="s">
        <v>19</v>
      </c>
    </row>
    <row r="32" spans="1:6" outlineLevel="1" x14ac:dyDescent="0.45">
      <c r="B32" s="6" t="s">
        <v>38</v>
      </c>
      <c r="C32" s="6" t="s">
        <v>39</v>
      </c>
      <c r="D32" s="8">
        <v>0</v>
      </c>
      <c r="E32" s="8">
        <v>0</v>
      </c>
      <c r="F32" s="6" t="s">
        <v>19</v>
      </c>
    </row>
    <row r="33" spans="1:7" ht="14.65" outlineLevel="1" thickBot="1" x14ac:dyDescent="0.5">
      <c r="B33" s="4" t="s">
        <v>40</v>
      </c>
      <c r="C33" s="4" t="s">
        <v>41</v>
      </c>
      <c r="D33" s="7">
        <v>0</v>
      </c>
      <c r="E33" s="7">
        <v>0</v>
      </c>
      <c r="F33" s="4" t="s">
        <v>19</v>
      </c>
    </row>
    <row r="34" spans="1:7" x14ac:dyDescent="0.45">
      <c r="B34" s="5"/>
      <c r="C34" s="5"/>
      <c r="D34" s="9"/>
      <c r="E34" s="9"/>
      <c r="F34" s="5"/>
    </row>
    <row r="37" spans="1:7" ht="14.65" thickBot="1" x14ac:dyDescent="0.5">
      <c r="A37" t="s">
        <v>42</v>
      </c>
    </row>
    <row r="38" spans="1:7" ht="14.65" thickBot="1" x14ac:dyDescent="0.5">
      <c r="B38" s="13" t="s">
        <v>9</v>
      </c>
      <c r="C38" s="13" t="s">
        <v>10</v>
      </c>
      <c r="D38" s="13" t="s">
        <v>43</v>
      </c>
      <c r="E38" s="13" t="s">
        <v>44</v>
      </c>
      <c r="F38" s="13" t="s">
        <v>45</v>
      </c>
      <c r="G38" s="13" t="s">
        <v>46</v>
      </c>
    </row>
    <row r="39" spans="1:7" x14ac:dyDescent="0.45">
      <c r="B39" s="10" t="s">
        <v>47</v>
      </c>
      <c r="C39" s="15"/>
      <c r="D39" s="15"/>
      <c r="E39" s="15"/>
      <c r="F39" s="15"/>
      <c r="G39" s="15"/>
    </row>
    <row r="40" spans="1:7" outlineLevel="1" x14ac:dyDescent="0.45">
      <c r="B40" s="6" t="s">
        <v>48</v>
      </c>
      <c r="C40" s="6" t="s">
        <v>49</v>
      </c>
      <c r="D40" s="8">
        <v>1.7030000000000005</v>
      </c>
      <c r="E40" s="6" t="s">
        <v>50</v>
      </c>
      <c r="F40" s="6" t="s">
        <v>51</v>
      </c>
      <c r="G40" s="6">
        <v>0.5669999999999995</v>
      </c>
    </row>
    <row r="41" spans="1:7" outlineLevel="1" x14ac:dyDescent="0.45">
      <c r="B41" s="6" t="s">
        <v>52</v>
      </c>
      <c r="C41" s="6" t="s">
        <v>53</v>
      </c>
      <c r="D41" s="8">
        <v>1.1400000000000001</v>
      </c>
      <c r="E41" s="6" t="s">
        <v>54</v>
      </c>
      <c r="F41" s="6" t="s">
        <v>51</v>
      </c>
      <c r="G41" s="6">
        <v>0.84599999999999986</v>
      </c>
    </row>
    <row r="42" spans="1:7" outlineLevel="1" x14ac:dyDescent="0.45">
      <c r="B42" s="6" t="s">
        <v>55</v>
      </c>
      <c r="C42" s="6" t="s">
        <v>56</v>
      </c>
      <c r="D42" s="8">
        <v>4.2660000000000018</v>
      </c>
      <c r="E42" s="6" t="s">
        <v>57</v>
      </c>
      <c r="F42" s="6" t="s">
        <v>51</v>
      </c>
      <c r="G42" s="6">
        <v>0.98299999999999788</v>
      </c>
    </row>
    <row r="43" spans="1:7" outlineLevel="1" x14ac:dyDescent="0.45">
      <c r="B43" s="6" t="s">
        <v>58</v>
      </c>
      <c r="C43" s="6" t="s">
        <v>59</v>
      </c>
      <c r="D43" s="8">
        <v>0</v>
      </c>
      <c r="E43" s="6" t="s">
        <v>60</v>
      </c>
      <c r="F43" s="6" t="s">
        <v>51</v>
      </c>
      <c r="G43" s="6">
        <v>0.98299999999999998</v>
      </c>
    </row>
    <row r="44" spans="1:7" outlineLevel="1" x14ac:dyDescent="0.45">
      <c r="B44" s="6" t="s">
        <v>61</v>
      </c>
      <c r="C44" s="6" t="s">
        <v>62</v>
      </c>
      <c r="D44" s="8">
        <v>0.99299999999999999</v>
      </c>
      <c r="E44" s="6" t="s">
        <v>63</v>
      </c>
      <c r="F44" s="6" t="s">
        <v>51</v>
      </c>
      <c r="G44" s="6">
        <v>0.14200000000000002</v>
      </c>
    </row>
    <row r="45" spans="1:7" outlineLevel="1" x14ac:dyDescent="0.45">
      <c r="B45" s="6" t="s">
        <v>64</v>
      </c>
      <c r="C45" s="6" t="s">
        <v>65</v>
      </c>
      <c r="D45" s="8">
        <v>0</v>
      </c>
      <c r="E45" s="6" t="s">
        <v>66</v>
      </c>
      <c r="F45" s="6" t="s">
        <v>51</v>
      </c>
      <c r="G45" s="6">
        <v>0.99299999999999999</v>
      </c>
    </row>
    <row r="46" spans="1:7" outlineLevel="1" x14ac:dyDescent="0.45">
      <c r="B46" s="6" t="s">
        <v>67</v>
      </c>
      <c r="C46" s="6" t="s">
        <v>68</v>
      </c>
      <c r="D46" s="8">
        <v>8.9412971033068625E-2</v>
      </c>
      <c r="E46" s="6" t="s">
        <v>69</v>
      </c>
      <c r="F46" s="6" t="s">
        <v>51</v>
      </c>
      <c r="G46" s="6">
        <v>1.4715870289669313</v>
      </c>
    </row>
    <row r="47" spans="1:7" outlineLevel="1" x14ac:dyDescent="0.45">
      <c r="B47" s="6" t="s">
        <v>70</v>
      </c>
      <c r="C47" s="6" t="s">
        <v>71</v>
      </c>
      <c r="D47" s="8">
        <v>0.90358702896693144</v>
      </c>
      <c r="E47" s="6" t="s">
        <v>72</v>
      </c>
      <c r="F47" s="6" t="s">
        <v>51</v>
      </c>
      <c r="G47" s="6">
        <v>8.9412971033068556E-2</v>
      </c>
    </row>
    <row r="48" spans="1:7" outlineLevel="1" x14ac:dyDescent="0.45">
      <c r="B48" s="6" t="s">
        <v>73</v>
      </c>
      <c r="C48" s="6" t="s">
        <v>74</v>
      </c>
      <c r="D48" s="8">
        <v>0</v>
      </c>
      <c r="E48" s="6" t="s">
        <v>75</v>
      </c>
      <c r="F48" s="6" t="s">
        <v>51</v>
      </c>
      <c r="G48" s="6">
        <v>1.5609999999999999</v>
      </c>
    </row>
    <row r="49" spans="2:7" outlineLevel="1" x14ac:dyDescent="0.45">
      <c r="B49" s="6" t="s">
        <v>76</v>
      </c>
      <c r="C49" s="6" t="s">
        <v>77</v>
      </c>
      <c r="D49" s="8">
        <v>0.92200000000000015</v>
      </c>
      <c r="E49" s="6" t="s">
        <v>78</v>
      </c>
      <c r="F49" s="6" t="s">
        <v>51</v>
      </c>
      <c r="G49" s="6">
        <v>0.21299999999999986</v>
      </c>
    </row>
    <row r="50" spans="2:7" outlineLevel="1" x14ac:dyDescent="0.45">
      <c r="B50" s="6" t="s">
        <v>79</v>
      </c>
      <c r="C50" s="6" t="s">
        <v>80</v>
      </c>
      <c r="D50" s="8">
        <v>0</v>
      </c>
      <c r="E50" s="6" t="s">
        <v>81</v>
      </c>
      <c r="F50" s="6" t="s">
        <v>51</v>
      </c>
      <c r="G50" s="6">
        <v>1.7030000000000001</v>
      </c>
    </row>
    <row r="51" spans="2:7" outlineLevel="1" x14ac:dyDescent="0.45">
      <c r="B51" s="6" t="s">
        <v>82</v>
      </c>
      <c r="C51" s="6" t="s">
        <v>83</v>
      </c>
      <c r="D51" s="8">
        <v>0</v>
      </c>
      <c r="E51" s="6" t="s">
        <v>84</v>
      </c>
      <c r="F51" s="6" t="s">
        <v>51</v>
      </c>
      <c r="G51" s="6">
        <v>1.7030000000000001</v>
      </c>
    </row>
    <row r="52" spans="2:7" x14ac:dyDescent="0.45">
      <c r="B52" s="6"/>
      <c r="C52" s="6"/>
      <c r="D52" s="8"/>
      <c r="E52" s="6"/>
      <c r="F52" s="6"/>
      <c r="G52" s="6"/>
    </row>
    <row r="53" spans="2:7" x14ac:dyDescent="0.45">
      <c r="B53" s="11" t="s">
        <v>262</v>
      </c>
      <c r="C53" s="6"/>
      <c r="D53" s="8"/>
      <c r="E53" s="6"/>
      <c r="F53" s="6"/>
      <c r="G53" s="6"/>
    </row>
    <row r="54" spans="2:7" outlineLevel="1" x14ac:dyDescent="0.45">
      <c r="B54" s="6" t="s">
        <v>48</v>
      </c>
      <c r="C54" s="6" t="s">
        <v>49</v>
      </c>
      <c r="D54" s="8">
        <v>1.7030000000000005</v>
      </c>
      <c r="E54" s="6" t="s">
        <v>85</v>
      </c>
      <c r="F54" s="6" t="s">
        <v>86</v>
      </c>
      <c r="G54" s="8">
        <v>0</v>
      </c>
    </row>
    <row r="55" spans="2:7" outlineLevel="1" x14ac:dyDescent="0.45">
      <c r="B55" s="6" t="s">
        <v>52</v>
      </c>
      <c r="C55" s="6" t="s">
        <v>53</v>
      </c>
      <c r="D55" s="8">
        <v>1.1400000000000001</v>
      </c>
      <c r="E55" s="6" t="s">
        <v>87</v>
      </c>
      <c r="F55" s="6" t="s">
        <v>86</v>
      </c>
      <c r="G55" s="8">
        <v>0</v>
      </c>
    </row>
    <row r="56" spans="2:7" outlineLevel="1" x14ac:dyDescent="0.45">
      <c r="B56" s="6" t="s">
        <v>55</v>
      </c>
      <c r="C56" s="6" t="s">
        <v>56</v>
      </c>
      <c r="D56" s="8">
        <v>4.2660000000000018</v>
      </c>
      <c r="E56" s="6" t="s">
        <v>88</v>
      </c>
      <c r="F56" s="6" t="s">
        <v>86</v>
      </c>
      <c r="G56" s="8">
        <v>0</v>
      </c>
    </row>
    <row r="57" spans="2:7" outlineLevel="1" x14ac:dyDescent="0.45">
      <c r="B57" s="6" t="s">
        <v>58</v>
      </c>
      <c r="C57" s="6" t="s">
        <v>59</v>
      </c>
      <c r="D57" s="8">
        <v>0</v>
      </c>
      <c r="E57" s="6" t="s">
        <v>89</v>
      </c>
      <c r="F57" s="6" t="s">
        <v>86</v>
      </c>
      <c r="G57" s="8">
        <v>0</v>
      </c>
    </row>
    <row r="58" spans="2:7" outlineLevel="1" x14ac:dyDescent="0.45">
      <c r="B58" s="6" t="s">
        <v>61</v>
      </c>
      <c r="C58" s="6" t="s">
        <v>62</v>
      </c>
      <c r="D58" s="8">
        <v>0.99299999999999999</v>
      </c>
      <c r="E58" s="6" t="s">
        <v>90</v>
      </c>
      <c r="F58" s="6" t="s">
        <v>51</v>
      </c>
      <c r="G58" s="8">
        <v>0.99299999999999999</v>
      </c>
    </row>
    <row r="59" spans="2:7" outlineLevel="1" x14ac:dyDescent="0.45">
      <c r="B59" s="6" t="s">
        <v>64</v>
      </c>
      <c r="C59" s="6" t="s">
        <v>65</v>
      </c>
      <c r="D59" s="8">
        <v>0</v>
      </c>
      <c r="E59" s="6" t="s">
        <v>91</v>
      </c>
      <c r="F59" s="6" t="s">
        <v>86</v>
      </c>
      <c r="G59" s="8">
        <v>0</v>
      </c>
    </row>
    <row r="60" spans="2:7" outlineLevel="1" x14ac:dyDescent="0.45">
      <c r="B60" s="6" t="s">
        <v>67</v>
      </c>
      <c r="C60" s="6" t="s">
        <v>68</v>
      </c>
      <c r="D60" s="8">
        <v>8.9412971033068625E-2</v>
      </c>
      <c r="E60" s="6" t="s">
        <v>92</v>
      </c>
      <c r="F60" s="6" t="s">
        <v>51</v>
      </c>
      <c r="G60" s="8">
        <v>8.9412971033068625E-2</v>
      </c>
    </row>
    <row r="61" spans="2:7" outlineLevel="1" x14ac:dyDescent="0.45">
      <c r="B61" s="6" t="s">
        <v>70</v>
      </c>
      <c r="C61" s="6" t="s">
        <v>71</v>
      </c>
      <c r="D61" s="8">
        <v>0.90358702896693144</v>
      </c>
      <c r="E61" s="6" t="s">
        <v>93</v>
      </c>
      <c r="F61" s="6" t="s">
        <v>51</v>
      </c>
      <c r="G61" s="8">
        <v>0.90358702896693144</v>
      </c>
    </row>
    <row r="62" spans="2:7" outlineLevel="1" x14ac:dyDescent="0.45">
      <c r="B62" s="6" t="s">
        <v>73</v>
      </c>
      <c r="C62" s="6" t="s">
        <v>74</v>
      </c>
      <c r="D62" s="8">
        <v>0</v>
      </c>
      <c r="E62" s="6" t="s">
        <v>94</v>
      </c>
      <c r="F62" s="6" t="s">
        <v>86</v>
      </c>
      <c r="G62" s="8">
        <v>0</v>
      </c>
    </row>
    <row r="63" spans="2:7" outlineLevel="1" x14ac:dyDescent="0.45">
      <c r="B63" s="6" t="s">
        <v>76</v>
      </c>
      <c r="C63" s="6" t="s">
        <v>77</v>
      </c>
      <c r="D63" s="8">
        <v>0.92200000000000015</v>
      </c>
      <c r="E63" s="6" t="s">
        <v>95</v>
      </c>
      <c r="F63" s="6" t="s">
        <v>51</v>
      </c>
      <c r="G63" s="8">
        <v>0.92200000000000015</v>
      </c>
    </row>
    <row r="64" spans="2:7" outlineLevel="1" x14ac:dyDescent="0.45">
      <c r="B64" s="6" t="s">
        <v>79</v>
      </c>
      <c r="C64" s="6" t="s">
        <v>80</v>
      </c>
      <c r="D64" s="8">
        <v>0</v>
      </c>
      <c r="E64" s="6" t="s">
        <v>96</v>
      </c>
      <c r="F64" s="6" t="s">
        <v>86</v>
      </c>
      <c r="G64" s="8">
        <v>0</v>
      </c>
    </row>
    <row r="65" spans="2:7" outlineLevel="1" x14ac:dyDescent="0.45">
      <c r="B65" s="6" t="s">
        <v>82</v>
      </c>
      <c r="C65" s="6" t="s">
        <v>83</v>
      </c>
      <c r="D65" s="8">
        <v>0</v>
      </c>
      <c r="E65" s="6" t="s">
        <v>97</v>
      </c>
      <c r="F65" s="6" t="s">
        <v>86</v>
      </c>
      <c r="G65" s="8">
        <v>0</v>
      </c>
    </row>
    <row r="66" spans="2:7" outlineLevel="1" x14ac:dyDescent="0.45">
      <c r="B66" s="6" t="s">
        <v>98</v>
      </c>
      <c r="C66" s="6" t="s">
        <v>112</v>
      </c>
      <c r="D66" s="8">
        <v>0</v>
      </c>
      <c r="E66" s="6" t="s">
        <v>100</v>
      </c>
      <c r="F66" s="6" t="s">
        <v>86</v>
      </c>
      <c r="G66" s="8">
        <v>0</v>
      </c>
    </row>
    <row r="67" spans="2:7" outlineLevel="1" x14ac:dyDescent="0.45">
      <c r="B67" s="6" t="s">
        <v>101</v>
      </c>
      <c r="C67" s="6" t="s">
        <v>215</v>
      </c>
      <c r="D67" s="8">
        <v>0</v>
      </c>
      <c r="E67" s="6" t="s">
        <v>103</v>
      </c>
      <c r="F67" s="6" t="s">
        <v>86</v>
      </c>
      <c r="G67" s="8">
        <v>0</v>
      </c>
    </row>
    <row r="68" spans="2:7" outlineLevel="1" x14ac:dyDescent="0.45">
      <c r="B68" s="6" t="s">
        <v>104</v>
      </c>
      <c r="C68" s="6" t="s">
        <v>216</v>
      </c>
      <c r="D68" s="8">
        <v>0</v>
      </c>
      <c r="E68" s="6" t="s">
        <v>106</v>
      </c>
      <c r="F68" s="6" t="s">
        <v>86</v>
      </c>
      <c r="G68" s="8">
        <v>0</v>
      </c>
    </row>
    <row r="69" spans="2:7" outlineLevel="1" x14ac:dyDescent="0.45">
      <c r="B69" s="6" t="s">
        <v>217</v>
      </c>
      <c r="C69" s="6" t="s">
        <v>112</v>
      </c>
      <c r="D69" s="8">
        <v>0</v>
      </c>
      <c r="E69" s="6" t="s">
        <v>218</v>
      </c>
      <c r="F69" s="6" t="s">
        <v>86</v>
      </c>
      <c r="G69" s="8">
        <v>0</v>
      </c>
    </row>
    <row r="70" spans="2:7" outlineLevel="1" x14ac:dyDescent="0.45">
      <c r="B70" s="6" t="s">
        <v>219</v>
      </c>
      <c r="C70" s="6" t="s">
        <v>99</v>
      </c>
      <c r="D70" s="8">
        <v>0.99299999999999999</v>
      </c>
      <c r="E70" s="6" t="s">
        <v>220</v>
      </c>
      <c r="F70" s="6" t="s">
        <v>86</v>
      </c>
      <c r="G70" s="8">
        <v>0</v>
      </c>
    </row>
    <row r="71" spans="2:7" outlineLevel="1" x14ac:dyDescent="0.45">
      <c r="B71" s="6" t="s">
        <v>221</v>
      </c>
      <c r="C71" s="6" t="s">
        <v>102</v>
      </c>
      <c r="D71" s="8">
        <v>0.9930000000000001</v>
      </c>
      <c r="E71" s="6" t="s">
        <v>222</v>
      </c>
      <c r="F71" s="6" t="s">
        <v>86</v>
      </c>
      <c r="G71" s="8">
        <v>0</v>
      </c>
    </row>
    <row r="72" spans="2:7" outlineLevel="1" x14ac:dyDescent="0.45">
      <c r="B72" s="6" t="s">
        <v>223</v>
      </c>
      <c r="C72" s="6" t="s">
        <v>105</v>
      </c>
      <c r="D72" s="8">
        <v>0.92200000000000015</v>
      </c>
      <c r="E72" s="6" t="s">
        <v>224</v>
      </c>
      <c r="F72" s="6" t="s">
        <v>86</v>
      </c>
      <c r="G72" s="8">
        <v>0</v>
      </c>
    </row>
    <row r="73" spans="2:7" x14ac:dyDescent="0.45">
      <c r="B73" s="6"/>
      <c r="C73" s="6"/>
      <c r="D73" s="8"/>
      <c r="E73" s="6"/>
      <c r="F73" s="6"/>
      <c r="G73" s="8"/>
    </row>
    <row r="74" spans="2:7" x14ac:dyDescent="0.45">
      <c r="B74" s="11" t="s">
        <v>263</v>
      </c>
      <c r="C74" s="6"/>
      <c r="D74" s="8"/>
      <c r="E74" s="6"/>
      <c r="F74" s="6"/>
      <c r="G74" s="8"/>
    </row>
    <row r="75" spans="2:7" outlineLevel="1" x14ac:dyDescent="0.45">
      <c r="B75" s="6" t="s">
        <v>225</v>
      </c>
      <c r="C75" s="6" t="s">
        <v>226</v>
      </c>
      <c r="D75" s="8">
        <v>1015.3741473340175</v>
      </c>
      <c r="E75" s="6" t="s">
        <v>227</v>
      </c>
      <c r="F75" s="6" t="s">
        <v>51</v>
      </c>
      <c r="G75" s="8">
        <v>265.37414733401749</v>
      </c>
    </row>
    <row r="76" spans="2:7" outlineLevel="1" x14ac:dyDescent="0.45">
      <c r="B76" s="6" t="s">
        <v>228</v>
      </c>
      <c r="C76" s="6" t="s">
        <v>229</v>
      </c>
      <c r="D76" s="8">
        <v>22.317153686234303</v>
      </c>
      <c r="E76" s="6" t="s">
        <v>230</v>
      </c>
      <c r="F76" s="6" t="s">
        <v>51</v>
      </c>
      <c r="G76" s="8">
        <v>10.317153686234303</v>
      </c>
    </row>
    <row r="77" spans="2:7" outlineLevel="1" x14ac:dyDescent="0.45">
      <c r="B77" s="6" t="s">
        <v>231</v>
      </c>
      <c r="C77" s="6" t="s">
        <v>232</v>
      </c>
      <c r="D77" s="8">
        <v>116.13825814252759</v>
      </c>
      <c r="E77" s="6" t="s">
        <v>233</v>
      </c>
      <c r="F77" s="6" t="s">
        <v>51</v>
      </c>
      <c r="G77" s="8">
        <v>67.63825814252759</v>
      </c>
    </row>
    <row r="78" spans="2:7" outlineLevel="1" x14ac:dyDescent="0.45">
      <c r="B78" s="6" t="s">
        <v>234</v>
      </c>
      <c r="C78" s="6" t="s">
        <v>235</v>
      </c>
      <c r="D78" s="8">
        <v>6056.1574602732653</v>
      </c>
      <c r="E78" s="6" t="s">
        <v>236</v>
      </c>
      <c r="F78" s="6" t="s">
        <v>51</v>
      </c>
      <c r="G78" s="8">
        <v>1556.1574602732653</v>
      </c>
    </row>
    <row r="79" spans="2:7" outlineLevel="1" x14ac:dyDescent="0.45">
      <c r="B79" s="6" t="s">
        <v>237</v>
      </c>
      <c r="C79" s="6" t="s">
        <v>238</v>
      </c>
      <c r="D79" s="8">
        <v>3.8136065421686758</v>
      </c>
      <c r="E79" s="6" t="s">
        <v>239</v>
      </c>
      <c r="F79" s="6" t="s">
        <v>51</v>
      </c>
      <c r="G79" s="8">
        <v>2.5136065421686755</v>
      </c>
    </row>
    <row r="80" spans="2:7" outlineLevel="1" x14ac:dyDescent="0.45">
      <c r="B80" s="6" t="s">
        <v>240</v>
      </c>
      <c r="C80" s="6" t="s">
        <v>241</v>
      </c>
      <c r="D80" s="8">
        <v>58.062906935144845</v>
      </c>
      <c r="E80" s="6" t="s">
        <v>242</v>
      </c>
      <c r="F80" s="6" t="s">
        <v>51</v>
      </c>
      <c r="G80" s="8">
        <v>42.062906935144845</v>
      </c>
    </row>
    <row r="81" spans="2:7" outlineLevel="1" x14ac:dyDescent="0.45">
      <c r="B81" s="6" t="s">
        <v>243</v>
      </c>
      <c r="C81" s="6" t="s">
        <v>244</v>
      </c>
      <c r="D81" s="8">
        <v>3.8036255836964896</v>
      </c>
      <c r="E81" s="6" t="s">
        <v>245</v>
      </c>
      <c r="F81" s="6" t="s">
        <v>51</v>
      </c>
      <c r="G81" s="8">
        <v>2.2036255836964895</v>
      </c>
    </row>
    <row r="82" spans="2:7" ht="14.65" outlineLevel="1" thickBot="1" x14ac:dyDescent="0.5">
      <c r="B82" s="4" t="s">
        <v>246</v>
      </c>
      <c r="C82" s="4" t="s">
        <v>247</v>
      </c>
      <c r="D82" s="7">
        <v>30.000000000000025</v>
      </c>
      <c r="E82" s="4" t="s">
        <v>248</v>
      </c>
      <c r="F82" s="4" t="s">
        <v>86</v>
      </c>
      <c r="G82" s="7">
        <v>0</v>
      </c>
    </row>
    <row r="83" spans="2:7" x14ac:dyDescent="0.45">
      <c r="B83" s="5"/>
      <c r="C83" s="5"/>
      <c r="D83" s="9"/>
      <c r="E83" s="5"/>
      <c r="F83" s="5"/>
      <c r="G83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6898-EC4B-4C4E-818D-BC39CA0E060C}">
  <dimension ref="A1:H71"/>
  <sheetViews>
    <sheetView showGridLines="0" topLeftCell="A26" workbookViewId="0">
      <selection activeCell="E58" sqref="E58"/>
    </sheetView>
  </sheetViews>
  <sheetFormatPr defaultRowHeight="14.25" outlineLevelRow="1" x14ac:dyDescent="0.45"/>
  <cols>
    <col min="1" max="1" width="2.1328125" customWidth="1"/>
    <col min="2" max="2" width="7" bestFit="1" customWidth="1"/>
    <col min="3" max="3" width="32.9296875" bestFit="1" customWidth="1"/>
    <col min="4" max="5" width="11.73046875" bestFit="1" customWidth="1"/>
    <col min="6" max="6" width="9.59765625" bestFit="1" customWidth="1"/>
    <col min="7" max="8" width="11.73046875" bestFit="1" customWidth="1"/>
  </cols>
  <sheetData>
    <row r="1" spans="1:8" x14ac:dyDescent="0.45">
      <c r="A1" s="3" t="s">
        <v>107</v>
      </c>
    </row>
    <row r="2" spans="1:8" x14ac:dyDescent="0.45">
      <c r="A2" s="3" t="s">
        <v>259</v>
      </c>
    </row>
    <row r="3" spans="1:8" x14ac:dyDescent="0.45">
      <c r="A3" s="3" t="s">
        <v>264</v>
      </c>
    </row>
    <row r="6" spans="1:8" ht="14.65" thickBot="1" x14ac:dyDescent="0.5">
      <c r="A6" t="s">
        <v>14</v>
      </c>
    </row>
    <row r="7" spans="1:8" x14ac:dyDescent="0.45">
      <c r="B7" s="16"/>
      <c r="C7" s="16"/>
      <c r="D7" s="16" t="s">
        <v>108</v>
      </c>
      <c r="E7" s="16" t="s">
        <v>109</v>
      </c>
      <c r="F7" s="16" t="s">
        <v>110</v>
      </c>
      <c r="G7" s="16" t="s">
        <v>111</v>
      </c>
      <c r="H7" s="16" t="s">
        <v>111</v>
      </c>
    </row>
    <row r="8" spans="1:8" ht="14.65" thickBot="1" x14ac:dyDescent="0.5">
      <c r="B8" s="17" t="s">
        <v>9</v>
      </c>
      <c r="C8" s="17" t="s">
        <v>10</v>
      </c>
      <c r="D8" s="17" t="s">
        <v>112</v>
      </c>
      <c r="E8" s="17" t="s">
        <v>113</v>
      </c>
      <c r="F8" s="17" t="s">
        <v>114</v>
      </c>
      <c r="G8" s="17" t="s">
        <v>115</v>
      </c>
      <c r="H8" s="17" t="s">
        <v>116</v>
      </c>
    </row>
    <row r="9" spans="1:8" x14ac:dyDescent="0.45">
      <c r="B9" s="10" t="s">
        <v>16</v>
      </c>
      <c r="C9" s="15"/>
      <c r="D9" s="15"/>
      <c r="E9" s="15"/>
      <c r="F9" s="15"/>
      <c r="G9" s="15"/>
      <c r="H9" s="15"/>
    </row>
    <row r="10" spans="1:8" hidden="1" outlineLevel="1" x14ac:dyDescent="0.45">
      <c r="B10" s="6" t="s">
        <v>17</v>
      </c>
      <c r="C10" s="6" t="s">
        <v>18</v>
      </c>
      <c r="D10" s="6">
        <v>1.7030000000000005</v>
      </c>
      <c r="E10" s="6">
        <v>0</v>
      </c>
      <c r="F10" s="6">
        <v>93.2</v>
      </c>
      <c r="G10" s="6">
        <v>1E+30</v>
      </c>
      <c r="H10" s="6">
        <v>93.2000000000005</v>
      </c>
    </row>
    <row r="11" spans="1:8" hidden="1" outlineLevel="1" x14ac:dyDescent="0.45">
      <c r="B11" s="6" t="s">
        <v>20</v>
      </c>
      <c r="C11" s="6" t="s">
        <v>21</v>
      </c>
      <c r="D11" s="6">
        <v>1.1400000000000001</v>
      </c>
      <c r="E11" s="6">
        <v>0</v>
      </c>
      <c r="F11" s="6">
        <v>70.48</v>
      </c>
      <c r="G11" s="6">
        <v>1E+30</v>
      </c>
      <c r="H11" s="6">
        <v>68.452827480133266</v>
      </c>
    </row>
    <row r="12" spans="1:8" hidden="1" outlineLevel="1" x14ac:dyDescent="0.45">
      <c r="B12" s="6" t="s">
        <v>22</v>
      </c>
      <c r="C12" s="6" t="s">
        <v>23</v>
      </c>
      <c r="D12" s="6">
        <v>4.2660000000000018</v>
      </c>
      <c r="E12" s="6">
        <v>0</v>
      </c>
      <c r="F12" s="6">
        <v>19.259999999999991</v>
      </c>
      <c r="G12" s="6">
        <v>1E+30</v>
      </c>
      <c r="H12" s="6">
        <v>19.259999999999824</v>
      </c>
    </row>
    <row r="13" spans="1:8" hidden="1" outlineLevel="1" x14ac:dyDescent="0.45">
      <c r="B13" s="6" t="s">
        <v>24</v>
      </c>
      <c r="C13" s="6" t="s">
        <v>25</v>
      </c>
      <c r="D13" s="6">
        <v>0</v>
      </c>
      <c r="E13" s="6">
        <v>0</v>
      </c>
      <c r="F13" s="6">
        <v>88.21999999999997</v>
      </c>
      <c r="G13" s="6">
        <v>1E+30</v>
      </c>
      <c r="H13" s="6">
        <v>0.12000000000023953</v>
      </c>
    </row>
    <row r="14" spans="1:8" hidden="1" outlineLevel="1" x14ac:dyDescent="0.45">
      <c r="B14" s="6" t="s">
        <v>26</v>
      </c>
      <c r="C14" s="6" t="s">
        <v>27</v>
      </c>
      <c r="D14" s="6">
        <v>0.99299999999999999</v>
      </c>
      <c r="E14" s="6">
        <v>0</v>
      </c>
      <c r="F14" s="6">
        <v>88.100000000000023</v>
      </c>
      <c r="G14" s="6">
        <v>0.12000000000023953</v>
      </c>
      <c r="H14" s="6">
        <v>88.099999999999966</v>
      </c>
    </row>
    <row r="15" spans="1:8" hidden="1" outlineLevel="1" x14ac:dyDescent="0.45">
      <c r="B15" s="6" t="s">
        <v>28</v>
      </c>
      <c r="C15" s="6" t="s">
        <v>29</v>
      </c>
      <c r="D15" s="6">
        <v>0</v>
      </c>
      <c r="E15" s="6">
        <v>0</v>
      </c>
      <c r="F15" s="6">
        <v>88.54000000000002</v>
      </c>
      <c r="G15" s="6">
        <v>1E+30</v>
      </c>
      <c r="H15" s="6">
        <v>0.44000000000000716</v>
      </c>
    </row>
    <row r="16" spans="1:8" hidden="1" outlineLevel="1" x14ac:dyDescent="0.45">
      <c r="B16" s="6" t="s">
        <v>30</v>
      </c>
      <c r="C16" s="6" t="s">
        <v>31</v>
      </c>
      <c r="D16" s="6">
        <v>8.9412971033068625E-2</v>
      </c>
      <c r="E16" s="6">
        <v>0</v>
      </c>
      <c r="F16" s="6">
        <v>50.199999999999989</v>
      </c>
      <c r="G16" s="6">
        <v>85.213979999998202</v>
      </c>
      <c r="H16" s="6">
        <v>39.540000000000198</v>
      </c>
    </row>
    <row r="17" spans="1:8" hidden="1" outlineLevel="1" x14ac:dyDescent="0.45">
      <c r="B17" s="6" t="s">
        <v>32</v>
      </c>
      <c r="C17" s="6" t="s">
        <v>33</v>
      </c>
      <c r="D17" s="6">
        <v>0.90358702896693144</v>
      </c>
      <c r="E17" s="6">
        <v>0</v>
      </c>
      <c r="F17" s="6">
        <v>10.660000000000025</v>
      </c>
      <c r="G17" s="6">
        <v>17.620000000000161</v>
      </c>
      <c r="H17" s="6">
        <v>6.7081775958433729</v>
      </c>
    </row>
    <row r="18" spans="1:8" hidden="1" outlineLevel="1" x14ac:dyDescent="0.45">
      <c r="B18" s="6" t="s">
        <v>34</v>
      </c>
      <c r="C18" s="6" t="s">
        <v>35</v>
      </c>
      <c r="D18" s="6">
        <v>0</v>
      </c>
      <c r="E18" s="6">
        <v>0</v>
      </c>
      <c r="F18" s="6">
        <v>28.28000000000003</v>
      </c>
      <c r="G18" s="6">
        <v>1E+30</v>
      </c>
      <c r="H18" s="6">
        <v>17.620000000000182</v>
      </c>
    </row>
    <row r="19" spans="1:8" hidden="1" outlineLevel="1" x14ac:dyDescent="0.45">
      <c r="B19" s="6" t="s">
        <v>36</v>
      </c>
      <c r="C19" s="6" t="s">
        <v>37</v>
      </c>
      <c r="D19" s="6">
        <v>0.92200000000000015</v>
      </c>
      <c r="E19" s="6">
        <v>0</v>
      </c>
      <c r="F19" s="6">
        <v>62.399999999999977</v>
      </c>
      <c r="G19" s="6">
        <v>1E+30</v>
      </c>
      <c r="H19" s="6">
        <v>61.386413740066615</v>
      </c>
    </row>
    <row r="20" spans="1:8" hidden="1" outlineLevel="1" x14ac:dyDescent="0.45">
      <c r="B20" s="6" t="s">
        <v>38</v>
      </c>
      <c r="C20" s="6" t="s">
        <v>39</v>
      </c>
      <c r="D20" s="6">
        <v>0</v>
      </c>
      <c r="E20" s="6">
        <v>0</v>
      </c>
      <c r="F20" s="6">
        <v>44.060000000000059</v>
      </c>
      <c r="G20" s="6">
        <v>1E+30</v>
      </c>
      <c r="H20" s="6">
        <v>29.120300948474913</v>
      </c>
    </row>
    <row r="21" spans="1:8" ht="14.65" hidden="1" outlineLevel="1" thickBot="1" x14ac:dyDescent="0.5">
      <c r="B21" s="4" t="s">
        <v>40</v>
      </c>
      <c r="C21" s="4" t="s">
        <v>41</v>
      </c>
      <c r="D21" s="4">
        <v>0</v>
      </c>
      <c r="E21" s="4">
        <v>0</v>
      </c>
      <c r="F21" s="4">
        <v>51.960000000000036</v>
      </c>
      <c r="G21" s="4">
        <v>1E+30</v>
      </c>
      <c r="H21" s="4">
        <v>49.602736221481635</v>
      </c>
    </row>
    <row r="22" spans="1:8" collapsed="1" x14ac:dyDescent="0.45">
      <c r="B22" s="5"/>
      <c r="C22" s="5"/>
      <c r="D22" s="5"/>
      <c r="E22" s="5"/>
      <c r="F22" s="5"/>
      <c r="G22" s="5"/>
      <c r="H22" s="5"/>
    </row>
    <row r="24" spans="1:8" ht="14.65" thickBot="1" x14ac:dyDescent="0.5">
      <c r="A24" t="s">
        <v>42</v>
      </c>
    </row>
    <row r="25" spans="1:8" x14ac:dyDescent="0.45">
      <c r="B25" s="16"/>
      <c r="C25" s="16"/>
      <c r="D25" s="16" t="s">
        <v>108</v>
      </c>
      <c r="E25" s="16" t="s">
        <v>117</v>
      </c>
      <c r="F25" s="16" t="s">
        <v>118</v>
      </c>
      <c r="G25" s="16" t="s">
        <v>111</v>
      </c>
      <c r="H25" s="16" t="s">
        <v>111</v>
      </c>
    </row>
    <row r="26" spans="1:8" ht="14.65" thickBot="1" x14ac:dyDescent="0.5">
      <c r="B26" s="17" t="s">
        <v>9</v>
      </c>
      <c r="C26" s="17" t="s">
        <v>10</v>
      </c>
      <c r="D26" s="17" t="s">
        <v>112</v>
      </c>
      <c r="E26" s="17" t="s">
        <v>119</v>
      </c>
      <c r="F26" s="17" t="s">
        <v>120</v>
      </c>
      <c r="G26" s="17" t="s">
        <v>115</v>
      </c>
      <c r="H26" s="17" t="s">
        <v>116</v>
      </c>
    </row>
    <row r="27" spans="1:8" x14ac:dyDescent="0.45">
      <c r="B27" s="10" t="s">
        <v>47</v>
      </c>
      <c r="C27" s="15"/>
      <c r="D27" s="15"/>
      <c r="E27" s="15"/>
      <c r="F27" s="15"/>
      <c r="G27" s="15"/>
      <c r="H27" s="15"/>
    </row>
    <row r="28" spans="1:8" outlineLevel="1" x14ac:dyDescent="0.45">
      <c r="B28" s="6" t="s">
        <v>48</v>
      </c>
      <c r="C28" s="6" t="s">
        <v>49</v>
      </c>
      <c r="D28" s="6">
        <v>1.7030000000000005</v>
      </c>
      <c r="E28" s="6">
        <v>0</v>
      </c>
      <c r="F28" s="6">
        <v>2.27</v>
      </c>
      <c r="G28" s="6">
        <v>1E+30</v>
      </c>
      <c r="H28" s="6">
        <v>0.56699999999999995</v>
      </c>
    </row>
    <row r="29" spans="1:8" outlineLevel="1" x14ac:dyDescent="0.45">
      <c r="B29" s="6" t="s">
        <v>52</v>
      </c>
      <c r="C29" s="6" t="s">
        <v>53</v>
      </c>
      <c r="D29" s="6">
        <v>1.1400000000000001</v>
      </c>
      <c r="E29" s="6">
        <v>0</v>
      </c>
      <c r="F29" s="6">
        <v>1.986</v>
      </c>
      <c r="G29" s="6">
        <v>1E+30</v>
      </c>
      <c r="H29" s="6">
        <v>0.84599999999999964</v>
      </c>
    </row>
    <row r="30" spans="1:8" outlineLevel="1" x14ac:dyDescent="0.45">
      <c r="B30" s="6" t="s">
        <v>55</v>
      </c>
      <c r="C30" s="6" t="s">
        <v>56</v>
      </c>
      <c r="D30" s="6">
        <v>4.2660000000000018</v>
      </c>
      <c r="E30" s="6">
        <v>0</v>
      </c>
      <c r="F30" s="6">
        <v>5.2489999999999997</v>
      </c>
      <c r="G30" s="6">
        <v>1E+30</v>
      </c>
      <c r="H30" s="6">
        <v>0.98300000000000054</v>
      </c>
    </row>
    <row r="31" spans="1:8" outlineLevel="1" x14ac:dyDescent="0.45">
      <c r="B31" s="6" t="s">
        <v>58</v>
      </c>
      <c r="C31" s="6" t="s">
        <v>59</v>
      </c>
      <c r="D31" s="6">
        <v>0</v>
      </c>
      <c r="E31" s="6">
        <v>0</v>
      </c>
      <c r="F31" s="6">
        <v>0.98299999999999998</v>
      </c>
      <c r="G31" s="6">
        <v>1E+30</v>
      </c>
      <c r="H31" s="6">
        <v>0.98299999999999998</v>
      </c>
    </row>
    <row r="32" spans="1:8" outlineLevel="1" x14ac:dyDescent="0.45">
      <c r="B32" s="6" t="s">
        <v>61</v>
      </c>
      <c r="C32" s="6" t="s">
        <v>62</v>
      </c>
      <c r="D32" s="6">
        <v>0.99299999999999999</v>
      </c>
      <c r="E32" s="6">
        <v>0</v>
      </c>
      <c r="F32" s="6">
        <v>1.135</v>
      </c>
      <c r="G32" s="6">
        <v>1E+30</v>
      </c>
      <c r="H32" s="6">
        <v>0.14200000000000024</v>
      </c>
    </row>
    <row r="33" spans="2:8" outlineLevel="1" x14ac:dyDescent="0.45">
      <c r="B33" s="6" t="s">
        <v>64</v>
      </c>
      <c r="C33" s="6" t="s">
        <v>65</v>
      </c>
      <c r="D33" s="6">
        <v>0</v>
      </c>
      <c r="E33" s="6">
        <v>0</v>
      </c>
      <c r="F33" s="6">
        <v>0.99299999999999999</v>
      </c>
      <c r="G33" s="6">
        <v>1E+30</v>
      </c>
      <c r="H33" s="6">
        <v>0.99299999999999999</v>
      </c>
    </row>
    <row r="34" spans="2:8" outlineLevel="1" x14ac:dyDescent="0.45">
      <c r="B34" s="6" t="s">
        <v>67</v>
      </c>
      <c r="C34" s="6" t="s">
        <v>68</v>
      </c>
      <c r="D34" s="6">
        <v>8.9412971033068625E-2</v>
      </c>
      <c r="E34" s="6">
        <v>0</v>
      </c>
      <c r="F34" s="6">
        <v>1.5609999999999999</v>
      </c>
      <c r="G34" s="6">
        <v>1E+30</v>
      </c>
      <c r="H34" s="6">
        <v>1.4715870289669313</v>
      </c>
    </row>
    <row r="35" spans="2:8" outlineLevel="1" x14ac:dyDescent="0.45">
      <c r="B35" s="6" t="s">
        <v>70</v>
      </c>
      <c r="C35" s="6" t="s">
        <v>71</v>
      </c>
      <c r="D35" s="6">
        <v>0.90358702896693144</v>
      </c>
      <c r="E35" s="6">
        <v>0</v>
      </c>
      <c r="F35" s="6">
        <v>0.99299999999999999</v>
      </c>
      <c r="G35" s="6">
        <v>1E+30</v>
      </c>
      <c r="H35" s="6">
        <v>8.9412971033068556E-2</v>
      </c>
    </row>
    <row r="36" spans="2:8" outlineLevel="1" x14ac:dyDescent="0.45">
      <c r="B36" s="6" t="s">
        <v>73</v>
      </c>
      <c r="C36" s="6" t="s">
        <v>74</v>
      </c>
      <c r="D36" s="6">
        <v>0</v>
      </c>
      <c r="E36" s="6">
        <v>0</v>
      </c>
      <c r="F36" s="6">
        <v>1.5609999999999999</v>
      </c>
      <c r="G36" s="6">
        <v>1E+30</v>
      </c>
      <c r="H36" s="6">
        <v>1.5609999999999999</v>
      </c>
    </row>
    <row r="37" spans="2:8" outlineLevel="1" x14ac:dyDescent="0.45">
      <c r="B37" s="6" t="s">
        <v>76</v>
      </c>
      <c r="C37" s="6" t="s">
        <v>77</v>
      </c>
      <c r="D37" s="6">
        <v>0.92200000000000015</v>
      </c>
      <c r="E37" s="6">
        <v>0</v>
      </c>
      <c r="F37" s="6">
        <v>1.135</v>
      </c>
      <c r="G37" s="6">
        <v>1E+30</v>
      </c>
      <c r="H37" s="6">
        <v>0.21299999999999963</v>
      </c>
    </row>
    <row r="38" spans="2:8" outlineLevel="1" x14ac:dyDescent="0.45">
      <c r="B38" s="6" t="s">
        <v>79</v>
      </c>
      <c r="C38" s="6" t="s">
        <v>80</v>
      </c>
      <c r="D38" s="6">
        <v>0</v>
      </c>
      <c r="E38" s="6">
        <v>0</v>
      </c>
      <c r="F38" s="6">
        <v>1.7030000000000001</v>
      </c>
      <c r="G38" s="6">
        <v>1E+30</v>
      </c>
      <c r="H38" s="6">
        <v>1.7030000000000003</v>
      </c>
    </row>
    <row r="39" spans="2:8" outlineLevel="1" x14ac:dyDescent="0.45">
      <c r="B39" s="6" t="s">
        <v>82</v>
      </c>
      <c r="C39" s="6" t="s">
        <v>83</v>
      </c>
      <c r="D39" s="6">
        <v>0</v>
      </c>
      <c r="E39" s="6">
        <v>0</v>
      </c>
      <c r="F39" s="6">
        <v>1.7030000000000001</v>
      </c>
      <c r="G39" s="6">
        <v>1E+30</v>
      </c>
      <c r="H39" s="6">
        <v>1.7029999999999998</v>
      </c>
    </row>
    <row r="40" spans="2:8" x14ac:dyDescent="0.45">
      <c r="B40" s="6"/>
      <c r="C40" s="6"/>
      <c r="D40" s="6"/>
      <c r="E40" s="6"/>
      <c r="F40" s="6"/>
      <c r="G40" s="6"/>
      <c r="H40" s="6"/>
    </row>
    <row r="41" spans="2:8" x14ac:dyDescent="0.45">
      <c r="B41" s="11" t="s">
        <v>262</v>
      </c>
      <c r="C41" s="6"/>
      <c r="D41" s="6"/>
      <c r="E41" s="6"/>
      <c r="F41" s="6"/>
      <c r="G41" s="6"/>
      <c r="H41" s="6"/>
    </row>
    <row r="42" spans="2:8" outlineLevel="1" x14ac:dyDescent="0.45">
      <c r="B42" s="6" t="s">
        <v>48</v>
      </c>
      <c r="C42" s="6" t="s">
        <v>49</v>
      </c>
      <c r="D42" s="6">
        <v>1.7030000000000005</v>
      </c>
      <c r="E42" s="6">
        <v>93.2000000000005</v>
      </c>
      <c r="F42" s="6">
        <v>1.7030000000000001</v>
      </c>
      <c r="G42" s="6">
        <v>0.56699999999999995</v>
      </c>
      <c r="H42" s="6">
        <v>0.51260217758164284</v>
      </c>
    </row>
    <row r="43" spans="2:8" outlineLevel="1" x14ac:dyDescent="0.45">
      <c r="B43" s="6" t="s">
        <v>52</v>
      </c>
      <c r="C43" s="6" t="s">
        <v>53</v>
      </c>
      <c r="D43" s="6">
        <v>1.1400000000000001</v>
      </c>
      <c r="E43" s="6">
        <v>68.452827480133266</v>
      </c>
      <c r="F43" s="6">
        <v>1.1399999999999999</v>
      </c>
      <c r="G43" s="6">
        <v>0.84599999999999964</v>
      </c>
      <c r="H43" s="6">
        <v>1.9693374903297387</v>
      </c>
    </row>
    <row r="44" spans="2:8" outlineLevel="1" x14ac:dyDescent="0.45">
      <c r="B44" s="6" t="s">
        <v>55</v>
      </c>
      <c r="C44" s="6" t="s">
        <v>56</v>
      </c>
      <c r="D44" s="6">
        <v>4.2660000000000018</v>
      </c>
      <c r="E44" s="6">
        <v>19.259999999999824</v>
      </c>
      <c r="F44" s="6">
        <v>4.266</v>
      </c>
      <c r="G44" s="6">
        <v>0.98300000000000054</v>
      </c>
      <c r="H44" s="6">
        <v>2.6965900904951141</v>
      </c>
    </row>
    <row r="45" spans="2:8" outlineLevel="1" x14ac:dyDescent="0.45">
      <c r="B45" s="6" t="s">
        <v>58</v>
      </c>
      <c r="C45" s="6" t="s">
        <v>59</v>
      </c>
      <c r="D45" s="6">
        <v>0</v>
      </c>
      <c r="E45" s="6">
        <v>0.12000000000023953</v>
      </c>
      <c r="F45" s="6">
        <v>0</v>
      </c>
      <c r="G45" s="6">
        <v>0.98299999999999998</v>
      </c>
      <c r="H45" s="6">
        <v>0.14200000000000024</v>
      </c>
    </row>
    <row r="46" spans="2:8" outlineLevel="1" x14ac:dyDescent="0.45">
      <c r="B46" s="6" t="s">
        <v>61</v>
      </c>
      <c r="C46" s="6" t="s">
        <v>62</v>
      </c>
      <c r="D46" s="6">
        <v>0.99299999999999999</v>
      </c>
      <c r="E46" s="6">
        <v>0</v>
      </c>
      <c r="F46" s="6">
        <v>0</v>
      </c>
      <c r="G46" s="6">
        <v>0.9930000000000001</v>
      </c>
      <c r="H46" s="6">
        <v>1E+30</v>
      </c>
    </row>
    <row r="47" spans="2:8" outlineLevel="1" x14ac:dyDescent="0.45">
      <c r="B47" s="6" t="s">
        <v>64</v>
      </c>
      <c r="C47" s="6" t="s">
        <v>65</v>
      </c>
      <c r="D47" s="6">
        <v>0</v>
      </c>
      <c r="E47" s="6">
        <v>0.44000000000000716</v>
      </c>
      <c r="F47" s="6">
        <v>0</v>
      </c>
      <c r="G47" s="6">
        <v>0.99299999999999999</v>
      </c>
      <c r="H47" s="6">
        <v>0.14200000000000024</v>
      </c>
    </row>
    <row r="48" spans="2:8" outlineLevel="1" x14ac:dyDescent="0.45">
      <c r="B48" s="6" t="s">
        <v>67</v>
      </c>
      <c r="C48" s="6" t="s">
        <v>68</v>
      </c>
      <c r="D48" s="6">
        <v>8.9412971033068625E-2</v>
      </c>
      <c r="E48" s="6">
        <v>0</v>
      </c>
      <c r="F48" s="6">
        <v>0</v>
      </c>
      <c r="G48" s="6">
        <v>8.9412971033068625E-2</v>
      </c>
      <c r="H48" s="6">
        <v>1E+30</v>
      </c>
    </row>
    <row r="49" spans="2:8" outlineLevel="1" x14ac:dyDescent="0.45">
      <c r="B49" s="6" t="s">
        <v>70</v>
      </c>
      <c r="C49" s="6" t="s">
        <v>71</v>
      </c>
      <c r="D49" s="6">
        <v>0.90358702896693144</v>
      </c>
      <c r="E49" s="6">
        <v>0</v>
      </c>
      <c r="F49" s="6">
        <v>0</v>
      </c>
      <c r="G49" s="6">
        <v>0.90358702896693155</v>
      </c>
      <c r="H49" s="6">
        <v>1E+30</v>
      </c>
    </row>
    <row r="50" spans="2:8" outlineLevel="1" x14ac:dyDescent="0.45">
      <c r="B50" s="6" t="s">
        <v>73</v>
      </c>
      <c r="C50" s="6" t="s">
        <v>74</v>
      </c>
      <c r="D50" s="6">
        <v>0</v>
      </c>
      <c r="E50" s="6">
        <v>17.620000000000182</v>
      </c>
      <c r="F50" s="6">
        <v>0</v>
      </c>
      <c r="G50" s="6">
        <v>0.90358702896693055</v>
      </c>
      <c r="H50" s="6">
        <v>8.9412971033068459E-2</v>
      </c>
    </row>
    <row r="51" spans="2:8" outlineLevel="1" x14ac:dyDescent="0.45">
      <c r="B51" s="6" t="s">
        <v>76</v>
      </c>
      <c r="C51" s="6" t="s">
        <v>77</v>
      </c>
      <c r="D51" s="6">
        <v>0.92200000000000015</v>
      </c>
      <c r="E51" s="6">
        <v>0</v>
      </c>
      <c r="F51" s="6">
        <v>0</v>
      </c>
      <c r="G51" s="6">
        <v>0.92200000000000015</v>
      </c>
      <c r="H51" s="6">
        <v>1E+30</v>
      </c>
    </row>
    <row r="52" spans="2:8" outlineLevel="1" x14ac:dyDescent="0.45">
      <c r="B52" s="6" t="s">
        <v>79</v>
      </c>
      <c r="C52" s="6" t="s">
        <v>80</v>
      </c>
      <c r="D52" s="6">
        <v>0</v>
      </c>
      <c r="E52" s="6">
        <v>29.120300948474913</v>
      </c>
      <c r="F52" s="6">
        <v>0</v>
      </c>
      <c r="G52" s="6">
        <v>0.8260835241177884</v>
      </c>
      <c r="H52" s="6">
        <v>0.10026541973688004</v>
      </c>
    </row>
    <row r="53" spans="2:8" outlineLevel="1" x14ac:dyDescent="0.45">
      <c r="B53" s="6" t="s">
        <v>82</v>
      </c>
      <c r="C53" s="6" t="s">
        <v>83</v>
      </c>
      <c r="D53" s="6">
        <v>0</v>
      </c>
      <c r="E53" s="6">
        <v>49.602736221481635</v>
      </c>
      <c r="F53" s="6">
        <v>0</v>
      </c>
      <c r="G53" s="6">
        <v>1.4997850078830439</v>
      </c>
      <c r="H53" s="6">
        <v>15.156484162247361</v>
      </c>
    </row>
    <row r="54" spans="2:8" outlineLevel="1" x14ac:dyDescent="0.45">
      <c r="B54" s="6" t="s">
        <v>98</v>
      </c>
      <c r="C54" s="6" t="s">
        <v>112</v>
      </c>
      <c r="D54" s="6">
        <v>0</v>
      </c>
      <c r="E54" s="6">
        <v>0</v>
      </c>
      <c r="F54" s="6">
        <v>0</v>
      </c>
      <c r="G54" s="6">
        <v>0</v>
      </c>
      <c r="H54" s="6">
        <v>1E+30</v>
      </c>
    </row>
    <row r="55" spans="2:8" outlineLevel="1" x14ac:dyDescent="0.45">
      <c r="B55" s="6" t="s">
        <v>101</v>
      </c>
      <c r="C55" s="6" t="s">
        <v>215</v>
      </c>
      <c r="D55" s="6">
        <v>0</v>
      </c>
      <c r="E55" s="6">
        <v>0</v>
      </c>
      <c r="F55" s="6">
        <v>0</v>
      </c>
      <c r="G55" s="6">
        <v>0</v>
      </c>
      <c r="H55" s="6">
        <v>1E+30</v>
      </c>
    </row>
    <row r="56" spans="2:8" outlineLevel="1" x14ac:dyDescent="0.45">
      <c r="B56" s="6" t="s">
        <v>104</v>
      </c>
      <c r="C56" s="6" t="s">
        <v>216</v>
      </c>
      <c r="D56" s="6">
        <v>0</v>
      </c>
      <c r="E56" s="6">
        <v>0</v>
      </c>
      <c r="F56" s="6">
        <v>0</v>
      </c>
      <c r="G56" s="6">
        <v>0</v>
      </c>
      <c r="H56" s="6">
        <v>1E+30</v>
      </c>
    </row>
    <row r="57" spans="2:8" outlineLevel="1" x14ac:dyDescent="0.45">
      <c r="B57" s="6" t="s">
        <v>217</v>
      </c>
      <c r="C57" s="6" t="s">
        <v>112</v>
      </c>
      <c r="D57" s="6">
        <v>0</v>
      </c>
      <c r="E57" s="6">
        <v>0</v>
      </c>
      <c r="F57" s="6">
        <v>0</v>
      </c>
      <c r="G57" s="6">
        <v>0</v>
      </c>
      <c r="H57" s="6">
        <v>1E+30</v>
      </c>
    </row>
    <row r="58" spans="2:8" outlineLevel="1" x14ac:dyDescent="0.45">
      <c r="B58" s="6" t="s">
        <v>219</v>
      </c>
      <c r="C58" s="6" t="s">
        <v>99</v>
      </c>
      <c r="D58" s="6">
        <v>0.99299999999999999</v>
      </c>
      <c r="E58" s="6">
        <v>88.099999999999966</v>
      </c>
      <c r="F58" s="6">
        <v>0.99299999999999999</v>
      </c>
      <c r="G58" s="6">
        <v>0.14200000000000024</v>
      </c>
      <c r="H58" s="6">
        <v>0.9930000000000001</v>
      </c>
    </row>
    <row r="59" spans="2:8" outlineLevel="1" x14ac:dyDescent="0.45">
      <c r="B59" s="6" t="s">
        <v>221</v>
      </c>
      <c r="C59" s="6" t="s">
        <v>102</v>
      </c>
      <c r="D59" s="6">
        <v>0.9930000000000001</v>
      </c>
      <c r="E59" s="6">
        <v>7.2813791335553617</v>
      </c>
      <c r="F59" s="6">
        <v>0.99299999999999999</v>
      </c>
      <c r="G59" s="6">
        <v>8.2374242304967399E-2</v>
      </c>
      <c r="H59" s="6">
        <v>0.83245524679209604</v>
      </c>
    </row>
    <row r="60" spans="2:8" outlineLevel="1" x14ac:dyDescent="0.45">
      <c r="B60" s="6" t="s">
        <v>223</v>
      </c>
      <c r="C60" s="6" t="s">
        <v>105</v>
      </c>
      <c r="D60" s="6">
        <v>0.92200000000000015</v>
      </c>
      <c r="E60" s="6">
        <v>61.386413740066615</v>
      </c>
      <c r="F60" s="6">
        <v>0.92200000000000004</v>
      </c>
      <c r="G60" s="6">
        <v>0.21299999999999963</v>
      </c>
      <c r="H60" s="6">
        <v>0.92200000000000015</v>
      </c>
    </row>
    <row r="61" spans="2:8" x14ac:dyDescent="0.45">
      <c r="B61" s="6"/>
      <c r="C61" s="6"/>
      <c r="D61" s="6"/>
      <c r="E61" s="6"/>
      <c r="F61" s="6"/>
      <c r="G61" s="6"/>
      <c r="H61" s="6"/>
    </row>
    <row r="62" spans="2:8" x14ac:dyDescent="0.45">
      <c r="B62" s="11" t="s">
        <v>263</v>
      </c>
      <c r="C62" s="6"/>
      <c r="D62" s="6"/>
      <c r="E62" s="6"/>
      <c r="F62" s="6"/>
      <c r="G62" s="6"/>
      <c r="H62" s="6"/>
    </row>
    <row r="63" spans="2:8" outlineLevel="1" x14ac:dyDescent="0.45">
      <c r="B63" s="6" t="s">
        <v>225</v>
      </c>
      <c r="C63" s="6" t="s">
        <v>226</v>
      </c>
      <c r="D63" s="6">
        <v>1015.3741473340175</v>
      </c>
      <c r="E63" s="6">
        <v>0</v>
      </c>
      <c r="F63" s="6">
        <v>750</v>
      </c>
      <c r="G63" s="6">
        <v>265.37414733401641</v>
      </c>
      <c r="H63" s="6">
        <v>1E+30</v>
      </c>
    </row>
    <row r="64" spans="2:8" outlineLevel="1" x14ac:dyDescent="0.45">
      <c r="B64" s="6" t="s">
        <v>228</v>
      </c>
      <c r="C64" s="6" t="s">
        <v>229</v>
      </c>
      <c r="D64" s="6">
        <v>22.317153686234303</v>
      </c>
      <c r="E64" s="6">
        <v>0</v>
      </c>
      <c r="F64" s="6">
        <v>12</v>
      </c>
      <c r="G64" s="6">
        <v>10.317153686234313</v>
      </c>
      <c r="H64" s="6">
        <v>1E+30</v>
      </c>
    </row>
    <row r="65" spans="2:8" outlineLevel="1" x14ac:dyDescent="0.45">
      <c r="B65" s="6" t="s">
        <v>231</v>
      </c>
      <c r="C65" s="6" t="s">
        <v>232</v>
      </c>
      <c r="D65" s="6">
        <v>116.13825814252759</v>
      </c>
      <c r="E65" s="6">
        <v>0</v>
      </c>
      <c r="F65" s="6">
        <v>48.5</v>
      </c>
      <c r="G65" s="6">
        <v>67.638258142527548</v>
      </c>
      <c r="H65" s="6">
        <v>1E+30</v>
      </c>
    </row>
    <row r="66" spans="2:8" outlineLevel="1" x14ac:dyDescent="0.45">
      <c r="B66" s="6" t="s">
        <v>234</v>
      </c>
      <c r="C66" s="6" t="s">
        <v>235</v>
      </c>
      <c r="D66" s="6">
        <v>6056.1574602732653</v>
      </c>
      <c r="E66" s="6">
        <v>0</v>
      </c>
      <c r="F66" s="6">
        <v>4500</v>
      </c>
      <c r="G66" s="6">
        <v>1556.1574602732599</v>
      </c>
      <c r="H66" s="6">
        <v>1E+30</v>
      </c>
    </row>
    <row r="67" spans="2:8" outlineLevel="1" x14ac:dyDescent="0.45">
      <c r="B67" s="6" t="s">
        <v>237</v>
      </c>
      <c r="C67" s="6" t="s">
        <v>238</v>
      </c>
      <c r="D67" s="6">
        <v>3.8136065421686758</v>
      </c>
      <c r="E67" s="6">
        <v>0</v>
      </c>
      <c r="F67" s="6">
        <v>1.3</v>
      </c>
      <c r="G67" s="6">
        <v>2.5136065421686751</v>
      </c>
      <c r="H67" s="6">
        <v>1E+30</v>
      </c>
    </row>
    <row r="68" spans="2:8" outlineLevel="1" x14ac:dyDescent="0.45">
      <c r="B68" s="6" t="s">
        <v>240</v>
      </c>
      <c r="C68" s="6" t="s">
        <v>241</v>
      </c>
      <c r="D68" s="6">
        <v>58.062906935144845</v>
      </c>
      <c r="E68" s="6">
        <v>0</v>
      </c>
      <c r="F68" s="6">
        <v>16</v>
      </c>
      <c r="G68" s="6">
        <v>42.062906935144809</v>
      </c>
      <c r="H68" s="6">
        <v>1E+30</v>
      </c>
    </row>
    <row r="69" spans="2:8" outlineLevel="1" x14ac:dyDescent="0.45">
      <c r="B69" s="6" t="s">
        <v>243</v>
      </c>
      <c r="C69" s="6" t="s">
        <v>244</v>
      </c>
      <c r="D69" s="6">
        <v>3.8036255836964896</v>
      </c>
      <c r="E69" s="6">
        <v>0</v>
      </c>
      <c r="F69" s="6">
        <v>1.6</v>
      </c>
      <c r="G69" s="6">
        <v>2.2036255836964829</v>
      </c>
      <c r="H69" s="6">
        <v>1E+30</v>
      </c>
    </row>
    <row r="70" spans="2:8" ht="14.65" outlineLevel="1" thickBot="1" x14ac:dyDescent="0.5">
      <c r="B70" s="4" t="s">
        <v>246</v>
      </c>
      <c r="C70" s="4" t="s">
        <v>247</v>
      </c>
      <c r="D70" s="4">
        <v>30.000000000000025</v>
      </c>
      <c r="E70" s="4">
        <v>0.33786208664445194</v>
      </c>
      <c r="F70" s="4">
        <v>30</v>
      </c>
      <c r="G70" s="4">
        <v>105.74678999999988</v>
      </c>
      <c r="H70" s="4">
        <v>10.464</v>
      </c>
    </row>
    <row r="71" spans="2:8" x14ac:dyDescent="0.45">
      <c r="B71" s="5"/>
      <c r="C71" s="5"/>
      <c r="D71" s="5"/>
      <c r="E71" s="5"/>
      <c r="F71" s="5"/>
      <c r="G71" s="5"/>
      <c r="H7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19E3-BBAF-4897-8885-E88FDA5F2844}">
  <dimension ref="A1:J26"/>
  <sheetViews>
    <sheetView showFormulas="1" showGridLines="0" workbookViewId="0">
      <selection activeCell="D20" sqref="D20"/>
    </sheetView>
  </sheetViews>
  <sheetFormatPr defaultRowHeight="14.25" outlineLevelRow="1" x14ac:dyDescent="0.45"/>
  <cols>
    <col min="1" max="1" width="2.1328125" customWidth="1"/>
    <col min="2" max="2" width="5.9296875" bestFit="1" customWidth="1"/>
    <col min="3" max="3" width="32.9296875" bestFit="1" customWidth="1"/>
    <col min="4" max="4" width="11.73046875" bestFit="1" customWidth="1"/>
    <col min="5" max="5" width="2.1328125" customWidth="1"/>
    <col min="6" max="7" width="11.73046875" bestFit="1" customWidth="1"/>
    <col min="8" max="8" width="2.1328125" customWidth="1"/>
    <col min="9" max="9" width="5.86328125" bestFit="1" customWidth="1"/>
    <col min="10" max="10" width="11.73046875" bestFit="1" customWidth="1"/>
  </cols>
  <sheetData>
    <row r="1" spans="1:10" x14ac:dyDescent="0.45">
      <c r="A1" s="3" t="s">
        <v>121</v>
      </c>
    </row>
    <row r="2" spans="1:10" x14ac:dyDescent="0.45">
      <c r="A2" s="3" t="s">
        <v>259</v>
      </c>
    </row>
    <row r="3" spans="1:10" x14ac:dyDescent="0.45">
      <c r="A3" s="3" t="s">
        <v>265</v>
      </c>
    </row>
    <row r="5" spans="1:10" ht="14.65" thickBot="1" x14ac:dyDescent="0.5"/>
    <row r="6" spans="1:10" x14ac:dyDescent="0.45">
      <c r="B6" s="16"/>
      <c r="C6" s="16" t="s">
        <v>110</v>
      </c>
      <c r="D6" s="16"/>
    </row>
    <row r="7" spans="1:10" ht="14.65" thickBot="1" x14ac:dyDescent="0.5">
      <c r="B7" s="17" t="s">
        <v>9</v>
      </c>
      <c r="C7" s="17" t="s">
        <v>10</v>
      </c>
      <c r="D7" s="17" t="s">
        <v>112</v>
      </c>
    </row>
    <row r="8" spans="1:10" ht="14.65" thickBot="1" x14ac:dyDescent="0.5">
      <c r="B8" s="4" t="s">
        <v>13</v>
      </c>
      <c r="C8" s="4" t="s">
        <v>214</v>
      </c>
      <c r="D8" s="7">
        <v>480.36682887464769</v>
      </c>
    </row>
    <row r="10" spans="1:10" ht="14.65" thickBot="1" x14ac:dyDescent="0.5"/>
    <row r="11" spans="1:10" x14ac:dyDescent="0.45">
      <c r="B11" s="16"/>
      <c r="C11" s="16" t="s">
        <v>122</v>
      </c>
      <c r="D11" s="16"/>
      <c r="F11" s="16" t="s">
        <v>123</v>
      </c>
      <c r="G11" s="16" t="s">
        <v>110</v>
      </c>
      <c r="I11" s="16" t="s">
        <v>124</v>
      </c>
      <c r="J11" s="16" t="s">
        <v>110</v>
      </c>
    </row>
    <row r="12" spans="1:10" ht="14.65" thickBot="1" x14ac:dyDescent="0.5">
      <c r="B12" s="17" t="s">
        <v>9</v>
      </c>
      <c r="C12" s="17" t="s">
        <v>10</v>
      </c>
      <c r="D12" s="17" t="s">
        <v>112</v>
      </c>
      <c r="F12" s="17" t="s">
        <v>125</v>
      </c>
      <c r="G12" s="17" t="s">
        <v>126</v>
      </c>
      <c r="I12" s="17" t="s">
        <v>125</v>
      </c>
      <c r="J12" s="17" t="s">
        <v>126</v>
      </c>
    </row>
    <row r="13" spans="1:10" x14ac:dyDescent="0.45">
      <c r="B13" s="10" t="s">
        <v>16</v>
      </c>
      <c r="C13" s="15"/>
      <c r="D13" s="15"/>
      <c r="F13" s="15"/>
      <c r="G13" s="15"/>
      <c r="I13" s="15"/>
      <c r="J13" s="15"/>
    </row>
    <row r="14" spans="1:10" outlineLevel="1" x14ac:dyDescent="0.45">
      <c r="B14" s="6" t="s">
        <v>17</v>
      </c>
      <c r="C14" s="6" t="s">
        <v>18</v>
      </c>
      <c r="D14" s="8">
        <v>1.7030000000000005</v>
      </c>
      <c r="F14" s="8">
        <v>1.7029999999999998</v>
      </c>
      <c r="G14" s="8">
        <v>480.36682887464764</v>
      </c>
      <c r="I14" s="8">
        <v>2.27</v>
      </c>
      <c r="J14" s="8">
        <v>533.21122887464765</v>
      </c>
    </row>
    <row r="15" spans="1:10" outlineLevel="1" x14ac:dyDescent="0.45">
      <c r="B15" s="6" t="s">
        <v>20</v>
      </c>
      <c r="C15" s="6" t="s">
        <v>21</v>
      </c>
      <c r="D15" s="8">
        <v>1.1400000000000001</v>
      </c>
      <c r="F15" s="8">
        <v>1.1399999999999999</v>
      </c>
      <c r="G15" s="8">
        <v>480.36682887464769</v>
      </c>
      <c r="I15" s="8">
        <v>1.986</v>
      </c>
      <c r="J15" s="8">
        <v>539.9929088746477</v>
      </c>
    </row>
    <row r="16" spans="1:10" outlineLevel="1" x14ac:dyDescent="0.45">
      <c r="B16" s="6" t="s">
        <v>22</v>
      </c>
      <c r="C16" s="6" t="s">
        <v>23</v>
      </c>
      <c r="D16" s="8">
        <v>4.2660000000000018</v>
      </c>
      <c r="F16" s="8">
        <v>4.266</v>
      </c>
      <c r="G16" s="8">
        <v>480.36682887464764</v>
      </c>
      <c r="I16" s="8">
        <v>5.2489999999999997</v>
      </c>
      <c r="J16" s="8">
        <v>499.29940887464761</v>
      </c>
    </row>
    <row r="17" spans="2:10" outlineLevel="1" x14ac:dyDescent="0.45">
      <c r="B17" s="6" t="s">
        <v>24</v>
      </c>
      <c r="C17" s="6" t="s">
        <v>25</v>
      </c>
      <c r="D17" s="8">
        <v>0</v>
      </c>
      <c r="F17" s="8">
        <v>0</v>
      </c>
      <c r="G17" s="8">
        <v>480.36682887464769</v>
      </c>
      <c r="I17" s="8">
        <v>0.98299999999999998</v>
      </c>
      <c r="J17" s="8">
        <v>567.08708887464763</v>
      </c>
    </row>
    <row r="18" spans="2:10" outlineLevel="1" x14ac:dyDescent="0.45">
      <c r="B18" s="6" t="s">
        <v>26</v>
      </c>
      <c r="C18" s="6" t="s">
        <v>27</v>
      </c>
      <c r="D18" s="8">
        <v>0.99299999999999999</v>
      </c>
      <c r="F18" s="8">
        <v>0.99299999999999999</v>
      </c>
      <c r="G18" s="8">
        <v>480.36682887464769</v>
      </c>
      <c r="I18" s="8">
        <v>1.135</v>
      </c>
      <c r="J18" s="8">
        <v>492.87702887464769</v>
      </c>
    </row>
    <row r="19" spans="2:10" outlineLevel="1" x14ac:dyDescent="0.45">
      <c r="B19" s="6" t="s">
        <v>28</v>
      </c>
      <c r="C19" s="6" t="s">
        <v>29</v>
      </c>
      <c r="D19" s="8">
        <v>0</v>
      </c>
      <c r="F19" s="8">
        <v>0</v>
      </c>
      <c r="G19" s="8">
        <v>480.36682887464769</v>
      </c>
      <c r="I19" s="8">
        <v>0.99299999999999999</v>
      </c>
      <c r="J19" s="8">
        <v>568.28704887464767</v>
      </c>
    </row>
    <row r="20" spans="2:10" outlineLevel="1" x14ac:dyDescent="0.45">
      <c r="B20" s="6" t="s">
        <v>30</v>
      </c>
      <c r="C20" s="6" t="s">
        <v>31</v>
      </c>
      <c r="D20" s="8">
        <v>8.9412971033068625E-2</v>
      </c>
      <c r="F20" s="8">
        <v>8.9412971033068445E-2</v>
      </c>
      <c r="G20" s="8">
        <v>480.36682887464764</v>
      </c>
      <c r="I20" s="8">
        <v>1.5609999999999999</v>
      </c>
      <c r="J20" s="8">
        <v>554.24049772878766</v>
      </c>
    </row>
    <row r="21" spans="2:10" outlineLevel="1" x14ac:dyDescent="0.45">
      <c r="B21" s="6" t="s">
        <v>32</v>
      </c>
      <c r="C21" s="6" t="s">
        <v>33</v>
      </c>
      <c r="D21" s="8">
        <v>0.90358702896693144</v>
      </c>
      <c r="F21" s="8">
        <v>0.90358702896693133</v>
      </c>
      <c r="G21" s="8">
        <v>480.36682887464769</v>
      </c>
      <c r="I21" s="8">
        <v>0.99299999999999999</v>
      </c>
      <c r="J21" s="8">
        <v>481.31997114586017</v>
      </c>
    </row>
    <row r="22" spans="2:10" outlineLevel="1" x14ac:dyDescent="0.45">
      <c r="B22" s="6" t="s">
        <v>34</v>
      </c>
      <c r="C22" s="6" t="s">
        <v>35</v>
      </c>
      <c r="D22" s="8">
        <v>0</v>
      </c>
      <c r="F22" s="8">
        <v>0</v>
      </c>
      <c r="G22" s="8">
        <v>480.36682887464769</v>
      </c>
      <c r="I22" s="8">
        <v>1.5609999999999999</v>
      </c>
      <c r="J22" s="8">
        <v>524.5119088746477</v>
      </c>
    </row>
    <row r="23" spans="2:10" outlineLevel="1" x14ac:dyDescent="0.45">
      <c r="B23" s="6" t="s">
        <v>36</v>
      </c>
      <c r="C23" s="6" t="s">
        <v>37</v>
      </c>
      <c r="D23" s="8">
        <v>0.92200000000000015</v>
      </c>
      <c r="F23" s="8">
        <v>0.92200000000000004</v>
      </c>
      <c r="G23" s="8">
        <v>480.36682887464769</v>
      </c>
      <c r="I23" s="8">
        <v>1.135</v>
      </c>
      <c r="J23" s="8">
        <v>493.6580288746477</v>
      </c>
    </row>
    <row r="24" spans="2:10" outlineLevel="1" x14ac:dyDescent="0.45">
      <c r="B24" s="6" t="s">
        <v>38</v>
      </c>
      <c r="C24" s="6" t="s">
        <v>39</v>
      </c>
      <c r="D24" s="8">
        <v>0</v>
      </c>
      <c r="F24" s="8">
        <v>0</v>
      </c>
      <c r="G24" s="8">
        <v>480.36682887464769</v>
      </c>
      <c r="I24" s="8">
        <v>1.7030000000000001</v>
      </c>
      <c r="J24" s="8">
        <v>555.40100887464769</v>
      </c>
    </row>
    <row r="25" spans="2:10" ht="14.65" outlineLevel="1" thickBot="1" x14ac:dyDescent="0.5">
      <c r="B25" s="4" t="s">
        <v>40</v>
      </c>
      <c r="C25" s="4" t="s">
        <v>41</v>
      </c>
      <c r="D25" s="7">
        <v>0</v>
      </c>
      <c r="F25" s="7">
        <v>0</v>
      </c>
      <c r="G25" s="7">
        <v>480.36682887464769</v>
      </c>
      <c r="I25" s="7">
        <v>1.7030000000000001</v>
      </c>
      <c r="J25" s="7">
        <v>568.85470887464771</v>
      </c>
    </row>
    <row r="26" spans="2:10" x14ac:dyDescent="0.45">
      <c r="B26" s="5"/>
      <c r="C26" s="5"/>
      <c r="D26" s="9"/>
      <c r="F26" s="9"/>
      <c r="G26" s="9"/>
      <c r="I26" s="9"/>
      <c r="J2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0E08-BCD8-415E-8278-ECD018633CD3}">
  <dimension ref="A1:R20"/>
  <sheetViews>
    <sheetView tabSelected="1" topLeftCell="B1" workbookViewId="0">
      <selection activeCell="K8" sqref="K8"/>
    </sheetView>
  </sheetViews>
  <sheetFormatPr defaultRowHeight="14.25" x14ac:dyDescent="0.45"/>
  <cols>
    <col min="1" max="1" width="18.3984375" bestFit="1" customWidth="1"/>
    <col min="2" max="2" width="21.1328125" bestFit="1" customWidth="1"/>
    <col min="3" max="6" width="12.33203125" customWidth="1"/>
    <col min="7" max="7" width="13.73046875" bestFit="1" customWidth="1"/>
    <col min="8" max="8" width="18.59765625" bestFit="1" customWidth="1"/>
    <col min="9" max="9" width="15.1328125" bestFit="1" customWidth="1"/>
    <col min="14" max="14" width="12.33203125" bestFit="1" customWidth="1"/>
  </cols>
  <sheetData>
    <row r="1" spans="1:18" x14ac:dyDescent="0.45">
      <c r="A1" s="66" t="s">
        <v>255</v>
      </c>
      <c r="B1" s="50" t="s">
        <v>256</v>
      </c>
      <c r="C1" s="66" t="s">
        <v>211</v>
      </c>
      <c r="D1" s="66"/>
      <c r="E1" s="66"/>
      <c r="F1" s="66"/>
      <c r="G1" s="66"/>
      <c r="H1" s="59" t="s">
        <v>212</v>
      </c>
      <c r="I1" s="59" t="s">
        <v>176</v>
      </c>
      <c r="J1" s="59"/>
      <c r="K1" s="59"/>
      <c r="L1" s="59" t="s">
        <v>277</v>
      </c>
      <c r="M1" s="59"/>
      <c r="N1" s="59"/>
      <c r="R1" s="59"/>
    </row>
    <row r="2" spans="1:18" x14ac:dyDescent="0.45">
      <c r="A2" s="66"/>
      <c r="B2" s="50"/>
      <c r="C2" s="18" t="s">
        <v>177</v>
      </c>
      <c r="D2" s="18" t="s">
        <v>178</v>
      </c>
      <c r="E2" s="18" t="s">
        <v>179</v>
      </c>
      <c r="F2" s="18" t="s">
        <v>180</v>
      </c>
      <c r="G2" s="18" t="s">
        <v>181</v>
      </c>
      <c r="H2" s="59"/>
      <c r="I2" s="59"/>
      <c r="J2" s="59"/>
      <c r="K2" s="59"/>
      <c r="L2" s="59"/>
      <c r="M2" s="59"/>
      <c r="N2" s="59"/>
      <c r="R2" s="59"/>
    </row>
    <row r="3" spans="1:18" x14ac:dyDescent="0.45">
      <c r="A3" s="29" t="s">
        <v>182</v>
      </c>
      <c r="B3" s="35">
        <v>24999.992369567895</v>
      </c>
      <c r="C3" s="26">
        <v>0.1</v>
      </c>
      <c r="D3" s="26">
        <v>0.04</v>
      </c>
      <c r="E3" s="26">
        <v>0.12</v>
      </c>
      <c r="F3" s="26">
        <v>0.13</v>
      </c>
      <c r="G3" s="26">
        <v>0.06</v>
      </c>
      <c r="H3">
        <f>AVERAGE(C3:G3)</f>
        <v>0.09</v>
      </c>
      <c r="I3">
        <f>_xlfn.COVARIANCE.P(C3:G3,C3:G3)</f>
        <v>1.2000000000000001E-3</v>
      </c>
      <c r="J3">
        <f>_xlfn.COVARIANCE.P(C3:G3,C4:G4)</f>
        <v>-5.5999999999999995E-4</v>
      </c>
      <c r="K3">
        <f>_xlfn.COVARIANCE.P(C3:G3,C5:G5)</f>
        <v>2.3000000000000004E-3</v>
      </c>
      <c r="L3">
        <f>CORREL(C3:G3,C3:G3)</f>
        <v>1</v>
      </c>
      <c r="M3">
        <f>CORREL(C3:G3,C4:G4)</f>
        <v>-0.96609178307929588</v>
      </c>
      <c r="N3">
        <f>CORREL(C3:G3,C5:G5)</f>
        <v>0.89365044123030091</v>
      </c>
    </row>
    <row r="4" spans="1:18" x14ac:dyDescent="0.45">
      <c r="A4" s="29" t="s">
        <v>183</v>
      </c>
      <c r="B4" s="35">
        <v>25000.008803227138</v>
      </c>
      <c r="C4" s="26">
        <v>0.06</v>
      </c>
      <c r="D4" s="26">
        <v>0.09</v>
      </c>
      <c r="E4" s="26">
        <v>0.06</v>
      </c>
      <c r="F4" s="26">
        <v>0.05</v>
      </c>
      <c r="G4" s="26">
        <v>0.09</v>
      </c>
      <c r="H4">
        <f>AVERAGE(C4:G4)</f>
        <v>6.9999999999999993E-2</v>
      </c>
      <c r="I4">
        <f>_xlfn.COVARIANCE.P(C4:G4,C3:G3)</f>
        <v>-5.5999999999999995E-4</v>
      </c>
      <c r="J4">
        <f>_xlfn.COVARIANCE.P(C4:G4,C4:G4)</f>
        <v>2.7999999999999998E-4</v>
      </c>
      <c r="K4">
        <f>_xlfn.COVARIANCE.P(C4:G4,C5:G5)</f>
        <v>-1.2000000000000001E-3</v>
      </c>
      <c r="L4">
        <f>CORREL(C4:G4,C3:G3)</f>
        <v>-0.96609178307929588</v>
      </c>
      <c r="M4">
        <f>CORREL(C4:G4,C4:G4)</f>
        <v>1.0000000000000002</v>
      </c>
      <c r="N4">
        <f>CORREL(C4:G4,C5:G5)</f>
        <v>-0.96523417813168055</v>
      </c>
    </row>
    <row r="5" spans="1:18" x14ac:dyDescent="0.45">
      <c r="A5" s="29" t="s">
        <v>184</v>
      </c>
      <c r="B5" s="35">
        <v>0</v>
      </c>
      <c r="C5" s="26">
        <v>0.17</v>
      </c>
      <c r="D5" s="26">
        <v>0.01</v>
      </c>
      <c r="E5" s="26">
        <v>0.11</v>
      </c>
      <c r="F5" s="26">
        <v>0.19</v>
      </c>
      <c r="G5" s="26">
        <v>0.02</v>
      </c>
      <c r="H5">
        <f>AVERAGE(C5:G5)</f>
        <v>0.1</v>
      </c>
      <c r="I5">
        <f>_xlfn.COVARIANCE.P(C5:G5,C3:G3)</f>
        <v>2.3000000000000004E-3</v>
      </c>
      <c r="J5">
        <f>_xlfn.COVARIANCE.P(C5:G5,C4:G4)</f>
        <v>-1.2000000000000001E-3</v>
      </c>
      <c r="K5">
        <f>_xlfn.COVARIANCE.P(C5:G5,C5:G5)</f>
        <v>5.5199999999999997E-3</v>
      </c>
      <c r="L5">
        <f>CORREL(C5:G5,C3:G3)</f>
        <v>0.89365044123030091</v>
      </c>
      <c r="M5">
        <f>CORREL(C5:G5,C4:G4)</f>
        <v>-0.96523417813168055</v>
      </c>
      <c r="N5">
        <f>CORREL(C5:G5,C5:G5)</f>
        <v>1</v>
      </c>
    </row>
    <row r="9" spans="1:18" x14ac:dyDescent="0.45">
      <c r="A9" s="32" t="s">
        <v>257</v>
      </c>
      <c r="B9" s="33">
        <f>SUM(B3:B5)</f>
        <v>50000.001172795033</v>
      </c>
      <c r="G9" s="30" t="s">
        <v>185</v>
      </c>
      <c r="H9" s="36">
        <f>SUMPRODUCT(B3:B5,H3:H5)</f>
        <v>3999.9999294870095</v>
      </c>
    </row>
    <row r="10" spans="1:18" x14ac:dyDescent="0.45">
      <c r="A10" s="28" t="s">
        <v>258</v>
      </c>
      <c r="B10" s="26">
        <v>50000</v>
      </c>
      <c r="G10" s="28" t="s">
        <v>210</v>
      </c>
      <c r="H10" s="37">
        <v>4000</v>
      </c>
    </row>
    <row r="11" spans="1:18" x14ac:dyDescent="0.45">
      <c r="A11" s="31"/>
    </row>
    <row r="12" spans="1:18" x14ac:dyDescent="0.45">
      <c r="A12" s="31"/>
    </row>
    <row r="13" spans="1:18" x14ac:dyDescent="0.45">
      <c r="A13" s="31"/>
      <c r="B13" s="12" t="s">
        <v>205</v>
      </c>
      <c r="G13" s="44" t="s">
        <v>200</v>
      </c>
      <c r="H13" s="45"/>
    </row>
    <row r="14" spans="1:18" x14ac:dyDescent="0.45">
      <c r="A14" s="31" t="s">
        <v>182</v>
      </c>
      <c r="B14" s="14">
        <f>B3/$B$9</f>
        <v>0.49999983566341144</v>
      </c>
      <c r="G14" s="46" t="s">
        <v>201</v>
      </c>
      <c r="H14" s="47"/>
    </row>
    <row r="15" spans="1:18" x14ac:dyDescent="0.45">
      <c r="A15" s="31" t="s">
        <v>183</v>
      </c>
      <c r="B15" s="14">
        <f t="shared" ref="B15:B16" si="0">B4/$B$9</f>
        <v>0.50000016433658856</v>
      </c>
      <c r="G15" s="48" t="s">
        <v>213</v>
      </c>
      <c r="H15" s="49"/>
    </row>
    <row r="16" spans="1:18" x14ac:dyDescent="0.45">
      <c r="A16" s="31" t="s">
        <v>184</v>
      </c>
      <c r="B16" s="14">
        <f t="shared" si="0"/>
        <v>0</v>
      </c>
      <c r="G16" s="50" t="s">
        <v>202</v>
      </c>
      <c r="H16" s="51"/>
    </row>
    <row r="17" spans="1:8" x14ac:dyDescent="0.45">
      <c r="A17" s="31"/>
      <c r="G17" s="52" t="s">
        <v>203</v>
      </c>
      <c r="H17" s="53"/>
    </row>
    <row r="18" spans="1:8" x14ac:dyDescent="0.45">
      <c r="A18" s="31"/>
      <c r="G18" s="54" t="s">
        <v>204</v>
      </c>
      <c r="H18" s="55"/>
    </row>
    <row r="19" spans="1:8" x14ac:dyDescent="0.45">
      <c r="A19" s="31"/>
    </row>
    <row r="20" spans="1:8" x14ac:dyDescent="0.45">
      <c r="A20" s="31" t="s">
        <v>209</v>
      </c>
      <c r="B20" s="27" cm="1">
        <f t="array" ref="B20">MMULT(MMULT(TRANSPOSE(B3:B5),I3:K5),B3:B5)</f>
        <v>224999.63258115965</v>
      </c>
    </row>
  </sheetData>
  <mergeCells count="13">
    <mergeCell ref="G18:H18"/>
    <mergeCell ref="R1:R2"/>
    <mergeCell ref="B1:B2"/>
    <mergeCell ref="G13:H13"/>
    <mergeCell ref="I1:K2"/>
    <mergeCell ref="C1:G1"/>
    <mergeCell ref="H1:H2"/>
    <mergeCell ref="L1:N2"/>
    <mergeCell ref="A1:A2"/>
    <mergeCell ref="G14:H14"/>
    <mergeCell ref="G15:H15"/>
    <mergeCell ref="G16:H16"/>
    <mergeCell ref="G17:H17"/>
  </mergeCells>
  <phoneticPr fontId="4" type="noConversion"/>
  <pageMargins left="0.7" right="0.7" top="0.75" bottom="0.75" header="0.3" footer="0.3"/>
  <pageSetup paperSize="9" orientation="portrait" r:id="rId1"/>
  <ignoredErrors>
    <ignoredError sqref="H3 H4:H5 I3:N5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9AE6-2638-4FA9-ABDF-9D927422EBBE}">
  <dimension ref="A1:G41"/>
  <sheetViews>
    <sheetView showGridLines="0" workbookViewId="0">
      <selection activeCell="C31" sqref="C31"/>
    </sheetView>
  </sheetViews>
  <sheetFormatPr defaultRowHeight="14.25" outlineLevelRow="1" x14ac:dyDescent="0.45"/>
  <cols>
    <col min="1" max="1" width="2.1328125" customWidth="1"/>
    <col min="2" max="2" width="4.9296875" bestFit="1" customWidth="1"/>
    <col min="3" max="3" width="31" bestFit="1" customWidth="1"/>
    <col min="4" max="4" width="12.1328125" bestFit="1" customWidth="1"/>
    <col min="5" max="5" width="12.06640625" bestFit="1" customWidth="1"/>
    <col min="6" max="6" width="10.19921875" bestFit="1" customWidth="1"/>
    <col min="7" max="7" width="11.73046875" bestFit="1" customWidth="1"/>
  </cols>
  <sheetData>
    <row r="1" spans="1:5" x14ac:dyDescent="0.45">
      <c r="A1" s="3" t="s">
        <v>0</v>
      </c>
    </row>
    <row r="2" spans="1:5" x14ac:dyDescent="0.45">
      <c r="A2" s="3" t="s">
        <v>266</v>
      </c>
    </row>
    <row r="3" spans="1:5" x14ac:dyDescent="0.45">
      <c r="A3" s="3" t="s">
        <v>267</v>
      </c>
    </row>
    <row r="4" spans="1:5" x14ac:dyDescent="0.45">
      <c r="A4" s="3" t="s">
        <v>196</v>
      </c>
    </row>
    <row r="5" spans="1:5" x14ac:dyDescent="0.45">
      <c r="A5" s="3" t="s">
        <v>2</v>
      </c>
    </row>
    <row r="6" spans="1:5" hidden="1" outlineLevel="1" x14ac:dyDescent="0.45">
      <c r="A6" s="3"/>
      <c r="B6" t="s">
        <v>186</v>
      </c>
    </row>
    <row r="7" spans="1:5" hidden="1" outlineLevel="1" x14ac:dyDescent="0.45">
      <c r="A7" s="3"/>
      <c r="B7" t="s">
        <v>268</v>
      </c>
    </row>
    <row r="8" spans="1:5" hidden="1" outlineLevel="1" x14ac:dyDescent="0.45">
      <c r="A8" s="3"/>
      <c r="B8" t="s">
        <v>197</v>
      </c>
    </row>
    <row r="9" spans="1:5" collapsed="1" x14ac:dyDescent="0.45">
      <c r="A9" s="3" t="s">
        <v>5</v>
      </c>
    </row>
    <row r="10" spans="1:5" hidden="1" outlineLevel="1" x14ac:dyDescent="0.45">
      <c r="B10" t="s">
        <v>6</v>
      </c>
    </row>
    <row r="11" spans="1:5" hidden="1" outlineLevel="1" x14ac:dyDescent="0.45">
      <c r="B11" t="s">
        <v>249</v>
      </c>
    </row>
    <row r="12" spans="1:5" hidden="1" outlineLevel="1" x14ac:dyDescent="0.45">
      <c r="B12" t="s">
        <v>187</v>
      </c>
    </row>
    <row r="13" spans="1:5" collapsed="1" x14ac:dyDescent="0.45"/>
    <row r="14" spans="1:5" ht="14.65" thickBot="1" x14ac:dyDescent="0.5">
      <c r="A14" t="s">
        <v>8</v>
      </c>
    </row>
    <row r="15" spans="1:5" ht="14.65" thickBot="1" x14ac:dyDescent="0.5">
      <c r="B15" s="13" t="s">
        <v>9</v>
      </c>
      <c r="C15" s="13" t="s">
        <v>10</v>
      </c>
      <c r="D15" s="13" t="s">
        <v>11</v>
      </c>
      <c r="E15" s="13" t="s">
        <v>12</v>
      </c>
    </row>
    <row r="16" spans="1:5" ht="14.65" thickBot="1" x14ac:dyDescent="0.5">
      <c r="B16" s="4" t="s">
        <v>269</v>
      </c>
      <c r="C16" s="4" t="s">
        <v>270</v>
      </c>
      <c r="D16" s="7">
        <v>224999.63258115965</v>
      </c>
      <c r="E16" s="7">
        <v>224999.63258115965</v>
      </c>
    </row>
    <row r="19" spans="1:7" ht="14.65" thickBot="1" x14ac:dyDescent="0.5">
      <c r="A19" t="s">
        <v>14</v>
      </c>
    </row>
    <row r="20" spans="1:7" ht="14.65" thickBot="1" x14ac:dyDescent="0.5">
      <c r="B20" s="13" t="s">
        <v>9</v>
      </c>
      <c r="C20" s="13" t="s">
        <v>10</v>
      </c>
      <c r="D20" s="13" t="s">
        <v>11</v>
      </c>
      <c r="E20" s="13" t="s">
        <v>12</v>
      </c>
      <c r="F20" s="13" t="s">
        <v>15</v>
      </c>
    </row>
    <row r="21" spans="1:7" x14ac:dyDescent="0.45">
      <c r="B21" s="10" t="s">
        <v>194</v>
      </c>
      <c r="C21" s="15"/>
      <c r="D21" s="15"/>
      <c r="E21" s="15"/>
      <c r="F21" s="15"/>
    </row>
    <row r="22" spans="1:7" hidden="1" outlineLevel="1" x14ac:dyDescent="0.45">
      <c r="B22" s="6" t="s">
        <v>20</v>
      </c>
      <c r="C22" s="6" t="s">
        <v>271</v>
      </c>
      <c r="D22" s="21">
        <v>24999.992399999999</v>
      </c>
      <c r="E22" s="21">
        <v>24999.992399999999</v>
      </c>
      <c r="F22" s="6" t="s">
        <v>19</v>
      </c>
    </row>
    <row r="23" spans="1:7" hidden="1" outlineLevel="1" x14ac:dyDescent="0.45">
      <c r="B23" s="6" t="s">
        <v>22</v>
      </c>
      <c r="C23" s="6" t="s">
        <v>272</v>
      </c>
      <c r="D23" s="21">
        <v>25000.0088</v>
      </c>
      <c r="E23" s="21">
        <v>25000.0088</v>
      </c>
      <c r="F23" s="6" t="s">
        <v>19</v>
      </c>
    </row>
    <row r="24" spans="1:7" ht="14.65" hidden="1" outlineLevel="1" thickBot="1" x14ac:dyDescent="0.5">
      <c r="B24" s="4" t="s">
        <v>24</v>
      </c>
      <c r="C24" s="4" t="s">
        <v>273</v>
      </c>
      <c r="D24" s="34">
        <v>0</v>
      </c>
      <c r="E24" s="34">
        <v>0</v>
      </c>
      <c r="F24" s="4" t="s">
        <v>19</v>
      </c>
    </row>
    <row r="25" spans="1:7" collapsed="1" x14ac:dyDescent="0.45">
      <c r="B25" s="5"/>
      <c r="C25" s="5"/>
      <c r="D25" s="20"/>
      <c r="E25" s="20"/>
      <c r="F25" s="5"/>
    </row>
    <row r="28" spans="1:7" ht="14.65" thickBot="1" x14ac:dyDescent="0.5">
      <c r="A28" t="s">
        <v>42</v>
      </c>
    </row>
    <row r="29" spans="1:7" ht="14.65" thickBot="1" x14ac:dyDescent="0.5">
      <c r="B29" s="13" t="s">
        <v>9</v>
      </c>
      <c r="C29" s="13" t="s">
        <v>10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45">
      <c r="B30" s="6" t="s">
        <v>32</v>
      </c>
      <c r="C30" s="6" t="s">
        <v>274</v>
      </c>
      <c r="D30" s="21">
        <v>50000</v>
      </c>
      <c r="E30" s="6" t="s">
        <v>188</v>
      </c>
      <c r="F30" s="6" t="s">
        <v>86</v>
      </c>
      <c r="G30" s="6">
        <v>0</v>
      </c>
    </row>
    <row r="31" spans="1:7" x14ac:dyDescent="0.45">
      <c r="B31" s="6" t="s">
        <v>189</v>
      </c>
      <c r="C31" s="6" t="s">
        <v>250</v>
      </c>
      <c r="D31" s="21">
        <v>4000</v>
      </c>
      <c r="E31" s="6" t="s">
        <v>190</v>
      </c>
      <c r="F31" s="6" t="s">
        <v>86</v>
      </c>
      <c r="G31" s="21">
        <v>0</v>
      </c>
    </row>
    <row r="32" spans="1:7" x14ac:dyDescent="0.45">
      <c r="B32" s="11" t="s">
        <v>275</v>
      </c>
      <c r="C32" s="6"/>
      <c r="D32" s="21"/>
      <c r="E32" s="6"/>
      <c r="F32" s="6"/>
      <c r="G32" s="21"/>
    </row>
    <row r="33" spans="2:7" outlineLevel="1" x14ac:dyDescent="0.45">
      <c r="B33" s="6" t="s">
        <v>20</v>
      </c>
      <c r="C33" s="6" t="s">
        <v>271</v>
      </c>
      <c r="D33" s="21">
        <v>24999.99</v>
      </c>
      <c r="E33" s="6" t="s">
        <v>206</v>
      </c>
      <c r="F33" s="6" t="s">
        <v>51</v>
      </c>
      <c r="G33" s="6">
        <v>25000.007630432105</v>
      </c>
    </row>
    <row r="34" spans="2:7" outlineLevel="1" x14ac:dyDescent="0.45">
      <c r="B34" s="6" t="s">
        <v>22</v>
      </c>
      <c r="C34" s="6" t="s">
        <v>272</v>
      </c>
      <c r="D34" s="21">
        <v>25000.01</v>
      </c>
      <c r="E34" s="6" t="s">
        <v>207</v>
      </c>
      <c r="F34" s="6" t="s">
        <v>51</v>
      </c>
      <c r="G34" s="6">
        <v>24999.991196772862</v>
      </c>
    </row>
    <row r="35" spans="2:7" outlineLevel="1" x14ac:dyDescent="0.45">
      <c r="B35" s="6" t="s">
        <v>24</v>
      </c>
      <c r="C35" s="6" t="s">
        <v>273</v>
      </c>
      <c r="D35" s="21">
        <v>0</v>
      </c>
      <c r="E35" s="6" t="s">
        <v>208</v>
      </c>
      <c r="F35" s="6" t="s">
        <v>51</v>
      </c>
      <c r="G35" s="6">
        <v>49999.999999999993</v>
      </c>
    </row>
    <row r="36" spans="2:7" x14ac:dyDescent="0.45">
      <c r="B36" s="6"/>
      <c r="C36" s="6"/>
      <c r="D36" s="21"/>
      <c r="E36" s="6"/>
      <c r="F36" s="6"/>
      <c r="G36" s="6"/>
    </row>
    <row r="37" spans="2:7" x14ac:dyDescent="0.45">
      <c r="B37" s="11" t="s">
        <v>195</v>
      </c>
      <c r="C37" s="6"/>
      <c r="D37" s="21"/>
      <c r="E37" s="6"/>
      <c r="F37" s="6"/>
      <c r="G37" s="6"/>
    </row>
    <row r="38" spans="2:7" hidden="1" outlineLevel="1" x14ac:dyDescent="0.45">
      <c r="B38" s="6" t="s">
        <v>20</v>
      </c>
      <c r="C38" s="6" t="s">
        <v>271</v>
      </c>
      <c r="D38" s="21">
        <v>24999.99</v>
      </c>
      <c r="E38" s="6" t="s">
        <v>191</v>
      </c>
      <c r="F38" s="6" t="s">
        <v>51</v>
      </c>
      <c r="G38" s="21">
        <v>24999.992369567895</v>
      </c>
    </row>
    <row r="39" spans="2:7" hidden="1" outlineLevel="1" x14ac:dyDescent="0.45">
      <c r="B39" s="6" t="s">
        <v>22</v>
      </c>
      <c r="C39" s="6" t="s">
        <v>272</v>
      </c>
      <c r="D39" s="21">
        <v>25000.01</v>
      </c>
      <c r="E39" s="6" t="s">
        <v>192</v>
      </c>
      <c r="F39" s="6" t="s">
        <v>51</v>
      </c>
      <c r="G39" s="21">
        <v>25000.008803227138</v>
      </c>
    </row>
    <row r="40" spans="2:7" ht="14.65" hidden="1" outlineLevel="1" thickBot="1" x14ac:dyDescent="0.5">
      <c r="B40" s="4" t="s">
        <v>24</v>
      </c>
      <c r="C40" s="4" t="s">
        <v>273</v>
      </c>
      <c r="D40" s="34">
        <v>0</v>
      </c>
      <c r="E40" s="4" t="s">
        <v>193</v>
      </c>
      <c r="F40" s="4" t="s">
        <v>86</v>
      </c>
      <c r="G40" s="34">
        <v>0</v>
      </c>
    </row>
    <row r="41" spans="2:7" collapsed="1" x14ac:dyDescent="0.45">
      <c r="B41" s="5"/>
      <c r="C41" s="5"/>
      <c r="D41" s="20"/>
      <c r="E41" s="5"/>
      <c r="F41" s="5"/>
      <c r="G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Pizza Opt</vt:lpstr>
      <vt:lpstr>Question 3alt</vt:lpstr>
      <vt:lpstr>Answer Report 1</vt:lpstr>
      <vt:lpstr>Sensitivity Report 1</vt:lpstr>
      <vt:lpstr>Limits Report 1</vt:lpstr>
      <vt:lpstr>Portfolio Opt</vt:lpstr>
      <vt:lpstr>Answer Report 2</vt:lpstr>
      <vt:lpstr>TotalCalc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Ishak</dc:creator>
  <cp:keywords/>
  <dc:description/>
  <cp:lastModifiedBy>Marc Ishak</cp:lastModifiedBy>
  <cp:revision/>
  <cp:lastPrinted>2021-04-06T05:37:47Z</cp:lastPrinted>
  <dcterms:created xsi:type="dcterms:W3CDTF">2021-04-02T10:29:13Z</dcterms:created>
  <dcterms:modified xsi:type="dcterms:W3CDTF">2021-05-11T12:44:13Z</dcterms:modified>
  <cp:category/>
  <cp:contentStatus/>
</cp:coreProperties>
</file>