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bf3daff3b5ba9/UA/Módulos Finanças Empresariais/"/>
    </mc:Choice>
  </mc:AlternateContent>
  <xr:revisionPtr revIDLastSave="90" documentId="13_ncr:1_{5F83C8E7-A302-4E0E-9345-3519078160F6}" xr6:coauthVersionLast="47" xr6:coauthVersionMax="47" xr10:uidLastSave="{DBBB18E1-D619-4E1C-96BC-6F716F699422}"/>
  <bookViews>
    <workbookView xWindow="-108" yWindow="-108" windowWidth="23256" windowHeight="12576" activeTab="2" xr2:uid="{7FFF6658-EAA6-4571-902D-76660B9B8B9D}"/>
  </bookViews>
  <sheets>
    <sheet name="WACC (CFG)" sheetId="1" r:id="rId1"/>
    <sheet name="WACC(FCF)" sheetId="2" r:id="rId2"/>
    <sheet name="WACC(FCF) - 1 a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C16" i="3"/>
  <c r="C18" i="3" s="1"/>
  <c r="C20" i="3" s="1"/>
  <c r="C38" i="3" s="1"/>
  <c r="C34" i="3"/>
  <c r="C33" i="3"/>
  <c r="C30" i="3"/>
  <c r="C29" i="3"/>
  <c r="C28" i="3"/>
  <c r="G40" i="2"/>
  <c r="F40" i="2"/>
  <c r="E40" i="2"/>
  <c r="D40" i="2"/>
  <c r="C40" i="2"/>
  <c r="G32" i="2"/>
  <c r="F32" i="2"/>
  <c r="E32" i="2"/>
  <c r="D32" i="2"/>
  <c r="C32" i="2"/>
  <c r="C34" i="2"/>
  <c r="D34" i="2" s="1"/>
  <c r="E34" i="2" s="1"/>
  <c r="F34" i="2" s="1"/>
  <c r="G34" i="2" s="1"/>
  <c r="C33" i="2"/>
  <c r="D33" i="2" s="1"/>
  <c r="E33" i="2" s="1"/>
  <c r="F33" i="2" s="1"/>
  <c r="G33" i="2" s="1"/>
  <c r="C30" i="2"/>
  <c r="D30" i="2" s="1"/>
  <c r="E30" i="2" s="1"/>
  <c r="F30" i="2" s="1"/>
  <c r="G30" i="2" s="1"/>
  <c r="C29" i="2"/>
  <c r="D29" i="2" s="1"/>
  <c r="C28" i="2"/>
  <c r="D28" i="2" s="1"/>
  <c r="E28" i="2" s="1"/>
  <c r="F28" i="2" s="1"/>
  <c r="G28" i="2" s="1"/>
  <c r="C16" i="2"/>
  <c r="D16" i="2" s="1"/>
  <c r="C19" i="1"/>
  <c r="C31" i="1"/>
  <c r="C29" i="1"/>
  <c r="D29" i="1" s="1"/>
  <c r="E29" i="1" s="1"/>
  <c r="F29" i="1" s="1"/>
  <c r="G29" i="1" s="1"/>
  <c r="C28" i="1"/>
  <c r="D28" i="1" s="1"/>
  <c r="E28" i="1" s="1"/>
  <c r="F28" i="1" s="1"/>
  <c r="C27" i="1"/>
  <c r="D27" i="1" s="1"/>
  <c r="E27" i="1" s="1"/>
  <c r="F27" i="1" s="1"/>
  <c r="G27" i="1" s="1"/>
  <c r="C15" i="1"/>
  <c r="D15" i="1" s="1"/>
  <c r="C32" i="3" l="1"/>
  <c r="C27" i="3"/>
  <c r="C21" i="3"/>
  <c r="C37" i="3" s="1"/>
  <c r="C27" i="2"/>
  <c r="C18" i="2"/>
  <c r="C20" i="2" s="1"/>
  <c r="C21" i="2" s="1"/>
  <c r="E16" i="2"/>
  <c r="D18" i="2"/>
  <c r="D20" i="2" s="1"/>
  <c r="D21" i="2" s="1"/>
  <c r="E29" i="2"/>
  <c r="D27" i="2"/>
  <c r="C17" i="1"/>
  <c r="C26" i="1"/>
  <c r="D31" i="1"/>
  <c r="F26" i="1"/>
  <c r="G28" i="1"/>
  <c r="G26" i="1" s="1"/>
  <c r="E26" i="1"/>
  <c r="D26" i="1"/>
  <c r="E15" i="1"/>
  <c r="D17" i="1"/>
  <c r="D19" i="1" s="1"/>
  <c r="D20" i="1" s="1"/>
  <c r="C20" i="1"/>
  <c r="F16" i="2" l="1"/>
  <c r="E18" i="2"/>
  <c r="E20" i="2" s="1"/>
  <c r="E21" i="2" s="1"/>
  <c r="F29" i="2"/>
  <c r="E27" i="2"/>
  <c r="E31" i="1"/>
  <c r="E17" i="1"/>
  <c r="E19" i="1" s="1"/>
  <c r="E20" i="1" s="1"/>
  <c r="F15" i="1"/>
  <c r="G29" i="2" l="1"/>
  <c r="G27" i="2" s="1"/>
  <c r="F27" i="2"/>
  <c r="G16" i="2"/>
  <c r="G18" i="2" s="1"/>
  <c r="G20" i="2" s="1"/>
  <c r="G21" i="2" s="1"/>
  <c r="F18" i="2"/>
  <c r="F20" i="2" s="1"/>
  <c r="F31" i="1"/>
  <c r="H20" i="1"/>
  <c r="C34" i="1" s="1"/>
  <c r="D34" i="1" s="1"/>
  <c r="E34" i="1" s="1"/>
  <c r="F34" i="1" s="1"/>
  <c r="G34" i="1" s="1"/>
  <c r="G15" i="1"/>
  <c r="G17" i="1" s="1"/>
  <c r="G19" i="1" s="1"/>
  <c r="G20" i="1" s="1"/>
  <c r="F17" i="1"/>
  <c r="F19" i="1" s="1"/>
  <c r="F20" i="1" s="1"/>
  <c r="F21" i="2" l="1"/>
  <c r="H21" i="2" s="1"/>
  <c r="C37" i="2" s="1"/>
  <c r="D37" i="2" s="1"/>
  <c r="E37" i="2" s="1"/>
  <c r="F37" i="2" s="1"/>
  <c r="G37" i="2" s="1"/>
  <c r="H20" i="2"/>
  <c r="C38" i="2" s="1"/>
  <c r="H19" i="1"/>
  <c r="C35" i="1" s="1"/>
  <c r="G31" i="1"/>
  <c r="D38" i="2" l="1"/>
  <c r="D35" i="1"/>
  <c r="C37" i="1"/>
  <c r="C40" i="3" l="1"/>
  <c r="E38" i="2"/>
  <c r="E35" i="1"/>
  <c r="D37" i="1"/>
  <c r="F38" i="2" l="1"/>
  <c r="F35" i="1"/>
  <c r="E37" i="1"/>
  <c r="G38" i="2" l="1"/>
  <c r="G35" i="1"/>
  <c r="G37" i="1" s="1"/>
  <c r="F37" i="1"/>
</calcChain>
</file>

<file path=xl/sharedStrings.xml><?xml version="1.0" encoding="utf-8"?>
<sst xmlns="http://schemas.openxmlformats.org/spreadsheetml/2006/main" count="104" uniqueCount="39">
  <si>
    <t>Dados</t>
  </si>
  <si>
    <t>Dados previsionais do investimento</t>
  </si>
  <si>
    <t>Descrição</t>
  </si>
  <si>
    <t>1. Investimento em ativo fixo</t>
  </si>
  <si>
    <t>2. Investimento em ativo corrente (NFM)</t>
  </si>
  <si>
    <t>3. Investimento acumulado (1+2)</t>
  </si>
  <si>
    <t>4. Capitais alheios</t>
  </si>
  <si>
    <t>5. Capitais próprios (3-4)</t>
  </si>
  <si>
    <t>6. Percentagem de capitais alheios</t>
  </si>
  <si>
    <t>7. Percentagem de capitais próprios</t>
  </si>
  <si>
    <t>Média</t>
  </si>
  <si>
    <t>Capítulo 2.5 - Financiamento do investimento</t>
  </si>
  <si>
    <t>1. Taxa de rentabilidade exigida pelos acionistas (ks)</t>
  </si>
  <si>
    <t>Taxa de juro sem risco (Rf)</t>
  </si>
  <si>
    <t>Prémio de risco de mercado (Rm - Rf)</t>
  </si>
  <si>
    <t>Beta de referência</t>
  </si>
  <si>
    <t>2. Custo do capital alheio</t>
  </si>
  <si>
    <t>3. Ponderadores médios:</t>
  </si>
  <si>
    <t>Capital próprio</t>
  </si>
  <si>
    <t>Capital alheio</t>
  </si>
  <si>
    <t>4. Custo médio ponderado de capital</t>
  </si>
  <si>
    <t xml:space="preserve">»»» </t>
  </si>
  <si>
    <t>. Custo do capital alheio 
(igual à taxa de juro do financiamento contratualizado)</t>
  </si>
  <si>
    <t>. Beta de empresas similares cotadas em bolsas estrangeiras</t>
  </si>
  <si>
    <t>. Prémio de risco histórico do mercado de capitais português</t>
  </si>
  <si>
    <t>. Risco de investimento</t>
  </si>
  <si>
    <t>Médio</t>
  </si>
  <si>
    <t>. Ponderadores do peso médio na estrutura de capitais</t>
  </si>
  <si>
    <t>. Taxa de juro de obrigações de tesouro a 6 anos 
(estimativa da taxa de juro de uma aplicação sem risco)</t>
  </si>
  <si>
    <t>Cálculo do custo médio ponderado de capital (WACC):</t>
  </si>
  <si>
    <r>
      <t>»»» k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+ prémio de risco; prémio de risco = (r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-r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)xbeta</t>
    </r>
  </si>
  <si>
    <t>. Taxa de imposto</t>
  </si>
  <si>
    <t>1. Taxa de rentabilidade exigida pelos acionistas (Ks)</t>
  </si>
  <si>
    <t>2. Custo do capital alheio (Kd)</t>
  </si>
  <si>
    <t>Taxa de juro contratualizada</t>
  </si>
  <si>
    <t>Taxa de imposto</t>
  </si>
  <si>
    <t>Ano 1</t>
  </si>
  <si>
    <t>»</t>
  </si>
  <si>
    <t>Cálculo do custo médio ponderado de capital (WACC), numa ótica do FCF: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</si>
</sst>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EB4BD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/>
    <xf numFmtId="164" fontId="3" fillId="0" borderId="0" xfId="1" applyNumberFormat="1" applyFont="1"/>
    <xf numFmtId="3" fontId="3" fillId="0" borderId="0" xfId="0" applyNumberFormat="1" applyFont="1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5" fillId="3" borderId="0" xfId="0" applyFont="1" applyFill="1"/>
    <xf numFmtId="0" fontId="6" fillId="3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left" indent="2"/>
    </xf>
    <xf numFmtId="9" fontId="3" fillId="0" borderId="0" xfId="0" applyNumberFormat="1" applyFont="1"/>
    <xf numFmtId="0" fontId="8" fillId="0" borderId="0" xfId="0" applyFont="1"/>
    <xf numFmtId="164" fontId="9" fillId="0" borderId="0" xfId="1" applyNumberFormat="1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164" fontId="9" fillId="0" borderId="0" xfId="0" applyNumberFormat="1" applyFont="1"/>
    <xf numFmtId="0" fontId="2" fillId="2" borderId="0" xfId="0" applyFont="1" applyFill="1" applyAlignment="1">
      <alignment horizontal="right" vertical="center"/>
    </xf>
    <xf numFmtId="164" fontId="12" fillId="0" borderId="0" xfId="0" applyNumberFormat="1" applyFont="1"/>
    <xf numFmtId="0" fontId="0" fillId="4" borderId="0" xfId="0" applyFill="1"/>
    <xf numFmtId="9" fontId="0" fillId="4" borderId="0" xfId="0" applyNumberFormat="1" applyFill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0EB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297180</xdr:colOff>
          <xdr:row>35</xdr:row>
          <xdr:rowOff>144780</xdr:rowOff>
        </xdr:from>
        <xdr:to>
          <xdr:col>13</xdr:col>
          <xdr:colOff>22860</xdr:colOff>
          <xdr:row>37</xdr:row>
          <xdr:rowOff>99060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BFBFB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38</xdr:row>
      <xdr:rowOff>152400</xdr:rowOff>
    </xdr:from>
    <xdr:to>
      <xdr:col>13</xdr:col>
      <xdr:colOff>212390</xdr:colOff>
      <xdr:row>40</xdr:row>
      <xdr:rowOff>75709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7901940"/>
          <a:ext cx="3565190" cy="289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38</xdr:row>
      <xdr:rowOff>152400</xdr:rowOff>
    </xdr:from>
    <xdr:to>
      <xdr:col>8</xdr:col>
      <xdr:colOff>517190</xdr:colOff>
      <xdr:row>40</xdr:row>
      <xdr:rowOff>75709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0" y="8450580"/>
          <a:ext cx="3565190" cy="2890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57C7-0DB2-4809-877F-5D163BB9C098}">
  <dimension ref="B1:I37"/>
  <sheetViews>
    <sheetView showGridLines="0" workbookViewId="0">
      <selection activeCell="H19" sqref="H19"/>
    </sheetView>
  </sheetViews>
  <sheetFormatPr defaultRowHeight="14.4" x14ac:dyDescent="0.3"/>
  <cols>
    <col min="2" max="2" width="53.33203125" customWidth="1"/>
    <col min="3" max="7" width="9.33203125" customWidth="1"/>
  </cols>
  <sheetData>
    <row r="1" spans="2:7" ht="21" x14ac:dyDescent="0.4">
      <c r="B1" s="9" t="s">
        <v>11</v>
      </c>
      <c r="C1" s="10"/>
      <c r="D1" s="10"/>
      <c r="E1" s="10"/>
      <c r="F1" s="10"/>
      <c r="G1" s="10"/>
    </row>
    <row r="3" spans="2:7" ht="18" x14ac:dyDescent="0.35">
      <c r="B3" s="8" t="s">
        <v>0</v>
      </c>
    </row>
    <row r="4" spans="2:7" x14ac:dyDescent="0.3">
      <c r="B4" t="s">
        <v>25</v>
      </c>
      <c r="C4" s="12" t="s">
        <v>26</v>
      </c>
    </row>
    <row r="5" spans="2:7" x14ac:dyDescent="0.3">
      <c r="B5" t="s">
        <v>23</v>
      </c>
      <c r="C5" s="12">
        <v>1.1499999999999999</v>
      </c>
    </row>
    <row r="6" spans="2:7" x14ac:dyDescent="0.3">
      <c r="B6" t="s">
        <v>24</v>
      </c>
      <c r="C6" s="13">
        <v>0.06</v>
      </c>
    </row>
    <row r="7" spans="2:7" ht="28.8" x14ac:dyDescent="0.3">
      <c r="B7" s="1" t="s">
        <v>28</v>
      </c>
      <c r="C7" s="13">
        <v>0.03</v>
      </c>
    </row>
    <row r="8" spans="2:7" ht="32.25" customHeight="1" x14ac:dyDescent="0.3">
      <c r="B8" s="1" t="s">
        <v>22</v>
      </c>
      <c r="C8" s="13">
        <v>0.05</v>
      </c>
    </row>
    <row r="9" spans="2:7" x14ac:dyDescent="0.3">
      <c r="B9" t="s">
        <v>27</v>
      </c>
      <c r="C9" s="11" t="s">
        <v>1</v>
      </c>
    </row>
    <row r="10" spans="2:7" x14ac:dyDescent="0.3">
      <c r="C10" s="12"/>
    </row>
    <row r="11" spans="2:7" x14ac:dyDescent="0.3">
      <c r="C11" s="12"/>
    </row>
    <row r="12" spans="2:7" s="7" customFormat="1" ht="21" customHeight="1" x14ac:dyDescent="0.3">
      <c r="B12" s="6" t="s">
        <v>2</v>
      </c>
      <c r="C12" s="6">
        <v>0</v>
      </c>
      <c r="D12" s="6">
        <v>1</v>
      </c>
      <c r="E12" s="6">
        <v>2</v>
      </c>
      <c r="F12" s="6">
        <v>3</v>
      </c>
      <c r="G12" s="6">
        <v>4</v>
      </c>
    </row>
    <row r="13" spans="2:7" ht="21" customHeight="1" x14ac:dyDescent="0.3">
      <c r="B13" t="s">
        <v>3</v>
      </c>
      <c r="C13" s="2">
        <v>687000</v>
      </c>
      <c r="D13" s="2"/>
      <c r="E13" s="2"/>
      <c r="F13" s="2"/>
      <c r="G13" s="2"/>
    </row>
    <row r="14" spans="2:7" ht="21" customHeight="1" x14ac:dyDescent="0.3">
      <c r="B14" t="s">
        <v>4</v>
      </c>
      <c r="C14" s="2"/>
      <c r="D14" s="2">
        <v>96180</v>
      </c>
      <c r="E14" s="2">
        <v>97570</v>
      </c>
      <c r="F14" s="2">
        <v>33380</v>
      </c>
      <c r="G14" s="2">
        <v>394</v>
      </c>
    </row>
    <row r="15" spans="2:7" ht="21" customHeight="1" x14ac:dyDescent="0.3">
      <c r="B15" s="3" t="s">
        <v>5</v>
      </c>
      <c r="C15" s="5">
        <f>+C13</f>
        <v>687000</v>
      </c>
      <c r="D15" s="5">
        <f>+C15+D14</f>
        <v>783180</v>
      </c>
      <c r="E15" s="5">
        <f t="shared" ref="E15:G15" si="0">+D15+E14</f>
        <v>880750</v>
      </c>
      <c r="F15" s="5">
        <f t="shared" si="0"/>
        <v>914130</v>
      </c>
      <c r="G15" s="5">
        <f t="shared" si="0"/>
        <v>914524</v>
      </c>
    </row>
    <row r="16" spans="2:7" ht="21" customHeight="1" x14ac:dyDescent="0.3">
      <c r="B16" t="s">
        <v>6</v>
      </c>
      <c r="C16" s="2">
        <v>410900</v>
      </c>
      <c r="D16" s="2">
        <v>410900</v>
      </c>
      <c r="E16" s="2">
        <v>410900</v>
      </c>
      <c r="F16" s="2">
        <v>410900</v>
      </c>
      <c r="G16" s="2">
        <v>328720</v>
      </c>
    </row>
    <row r="17" spans="2:9" ht="21" customHeight="1" x14ac:dyDescent="0.3">
      <c r="B17" s="3" t="s">
        <v>7</v>
      </c>
      <c r="C17" s="5">
        <f>+C15-C16</f>
        <v>276100</v>
      </c>
      <c r="D17" s="5">
        <f t="shared" ref="D17:G17" si="1">+D15-D16</f>
        <v>372280</v>
      </c>
      <c r="E17" s="5">
        <f t="shared" si="1"/>
        <v>469850</v>
      </c>
      <c r="F17" s="5">
        <f t="shared" si="1"/>
        <v>503230</v>
      </c>
      <c r="G17" s="5">
        <f t="shared" si="1"/>
        <v>585804</v>
      </c>
    </row>
    <row r="18" spans="2:9" ht="21" customHeight="1" x14ac:dyDescent="0.3">
      <c r="C18" s="2"/>
      <c r="D18" s="2"/>
      <c r="E18" s="2"/>
      <c r="F18" s="2"/>
      <c r="G18" s="2"/>
    </row>
    <row r="19" spans="2:9" ht="21" customHeight="1" x14ac:dyDescent="0.3">
      <c r="B19" s="3" t="s">
        <v>8</v>
      </c>
      <c r="C19" s="4">
        <f>+C16/(C16+C17)</f>
        <v>0.59810771470160118</v>
      </c>
      <c r="D19" s="4">
        <f t="shared" ref="D19:G19" si="2">+D16/(D16+D17)</f>
        <v>0.52465589008912383</v>
      </c>
      <c r="E19" s="4">
        <f t="shared" si="2"/>
        <v>0.46653420380357652</v>
      </c>
      <c r="F19" s="4">
        <f t="shared" si="2"/>
        <v>0.44949843020139368</v>
      </c>
      <c r="G19" s="4">
        <f t="shared" si="2"/>
        <v>0.35944381995442437</v>
      </c>
      <c r="H19" s="18">
        <f>AVERAGE(C19:G19)</f>
        <v>0.47964801175002397</v>
      </c>
      <c r="I19" s="19" t="s">
        <v>10</v>
      </c>
    </row>
    <row r="20" spans="2:9" ht="21" customHeight="1" x14ac:dyDescent="0.3">
      <c r="B20" s="3" t="s">
        <v>9</v>
      </c>
      <c r="C20" s="4">
        <f>1-C19</f>
        <v>0.40189228529839882</v>
      </c>
      <c r="D20" s="4">
        <f t="shared" ref="D20:G20" si="3">1-D19</f>
        <v>0.47534410991087617</v>
      </c>
      <c r="E20" s="4">
        <f t="shared" si="3"/>
        <v>0.53346579619642354</v>
      </c>
      <c r="F20" s="4">
        <f t="shared" si="3"/>
        <v>0.55050156979860632</v>
      </c>
      <c r="G20" s="4">
        <f t="shared" si="3"/>
        <v>0.64055618004557568</v>
      </c>
      <c r="H20" s="18">
        <f>AVERAGE(C20:G20)</f>
        <v>0.52035198824997608</v>
      </c>
      <c r="I20" s="19" t="s">
        <v>10</v>
      </c>
    </row>
    <row r="23" spans="2:9" ht="18" x14ac:dyDescent="0.35">
      <c r="B23" s="8" t="s">
        <v>29</v>
      </c>
    </row>
    <row r="25" spans="2:9" x14ac:dyDescent="0.3">
      <c r="B25" s="6" t="s">
        <v>2</v>
      </c>
      <c r="C25" s="6">
        <v>0</v>
      </c>
      <c r="D25" s="6">
        <v>1</v>
      </c>
      <c r="E25" s="6">
        <v>2</v>
      </c>
      <c r="F25" s="6">
        <v>3</v>
      </c>
      <c r="G25" s="6">
        <v>4</v>
      </c>
    </row>
    <row r="26" spans="2:9" ht="15.6" x14ac:dyDescent="0.35">
      <c r="B26" s="3" t="s">
        <v>12</v>
      </c>
      <c r="C26" s="17">
        <f>+C28*C29+C27</f>
        <v>9.8999999999999991E-2</v>
      </c>
      <c r="D26" s="17">
        <f t="shared" ref="D26" si="4">+D28*D29+D27</f>
        <v>9.8999999999999991E-2</v>
      </c>
      <c r="E26" s="17">
        <f t="shared" ref="E26" si="5">+E28*E29+E27</f>
        <v>9.8999999999999991E-2</v>
      </c>
      <c r="F26" s="17">
        <f t="shared" ref="F26" si="6">+F28*F29+F27</f>
        <v>9.8999999999999991E-2</v>
      </c>
      <c r="G26" s="17">
        <f t="shared" ref="G26" si="7">+G28*G29+G27</f>
        <v>9.8999999999999991E-2</v>
      </c>
      <c r="H26" t="s">
        <v>30</v>
      </c>
    </row>
    <row r="27" spans="2:9" x14ac:dyDescent="0.3">
      <c r="B27" s="14" t="s">
        <v>13</v>
      </c>
      <c r="C27" s="15">
        <f>+C7</f>
        <v>0.03</v>
      </c>
      <c r="D27" s="15">
        <f>+C27</f>
        <v>0.03</v>
      </c>
      <c r="E27" s="15">
        <f t="shared" ref="E27:G27" si="8">+D27</f>
        <v>0.03</v>
      </c>
      <c r="F27" s="15">
        <f t="shared" si="8"/>
        <v>0.03</v>
      </c>
      <c r="G27" s="15">
        <f t="shared" si="8"/>
        <v>0.03</v>
      </c>
    </row>
    <row r="28" spans="2:9" x14ac:dyDescent="0.3">
      <c r="B28" s="14" t="s">
        <v>14</v>
      </c>
      <c r="C28" s="15">
        <f>+C6</f>
        <v>0.06</v>
      </c>
      <c r="D28" s="15">
        <f t="shared" ref="D28:G29" si="9">+C28</f>
        <v>0.06</v>
      </c>
      <c r="E28" s="15">
        <f t="shared" si="9"/>
        <v>0.06</v>
      </c>
      <c r="F28" s="15">
        <f t="shared" si="9"/>
        <v>0.06</v>
      </c>
      <c r="G28" s="15">
        <f t="shared" si="9"/>
        <v>0.06</v>
      </c>
    </row>
    <row r="29" spans="2:9" x14ac:dyDescent="0.3">
      <c r="B29" s="14" t="s">
        <v>15</v>
      </c>
      <c r="C29" s="3">
        <f>+C5</f>
        <v>1.1499999999999999</v>
      </c>
      <c r="D29" s="15">
        <f t="shared" si="9"/>
        <v>1.1499999999999999</v>
      </c>
      <c r="E29" s="15">
        <f t="shared" si="9"/>
        <v>1.1499999999999999</v>
      </c>
      <c r="F29" s="15">
        <f t="shared" si="9"/>
        <v>1.1499999999999999</v>
      </c>
      <c r="G29" s="15">
        <f t="shared" si="9"/>
        <v>1.1499999999999999</v>
      </c>
    </row>
    <row r="30" spans="2:9" x14ac:dyDescent="0.3">
      <c r="B30" s="3"/>
      <c r="C30" s="3"/>
      <c r="D30" s="3"/>
      <c r="E30" s="3"/>
      <c r="F30" s="3"/>
      <c r="G30" s="3"/>
    </row>
    <row r="31" spans="2:9" x14ac:dyDescent="0.3">
      <c r="B31" s="3" t="s">
        <v>16</v>
      </c>
      <c r="C31" s="15">
        <f>+C8</f>
        <v>0.05</v>
      </c>
      <c r="D31" s="15">
        <f>+C31</f>
        <v>0.05</v>
      </c>
      <c r="E31" s="15">
        <f t="shared" ref="E31:G31" si="10">+D31</f>
        <v>0.05</v>
      </c>
      <c r="F31" s="15">
        <f t="shared" si="10"/>
        <v>0.05</v>
      </c>
      <c r="G31" s="15">
        <f t="shared" si="10"/>
        <v>0.05</v>
      </c>
    </row>
    <row r="32" spans="2:9" x14ac:dyDescent="0.3">
      <c r="B32" s="3"/>
      <c r="C32" s="3"/>
      <c r="D32" s="3"/>
      <c r="E32" s="3"/>
      <c r="F32" s="3"/>
      <c r="G32" s="3"/>
    </row>
    <row r="33" spans="2:8" x14ac:dyDescent="0.3">
      <c r="B33" s="3" t="s">
        <v>17</v>
      </c>
      <c r="C33" s="3"/>
      <c r="D33" s="3"/>
      <c r="E33" s="3"/>
      <c r="F33" s="3"/>
      <c r="G33" s="3"/>
    </row>
    <row r="34" spans="2:8" x14ac:dyDescent="0.3">
      <c r="B34" s="14" t="s">
        <v>18</v>
      </c>
      <c r="C34" s="20">
        <f>+H20</f>
        <v>0.52035198824997608</v>
      </c>
      <c r="D34" s="20">
        <f>+C34</f>
        <v>0.52035198824997608</v>
      </c>
      <c r="E34" s="20">
        <f t="shared" ref="E34:G34" si="11">+D34</f>
        <v>0.52035198824997608</v>
      </c>
      <c r="F34" s="20">
        <f t="shared" si="11"/>
        <v>0.52035198824997608</v>
      </c>
      <c r="G34" s="20">
        <f t="shared" si="11"/>
        <v>0.52035198824997608</v>
      </c>
    </row>
    <row r="35" spans="2:8" x14ac:dyDescent="0.3">
      <c r="B35" s="14" t="s">
        <v>19</v>
      </c>
      <c r="C35" s="20">
        <f>+H19</f>
        <v>0.47964801175002397</v>
      </c>
      <c r="D35" s="20">
        <f>+C35</f>
        <v>0.47964801175002397</v>
      </c>
      <c r="E35" s="20">
        <f t="shared" ref="E35:G35" si="12">+D35</f>
        <v>0.47964801175002397</v>
      </c>
      <c r="F35" s="20">
        <f t="shared" si="12"/>
        <v>0.47964801175002397</v>
      </c>
      <c r="G35" s="20">
        <f t="shared" si="12"/>
        <v>0.47964801175002397</v>
      </c>
    </row>
    <row r="36" spans="2:8" x14ac:dyDescent="0.3">
      <c r="B36" s="3"/>
      <c r="C36" s="3"/>
      <c r="D36" s="3"/>
      <c r="E36" s="3"/>
      <c r="F36" s="3"/>
      <c r="G36" s="3"/>
    </row>
    <row r="37" spans="2:8" x14ac:dyDescent="0.3">
      <c r="B37" s="16" t="s">
        <v>20</v>
      </c>
      <c r="C37" s="21">
        <f>+C35*C31+C34*C26</f>
        <v>7.549724742424882E-2</v>
      </c>
      <c r="D37" s="21">
        <f t="shared" ref="D37:G37" si="13">+D35*D31+D34*D26</f>
        <v>7.549724742424882E-2</v>
      </c>
      <c r="E37" s="21">
        <f t="shared" si="13"/>
        <v>7.549724742424882E-2</v>
      </c>
      <c r="F37" s="21">
        <f t="shared" si="13"/>
        <v>7.549724742424882E-2</v>
      </c>
      <c r="G37" s="21">
        <f t="shared" si="13"/>
        <v>7.549724742424882E-2</v>
      </c>
      <c r="H37" t="s">
        <v>21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7</xdr:col>
                <xdr:colOff>297180</xdr:colOff>
                <xdr:row>35</xdr:row>
                <xdr:rowOff>144780</xdr:rowOff>
              </from>
              <to>
                <xdr:col>13</xdr:col>
                <xdr:colOff>22860</xdr:colOff>
                <xdr:row>37</xdr:row>
                <xdr:rowOff>99060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192C-837A-4CAE-BA85-79F9D5D87AB7}">
  <dimension ref="A1:I40"/>
  <sheetViews>
    <sheetView showGridLines="0" workbookViewId="0">
      <selection activeCell="A10" sqref="A10"/>
    </sheetView>
  </sheetViews>
  <sheetFormatPr defaultRowHeight="14.4" x14ac:dyDescent="0.3"/>
  <cols>
    <col min="2" max="2" width="53.33203125" customWidth="1"/>
    <col min="3" max="7" width="9.33203125" customWidth="1"/>
  </cols>
  <sheetData>
    <row r="1" spans="1:7" ht="21" x14ac:dyDescent="0.4">
      <c r="B1" s="9" t="s">
        <v>11</v>
      </c>
      <c r="C1" s="10"/>
      <c r="D1" s="10"/>
      <c r="E1" s="10"/>
      <c r="F1" s="10"/>
      <c r="G1" s="10"/>
    </row>
    <row r="3" spans="1:7" ht="18" x14ac:dyDescent="0.35">
      <c r="B3" s="8" t="s">
        <v>0</v>
      </c>
    </row>
    <row r="4" spans="1:7" x14ac:dyDescent="0.3">
      <c r="B4" t="s">
        <v>25</v>
      </c>
      <c r="C4" s="12" t="s">
        <v>26</v>
      </c>
    </row>
    <row r="5" spans="1:7" x14ac:dyDescent="0.3">
      <c r="B5" t="s">
        <v>23</v>
      </c>
      <c r="C5" s="12">
        <v>1.1499999999999999</v>
      </c>
    </row>
    <row r="6" spans="1:7" x14ac:dyDescent="0.3">
      <c r="B6" t="s">
        <v>24</v>
      </c>
      <c r="C6" s="13">
        <v>0.06</v>
      </c>
    </row>
    <row r="7" spans="1:7" ht="28.8" x14ac:dyDescent="0.3">
      <c r="B7" s="1" t="s">
        <v>28</v>
      </c>
      <c r="C7" s="13">
        <v>0.03</v>
      </c>
    </row>
    <row r="8" spans="1:7" ht="32.25" customHeight="1" x14ac:dyDescent="0.3">
      <c r="B8" s="1" t="s">
        <v>22</v>
      </c>
      <c r="C8" s="13">
        <v>0.05</v>
      </c>
    </row>
    <row r="9" spans="1:7" x14ac:dyDescent="0.3">
      <c r="B9" t="s">
        <v>27</v>
      </c>
      <c r="C9" s="11" t="s">
        <v>1</v>
      </c>
    </row>
    <row r="10" spans="1:7" x14ac:dyDescent="0.3">
      <c r="A10" s="24" t="s">
        <v>37</v>
      </c>
      <c r="B10" s="24" t="s">
        <v>31</v>
      </c>
      <c r="C10" s="25">
        <v>0.25</v>
      </c>
      <c r="D10" s="24"/>
      <c r="E10" s="24"/>
      <c r="F10" s="24"/>
      <c r="G10" s="24"/>
    </row>
    <row r="11" spans="1:7" x14ac:dyDescent="0.3">
      <c r="C11" s="12"/>
    </row>
    <row r="12" spans="1:7" x14ac:dyDescent="0.3">
      <c r="C12" s="12"/>
    </row>
    <row r="13" spans="1:7" s="7" customFormat="1" ht="21" customHeight="1" x14ac:dyDescent="0.3">
      <c r="B13" s="6" t="s">
        <v>2</v>
      </c>
      <c r="C13" s="6">
        <v>0</v>
      </c>
      <c r="D13" s="6">
        <v>1</v>
      </c>
      <c r="E13" s="6">
        <v>2</v>
      </c>
      <c r="F13" s="6">
        <v>3</v>
      </c>
      <c r="G13" s="6">
        <v>4</v>
      </c>
    </row>
    <row r="14" spans="1:7" ht="21" customHeight="1" x14ac:dyDescent="0.3">
      <c r="B14" t="s">
        <v>3</v>
      </c>
      <c r="C14" s="2">
        <v>687000</v>
      </c>
      <c r="D14" s="2"/>
      <c r="E14" s="2"/>
      <c r="F14" s="2"/>
      <c r="G14" s="2"/>
    </row>
    <row r="15" spans="1:7" ht="21" customHeight="1" x14ac:dyDescent="0.3">
      <c r="B15" t="s">
        <v>4</v>
      </c>
      <c r="C15" s="2"/>
      <c r="D15" s="2">
        <v>96180</v>
      </c>
      <c r="E15" s="2">
        <v>97570</v>
      </c>
      <c r="F15" s="2">
        <v>33380</v>
      </c>
      <c r="G15" s="2">
        <v>394</v>
      </c>
    </row>
    <row r="16" spans="1:7" ht="21" customHeight="1" x14ac:dyDescent="0.3">
      <c r="B16" s="3" t="s">
        <v>5</v>
      </c>
      <c r="C16" s="5">
        <f>+C14</f>
        <v>687000</v>
      </c>
      <c r="D16" s="5">
        <f>+C16+D15</f>
        <v>783180</v>
      </c>
      <c r="E16" s="5">
        <f t="shared" ref="E16:G16" si="0">+D16+E15</f>
        <v>880750</v>
      </c>
      <c r="F16" s="5">
        <f t="shared" si="0"/>
        <v>914130</v>
      </c>
      <c r="G16" s="5">
        <f t="shared" si="0"/>
        <v>914524</v>
      </c>
    </row>
    <row r="17" spans="2:9" ht="21" customHeight="1" x14ac:dyDescent="0.3">
      <c r="B17" t="s">
        <v>6</v>
      </c>
      <c r="C17" s="2">
        <v>410900</v>
      </c>
      <c r="D17" s="2">
        <v>410900</v>
      </c>
      <c r="E17" s="2">
        <v>410900</v>
      </c>
      <c r="F17" s="2">
        <v>410900</v>
      </c>
      <c r="G17" s="2">
        <v>328720</v>
      </c>
    </row>
    <row r="18" spans="2:9" ht="21" customHeight="1" x14ac:dyDescent="0.3">
      <c r="B18" s="3" t="s">
        <v>7</v>
      </c>
      <c r="C18" s="5">
        <f>+C16-C17</f>
        <v>276100</v>
      </c>
      <c r="D18" s="5">
        <f t="shared" ref="D18:G18" si="1">+D16-D17</f>
        <v>372280</v>
      </c>
      <c r="E18" s="5">
        <f t="shared" si="1"/>
        <v>469850</v>
      </c>
      <c r="F18" s="5">
        <f t="shared" si="1"/>
        <v>503230</v>
      </c>
      <c r="G18" s="5">
        <f t="shared" si="1"/>
        <v>585804</v>
      </c>
    </row>
    <row r="19" spans="2:9" ht="21" customHeight="1" x14ac:dyDescent="0.3">
      <c r="C19" s="2"/>
      <c r="D19" s="2"/>
      <c r="E19" s="2"/>
      <c r="F19" s="2"/>
      <c r="G19" s="2"/>
    </row>
    <row r="20" spans="2:9" ht="21" customHeight="1" x14ac:dyDescent="0.3">
      <c r="B20" s="3" t="s">
        <v>8</v>
      </c>
      <c r="C20" s="4">
        <f>+C17/(C17+C18)</f>
        <v>0.59810771470160118</v>
      </c>
      <c r="D20" s="4">
        <f t="shared" ref="D20:G20" si="2">+D17/(D17+D18)</f>
        <v>0.52465589008912383</v>
      </c>
      <c r="E20" s="4">
        <f t="shared" si="2"/>
        <v>0.46653420380357652</v>
      </c>
      <c r="F20" s="4">
        <f t="shared" si="2"/>
        <v>0.44949843020139368</v>
      </c>
      <c r="G20" s="4">
        <f t="shared" si="2"/>
        <v>0.35944381995442437</v>
      </c>
      <c r="H20" s="18">
        <f>AVERAGE(C20:G20)</f>
        <v>0.47964801175002397</v>
      </c>
      <c r="I20" s="19" t="s">
        <v>10</v>
      </c>
    </row>
    <row r="21" spans="2:9" ht="21" customHeight="1" x14ac:dyDescent="0.3">
      <c r="B21" s="3" t="s">
        <v>9</v>
      </c>
      <c r="C21" s="4">
        <f>1-C20</f>
        <v>0.40189228529839882</v>
      </c>
      <c r="D21" s="4">
        <f t="shared" ref="D21:G21" si="3">1-D20</f>
        <v>0.47534410991087617</v>
      </c>
      <c r="E21" s="4">
        <f t="shared" si="3"/>
        <v>0.53346579619642354</v>
      </c>
      <c r="F21" s="4">
        <f t="shared" si="3"/>
        <v>0.55050156979860632</v>
      </c>
      <c r="G21" s="4">
        <f t="shared" si="3"/>
        <v>0.64055618004557568</v>
      </c>
      <c r="H21" s="18">
        <f>AVERAGE(C21:G21)</f>
        <v>0.52035198824997608</v>
      </c>
      <c r="I21" s="19" t="s">
        <v>10</v>
      </c>
    </row>
    <row r="24" spans="2:9" ht="18" x14ac:dyDescent="0.35">
      <c r="B24" s="8" t="s">
        <v>29</v>
      </c>
    </row>
    <row r="26" spans="2:9" x14ac:dyDescent="0.3">
      <c r="B26" s="6" t="s">
        <v>2</v>
      </c>
      <c r="C26" s="6">
        <v>0</v>
      </c>
      <c r="D26" s="6">
        <v>1</v>
      </c>
      <c r="E26" s="6">
        <v>2</v>
      </c>
      <c r="F26" s="6">
        <v>3</v>
      </c>
      <c r="G26" s="6">
        <v>4</v>
      </c>
    </row>
    <row r="27" spans="2:9" ht="15.6" x14ac:dyDescent="0.35">
      <c r="B27" s="3" t="s">
        <v>32</v>
      </c>
      <c r="C27" s="17">
        <f>+C29*C30+C28</f>
        <v>9.8999999999999991E-2</v>
      </c>
      <c r="D27" s="17">
        <f t="shared" ref="D27:G27" si="4">+D29*D30+D28</f>
        <v>9.8999999999999991E-2</v>
      </c>
      <c r="E27" s="17">
        <f t="shared" si="4"/>
        <v>9.8999999999999991E-2</v>
      </c>
      <c r="F27" s="17">
        <f t="shared" si="4"/>
        <v>9.8999999999999991E-2</v>
      </c>
      <c r="G27" s="17">
        <f t="shared" si="4"/>
        <v>9.8999999999999991E-2</v>
      </c>
      <c r="H27" t="s">
        <v>30</v>
      </c>
    </row>
    <row r="28" spans="2:9" x14ac:dyDescent="0.3">
      <c r="B28" s="14" t="s">
        <v>13</v>
      </c>
      <c r="C28" s="15">
        <f>+C7</f>
        <v>0.03</v>
      </c>
      <c r="D28" s="15">
        <f>+C28</f>
        <v>0.03</v>
      </c>
      <c r="E28" s="15">
        <f t="shared" ref="E28:G28" si="5">+D28</f>
        <v>0.03</v>
      </c>
      <c r="F28" s="15">
        <f t="shared" si="5"/>
        <v>0.03</v>
      </c>
      <c r="G28" s="15">
        <f t="shared" si="5"/>
        <v>0.03</v>
      </c>
    </row>
    <row r="29" spans="2:9" x14ac:dyDescent="0.3">
      <c r="B29" s="14" t="s">
        <v>14</v>
      </c>
      <c r="C29" s="15">
        <f>+C6</f>
        <v>0.06</v>
      </c>
      <c r="D29" s="15">
        <f t="shared" ref="D29:G30" si="6">+C29</f>
        <v>0.06</v>
      </c>
      <c r="E29" s="15">
        <f t="shared" si="6"/>
        <v>0.06</v>
      </c>
      <c r="F29" s="15">
        <f t="shared" si="6"/>
        <v>0.06</v>
      </c>
      <c r="G29" s="15">
        <f t="shared" si="6"/>
        <v>0.06</v>
      </c>
    </row>
    <row r="30" spans="2:9" x14ac:dyDescent="0.3">
      <c r="B30" s="14" t="s">
        <v>15</v>
      </c>
      <c r="C30" s="3">
        <f>+C5</f>
        <v>1.1499999999999999</v>
      </c>
      <c r="D30" s="15">
        <f t="shared" si="6"/>
        <v>1.1499999999999999</v>
      </c>
      <c r="E30" s="15">
        <f t="shared" si="6"/>
        <v>1.1499999999999999</v>
      </c>
      <c r="F30" s="15">
        <f t="shared" si="6"/>
        <v>1.1499999999999999</v>
      </c>
      <c r="G30" s="15">
        <f t="shared" si="6"/>
        <v>1.1499999999999999</v>
      </c>
    </row>
    <row r="31" spans="2:9" x14ac:dyDescent="0.3">
      <c r="B31" s="3"/>
      <c r="C31" s="3"/>
      <c r="D31" s="3"/>
      <c r="E31" s="3"/>
      <c r="F31" s="3"/>
      <c r="G31" s="3"/>
    </row>
    <row r="32" spans="2:9" x14ac:dyDescent="0.3">
      <c r="B32" s="3" t="s">
        <v>33</v>
      </c>
      <c r="C32" s="17">
        <f>+C33*(1-C34)</f>
        <v>3.7500000000000006E-2</v>
      </c>
      <c r="D32" s="17">
        <f t="shared" ref="D32:G32" si="7">+D33*(1-D34)</f>
        <v>3.7500000000000006E-2</v>
      </c>
      <c r="E32" s="17">
        <f t="shared" si="7"/>
        <v>3.7500000000000006E-2</v>
      </c>
      <c r="F32" s="17">
        <f t="shared" si="7"/>
        <v>3.7500000000000006E-2</v>
      </c>
      <c r="G32" s="17">
        <f t="shared" si="7"/>
        <v>3.7500000000000006E-2</v>
      </c>
    </row>
    <row r="33" spans="1:8" x14ac:dyDescent="0.3">
      <c r="B33" s="14" t="s">
        <v>34</v>
      </c>
      <c r="C33" s="15">
        <f>+C8</f>
        <v>0.05</v>
      </c>
      <c r="D33" s="15">
        <f>+C33</f>
        <v>0.05</v>
      </c>
      <c r="E33" s="15">
        <f t="shared" ref="E33:G34" si="8">+D33</f>
        <v>0.05</v>
      </c>
      <c r="F33" s="15">
        <f t="shared" si="8"/>
        <v>0.05</v>
      </c>
      <c r="G33" s="15">
        <f t="shared" si="8"/>
        <v>0.05</v>
      </c>
    </row>
    <row r="34" spans="1:8" x14ac:dyDescent="0.3">
      <c r="A34" s="24" t="s">
        <v>37</v>
      </c>
      <c r="B34" s="14" t="s">
        <v>35</v>
      </c>
      <c r="C34" s="15">
        <f>+C10</f>
        <v>0.25</v>
      </c>
      <c r="D34" s="15">
        <f>+C34</f>
        <v>0.25</v>
      </c>
      <c r="E34" s="15">
        <f t="shared" si="8"/>
        <v>0.25</v>
      </c>
      <c r="F34" s="15">
        <f t="shared" si="8"/>
        <v>0.25</v>
      </c>
      <c r="G34" s="15">
        <f t="shared" si="8"/>
        <v>0.25</v>
      </c>
    </row>
    <row r="35" spans="1:8" x14ac:dyDescent="0.3">
      <c r="B35" s="3"/>
      <c r="C35" s="3"/>
      <c r="D35" s="3"/>
      <c r="E35" s="3"/>
      <c r="F35" s="3"/>
      <c r="G35" s="3"/>
    </row>
    <row r="36" spans="1:8" x14ac:dyDescent="0.3">
      <c r="B36" s="3" t="s">
        <v>17</v>
      </c>
      <c r="C36" s="3"/>
      <c r="D36" s="3"/>
      <c r="E36" s="3"/>
      <c r="F36" s="3"/>
      <c r="G36" s="3"/>
    </row>
    <row r="37" spans="1:8" x14ac:dyDescent="0.3">
      <c r="B37" s="14" t="s">
        <v>18</v>
      </c>
      <c r="C37" s="20">
        <f>+H21</f>
        <v>0.52035198824997608</v>
      </c>
      <c r="D37" s="20">
        <f>+C37</f>
        <v>0.52035198824997608</v>
      </c>
      <c r="E37" s="20">
        <f t="shared" ref="E37:G38" si="9">+D37</f>
        <v>0.52035198824997608</v>
      </c>
      <c r="F37" s="20">
        <f t="shared" si="9"/>
        <v>0.52035198824997608</v>
      </c>
      <c r="G37" s="20">
        <f t="shared" si="9"/>
        <v>0.52035198824997608</v>
      </c>
    </row>
    <row r="38" spans="1:8" x14ac:dyDescent="0.3">
      <c r="B38" s="14" t="s">
        <v>19</v>
      </c>
      <c r="C38" s="20">
        <f>+H20</f>
        <v>0.47964801175002397</v>
      </c>
      <c r="D38" s="20">
        <f>+C38</f>
        <v>0.47964801175002397</v>
      </c>
      <c r="E38" s="20">
        <f t="shared" si="9"/>
        <v>0.47964801175002397</v>
      </c>
      <c r="F38" s="20">
        <f t="shared" si="9"/>
        <v>0.47964801175002397</v>
      </c>
      <c r="G38" s="20">
        <f t="shared" si="9"/>
        <v>0.47964801175002397</v>
      </c>
    </row>
    <row r="39" spans="1:8" x14ac:dyDescent="0.3">
      <c r="B39" s="3"/>
      <c r="C39" s="3"/>
      <c r="D39" s="3"/>
      <c r="E39" s="3"/>
      <c r="F39" s="3"/>
      <c r="G39" s="3"/>
    </row>
    <row r="40" spans="1:8" x14ac:dyDescent="0.3">
      <c r="B40" s="16" t="s">
        <v>20</v>
      </c>
      <c r="C40" s="21">
        <f>+C38*C32+C37*C27</f>
        <v>6.9501647277373527E-2</v>
      </c>
      <c r="D40" s="21">
        <f t="shared" ref="D40:G40" si="10">+D38*D32+D37*D27</f>
        <v>6.9501647277373527E-2</v>
      </c>
      <c r="E40" s="21">
        <f t="shared" si="10"/>
        <v>6.9501647277373527E-2</v>
      </c>
      <c r="F40" s="21">
        <f t="shared" si="10"/>
        <v>6.9501647277373527E-2</v>
      </c>
      <c r="G40" s="21">
        <f t="shared" si="10"/>
        <v>6.9501647277373527E-2</v>
      </c>
      <c r="H40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C907-9139-4139-BC3A-9FDE345AF733}">
  <dimension ref="B1:D40"/>
  <sheetViews>
    <sheetView showGridLines="0" tabSelected="1" topLeftCell="A18" workbookViewId="0">
      <selection activeCell="B24" sqref="B24:F24"/>
    </sheetView>
  </sheetViews>
  <sheetFormatPr defaultRowHeight="14.4" x14ac:dyDescent="0.3"/>
  <cols>
    <col min="2" max="2" width="50" customWidth="1"/>
    <col min="3" max="3" width="9.33203125" customWidth="1"/>
  </cols>
  <sheetData>
    <row r="1" spans="2:3" ht="21" x14ac:dyDescent="0.4">
      <c r="B1" s="9" t="s">
        <v>11</v>
      </c>
      <c r="C1" s="10"/>
    </row>
    <row r="3" spans="2:3" ht="18" x14ac:dyDescent="0.35">
      <c r="B3" s="8" t="s">
        <v>0</v>
      </c>
    </row>
    <row r="4" spans="2:3" x14ac:dyDescent="0.3">
      <c r="B4" t="s">
        <v>25</v>
      </c>
      <c r="C4" s="12" t="s">
        <v>26</v>
      </c>
    </row>
    <row r="5" spans="2:3" x14ac:dyDescent="0.3">
      <c r="B5" t="s">
        <v>23</v>
      </c>
      <c r="C5" s="12">
        <v>1.1499999999999999</v>
      </c>
    </row>
    <row r="6" spans="2:3" x14ac:dyDescent="0.3">
      <c r="B6" t="s">
        <v>24</v>
      </c>
      <c r="C6" s="13">
        <v>0.06</v>
      </c>
    </row>
    <row r="7" spans="2:3" ht="28.8" x14ac:dyDescent="0.3">
      <c r="B7" s="1" t="s">
        <v>28</v>
      </c>
      <c r="C7" s="13">
        <v>0.03</v>
      </c>
    </row>
    <row r="8" spans="2:3" ht="32.25" customHeight="1" x14ac:dyDescent="0.3">
      <c r="B8" s="1" t="s">
        <v>22</v>
      </c>
      <c r="C8" s="13">
        <v>0.05</v>
      </c>
    </row>
    <row r="9" spans="2:3" hidden="1" x14ac:dyDescent="0.3">
      <c r="B9" t="s">
        <v>27</v>
      </c>
      <c r="C9" s="11" t="s">
        <v>1</v>
      </c>
    </row>
    <row r="10" spans="2:3" x14ac:dyDescent="0.3">
      <c r="B10" t="s">
        <v>31</v>
      </c>
      <c r="C10" s="13">
        <v>0.25</v>
      </c>
    </row>
    <row r="11" spans="2:3" x14ac:dyDescent="0.3">
      <c r="C11" s="12"/>
    </row>
    <row r="12" spans="2:3" x14ac:dyDescent="0.3">
      <c r="C12" s="12"/>
    </row>
    <row r="13" spans="2:3" s="7" customFormat="1" ht="25.2" customHeight="1" x14ac:dyDescent="0.3">
      <c r="B13" s="6" t="s">
        <v>2</v>
      </c>
      <c r="C13" s="22" t="s">
        <v>36</v>
      </c>
    </row>
    <row r="14" spans="2:3" ht="21" customHeight="1" x14ac:dyDescent="0.3">
      <c r="B14" t="s">
        <v>3</v>
      </c>
      <c r="C14" s="2">
        <v>5000</v>
      </c>
    </row>
    <row r="15" spans="2:3" ht="21" customHeight="1" x14ac:dyDescent="0.3">
      <c r="B15" t="s">
        <v>4</v>
      </c>
      <c r="C15" s="2">
        <v>2000</v>
      </c>
    </row>
    <row r="16" spans="2:3" ht="21" customHeight="1" x14ac:dyDescent="0.3">
      <c r="B16" s="3" t="s">
        <v>5</v>
      </c>
      <c r="C16" s="5">
        <f>+C14+C15</f>
        <v>7000</v>
      </c>
    </row>
    <row r="17" spans="2:4" ht="21" customHeight="1" x14ac:dyDescent="0.3">
      <c r="B17" t="s">
        <v>6</v>
      </c>
      <c r="C17" s="2">
        <v>5000</v>
      </c>
    </row>
    <row r="18" spans="2:4" ht="21" customHeight="1" x14ac:dyDescent="0.3">
      <c r="B18" s="3" t="s">
        <v>7</v>
      </c>
      <c r="C18" s="5">
        <f>+C16-C17</f>
        <v>2000</v>
      </c>
    </row>
    <row r="19" spans="2:4" x14ac:dyDescent="0.3">
      <c r="C19" s="2"/>
    </row>
    <row r="20" spans="2:4" x14ac:dyDescent="0.3">
      <c r="B20" s="3" t="s">
        <v>8</v>
      </c>
      <c r="C20" s="4">
        <f>+C17/(C17+C18)</f>
        <v>0.7142857142857143</v>
      </c>
    </row>
    <row r="21" spans="2:4" x14ac:dyDescent="0.3">
      <c r="B21" s="3" t="s">
        <v>9</v>
      </c>
      <c r="C21" s="4">
        <f>1-C20</f>
        <v>0.2857142857142857</v>
      </c>
    </row>
    <row r="24" spans="2:4" ht="18" x14ac:dyDescent="0.35">
      <c r="B24" s="8" t="s">
        <v>38</v>
      </c>
    </row>
    <row r="26" spans="2:4" ht="25.2" customHeight="1" x14ac:dyDescent="0.3">
      <c r="B26" s="6"/>
      <c r="C26" s="6" t="str">
        <f>+C13</f>
        <v>Ano 1</v>
      </c>
    </row>
    <row r="27" spans="2:4" ht="15.6" x14ac:dyDescent="0.35">
      <c r="B27" s="3" t="s">
        <v>32</v>
      </c>
      <c r="C27" s="17">
        <f>+C29*C30+C28</f>
        <v>9.8999999999999991E-2</v>
      </c>
      <c r="D27" t="s">
        <v>30</v>
      </c>
    </row>
    <row r="28" spans="2:4" x14ac:dyDescent="0.3">
      <c r="B28" s="14" t="s">
        <v>13</v>
      </c>
      <c r="C28" s="15">
        <f>+C7</f>
        <v>0.03</v>
      </c>
    </row>
    <row r="29" spans="2:4" x14ac:dyDescent="0.3">
      <c r="B29" s="14" t="s">
        <v>14</v>
      </c>
      <c r="C29" s="15">
        <f>+C6</f>
        <v>0.06</v>
      </c>
    </row>
    <row r="30" spans="2:4" x14ac:dyDescent="0.3">
      <c r="B30" s="14" t="s">
        <v>15</v>
      </c>
      <c r="C30" s="3">
        <f>+C5</f>
        <v>1.1499999999999999</v>
      </c>
    </row>
    <row r="31" spans="2:4" x14ac:dyDescent="0.3">
      <c r="B31" s="3"/>
      <c r="C31" s="3"/>
    </row>
    <row r="32" spans="2:4" x14ac:dyDescent="0.3">
      <c r="B32" s="3" t="s">
        <v>33</v>
      </c>
      <c r="C32" s="17">
        <f>+C33*(1-C34)</f>
        <v>3.7500000000000006E-2</v>
      </c>
    </row>
    <row r="33" spans="2:3" x14ac:dyDescent="0.3">
      <c r="B33" s="14" t="s">
        <v>34</v>
      </c>
      <c r="C33" s="15">
        <f>+C8</f>
        <v>0.05</v>
      </c>
    </row>
    <row r="34" spans="2:3" x14ac:dyDescent="0.3">
      <c r="B34" s="14" t="s">
        <v>35</v>
      </c>
      <c r="C34" s="15">
        <f>+C10</f>
        <v>0.25</v>
      </c>
    </row>
    <row r="35" spans="2:3" x14ac:dyDescent="0.3">
      <c r="B35" s="3"/>
      <c r="C35" s="3"/>
    </row>
    <row r="36" spans="2:3" x14ac:dyDescent="0.3">
      <c r="B36" s="3" t="s">
        <v>17</v>
      </c>
      <c r="C36" s="3"/>
    </row>
    <row r="37" spans="2:3" x14ac:dyDescent="0.3">
      <c r="B37" s="14" t="s">
        <v>18</v>
      </c>
      <c r="C37" s="23">
        <f>+C21</f>
        <v>0.2857142857142857</v>
      </c>
    </row>
    <row r="38" spans="2:3" x14ac:dyDescent="0.3">
      <c r="B38" s="14" t="s">
        <v>19</v>
      </c>
      <c r="C38" s="23">
        <f>+C20</f>
        <v>0.7142857142857143</v>
      </c>
    </row>
    <row r="39" spans="2:3" x14ac:dyDescent="0.3">
      <c r="B39" s="3"/>
      <c r="C39" s="3"/>
    </row>
    <row r="40" spans="2:3" x14ac:dyDescent="0.3">
      <c r="B40" s="16" t="s">
        <v>20</v>
      </c>
      <c r="C40" s="21">
        <f>+C38*C32+C37*C27</f>
        <v>5.5071428571428577E-2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WACC (CFG)</vt:lpstr>
      <vt:lpstr>WACC(FCF)</vt:lpstr>
      <vt:lpstr>WACC(FCF) - 1 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Bastiao</dc:creator>
  <cp:lastModifiedBy>Rita Bastiao</cp:lastModifiedBy>
  <dcterms:created xsi:type="dcterms:W3CDTF">2021-10-30T16:05:44Z</dcterms:created>
  <dcterms:modified xsi:type="dcterms:W3CDTF">2021-11-07T16:05:43Z</dcterms:modified>
</cp:coreProperties>
</file>