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marco/Desktop/"/>
    </mc:Choice>
  </mc:AlternateContent>
  <xr:revisionPtr revIDLastSave="0" documentId="13_ncr:1_{EE6A1B74-A9A3-984B-B0D2-292BAC5EDF60}" xr6:coauthVersionLast="47" xr6:coauthVersionMax="47" xr10:uidLastSave="{00000000-0000-0000-0000-000000000000}"/>
  <bookViews>
    <workbookView xWindow="0" yWindow="500" windowWidth="21540" windowHeight="15980" xr2:uid="{00000000-000D-0000-FFFF-FFFF00000000}"/>
  </bookViews>
  <sheets>
    <sheet name="BLANK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2" l="1"/>
  <c r="D61" i="2"/>
  <c r="D54" i="2"/>
  <c r="D58" i="2"/>
  <c r="D57" i="2"/>
  <c r="D56" i="2"/>
  <c r="D43" i="2"/>
  <c r="D44" i="2"/>
  <c r="D24" i="2"/>
  <c r="D26" i="2"/>
  <c r="E28" i="2"/>
  <c r="D47" i="2"/>
  <c r="D48" i="2"/>
  <c r="D35" i="2"/>
  <c r="E68" i="2" s="1"/>
  <c r="D69" i="2"/>
  <c r="D70" i="2"/>
  <c r="E91" i="2"/>
  <c r="F91" i="2"/>
  <c r="G91" i="2"/>
  <c r="H91" i="2"/>
  <c r="E88" i="2"/>
  <c r="F88" i="2"/>
  <c r="G88" i="2"/>
  <c r="H88" i="2"/>
  <c r="E89" i="2"/>
  <c r="E90" i="2" s="1"/>
  <c r="F89" i="2"/>
  <c r="F90" i="2" s="1"/>
  <c r="G89" i="2"/>
  <c r="G90" i="2" s="1"/>
  <c r="H89" i="2"/>
  <c r="H90" i="2" s="1"/>
  <c r="E87" i="2"/>
  <c r="F87" i="2"/>
  <c r="G87" i="2"/>
  <c r="H87" i="2"/>
  <c r="D87" i="2"/>
  <c r="E85" i="2"/>
  <c r="F85" i="2"/>
  <c r="G85" i="2"/>
  <c r="H85" i="2"/>
  <c r="D84" i="2"/>
  <c r="E84" i="2"/>
  <c r="F84" i="2"/>
  <c r="G84" i="2"/>
  <c r="H84" i="2"/>
  <c r="E82" i="2"/>
  <c r="F82" i="2"/>
  <c r="G82" i="2"/>
  <c r="H82" i="2"/>
  <c r="D82" i="2"/>
  <c r="E81" i="2"/>
  <c r="F81" i="2"/>
  <c r="G81" i="2"/>
  <c r="H81" i="2"/>
  <c r="D81" i="2"/>
  <c r="E80" i="2"/>
  <c r="F80" i="2"/>
  <c r="G80" i="2"/>
  <c r="H80" i="2"/>
  <c r="D80" i="2"/>
  <c r="E79" i="2"/>
  <c r="F79" i="2"/>
  <c r="G79" i="2"/>
  <c r="H79" i="2"/>
  <c r="E78" i="2"/>
  <c r="F78" i="2"/>
  <c r="G78" i="2"/>
  <c r="H78" i="2"/>
  <c r="D78" i="2"/>
  <c r="E76" i="2"/>
  <c r="F76" i="2"/>
  <c r="G76" i="2"/>
  <c r="H76" i="2"/>
  <c r="D76" i="2"/>
  <c r="E75" i="2"/>
  <c r="F75" i="2"/>
  <c r="G75" i="2"/>
  <c r="H75" i="2"/>
  <c r="E74" i="2"/>
  <c r="F74" i="2"/>
  <c r="G74" i="2"/>
  <c r="H74" i="2"/>
  <c r="F68" i="2"/>
  <c r="G68" i="2"/>
  <c r="H68" i="2"/>
  <c r="E69" i="2"/>
  <c r="F69" i="2"/>
  <c r="F70" i="2" s="1"/>
  <c r="G69" i="2"/>
  <c r="G70" i="2" s="1"/>
  <c r="H69" i="2"/>
  <c r="H70" i="2" s="1"/>
  <c r="D68" i="2"/>
  <c r="E66" i="2"/>
  <c r="F66" i="2"/>
  <c r="G66" i="2"/>
  <c r="H66" i="2"/>
  <c r="D66" i="2"/>
  <c r="E65" i="2"/>
  <c r="F65" i="2"/>
  <c r="G65" i="2"/>
  <c r="H65" i="2"/>
  <c r="D65" i="2"/>
  <c r="E64" i="2"/>
  <c r="F64" i="2"/>
  <c r="G64" i="2"/>
  <c r="H64" i="2"/>
  <c r="D64" i="2"/>
  <c r="E62" i="2"/>
  <c r="F62" i="2"/>
  <c r="G62" i="2"/>
  <c r="H62" i="2"/>
  <c r="D62" i="2"/>
  <c r="E61" i="2"/>
  <c r="F61" i="2"/>
  <c r="G61" i="2"/>
  <c r="H61" i="2"/>
  <c r="E59" i="2"/>
  <c r="F59" i="2"/>
  <c r="G59" i="2"/>
  <c r="H59" i="2"/>
  <c r="D59" i="2"/>
  <c r="E56" i="2"/>
  <c r="F56" i="2"/>
  <c r="G56" i="2"/>
  <c r="H56" i="2"/>
  <c r="E57" i="2"/>
  <c r="F57" i="2"/>
  <c r="G57" i="2"/>
  <c r="H57" i="2"/>
  <c r="E58" i="2"/>
  <c r="F58" i="2"/>
  <c r="G58" i="2"/>
  <c r="H58" i="2"/>
  <c r="E55" i="2"/>
  <c r="F55" i="2"/>
  <c r="G55" i="2"/>
  <c r="H55" i="2"/>
  <c r="E54" i="2"/>
  <c r="F54" i="2"/>
  <c r="G54" i="2"/>
  <c r="H54" i="2"/>
  <c r="E51" i="2"/>
  <c r="F51" i="2"/>
  <c r="G51" i="2"/>
  <c r="H51" i="2"/>
  <c r="E35" i="2"/>
  <c r="E38" i="2" s="1"/>
  <c r="E41" i="2" s="1"/>
  <c r="F35" i="2"/>
  <c r="G35" i="2"/>
  <c r="H35" i="2"/>
  <c r="H38" i="2" s="1"/>
  <c r="H41" i="2" s="1"/>
  <c r="E49" i="2"/>
  <c r="F49" i="2"/>
  <c r="G49" i="2"/>
  <c r="H49" i="2"/>
  <c r="D49" i="2"/>
  <c r="E48" i="2"/>
  <c r="F48" i="2"/>
  <c r="G48" i="2"/>
  <c r="H48" i="2"/>
  <c r="E47" i="2"/>
  <c r="F47" i="2"/>
  <c r="G47" i="2" s="1"/>
  <c r="H47" i="2" s="1"/>
  <c r="E46" i="2"/>
  <c r="F46" i="2"/>
  <c r="G46" i="2"/>
  <c r="H46" i="2"/>
  <c r="D46" i="2"/>
  <c r="E44" i="2"/>
  <c r="F44" i="2"/>
  <c r="G44" i="2"/>
  <c r="H44" i="2"/>
  <c r="E43" i="2"/>
  <c r="F43" i="2"/>
  <c r="G43" i="2"/>
  <c r="H43" i="2"/>
  <c r="F41" i="2"/>
  <c r="G41" i="2"/>
  <c r="F38" i="2"/>
  <c r="G38" i="2"/>
  <c r="E40" i="2"/>
  <c r="F40" i="2"/>
  <c r="G40" i="2"/>
  <c r="H40" i="2"/>
  <c r="D40" i="2"/>
  <c r="E39" i="2"/>
  <c r="D39" i="2"/>
  <c r="F39" i="2"/>
  <c r="G39" i="2" s="1"/>
  <c r="H39" i="2" s="1"/>
  <c r="E37" i="2"/>
  <c r="F37" i="2"/>
  <c r="G37" i="2"/>
  <c r="H37" i="2"/>
  <c r="D37" i="2"/>
  <c r="E36" i="2"/>
  <c r="F36" i="2"/>
  <c r="G36" i="2"/>
  <c r="H36" i="2"/>
  <c r="D36" i="2"/>
  <c r="E25" i="2"/>
  <c r="F25" i="2"/>
  <c r="G25" i="2"/>
  <c r="H25" i="2"/>
  <c r="D25" i="2"/>
  <c r="E45" i="2"/>
  <c r="F45" i="2" s="1"/>
  <c r="G45" i="2" s="1"/>
  <c r="H45" i="2" s="1"/>
  <c r="D45" i="2"/>
  <c r="E32" i="2"/>
  <c r="F32" i="2"/>
  <c r="G32" i="2"/>
  <c r="H32" i="2"/>
  <c r="D32" i="2"/>
  <c r="G27" i="2"/>
  <c r="E26" i="2"/>
  <c r="E27" i="2" s="1"/>
  <c r="F26" i="2"/>
  <c r="G26" i="2"/>
  <c r="G28" i="2" s="1"/>
  <c r="H26" i="2"/>
  <c r="E24" i="2"/>
  <c r="F24" i="2"/>
  <c r="G24" i="2"/>
  <c r="H24" i="2"/>
  <c r="E23" i="2"/>
  <c r="F23" i="2"/>
  <c r="G23" i="2"/>
  <c r="H23" i="2"/>
  <c r="D23" i="2"/>
  <c r="E22" i="2"/>
  <c r="F22" i="2"/>
  <c r="G22" i="2"/>
  <c r="H22" i="2"/>
  <c r="D22" i="2"/>
  <c r="E21" i="2"/>
  <c r="F21" i="2"/>
  <c r="G21" i="2"/>
  <c r="H21" i="2"/>
  <c r="D21" i="2"/>
  <c r="E20" i="2"/>
  <c r="F20" i="2"/>
  <c r="G20" i="2"/>
  <c r="H20" i="2"/>
  <c r="D20" i="2"/>
  <c r="F19" i="2"/>
  <c r="G19" i="2" s="1"/>
  <c r="H19" i="2" s="1"/>
  <c r="E19" i="2"/>
  <c r="D19" i="2"/>
  <c r="E13" i="2"/>
  <c r="F13" i="2" s="1"/>
  <c r="G13" i="2" s="1"/>
  <c r="H13" i="2" s="1"/>
  <c r="E14" i="2"/>
  <c r="F14" i="2" s="1"/>
  <c r="G14" i="2" s="1"/>
  <c r="H14" i="2" s="1"/>
  <c r="E15" i="2"/>
  <c r="F15" i="2" s="1"/>
  <c r="G15" i="2" s="1"/>
  <c r="H15" i="2" s="1"/>
  <c r="E16" i="2"/>
  <c r="F16" i="2" s="1"/>
  <c r="G16" i="2" s="1"/>
  <c r="H16" i="2" s="1"/>
  <c r="D16" i="2"/>
  <c r="D15" i="2"/>
  <c r="D14" i="2"/>
  <c r="D13" i="2"/>
  <c r="E9" i="2"/>
  <c r="F9" i="2" s="1"/>
  <c r="G9" i="2" s="1"/>
  <c r="H9" i="2" s="1"/>
  <c r="E10" i="2"/>
  <c r="F10" i="2" s="1"/>
  <c r="G10" i="2" s="1"/>
  <c r="H10" i="2" s="1"/>
  <c r="E11" i="2"/>
  <c r="F11" i="2" s="1"/>
  <c r="G11" i="2" s="1"/>
  <c r="H11" i="2" s="1"/>
  <c r="D11" i="2"/>
  <c r="D10" i="2"/>
  <c r="D9" i="2"/>
  <c r="E7" i="2"/>
  <c r="F7" i="2" s="1"/>
  <c r="G7" i="2" s="1"/>
  <c r="D7" i="2"/>
  <c r="D6" i="2"/>
  <c r="E6" i="2"/>
  <c r="F6" i="2" s="1"/>
  <c r="G6" i="2" s="1"/>
  <c r="E5" i="2"/>
  <c r="F5" i="2" s="1"/>
  <c r="G5" i="2" s="1"/>
  <c r="H5" i="2" s="1"/>
  <c r="D5" i="2"/>
  <c r="E4" i="2"/>
  <c r="F4" i="2" s="1"/>
  <c r="G4" i="2" s="1"/>
  <c r="H4" i="2" s="1"/>
  <c r="D4" i="2"/>
  <c r="E70" i="2" l="1"/>
  <c r="G30" i="2"/>
  <c r="G29" i="2"/>
  <c r="H27" i="2"/>
  <c r="H28" i="2" s="1"/>
  <c r="F27" i="2"/>
  <c r="F28" i="2" s="1"/>
  <c r="D28" i="2"/>
  <c r="D27" i="2"/>
  <c r="E3" i="2"/>
  <c r="F3" i="2" s="1"/>
  <c r="G3" i="2" s="1"/>
  <c r="F29" i="2" l="1"/>
  <c r="F30" i="2" s="1"/>
  <c r="H29" i="2"/>
  <c r="H30" i="2" s="1"/>
  <c r="E29" i="2"/>
  <c r="E30" i="2" s="1"/>
  <c r="D30" i="2"/>
  <c r="D29" i="2"/>
  <c r="D38" i="2" l="1"/>
  <c r="D41" i="2" l="1"/>
  <c r="D75" i="2"/>
  <c r="D89" i="2" l="1"/>
  <c r="D88" i="2"/>
  <c r="D90" i="2" s="1"/>
  <c r="D91" i="2" s="1"/>
  <c r="D51" i="2"/>
  <c r="D74" i="2"/>
  <c r="D79" i="2"/>
  <c r="D85" i="2"/>
</calcChain>
</file>

<file path=xl/sharedStrings.xml><?xml version="1.0" encoding="utf-8"?>
<sst xmlns="http://schemas.openxmlformats.org/spreadsheetml/2006/main" count="83" uniqueCount="83">
  <si>
    <t>FORECAST ASSUMPTIONS</t>
  </si>
  <si>
    <t>Sales growth and margins</t>
  </si>
  <si>
    <t>Sales growth (y-o-y)</t>
  </si>
  <si>
    <t>n.a.</t>
  </si>
  <si>
    <t>COGS % Sales</t>
  </si>
  <si>
    <t>SGA % Sales</t>
  </si>
  <si>
    <t>Depreciation % Sales</t>
  </si>
  <si>
    <t>Capital expenditures % Sales</t>
  </si>
  <si>
    <t>Interest expense, taxes and dividends</t>
  </si>
  <si>
    <t>Cost of debt (% per annum)</t>
  </si>
  <si>
    <t>Tax rate (%)</t>
  </si>
  <si>
    <t>Dividend payout ratio (%)</t>
  </si>
  <si>
    <t>Productivity (Working capital)</t>
  </si>
  <si>
    <t>Days of Receivables = AR / (Revenue/365)</t>
  </si>
  <si>
    <t>Days of Inventory = Inventory / (COGS/365)</t>
  </si>
  <si>
    <t>Days of Payables = AP / (COGS/365)</t>
  </si>
  <si>
    <t>Cash Conversion Cycle = Days AR + Days Inv - Days AP</t>
  </si>
  <si>
    <t>INCOME STATEMENT</t>
  </si>
  <si>
    <t>Revenue / Sales</t>
  </si>
  <si>
    <t>Less: Cost of Goods Sold (COGS)</t>
  </si>
  <si>
    <t>Gross Profit</t>
  </si>
  <si>
    <t>Less: Sales, General &amp; Administrative (SG&amp;A)</t>
  </si>
  <si>
    <t>Less: Depreciation &amp; Amortization</t>
  </si>
  <si>
    <t>Operating Profit (EBIT)</t>
  </si>
  <si>
    <t>Less: Interest Expense</t>
  </si>
  <si>
    <t>Earnings Before Taxes (EBT)</t>
  </si>
  <si>
    <t>Less: Taxes (@ 20%)</t>
  </si>
  <si>
    <t>Net Income (NI)</t>
  </si>
  <si>
    <t>- Dividends to Common</t>
  </si>
  <si>
    <t>Retained Earnings</t>
  </si>
  <si>
    <t>EBITDA = EBIT + D&amp;A</t>
  </si>
  <si>
    <t>BALANCE SHEET</t>
  </si>
  <si>
    <t>Cash (PLUG)</t>
  </si>
  <si>
    <t>Accounts Receivable</t>
  </si>
  <si>
    <t>Inventory</t>
  </si>
  <si>
    <t>Total Current Assets</t>
  </si>
  <si>
    <t>Property, Plant &amp; Equipment (PP&amp;E)</t>
  </si>
  <si>
    <t>Total Long Term Assets</t>
  </si>
  <si>
    <t>ASSETS</t>
  </si>
  <si>
    <t>Accounts Payable</t>
  </si>
  <si>
    <t>Total Current Liaibilities</t>
  </si>
  <si>
    <t>Total Debt</t>
  </si>
  <si>
    <t>LIABILITIES</t>
  </si>
  <si>
    <t>Common Equity</t>
  </si>
  <si>
    <t>SHAREHOLDERS' EQUITY</t>
  </si>
  <si>
    <t>TOTAL LIABILITIES + SHAREHOLDERS' EQUITY</t>
  </si>
  <si>
    <t>Check</t>
  </si>
  <si>
    <t>STATEMENT OF CASH FLOWS</t>
  </si>
  <si>
    <t>Net Income</t>
  </si>
  <si>
    <t>Plus: Depreciation</t>
  </si>
  <si>
    <t>Plus: Increase in Accounts Payable</t>
  </si>
  <si>
    <t>Less: Increase in Accounts Receivable</t>
  </si>
  <si>
    <t>Less: Increase in Inventory</t>
  </si>
  <si>
    <t>Cash from Operations (CFO)</t>
  </si>
  <si>
    <t>Capital Expenditures</t>
  </si>
  <si>
    <t>Cash from Investing (CFF)</t>
  </si>
  <si>
    <t>Plus: Increase in Debt</t>
  </si>
  <si>
    <t>Less: Dividends Paid</t>
  </si>
  <si>
    <t>Cash from Financing (CFF)</t>
  </si>
  <si>
    <t>Starting Cash</t>
  </si>
  <si>
    <t>Change in Cash = CFO + CFI +CFF</t>
  </si>
  <si>
    <t>Ending Cash</t>
  </si>
  <si>
    <t>FINANCIAL RATIOS</t>
  </si>
  <si>
    <t>Liquidity</t>
  </si>
  <si>
    <t>Cash % Assets</t>
  </si>
  <si>
    <t>Current ratio = Current Assets / Current Liabs.</t>
  </si>
  <si>
    <t>Quick ratio = (Cash + ST Marketable Secs + AR) / CL</t>
  </si>
  <si>
    <t>Financial Leverage</t>
  </si>
  <si>
    <t>EBIT / Interest expense (Times Interest Earned)</t>
  </si>
  <si>
    <t>Total Debt / Total assets</t>
  </si>
  <si>
    <t>Total Debt / Shareholders Equity</t>
  </si>
  <si>
    <t>Total Debt / Total Capitalization</t>
  </si>
  <si>
    <t>Total Debt / EBITDA</t>
  </si>
  <si>
    <t>Profitability</t>
  </si>
  <si>
    <t xml:space="preserve">ROE = Net Income / Equity </t>
  </si>
  <si>
    <t xml:space="preserve">ROA = Net Income / Assets </t>
  </si>
  <si>
    <t>ROE Decomposition (Dupont Formula)</t>
  </si>
  <si>
    <t>Net Profit Margin = Net Income / Sales</t>
  </si>
  <si>
    <t>Asset turnover = Sales / Assets</t>
  </si>
  <si>
    <t>Financial Leverage = Assets / Equity</t>
  </si>
  <si>
    <t>ROE  = Profit margin x Asset Turnover x Leverage</t>
  </si>
  <si>
    <t>Sustainable Growth = ROE x (1 - Div. Payout Ratio)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</si>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</sst>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_);\(#,##0.0\)"/>
    <numFmt numFmtId="166" formatCode="0.0"/>
    <numFmt numFmtId="167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3" xfId="0" applyBorder="1"/>
    <xf numFmtId="164" fontId="0" fillId="3" borderId="3" xfId="1" applyNumberFormat="1" applyFont="1" applyFill="1" applyBorder="1" applyAlignment="1"/>
    <xf numFmtId="164" fontId="0" fillId="0" borderId="0" xfId="1" applyNumberFormat="1" applyFont="1" applyFill="1" applyAlignment="1">
      <alignment horizontal="right"/>
    </xf>
    <xf numFmtId="164" fontId="0" fillId="3" borderId="0" xfId="1" applyNumberFormat="1" applyFont="1" applyFill="1" applyAlignment="1"/>
    <xf numFmtId="164" fontId="0" fillId="3" borderId="0" xfId="0" applyNumberFormat="1" applyFill="1" applyAlignment="1">
      <alignment horizontal="right"/>
    </xf>
    <xf numFmtId="164" fontId="0" fillId="0" borderId="3" xfId="1" applyNumberFormat="1" applyFont="1" applyFill="1" applyBorder="1" applyAlignment="1"/>
    <xf numFmtId="164" fontId="0" fillId="0" borderId="0" xfId="1" applyNumberFormat="1" applyFont="1" applyFill="1" applyAlignment="1"/>
    <xf numFmtId="164" fontId="0" fillId="0" borderId="3" xfId="1" applyNumberFormat="1" applyFont="1" applyFill="1" applyBorder="1" applyAlignment="1">
      <alignment horizontal="right"/>
    </xf>
    <xf numFmtId="3" fontId="0" fillId="0" borderId="0" xfId="0" applyNumberFormat="1"/>
    <xf numFmtId="164" fontId="0" fillId="0" borderId="0" xfId="0" applyNumberFormat="1" applyAlignment="1">
      <alignment horizontal="right"/>
    </xf>
    <xf numFmtId="1" fontId="0" fillId="3" borderId="0" xfId="0" applyNumberFormat="1" applyFill="1" applyAlignment="1">
      <alignment horizontal="right"/>
    </xf>
    <xf numFmtId="3" fontId="0" fillId="0" borderId="3" xfId="0" applyNumberFormat="1" applyBorder="1"/>
    <xf numFmtId="1" fontId="0" fillId="0" borderId="3" xfId="0" applyNumberFormat="1" applyBorder="1"/>
    <xf numFmtId="1" fontId="3" fillId="3" borderId="0" xfId="0" applyNumberFormat="1" applyFont="1" applyFill="1" applyAlignment="1">
      <alignment horizontal="right"/>
    </xf>
    <xf numFmtId="3" fontId="3" fillId="0" borderId="3" xfId="0" applyNumberFormat="1" applyFont="1" applyBorder="1"/>
    <xf numFmtId="1" fontId="0" fillId="0" borderId="0" xfId="0" applyNumberFormat="1" applyAlignment="1">
      <alignment horizontal="right"/>
    </xf>
    <xf numFmtId="1" fontId="0" fillId="0" borderId="3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165" fontId="4" fillId="3" borderId="0" xfId="0" applyNumberFormat="1" applyFont="1" applyFill="1" applyAlignment="1">
      <alignment horizontal="right"/>
    </xf>
    <xf numFmtId="165" fontId="2" fillId="0" borderId="3" xfId="0" applyNumberFormat="1" applyFont="1" applyBorder="1"/>
    <xf numFmtId="0" fontId="5" fillId="0" borderId="0" xfId="0" applyFont="1" applyAlignment="1">
      <alignment horizontal="left"/>
    </xf>
    <xf numFmtId="165" fontId="0" fillId="0" borderId="0" xfId="0" applyNumberFormat="1"/>
    <xf numFmtId="165" fontId="0" fillId="0" borderId="3" xfId="0" applyNumberFormat="1" applyBorder="1"/>
    <xf numFmtId="165" fontId="4" fillId="0" borderId="0" xfId="0" applyNumberFormat="1" applyFont="1" applyAlignment="1">
      <alignment horizontal="right"/>
    </xf>
    <xf numFmtId="165" fontId="4" fillId="0" borderId="3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3" fillId="0" borderId="0" xfId="0" applyFont="1"/>
    <xf numFmtId="165" fontId="3" fillId="0" borderId="0" xfId="0" applyNumberFormat="1" applyFont="1"/>
    <xf numFmtId="165" fontId="3" fillId="0" borderId="3" xfId="0" applyNumberFormat="1" applyFont="1" applyBorder="1"/>
    <xf numFmtId="165" fontId="5" fillId="0" borderId="0" xfId="0" applyNumberFormat="1" applyFont="1" applyAlignment="1">
      <alignment horizontal="right"/>
    </xf>
    <xf numFmtId="165" fontId="5" fillId="0" borderId="3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right"/>
    </xf>
    <xf numFmtId="165" fontId="6" fillId="0" borderId="3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3" fillId="0" borderId="0" xfId="0" quotePrefix="1" applyFont="1"/>
    <xf numFmtId="165" fontId="3" fillId="0" borderId="0" xfId="0" applyNumberFormat="1" applyFont="1" applyAlignment="1">
      <alignment horizontal="right"/>
    </xf>
    <xf numFmtId="165" fontId="3" fillId="0" borderId="3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3" xfId="0" applyNumberFormat="1" applyBorder="1" applyAlignment="1">
      <alignment horizontal="right"/>
    </xf>
    <xf numFmtId="0" fontId="2" fillId="2" borderId="1" xfId="0" applyFont="1" applyFill="1" applyBorder="1" applyAlignment="1">
      <alignment wrapText="1"/>
    </xf>
    <xf numFmtId="0" fontId="7" fillId="0" borderId="0" xfId="0" applyFont="1"/>
    <xf numFmtId="165" fontId="7" fillId="0" borderId="0" xfId="0" applyNumberFormat="1" applyFont="1" applyAlignment="1">
      <alignment horizontal="right"/>
    </xf>
    <xf numFmtId="165" fontId="0" fillId="3" borderId="0" xfId="0" applyNumberFormat="1" applyFill="1" applyAlignment="1">
      <alignment horizontal="right"/>
    </xf>
    <xf numFmtId="0" fontId="2" fillId="0" borderId="0" xfId="0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8" fillId="0" borderId="3" xfId="0" applyNumberFormat="1" applyFont="1" applyBorder="1" applyAlignment="1">
      <alignment horizontal="right"/>
    </xf>
    <xf numFmtId="165" fontId="3" fillId="3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9" fillId="0" borderId="0" xfId="0" applyFont="1" applyAlignment="1">
      <alignment horizontal="right"/>
    </xf>
    <xf numFmtId="165" fontId="9" fillId="0" borderId="0" xfId="0" applyNumberFormat="1" applyFont="1" applyAlignment="1">
      <alignment horizontal="right"/>
    </xf>
    <xf numFmtId="165" fontId="9" fillId="0" borderId="3" xfId="0" applyNumberFormat="1" applyFont="1" applyBorder="1" applyAlignment="1">
      <alignment horizontal="right"/>
    </xf>
    <xf numFmtId="3" fontId="0" fillId="0" borderId="0" xfId="0" applyNumberFormat="1" applyAlignment="1">
      <alignment horizontal="right" readingOrder="1"/>
    </xf>
    <xf numFmtId="9" fontId="0" fillId="0" borderId="0" xfId="1" applyFont="1" applyAlignment="1">
      <alignment horizontal="right" readingOrder="1"/>
    </xf>
    <xf numFmtId="166" fontId="0" fillId="0" borderId="0" xfId="1" applyNumberFormat="1" applyFont="1" applyAlignment="1">
      <alignment horizontal="right" readingOrder="1"/>
    </xf>
    <xf numFmtId="0" fontId="1" fillId="0" borderId="0" xfId="2" applyAlignment="1">
      <alignment horizontal="left" vertical="top"/>
    </xf>
    <xf numFmtId="3" fontId="0" fillId="0" borderId="3" xfId="0" applyNumberFormat="1" applyBorder="1" applyAlignment="1">
      <alignment horizontal="right" readingOrder="1"/>
    </xf>
    <xf numFmtId="0" fontId="0" fillId="0" borderId="0" xfId="2" applyFont="1"/>
    <xf numFmtId="167" fontId="0" fillId="0" borderId="0" xfId="0" applyNumberFormat="1" applyAlignment="1">
      <alignment horizontal="right" readingOrder="1"/>
    </xf>
    <xf numFmtId="167" fontId="0" fillId="0" borderId="3" xfId="0" applyNumberFormat="1" applyBorder="1" applyAlignment="1">
      <alignment horizontal="right" readingOrder="1"/>
    </xf>
    <xf numFmtId="0" fontId="1" fillId="0" borderId="0" xfId="2"/>
    <xf numFmtId="9" fontId="0" fillId="0" borderId="0" xfId="1" applyFont="1" applyAlignment="1"/>
    <xf numFmtId="10" fontId="0" fillId="0" borderId="0" xfId="1" applyNumberFormat="1" applyFont="1" applyAlignment="1">
      <alignment horizontal="right" readingOrder="1"/>
    </xf>
    <xf numFmtId="164" fontId="0" fillId="0" borderId="0" xfId="1" applyNumberFormat="1" applyFont="1" applyBorder="1" applyAlignment="1">
      <alignment horizontal="right" readingOrder="1"/>
    </xf>
    <xf numFmtId="0" fontId="1" fillId="0" borderId="0" xfId="2" applyAlignment="1">
      <alignment horizontal="left"/>
    </xf>
    <xf numFmtId="164" fontId="0" fillId="0" borderId="0" xfId="1" applyNumberFormat="1" applyFont="1" applyAlignment="1">
      <alignment horizontal="right" readingOrder="1"/>
    </xf>
    <xf numFmtId="164" fontId="0" fillId="0" borderId="0" xfId="1" applyNumberFormat="1" applyFont="1" applyAlignment="1">
      <alignment horizontal="right"/>
    </xf>
    <xf numFmtId="0" fontId="2" fillId="0" borderId="2" xfId="0" applyFont="1" applyBorder="1"/>
    <xf numFmtId="0" fontId="2" fillId="0" borderId="1" xfId="0" applyFont="1" applyBorder="1"/>
    <xf numFmtId="165" fontId="0" fillId="0" borderId="0" xfId="1" applyNumberFormat="1" applyFont="1" applyFill="1" applyAlignment="1">
      <alignment horizontal="right"/>
    </xf>
    <xf numFmtId="9" fontId="0" fillId="0" borderId="3" xfId="1" applyFont="1" applyFill="1" applyBorder="1" applyAlignment="1">
      <alignment horizontal="right" readingOrder="1"/>
    </xf>
    <xf numFmtId="166" fontId="0" fillId="0" borderId="3" xfId="1" applyNumberFormat="1" applyFont="1" applyFill="1" applyBorder="1" applyAlignment="1">
      <alignment horizontal="right" readingOrder="1"/>
    </xf>
    <xf numFmtId="9" fontId="0" fillId="0" borderId="3" xfId="1" applyFont="1" applyFill="1" applyBorder="1" applyAlignment="1"/>
    <xf numFmtId="10" fontId="0" fillId="0" borderId="3" xfId="1" applyNumberFormat="1" applyFont="1" applyFill="1" applyBorder="1" applyAlignment="1">
      <alignment horizontal="right" readingOrder="1"/>
    </xf>
    <xf numFmtId="164" fontId="0" fillId="0" borderId="3" xfId="1" applyNumberFormat="1" applyFont="1" applyFill="1" applyBorder="1" applyAlignment="1">
      <alignment horizontal="right" readingOrder="1"/>
    </xf>
    <xf numFmtId="164" fontId="0" fillId="0" borderId="0" xfId="1" applyNumberFormat="1" applyFont="1" applyFill="1" applyBorder="1" applyAlignment="1">
      <alignment horizontal="right" readingOrder="1"/>
    </xf>
  </cellXfs>
  <cellStyles count="3">
    <cellStyle name="Normal" xfId="0" builtinId="0"/>
    <cellStyle name="Normal 3" xfId="2" xr:uid="{4A3FC46D-6C19-4797-BD88-1E2BF6BA901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40A96-8988-4563-B88B-33CA053EA494}">
  <dimension ref="B1:I92"/>
  <sheetViews>
    <sheetView tabSelected="1" zoomScale="125" workbookViewId="0">
      <selection activeCell="I2" sqref="I2"/>
    </sheetView>
  </sheetViews>
  <sheetFormatPr baseColWidth="10" defaultColWidth="8.6640625" defaultRowHeight="15" x14ac:dyDescent="0.2"/>
  <cols>
    <col min="1" max="1" width="4" customWidth="1"/>
    <col min="2" max="2" width="49.33203125" bestFit="1" customWidth="1"/>
    <col min="3" max="3" width="10.6640625" style="4" customWidth="1"/>
    <col min="4" max="4" width="10.6640625" style="5" customWidth="1"/>
    <col min="5" max="6" width="10.6640625" style="4" customWidth="1"/>
    <col min="7" max="10" width="10.6640625" customWidth="1"/>
  </cols>
  <sheetData>
    <row r="1" spans="2:9" x14ac:dyDescent="0.2">
      <c r="B1" s="1" t="s">
        <v>0</v>
      </c>
      <c r="C1" s="2">
        <v>0</v>
      </c>
      <c r="D1" s="74">
        <v>1</v>
      </c>
      <c r="E1" s="75">
        <v>2</v>
      </c>
      <c r="F1" s="75">
        <v>3</v>
      </c>
      <c r="G1" s="75">
        <v>4</v>
      </c>
      <c r="H1" s="75">
        <v>5</v>
      </c>
      <c r="I1" t="s">
        <v>82</v>
      </c>
    </row>
    <row r="2" spans="2:9" x14ac:dyDescent="0.2">
      <c r="B2" s="3" t="s">
        <v>1</v>
      </c>
    </row>
    <row r="3" spans="2:9" x14ac:dyDescent="0.2">
      <c r="B3" t="s">
        <v>2</v>
      </c>
      <c r="C3" s="4" t="s">
        <v>3</v>
      </c>
      <c r="D3" s="6">
        <v>0.1</v>
      </c>
      <c r="E3" s="7">
        <f>D3-($D$3-$H$3)/4</f>
        <v>0.08</v>
      </c>
      <c r="F3" s="7">
        <f t="shared" ref="F3:G3" si="0">E3-($D$3-$H$3)/4</f>
        <v>0.06</v>
      </c>
      <c r="G3" s="7">
        <f t="shared" si="0"/>
        <v>3.9999999999999994E-2</v>
      </c>
      <c r="H3" s="8">
        <v>0.02</v>
      </c>
    </row>
    <row r="4" spans="2:9" x14ac:dyDescent="0.2">
      <c r="B4" t="s">
        <v>4</v>
      </c>
      <c r="C4" s="9">
        <v>0.65</v>
      </c>
      <c r="D4" s="7">
        <f>C4</f>
        <v>0.65</v>
      </c>
      <c r="E4" s="7">
        <f t="shared" ref="E4:H4" si="1">D4</f>
        <v>0.65</v>
      </c>
      <c r="F4" s="7">
        <f t="shared" si="1"/>
        <v>0.65</v>
      </c>
      <c r="G4" s="7">
        <f t="shared" si="1"/>
        <v>0.65</v>
      </c>
      <c r="H4" s="10">
        <f t="shared" si="1"/>
        <v>0.65</v>
      </c>
    </row>
    <row r="5" spans="2:9" x14ac:dyDescent="0.2">
      <c r="B5" t="s">
        <v>5</v>
      </c>
      <c r="C5" s="9">
        <v>0.12</v>
      </c>
      <c r="D5" s="7">
        <f>C5</f>
        <v>0.12</v>
      </c>
      <c r="E5" s="7">
        <f t="shared" ref="E5:H5" si="2">D5</f>
        <v>0.12</v>
      </c>
      <c r="F5" s="7">
        <f t="shared" si="2"/>
        <v>0.12</v>
      </c>
      <c r="G5" s="7">
        <f t="shared" si="2"/>
        <v>0.12</v>
      </c>
      <c r="H5" s="10">
        <f t="shared" si="2"/>
        <v>0.12</v>
      </c>
    </row>
    <row r="6" spans="2:9" x14ac:dyDescent="0.2">
      <c r="B6" t="s">
        <v>6</v>
      </c>
      <c r="C6" s="9">
        <v>0.06</v>
      </c>
      <c r="D6" s="7">
        <f>C6-($C$6-$H$6)/$H$1</f>
        <v>5.7999999999999996E-2</v>
      </c>
      <c r="E6" s="7">
        <f t="shared" ref="E6:G6" si="3">D6-($C$6-$H$6)/$H$1</f>
        <v>5.5999999999999994E-2</v>
      </c>
      <c r="F6" s="7">
        <f t="shared" si="3"/>
        <v>5.3999999999999992E-2</v>
      </c>
      <c r="G6" s="7">
        <f t="shared" si="3"/>
        <v>5.1999999999999991E-2</v>
      </c>
      <c r="H6" s="8">
        <v>0.05</v>
      </c>
    </row>
    <row r="7" spans="2:9" s="13" customFormat="1" x14ac:dyDescent="0.2">
      <c r="B7" t="s">
        <v>7</v>
      </c>
      <c r="C7" s="9">
        <v>0.08</v>
      </c>
      <c r="D7" s="7">
        <f>C7-($C$7-$H$7)/$H$1</f>
        <v>7.3999999999999996E-2</v>
      </c>
      <c r="E7" s="7">
        <f t="shared" ref="E7:G7" si="4">D7-($C$7-$H$7)/$H$1</f>
        <v>6.7999999999999991E-2</v>
      </c>
      <c r="F7" s="7">
        <f t="shared" si="4"/>
        <v>6.1999999999999993E-2</v>
      </c>
      <c r="G7" s="7">
        <f t="shared" si="4"/>
        <v>5.5999999999999994E-2</v>
      </c>
      <c r="H7" s="8">
        <v>0.05</v>
      </c>
    </row>
    <row r="8" spans="2:9" x14ac:dyDescent="0.2">
      <c r="B8" s="3" t="s">
        <v>8</v>
      </c>
      <c r="C8" s="14"/>
      <c r="D8" s="7"/>
      <c r="E8" s="7"/>
      <c r="F8" s="7"/>
      <c r="G8" s="7"/>
      <c r="H8" s="11"/>
    </row>
    <row r="9" spans="2:9" x14ac:dyDescent="0.2">
      <c r="B9" t="s">
        <v>9</v>
      </c>
      <c r="C9" s="9">
        <v>0.05</v>
      </c>
      <c r="D9" s="7">
        <f>C9</f>
        <v>0.05</v>
      </c>
      <c r="E9" s="7">
        <f t="shared" ref="E9:H9" si="5">D9</f>
        <v>0.05</v>
      </c>
      <c r="F9" s="7">
        <f t="shared" si="5"/>
        <v>0.05</v>
      </c>
      <c r="G9" s="7">
        <f t="shared" si="5"/>
        <v>0.05</v>
      </c>
      <c r="H9" s="10">
        <f t="shared" si="5"/>
        <v>0.05</v>
      </c>
    </row>
    <row r="10" spans="2:9" x14ac:dyDescent="0.2">
      <c r="B10" t="s">
        <v>10</v>
      </c>
      <c r="C10" s="9">
        <v>0.25</v>
      </c>
      <c r="D10" s="7">
        <f>C10</f>
        <v>0.25</v>
      </c>
      <c r="E10" s="7">
        <f t="shared" ref="E10:H10" si="6">D10</f>
        <v>0.25</v>
      </c>
      <c r="F10" s="7">
        <f t="shared" si="6"/>
        <v>0.25</v>
      </c>
      <c r="G10" s="7">
        <f t="shared" si="6"/>
        <v>0.25</v>
      </c>
      <c r="H10" s="10">
        <f t="shared" si="6"/>
        <v>0.25</v>
      </c>
    </row>
    <row r="11" spans="2:9" x14ac:dyDescent="0.2">
      <c r="B11" t="s">
        <v>11</v>
      </c>
      <c r="C11" s="9">
        <v>0.2</v>
      </c>
      <c r="D11" s="7">
        <f>C11</f>
        <v>0.2</v>
      </c>
      <c r="E11" s="7">
        <f t="shared" ref="E11:H11" si="7">D11</f>
        <v>0.2</v>
      </c>
      <c r="F11" s="7">
        <f t="shared" si="7"/>
        <v>0.2</v>
      </c>
      <c r="G11" s="7">
        <f t="shared" si="7"/>
        <v>0.2</v>
      </c>
      <c r="H11" s="10">
        <f t="shared" si="7"/>
        <v>0.2</v>
      </c>
    </row>
    <row r="12" spans="2:9" x14ac:dyDescent="0.2">
      <c r="B12" s="3" t="s">
        <v>12</v>
      </c>
    </row>
    <row r="13" spans="2:9" s="13" customFormat="1" x14ac:dyDescent="0.2">
      <c r="B13" t="s">
        <v>13</v>
      </c>
      <c r="C13" s="15">
        <v>35</v>
      </c>
      <c r="D13" s="16">
        <f>C13</f>
        <v>35</v>
      </c>
      <c r="E13" s="16">
        <f t="shared" ref="E13:H13" si="8">D13</f>
        <v>35</v>
      </c>
      <c r="F13" s="16">
        <f t="shared" si="8"/>
        <v>35</v>
      </c>
      <c r="G13" s="16">
        <f t="shared" si="8"/>
        <v>35</v>
      </c>
      <c r="H13" s="16">
        <f t="shared" si="8"/>
        <v>35</v>
      </c>
    </row>
    <row r="14" spans="2:9" s="13" customFormat="1" x14ac:dyDescent="0.2">
      <c r="B14" t="s">
        <v>14</v>
      </c>
      <c r="C14" s="15">
        <v>60</v>
      </c>
      <c r="D14" s="17">
        <f>C14</f>
        <v>60</v>
      </c>
      <c r="E14" s="17">
        <f t="shared" ref="E14:H14" si="9">D14</f>
        <v>60</v>
      </c>
      <c r="F14" s="17">
        <f t="shared" si="9"/>
        <v>60</v>
      </c>
      <c r="G14" s="17">
        <f t="shared" si="9"/>
        <v>60</v>
      </c>
      <c r="H14" s="17">
        <f t="shared" si="9"/>
        <v>60</v>
      </c>
    </row>
    <row r="15" spans="2:9" s="13" customFormat="1" x14ac:dyDescent="0.2">
      <c r="B15" t="s">
        <v>15</v>
      </c>
      <c r="C15" s="18">
        <v>30</v>
      </c>
      <c r="D15" s="19">
        <f>C15</f>
        <v>30</v>
      </c>
      <c r="E15" s="19">
        <f t="shared" ref="E15:H15" si="10">D15</f>
        <v>30</v>
      </c>
      <c r="F15" s="19">
        <f t="shared" si="10"/>
        <v>30</v>
      </c>
      <c r="G15" s="19">
        <f t="shared" si="10"/>
        <v>30</v>
      </c>
      <c r="H15" s="19">
        <f t="shared" si="10"/>
        <v>30</v>
      </c>
    </row>
    <row r="16" spans="2:9" s="13" customFormat="1" x14ac:dyDescent="0.2">
      <c r="B16" t="s">
        <v>16</v>
      </c>
      <c r="C16" s="20">
        <v>65</v>
      </c>
      <c r="D16" s="21">
        <f>C16</f>
        <v>65</v>
      </c>
      <c r="E16" s="21">
        <f t="shared" ref="E16:H16" si="11">D16</f>
        <v>65</v>
      </c>
      <c r="F16" s="21">
        <f t="shared" si="11"/>
        <v>65</v>
      </c>
      <c r="G16" s="21">
        <f t="shared" si="11"/>
        <v>65</v>
      </c>
      <c r="H16" s="21">
        <f t="shared" si="11"/>
        <v>65</v>
      </c>
    </row>
    <row r="17" spans="2:8" s="22" customFormat="1" ht="6" customHeight="1" x14ac:dyDescent="0.2">
      <c r="B17" s="13"/>
      <c r="C17" s="13"/>
      <c r="D17" s="16"/>
      <c r="F17" s="13"/>
      <c r="G17" s="13"/>
      <c r="H17" s="13"/>
    </row>
    <row r="18" spans="2:8" x14ac:dyDescent="0.2">
      <c r="B18" s="23" t="s">
        <v>17</v>
      </c>
      <c r="C18" s="2">
        <v>0</v>
      </c>
      <c r="D18" s="74">
        <v>1</v>
      </c>
      <c r="E18" s="75">
        <v>2</v>
      </c>
      <c r="F18" s="75">
        <v>3</v>
      </c>
      <c r="G18" s="75">
        <v>4</v>
      </c>
      <c r="H18" s="75">
        <v>5</v>
      </c>
    </row>
    <row r="19" spans="2:8" x14ac:dyDescent="0.2">
      <c r="B19" s="24" t="s">
        <v>18</v>
      </c>
      <c r="C19" s="25">
        <v>500</v>
      </c>
      <c r="D19" s="26">
        <f>C19*(1+D3)</f>
        <v>550</v>
      </c>
      <c r="E19" s="26">
        <f>D19*(1+E3)</f>
        <v>594</v>
      </c>
      <c r="F19" s="26">
        <f t="shared" ref="F19:H19" si="12">E19*(1+F3)</f>
        <v>629.64</v>
      </c>
      <c r="G19" s="26">
        <f t="shared" si="12"/>
        <v>654.82560000000001</v>
      </c>
      <c r="H19" s="26">
        <f t="shared" si="12"/>
        <v>667.92211199999997</v>
      </c>
    </row>
    <row r="20" spans="2:8" x14ac:dyDescent="0.2">
      <c r="B20" s="27" t="s">
        <v>19</v>
      </c>
      <c r="C20" s="28">
        <v>325</v>
      </c>
      <c r="D20" s="29">
        <f>D19*D4</f>
        <v>357.5</v>
      </c>
      <c r="E20" s="29">
        <f t="shared" ref="E20:H20" si="13">E19*E4</f>
        <v>386.1</v>
      </c>
      <c r="F20" s="29">
        <f t="shared" si="13"/>
        <v>409.26600000000002</v>
      </c>
      <c r="G20" s="29">
        <f t="shared" si="13"/>
        <v>425.63664</v>
      </c>
      <c r="H20" s="29">
        <f t="shared" si="13"/>
        <v>434.14937279999998</v>
      </c>
    </row>
    <row r="21" spans="2:8" x14ac:dyDescent="0.2">
      <c r="B21" s="24" t="s">
        <v>20</v>
      </c>
      <c r="C21" s="30">
        <v>175</v>
      </c>
      <c r="D21" s="31">
        <f>D19-D20</f>
        <v>192.5</v>
      </c>
      <c r="E21" s="31">
        <f t="shared" ref="E21:H21" si="14">E19-E20</f>
        <v>207.89999999999998</v>
      </c>
      <c r="F21" s="31">
        <f t="shared" si="14"/>
        <v>220.37399999999997</v>
      </c>
      <c r="G21" s="31">
        <f t="shared" si="14"/>
        <v>229.18896000000001</v>
      </c>
      <c r="H21" s="31">
        <f t="shared" si="14"/>
        <v>233.77273919999999</v>
      </c>
    </row>
    <row r="22" spans="2:8" x14ac:dyDescent="0.2">
      <c r="B22" s="32" t="s">
        <v>21</v>
      </c>
      <c r="C22" s="28">
        <v>60</v>
      </c>
      <c r="D22" s="29">
        <f>D19*D5</f>
        <v>66</v>
      </c>
      <c r="E22" s="29">
        <f t="shared" ref="E22:H22" si="15">E19*E5</f>
        <v>71.28</v>
      </c>
      <c r="F22" s="29">
        <f t="shared" si="15"/>
        <v>75.556799999999996</v>
      </c>
      <c r="G22" s="29">
        <f t="shared" si="15"/>
        <v>78.579071999999996</v>
      </c>
      <c r="H22" s="29">
        <f t="shared" si="15"/>
        <v>80.150653439999999</v>
      </c>
    </row>
    <row r="23" spans="2:8" x14ac:dyDescent="0.2">
      <c r="B23" s="33" t="s">
        <v>22</v>
      </c>
      <c r="C23" s="34">
        <v>30</v>
      </c>
      <c r="D23" s="35">
        <f>D19*D6</f>
        <v>31.9</v>
      </c>
      <c r="E23" s="35">
        <f t="shared" ref="E23:H23" si="16">E19*E6</f>
        <v>33.263999999999996</v>
      </c>
      <c r="F23" s="35">
        <f t="shared" si="16"/>
        <v>34.000559999999993</v>
      </c>
      <c r="G23" s="35">
        <f t="shared" si="16"/>
        <v>34.050931199999994</v>
      </c>
      <c r="H23" s="35">
        <f t="shared" si="16"/>
        <v>33.396105599999999</v>
      </c>
    </row>
    <row r="24" spans="2:8" x14ac:dyDescent="0.2">
      <c r="B24" s="24" t="s">
        <v>23</v>
      </c>
      <c r="C24" s="30">
        <v>85</v>
      </c>
      <c r="D24" s="31">
        <f>D21-D22-D23</f>
        <v>94.6</v>
      </c>
      <c r="E24" s="31">
        <f t="shared" ref="E24:H24" si="17">E21-E22-E23</f>
        <v>103.35599999999998</v>
      </c>
      <c r="F24" s="31">
        <f t="shared" si="17"/>
        <v>110.81663999999996</v>
      </c>
      <c r="G24" s="31">
        <f t="shared" si="17"/>
        <v>116.55895680000002</v>
      </c>
      <c r="H24" s="31">
        <f t="shared" si="17"/>
        <v>120.22598016000001</v>
      </c>
    </row>
    <row r="25" spans="2:8" x14ac:dyDescent="0.2">
      <c r="B25" s="27" t="s">
        <v>24</v>
      </c>
      <c r="C25" s="36">
        <v>5</v>
      </c>
      <c r="D25" s="37">
        <f>D45*D9</f>
        <v>5</v>
      </c>
      <c r="E25" s="37">
        <f t="shared" ref="E25:H25" si="18">E45*E9</f>
        <v>5</v>
      </c>
      <c r="F25" s="37">
        <f t="shared" si="18"/>
        <v>5</v>
      </c>
      <c r="G25" s="37">
        <f t="shared" si="18"/>
        <v>5</v>
      </c>
      <c r="H25" s="37">
        <f t="shared" si="18"/>
        <v>5</v>
      </c>
    </row>
    <row r="26" spans="2:8" x14ac:dyDescent="0.2">
      <c r="B26" s="32" t="s">
        <v>25</v>
      </c>
      <c r="C26" s="38">
        <v>80</v>
      </c>
      <c r="D26" s="39">
        <f>D24-D25</f>
        <v>89.6</v>
      </c>
      <c r="E26" s="39">
        <f t="shared" ref="E26:H26" si="19">E24-E25</f>
        <v>98.35599999999998</v>
      </c>
      <c r="F26" s="39">
        <f t="shared" si="19"/>
        <v>105.81663999999996</v>
      </c>
      <c r="G26" s="39">
        <f t="shared" si="19"/>
        <v>111.55895680000002</v>
      </c>
      <c r="H26" s="39">
        <f t="shared" si="19"/>
        <v>115.22598016000001</v>
      </c>
    </row>
    <row r="27" spans="2:8" x14ac:dyDescent="0.2">
      <c r="B27" s="27" t="s">
        <v>26</v>
      </c>
      <c r="C27" s="36">
        <v>20</v>
      </c>
      <c r="D27" s="37">
        <f>D26*D10</f>
        <v>22.4</v>
      </c>
      <c r="E27" s="37">
        <f t="shared" ref="E27:H27" si="20">E26*E10</f>
        <v>24.588999999999995</v>
      </c>
      <c r="F27" s="37">
        <f t="shared" si="20"/>
        <v>26.454159999999991</v>
      </c>
      <c r="G27" s="37">
        <f t="shared" si="20"/>
        <v>27.889739200000005</v>
      </c>
      <c r="H27" s="37">
        <f t="shared" si="20"/>
        <v>28.806495040000001</v>
      </c>
    </row>
    <row r="28" spans="2:8" x14ac:dyDescent="0.2">
      <c r="B28" s="24" t="s">
        <v>27</v>
      </c>
      <c r="C28" s="40">
        <v>60</v>
      </c>
      <c r="D28" s="41">
        <f>D26-D27</f>
        <v>67.199999999999989</v>
      </c>
      <c r="E28" s="41">
        <f>E26-E27</f>
        <v>73.766999999999982</v>
      </c>
      <c r="F28" s="41">
        <f t="shared" ref="F28:H28" si="21">F26-F27</f>
        <v>79.362479999999977</v>
      </c>
      <c r="G28" s="41">
        <f t="shared" si="21"/>
        <v>83.66921760000001</v>
      </c>
      <c r="H28" s="41">
        <f t="shared" si="21"/>
        <v>86.419485120000004</v>
      </c>
    </row>
    <row r="29" spans="2:8" x14ac:dyDescent="0.2">
      <c r="B29" s="42" t="s">
        <v>28</v>
      </c>
      <c r="C29" s="43">
        <v>12</v>
      </c>
      <c r="D29" s="44">
        <f>D28*D11</f>
        <v>13.439999999999998</v>
      </c>
      <c r="E29" s="44">
        <f t="shared" ref="E29:H29" si="22">E28*E11</f>
        <v>14.753399999999997</v>
      </c>
      <c r="F29" s="44">
        <f t="shared" si="22"/>
        <v>15.872495999999996</v>
      </c>
      <c r="G29" s="44">
        <f t="shared" si="22"/>
        <v>16.733843520000004</v>
      </c>
      <c r="H29" s="44">
        <f t="shared" si="22"/>
        <v>17.283897024000002</v>
      </c>
    </row>
    <row r="30" spans="2:8" x14ac:dyDescent="0.2">
      <c r="B30" t="s">
        <v>29</v>
      </c>
      <c r="C30" s="45">
        <v>48</v>
      </c>
      <c r="D30" s="46">
        <f>D28-D29</f>
        <v>53.759999999999991</v>
      </c>
      <c r="E30" s="46">
        <f t="shared" ref="E30:H30" si="23">E28-E29</f>
        <v>59.013599999999983</v>
      </c>
      <c r="F30" s="46">
        <f t="shared" si="23"/>
        <v>63.489983999999978</v>
      </c>
      <c r="G30" s="46">
        <f t="shared" si="23"/>
        <v>66.935374080000003</v>
      </c>
      <c r="H30" s="46">
        <f t="shared" si="23"/>
        <v>69.135588096000006</v>
      </c>
    </row>
    <row r="31" spans="2:8" ht="7.5" customHeight="1" x14ac:dyDescent="0.2">
      <c r="C31" s="45"/>
      <c r="D31" s="29"/>
      <c r="E31" s="76"/>
      <c r="F31" s="45"/>
      <c r="G31" s="28"/>
      <c r="H31" s="28"/>
    </row>
    <row r="32" spans="2:8" x14ac:dyDescent="0.2">
      <c r="B32" t="s">
        <v>30</v>
      </c>
      <c r="C32" s="45">
        <v>115</v>
      </c>
      <c r="D32" s="46">
        <f>D23+D24</f>
        <v>126.5</v>
      </c>
      <c r="E32" s="46">
        <f t="shared" ref="E32:H32" si="24">E23+E24</f>
        <v>136.61999999999998</v>
      </c>
      <c r="F32" s="46">
        <f t="shared" si="24"/>
        <v>144.81719999999996</v>
      </c>
      <c r="G32" s="46">
        <f t="shared" si="24"/>
        <v>150.60988800000001</v>
      </c>
      <c r="H32" s="46">
        <f t="shared" si="24"/>
        <v>153.62208576</v>
      </c>
    </row>
    <row r="33" spans="2:8" ht="4.5" customHeight="1" x14ac:dyDescent="0.2">
      <c r="C33" s="45"/>
      <c r="D33" s="29"/>
      <c r="E33" s="45"/>
      <c r="F33" s="45"/>
      <c r="G33" s="28"/>
      <c r="H33" s="28"/>
    </row>
    <row r="34" spans="2:8" ht="16" x14ac:dyDescent="0.2">
      <c r="B34" s="47" t="s">
        <v>31</v>
      </c>
      <c r="C34" s="2">
        <v>0</v>
      </c>
      <c r="D34" s="74">
        <v>1</v>
      </c>
      <c r="E34" s="75">
        <v>2</v>
      </c>
      <c r="F34" s="75">
        <v>3</v>
      </c>
      <c r="G34" s="75">
        <v>4</v>
      </c>
      <c r="H34" s="75">
        <v>5</v>
      </c>
    </row>
    <row r="35" spans="2:8" x14ac:dyDescent="0.2">
      <c r="B35" s="48" t="s">
        <v>32</v>
      </c>
      <c r="C35" s="49">
        <v>125.34246575342465</v>
      </c>
      <c r="D35" s="46">
        <f>D49-SUM(D39,D37,D36)</f>
        <v>162.83671232876711</v>
      </c>
      <c r="E35" s="46">
        <f t="shared" ref="E35:H35" si="25">E49-SUM(E39,E37,E36)</f>
        <v>208.15244931506851</v>
      </c>
      <c r="F35" s="46">
        <f t="shared" si="25"/>
        <v>261.28372427397261</v>
      </c>
      <c r="G35" s="46">
        <f t="shared" si="25"/>
        <v>321.83920636493156</v>
      </c>
      <c r="H35" s="46">
        <f t="shared" si="25"/>
        <v>389.01928787463021</v>
      </c>
    </row>
    <row r="36" spans="2:8" x14ac:dyDescent="0.2">
      <c r="B36" t="s">
        <v>33</v>
      </c>
      <c r="C36" s="45">
        <v>47.945205479452049</v>
      </c>
      <c r="D36" s="46">
        <f>D13*D19/365</f>
        <v>52.739726027397261</v>
      </c>
      <c r="E36" s="46">
        <f t="shared" ref="E36:H36" si="26">E13*E19/365</f>
        <v>56.958904109589042</v>
      </c>
      <c r="F36" s="46">
        <f t="shared" si="26"/>
        <v>60.376438356164378</v>
      </c>
      <c r="G36" s="46">
        <f t="shared" si="26"/>
        <v>62.791495890410964</v>
      </c>
      <c r="H36" s="46">
        <f t="shared" si="26"/>
        <v>64.047325808219171</v>
      </c>
    </row>
    <row r="37" spans="2:8" x14ac:dyDescent="0.2">
      <c r="B37" t="s">
        <v>34</v>
      </c>
      <c r="C37" s="45">
        <v>53.424657534246577</v>
      </c>
      <c r="D37" s="46">
        <f>D20*D14/365</f>
        <v>58.767123287671232</v>
      </c>
      <c r="E37" s="46">
        <f t="shared" ref="E37:H37" si="27">E20*E14/365</f>
        <v>63.468493150684928</v>
      </c>
      <c r="F37" s="46">
        <f t="shared" si="27"/>
        <v>67.27660273972603</v>
      </c>
      <c r="G37" s="46">
        <f t="shared" si="27"/>
        <v>69.967666849315066</v>
      </c>
      <c r="H37" s="46">
        <f t="shared" si="27"/>
        <v>71.367020186301374</v>
      </c>
    </row>
    <row r="38" spans="2:8" x14ac:dyDescent="0.2">
      <c r="B38" s="4" t="s">
        <v>35</v>
      </c>
      <c r="C38" s="45">
        <v>226.71232876712327</v>
      </c>
      <c r="D38" s="46">
        <f>D35+D36+D37</f>
        <v>274.34356164383559</v>
      </c>
      <c r="E38" s="46">
        <f t="shared" ref="E38:H38" si="28">E35+E36+E37</f>
        <v>328.57984657534246</v>
      </c>
      <c r="F38" s="46">
        <f t="shared" si="28"/>
        <v>388.936765369863</v>
      </c>
      <c r="G38" s="46">
        <f t="shared" si="28"/>
        <v>454.59836910465754</v>
      </c>
      <c r="H38" s="46">
        <f t="shared" si="28"/>
        <v>524.43363386915075</v>
      </c>
    </row>
    <row r="39" spans="2:8" x14ac:dyDescent="0.2">
      <c r="B39" t="s">
        <v>36</v>
      </c>
      <c r="C39" s="50">
        <v>100</v>
      </c>
      <c r="D39" s="5">
        <f>C39+D7*D19-D23</f>
        <v>108.79999999999998</v>
      </c>
      <c r="E39" s="5">
        <f>D39+E7*E19-E23</f>
        <v>115.92799999999998</v>
      </c>
      <c r="F39" s="5">
        <f t="shared" ref="F39:H39" si="29">E39+F7*F19-F23</f>
        <v>120.96511999999997</v>
      </c>
      <c r="G39" s="5">
        <f t="shared" si="29"/>
        <v>123.58442239999998</v>
      </c>
      <c r="H39" s="5">
        <f t="shared" si="29"/>
        <v>123.58442239999999</v>
      </c>
    </row>
    <row r="40" spans="2:8" x14ac:dyDescent="0.2">
      <c r="B40" s="4" t="s">
        <v>37</v>
      </c>
      <c r="C40" s="45">
        <v>100</v>
      </c>
      <c r="D40" s="29">
        <f>D39</f>
        <v>108.79999999999998</v>
      </c>
      <c r="E40" s="29">
        <f t="shared" ref="E40:H40" si="30">E39</f>
        <v>115.92799999999998</v>
      </c>
      <c r="F40" s="29">
        <f t="shared" si="30"/>
        <v>120.96511999999997</v>
      </c>
      <c r="G40" s="29">
        <f t="shared" si="30"/>
        <v>123.58442239999998</v>
      </c>
      <c r="H40" s="29">
        <f t="shared" si="30"/>
        <v>123.58442239999999</v>
      </c>
    </row>
    <row r="41" spans="2:8" x14ac:dyDescent="0.2">
      <c r="B41" s="51" t="s">
        <v>38</v>
      </c>
      <c r="C41" s="52">
        <v>326.71232876712327</v>
      </c>
      <c r="D41" s="53">
        <f>D38+D40</f>
        <v>383.1435616438356</v>
      </c>
      <c r="E41" s="53">
        <f t="shared" ref="E41:H41" si="31">E38+E40</f>
        <v>444.50784657534246</v>
      </c>
      <c r="F41" s="53">
        <f t="shared" si="31"/>
        <v>509.90188536986295</v>
      </c>
      <c r="G41" s="53">
        <f t="shared" si="31"/>
        <v>578.18279150465753</v>
      </c>
      <c r="H41" s="53">
        <f t="shared" si="31"/>
        <v>648.01805626915075</v>
      </c>
    </row>
    <row r="42" spans="2:8" ht="7.5" customHeight="1" x14ac:dyDescent="0.2">
      <c r="C42" s="45"/>
      <c r="D42" s="29"/>
      <c r="E42" s="45"/>
      <c r="F42" s="45"/>
      <c r="G42" s="28"/>
      <c r="H42" s="28"/>
    </row>
    <row r="43" spans="2:8" x14ac:dyDescent="0.2">
      <c r="B43" t="s">
        <v>39</v>
      </c>
      <c r="C43" s="45">
        <v>26.712328767123289</v>
      </c>
      <c r="D43" s="46">
        <f>D15*D20/365</f>
        <v>29.383561643835616</v>
      </c>
      <c r="E43" s="46">
        <f t="shared" ref="E43:H43" si="32">E15*E20/365</f>
        <v>31.734246575342464</v>
      </c>
      <c r="F43" s="46">
        <f t="shared" si="32"/>
        <v>33.638301369863015</v>
      </c>
      <c r="G43" s="46">
        <f t="shared" si="32"/>
        <v>34.983833424657533</v>
      </c>
      <c r="H43" s="46">
        <f t="shared" si="32"/>
        <v>35.683510093150687</v>
      </c>
    </row>
    <row r="44" spans="2:8" x14ac:dyDescent="0.2">
      <c r="B44" s="4" t="s">
        <v>40</v>
      </c>
      <c r="C44" s="45">
        <v>26.712328767123289</v>
      </c>
      <c r="D44" s="46">
        <f>D43</f>
        <v>29.383561643835616</v>
      </c>
      <c r="E44" s="46">
        <f t="shared" ref="E44:H44" si="33">E43</f>
        <v>31.734246575342464</v>
      </c>
      <c r="F44" s="46">
        <f t="shared" si="33"/>
        <v>33.638301369863015</v>
      </c>
      <c r="G44" s="46">
        <f t="shared" si="33"/>
        <v>34.983833424657533</v>
      </c>
      <c r="H44" s="46">
        <f t="shared" si="33"/>
        <v>35.683510093150687</v>
      </c>
    </row>
    <row r="45" spans="2:8" x14ac:dyDescent="0.2">
      <c r="B45" t="s">
        <v>41</v>
      </c>
      <c r="C45" s="54">
        <v>100</v>
      </c>
      <c r="D45" s="35">
        <f>C45</f>
        <v>100</v>
      </c>
      <c r="E45" s="35">
        <f t="shared" ref="E45:H45" si="34">D45</f>
        <v>100</v>
      </c>
      <c r="F45" s="35">
        <f t="shared" si="34"/>
        <v>100</v>
      </c>
      <c r="G45" s="35">
        <f t="shared" si="34"/>
        <v>100</v>
      </c>
      <c r="H45" s="35">
        <f t="shared" si="34"/>
        <v>100</v>
      </c>
    </row>
    <row r="46" spans="2:8" x14ac:dyDescent="0.2">
      <c r="B46" s="51" t="s">
        <v>42</v>
      </c>
      <c r="C46" s="40">
        <v>126.7123287671233</v>
      </c>
      <c r="D46" s="41">
        <f>D45+D44</f>
        <v>129.38356164383561</v>
      </c>
      <c r="E46" s="41">
        <f t="shared" ref="E46:H46" si="35">E45+E44</f>
        <v>131.73424657534247</v>
      </c>
      <c r="F46" s="41">
        <f t="shared" si="35"/>
        <v>133.63830136986303</v>
      </c>
      <c r="G46" s="41">
        <f t="shared" si="35"/>
        <v>134.98383342465752</v>
      </c>
      <c r="H46" s="41">
        <f t="shared" si="35"/>
        <v>135.68351009315069</v>
      </c>
    </row>
    <row r="47" spans="2:8" x14ac:dyDescent="0.2">
      <c r="B47" s="55" t="s">
        <v>43</v>
      </c>
      <c r="C47" s="50">
        <v>200</v>
      </c>
      <c r="D47" s="29">
        <f>C47+D30</f>
        <v>253.76</v>
      </c>
      <c r="E47" s="29">
        <f t="shared" ref="E47:H47" si="36">D47+E30</f>
        <v>312.77359999999999</v>
      </c>
      <c r="F47" s="29">
        <f t="shared" si="36"/>
        <v>376.26358399999998</v>
      </c>
      <c r="G47" s="29">
        <f t="shared" si="36"/>
        <v>443.19895808000001</v>
      </c>
      <c r="H47" s="29">
        <f t="shared" si="36"/>
        <v>512.334546176</v>
      </c>
    </row>
    <row r="48" spans="2:8" x14ac:dyDescent="0.2">
      <c r="B48" s="51" t="s">
        <v>44</v>
      </c>
      <c r="C48" s="40">
        <v>200</v>
      </c>
      <c r="D48" s="41">
        <f>D47</f>
        <v>253.76</v>
      </c>
      <c r="E48" s="41">
        <f t="shared" ref="E48:H48" si="37">E47</f>
        <v>312.77359999999999</v>
      </c>
      <c r="F48" s="41">
        <f t="shared" si="37"/>
        <v>376.26358399999998</v>
      </c>
      <c r="G48" s="41">
        <f t="shared" si="37"/>
        <v>443.19895808000001</v>
      </c>
      <c r="H48" s="41">
        <f t="shared" si="37"/>
        <v>512.334546176</v>
      </c>
    </row>
    <row r="49" spans="2:8" x14ac:dyDescent="0.2">
      <c r="B49" s="51" t="s">
        <v>45</v>
      </c>
      <c r="C49" s="52">
        <v>326.71232876712327</v>
      </c>
      <c r="D49" s="53">
        <f>D48+D46</f>
        <v>383.1435616438356</v>
      </c>
      <c r="E49" s="53">
        <f t="shared" ref="E49:H49" si="38">E48+E46</f>
        <v>444.50784657534246</v>
      </c>
      <c r="F49" s="53">
        <f t="shared" si="38"/>
        <v>509.90188536986301</v>
      </c>
      <c r="G49" s="53">
        <f t="shared" si="38"/>
        <v>578.18279150465753</v>
      </c>
      <c r="H49" s="53">
        <f t="shared" si="38"/>
        <v>648.01805626915075</v>
      </c>
    </row>
    <row r="50" spans="2:8" ht="7.5" customHeight="1" x14ac:dyDescent="0.2">
      <c r="B50" s="51"/>
      <c r="C50" s="52"/>
      <c r="D50" s="53"/>
      <c r="E50" s="52"/>
      <c r="F50" s="52"/>
      <c r="G50" s="52"/>
      <c r="H50" s="52"/>
    </row>
    <row r="51" spans="2:8" x14ac:dyDescent="0.2">
      <c r="B51" s="56" t="s">
        <v>46</v>
      </c>
      <c r="C51" s="57">
        <v>0</v>
      </c>
      <c r="D51" s="58">
        <f>D41-D49</f>
        <v>0</v>
      </c>
      <c r="E51" s="58">
        <f t="shared" ref="E51:H51" si="39">E41-E49</f>
        <v>0</v>
      </c>
      <c r="F51" s="58">
        <f t="shared" si="39"/>
        <v>0</v>
      </c>
      <c r="G51" s="58">
        <f t="shared" si="39"/>
        <v>0</v>
      </c>
      <c r="H51" s="58">
        <f t="shared" si="39"/>
        <v>0</v>
      </c>
    </row>
    <row r="52" spans="2:8" s="22" customFormat="1" ht="7.5" customHeight="1" x14ac:dyDescent="0.2">
      <c r="C52" s="45"/>
      <c r="D52" s="46"/>
      <c r="E52" s="45"/>
      <c r="F52" s="45"/>
      <c r="G52" s="28"/>
      <c r="H52" s="28"/>
    </row>
    <row r="53" spans="2:8" ht="16" x14ac:dyDescent="0.2">
      <c r="B53" s="47" t="s">
        <v>47</v>
      </c>
      <c r="C53" s="2">
        <v>0</v>
      </c>
      <c r="D53" s="74">
        <v>1</v>
      </c>
      <c r="E53" s="75">
        <v>2</v>
      </c>
      <c r="F53" s="75">
        <v>3</v>
      </c>
      <c r="G53" s="75">
        <v>4</v>
      </c>
      <c r="H53" s="75">
        <v>5</v>
      </c>
    </row>
    <row r="54" spans="2:8" x14ac:dyDescent="0.2">
      <c r="B54" t="s">
        <v>48</v>
      </c>
      <c r="C54" s="45"/>
      <c r="D54" s="46">
        <f>D28</f>
        <v>67.199999999999989</v>
      </c>
      <c r="E54" s="46">
        <f t="shared" ref="E54:H54" si="40">E28</f>
        <v>73.766999999999982</v>
      </c>
      <c r="F54" s="46">
        <f t="shared" si="40"/>
        <v>79.362479999999977</v>
      </c>
      <c r="G54" s="46">
        <f t="shared" si="40"/>
        <v>83.66921760000001</v>
      </c>
      <c r="H54" s="46">
        <f t="shared" si="40"/>
        <v>86.419485120000004</v>
      </c>
    </row>
    <row r="55" spans="2:8" x14ac:dyDescent="0.2">
      <c r="B55" t="s">
        <v>49</v>
      </c>
      <c r="C55" s="45"/>
      <c r="D55" s="46">
        <f>D23</f>
        <v>31.9</v>
      </c>
      <c r="E55" s="46">
        <f t="shared" ref="E55:H55" si="41">E23</f>
        <v>33.263999999999996</v>
      </c>
      <c r="F55" s="46">
        <f t="shared" si="41"/>
        <v>34.000559999999993</v>
      </c>
      <c r="G55" s="46">
        <f t="shared" si="41"/>
        <v>34.050931199999994</v>
      </c>
      <c r="H55" s="46">
        <f t="shared" si="41"/>
        <v>33.396105599999999</v>
      </c>
    </row>
    <row r="56" spans="2:8" x14ac:dyDescent="0.2">
      <c r="B56" t="s">
        <v>50</v>
      </c>
      <c r="C56" s="45"/>
      <c r="D56" s="46">
        <f>D43-C43</f>
        <v>2.6712328767123275</v>
      </c>
      <c r="E56" s="46">
        <f t="shared" ref="E56:H56" si="42">E43-D43</f>
        <v>2.3506849315068479</v>
      </c>
      <c r="F56" s="46">
        <f t="shared" si="42"/>
        <v>1.904054794520551</v>
      </c>
      <c r="G56" s="46">
        <f t="shared" si="42"/>
        <v>1.3455320547945178</v>
      </c>
      <c r="H56" s="46">
        <f t="shared" si="42"/>
        <v>0.69967666849315435</v>
      </c>
    </row>
    <row r="57" spans="2:8" x14ac:dyDescent="0.2">
      <c r="B57" t="s">
        <v>51</v>
      </c>
      <c r="C57" s="45"/>
      <c r="D57" s="46">
        <f>-(D36-C36)</f>
        <v>-4.7945205479452113</v>
      </c>
      <c r="E57" s="46">
        <f t="shared" ref="E57:H57" si="43">-(E36-D36)</f>
        <v>-4.2191780821917817</v>
      </c>
      <c r="F57" s="46">
        <f t="shared" si="43"/>
        <v>-3.417534246575336</v>
      </c>
      <c r="G57" s="46">
        <f t="shared" si="43"/>
        <v>-2.4150575342465856</v>
      </c>
      <c r="H57" s="46">
        <f t="shared" si="43"/>
        <v>-1.2558299178082066</v>
      </c>
    </row>
    <row r="58" spans="2:8" x14ac:dyDescent="0.2">
      <c r="B58" t="s">
        <v>52</v>
      </c>
      <c r="C58" s="45"/>
      <c r="D58" s="44">
        <f>-(D37-C37)</f>
        <v>-5.3424657534246549</v>
      </c>
      <c r="E58" s="44">
        <f t="shared" ref="E58:H58" si="44">-(E37-D37)</f>
        <v>-4.7013698630136957</v>
      </c>
      <c r="F58" s="44">
        <f t="shared" si="44"/>
        <v>-3.8081095890411021</v>
      </c>
      <c r="G58" s="44">
        <f t="shared" si="44"/>
        <v>-2.6910641095890355</v>
      </c>
      <c r="H58" s="44">
        <f t="shared" si="44"/>
        <v>-1.3993533369863087</v>
      </c>
    </row>
    <row r="59" spans="2:8" x14ac:dyDescent="0.2">
      <c r="B59" s="3" t="s">
        <v>53</v>
      </c>
      <c r="C59" s="40"/>
      <c r="D59" s="41">
        <f>SUM(D54:D58)</f>
        <v>91.634246575342445</v>
      </c>
      <c r="E59" s="41">
        <f t="shared" ref="E59:H59" si="45">SUM(E54:E58)</f>
        <v>100.46113698630134</v>
      </c>
      <c r="F59" s="41">
        <f t="shared" si="45"/>
        <v>108.04145095890408</v>
      </c>
      <c r="G59" s="41">
        <f t="shared" si="45"/>
        <v>113.9595592109589</v>
      </c>
      <c r="H59" s="41">
        <f t="shared" si="45"/>
        <v>117.86008413369865</v>
      </c>
    </row>
    <row r="60" spans="2:8" ht="7.5" customHeight="1" x14ac:dyDescent="0.2">
      <c r="C60" s="45"/>
      <c r="D60" s="46"/>
      <c r="E60" s="45"/>
      <c r="F60" s="45"/>
      <c r="G60" s="45"/>
      <c r="H60" s="45"/>
    </row>
    <row r="61" spans="2:8" x14ac:dyDescent="0.2">
      <c r="B61" t="s">
        <v>54</v>
      </c>
      <c r="C61" s="45"/>
      <c r="D61" s="44">
        <f>-D7*D19</f>
        <v>-40.699999999999996</v>
      </c>
      <c r="E61" s="44">
        <f t="shared" ref="E61:H61" si="46">-E7*E19</f>
        <v>-40.391999999999996</v>
      </c>
      <c r="F61" s="44">
        <f t="shared" si="46"/>
        <v>-39.037679999999995</v>
      </c>
      <c r="G61" s="44">
        <f t="shared" si="46"/>
        <v>-36.670233599999996</v>
      </c>
      <c r="H61" s="44">
        <f t="shared" si="46"/>
        <v>-33.396105599999999</v>
      </c>
    </row>
    <row r="62" spans="2:8" x14ac:dyDescent="0.2">
      <c r="B62" s="3" t="s">
        <v>55</v>
      </c>
      <c r="C62" s="40"/>
      <c r="D62" s="41">
        <f>D61</f>
        <v>-40.699999999999996</v>
      </c>
      <c r="E62" s="41">
        <f t="shared" ref="E62:H62" si="47">E61</f>
        <v>-40.391999999999996</v>
      </c>
      <c r="F62" s="41">
        <f t="shared" si="47"/>
        <v>-39.037679999999995</v>
      </c>
      <c r="G62" s="41">
        <f t="shared" si="47"/>
        <v>-36.670233599999996</v>
      </c>
      <c r="H62" s="41">
        <f t="shared" si="47"/>
        <v>-33.396105599999999</v>
      </c>
    </row>
    <row r="63" spans="2:8" ht="7.5" customHeight="1" x14ac:dyDescent="0.2">
      <c r="C63" s="45"/>
      <c r="D63" s="46"/>
      <c r="E63" s="45"/>
      <c r="F63" s="45"/>
      <c r="G63" s="45"/>
      <c r="H63" s="45"/>
    </row>
    <row r="64" spans="2:8" x14ac:dyDescent="0.2">
      <c r="B64" t="s">
        <v>56</v>
      </c>
      <c r="C64" s="45"/>
      <c r="D64" s="46">
        <f>D45-C45</f>
        <v>0</v>
      </c>
      <c r="E64" s="46">
        <f t="shared" ref="E64:H64" si="48">E45-D45</f>
        <v>0</v>
      </c>
      <c r="F64" s="46">
        <f t="shared" si="48"/>
        <v>0</v>
      </c>
      <c r="G64" s="46">
        <f t="shared" si="48"/>
        <v>0</v>
      </c>
      <c r="H64" s="46">
        <f t="shared" si="48"/>
        <v>0</v>
      </c>
    </row>
    <row r="65" spans="2:8" x14ac:dyDescent="0.2">
      <c r="B65" t="s">
        <v>57</v>
      </c>
      <c r="C65" s="45"/>
      <c r="D65" s="44">
        <f>-D29</f>
        <v>-13.439999999999998</v>
      </c>
      <c r="E65" s="44">
        <f t="shared" ref="E65:H65" si="49">-E29</f>
        <v>-14.753399999999997</v>
      </c>
      <c r="F65" s="44">
        <f t="shared" si="49"/>
        <v>-15.872495999999996</v>
      </c>
      <c r="G65" s="44">
        <f t="shared" si="49"/>
        <v>-16.733843520000004</v>
      </c>
      <c r="H65" s="44">
        <f t="shared" si="49"/>
        <v>-17.283897024000002</v>
      </c>
    </row>
    <row r="66" spans="2:8" x14ac:dyDescent="0.2">
      <c r="B66" s="3" t="s">
        <v>58</v>
      </c>
      <c r="C66" s="40"/>
      <c r="D66" s="41">
        <f>D64+D65</f>
        <v>-13.439999999999998</v>
      </c>
      <c r="E66" s="41">
        <f t="shared" ref="E66:H66" si="50">E64+E65</f>
        <v>-14.753399999999997</v>
      </c>
      <c r="F66" s="41">
        <f t="shared" si="50"/>
        <v>-15.872495999999996</v>
      </c>
      <c r="G66" s="41">
        <f t="shared" si="50"/>
        <v>-16.733843520000004</v>
      </c>
      <c r="H66" s="41">
        <f t="shared" si="50"/>
        <v>-17.283897024000002</v>
      </c>
    </row>
    <row r="67" spans="2:8" ht="7.5" customHeight="1" x14ac:dyDescent="0.2">
      <c r="C67" s="45"/>
      <c r="D67" s="46"/>
      <c r="E67" s="45"/>
      <c r="F67" s="45"/>
      <c r="G67" s="45"/>
      <c r="H67" s="45"/>
    </row>
    <row r="68" spans="2:8" x14ac:dyDescent="0.2">
      <c r="B68" t="s">
        <v>59</v>
      </c>
      <c r="C68" s="45"/>
      <c r="D68" s="46">
        <f>C35</f>
        <v>125.34246575342465</v>
      </c>
      <c r="E68" s="46">
        <f t="shared" ref="E68:H68" si="51">D35</f>
        <v>162.83671232876711</v>
      </c>
      <c r="F68" s="46">
        <f t="shared" si="51"/>
        <v>208.15244931506851</v>
      </c>
      <c r="G68" s="46">
        <f t="shared" si="51"/>
        <v>261.28372427397261</v>
      </c>
      <c r="H68" s="46">
        <f t="shared" si="51"/>
        <v>321.83920636493156</v>
      </c>
    </row>
    <row r="69" spans="2:8" x14ac:dyDescent="0.2">
      <c r="B69" t="s">
        <v>60</v>
      </c>
      <c r="C69" s="45"/>
      <c r="D69" s="46">
        <f>D59+D62+D66</f>
        <v>37.494246575342451</v>
      </c>
      <c r="E69" s="46">
        <f t="shared" ref="E69:H69" si="52">E59+E62+E66</f>
        <v>45.315736986301346</v>
      </c>
      <c r="F69" s="46">
        <f t="shared" si="52"/>
        <v>53.131274958904086</v>
      </c>
      <c r="G69" s="46">
        <f t="shared" si="52"/>
        <v>60.555482090958904</v>
      </c>
      <c r="H69" s="46">
        <f t="shared" si="52"/>
        <v>67.180081509698653</v>
      </c>
    </row>
    <row r="70" spans="2:8" x14ac:dyDescent="0.2">
      <c r="B70" t="s">
        <v>61</v>
      </c>
      <c r="C70" s="45">
        <v>125.34246575342465</v>
      </c>
      <c r="D70" s="46">
        <f>D68+D69</f>
        <v>162.83671232876711</v>
      </c>
      <c r="E70" s="46">
        <f t="shared" ref="E70:H70" si="53">E68+E69</f>
        <v>208.15244931506845</v>
      </c>
      <c r="F70" s="46">
        <f t="shared" si="53"/>
        <v>261.28372427397261</v>
      </c>
      <c r="G70" s="46">
        <f t="shared" si="53"/>
        <v>321.8392063649315</v>
      </c>
      <c r="H70" s="46">
        <f t="shared" si="53"/>
        <v>389.01928787463021</v>
      </c>
    </row>
    <row r="71" spans="2:8" x14ac:dyDescent="0.2">
      <c r="C71" s="45"/>
      <c r="D71" s="46"/>
      <c r="E71" s="45"/>
      <c r="F71" s="45"/>
      <c r="G71" s="45"/>
      <c r="H71" s="45"/>
    </row>
    <row r="72" spans="2:8" x14ac:dyDescent="0.2">
      <c r="B72" s="1" t="s">
        <v>62</v>
      </c>
      <c r="C72" s="2">
        <v>0</v>
      </c>
      <c r="D72" s="74">
        <v>1</v>
      </c>
      <c r="E72" s="75">
        <v>2</v>
      </c>
      <c r="F72" s="75">
        <v>3</v>
      </c>
      <c r="G72" s="75">
        <v>4</v>
      </c>
      <c r="H72" s="75">
        <v>5</v>
      </c>
    </row>
    <row r="73" spans="2:8" x14ac:dyDescent="0.2">
      <c r="B73" s="3" t="s">
        <v>63</v>
      </c>
      <c r="C73" s="59"/>
      <c r="D73" s="46"/>
      <c r="E73" s="45"/>
      <c r="F73" s="45"/>
      <c r="G73" s="28"/>
      <c r="H73" s="28"/>
    </row>
    <row r="74" spans="2:8" s="22" customFormat="1" x14ac:dyDescent="0.2">
      <c r="B74" t="s">
        <v>64</v>
      </c>
      <c r="C74" s="60">
        <v>0.38364779874213834</v>
      </c>
      <c r="D74" s="77">
        <f>D35/D41</f>
        <v>0.42500182341609494</v>
      </c>
      <c r="E74" s="77">
        <f t="shared" ref="E74:H74" si="54">E35/E41</f>
        <v>0.46827620911251433</v>
      </c>
      <c r="F74" s="77">
        <f t="shared" si="54"/>
        <v>0.51241960810646459</v>
      </c>
      <c r="G74" s="77">
        <f t="shared" si="54"/>
        <v>0.5566391997371285</v>
      </c>
      <c r="H74" s="77">
        <f t="shared" si="54"/>
        <v>0.60032167948272908</v>
      </c>
    </row>
    <row r="75" spans="2:8" s="22" customFormat="1" x14ac:dyDescent="0.2">
      <c r="B75" t="s">
        <v>65</v>
      </c>
      <c r="C75" s="61">
        <v>8.4871794871794854</v>
      </c>
      <c r="D75" s="78">
        <f>D38/D44</f>
        <v>9.3366340326340325</v>
      </c>
      <c r="E75" s="78">
        <f t="shared" ref="E75:H75" si="55">E38/E44</f>
        <v>10.35410895277562</v>
      </c>
      <c r="F75" s="78">
        <f t="shared" si="55"/>
        <v>11.562318830947762</v>
      </c>
      <c r="G75" s="78">
        <f t="shared" si="55"/>
        <v>12.99452703157009</v>
      </c>
      <c r="H75" s="78">
        <f t="shared" si="55"/>
        <v>14.69680624187848</v>
      </c>
    </row>
    <row r="76" spans="2:8" s="22" customFormat="1" x14ac:dyDescent="0.2">
      <c r="B76" s="62" t="s">
        <v>66</v>
      </c>
      <c r="C76" s="61">
        <v>6.4871794871794863</v>
      </c>
      <c r="D76" s="78">
        <f>(D35+D36)/D44</f>
        <v>7.3366340326340325</v>
      </c>
      <c r="E76" s="78">
        <f t="shared" ref="E76:H76" si="56">(E35+E36)/E44</f>
        <v>8.3541089527756203</v>
      </c>
      <c r="F76" s="78">
        <f t="shared" si="56"/>
        <v>9.5623188309477616</v>
      </c>
      <c r="G76" s="78">
        <f t="shared" si="56"/>
        <v>10.99452703157009</v>
      </c>
      <c r="H76" s="78">
        <f t="shared" si="56"/>
        <v>12.69680624187848</v>
      </c>
    </row>
    <row r="77" spans="2:8" s="22" customFormat="1" x14ac:dyDescent="0.2">
      <c r="B77" s="3" t="s">
        <v>67</v>
      </c>
      <c r="C77" s="59"/>
      <c r="D77" s="63"/>
      <c r="E77" s="59"/>
      <c r="F77" s="59"/>
      <c r="G77" s="59"/>
      <c r="H77" s="59"/>
    </row>
    <row r="78" spans="2:8" s="22" customFormat="1" x14ac:dyDescent="0.2">
      <c r="B78" s="64" t="s">
        <v>68</v>
      </c>
      <c r="C78" s="65">
        <v>17</v>
      </c>
      <c r="D78" s="66">
        <f>D24/D25</f>
        <v>18.919999999999998</v>
      </c>
      <c r="E78" s="66">
        <f t="shared" ref="E78:H78" si="57">E24/E25</f>
        <v>20.671199999999995</v>
      </c>
      <c r="F78" s="66">
        <f t="shared" si="57"/>
        <v>22.163327999999993</v>
      </c>
      <c r="G78" s="66">
        <f t="shared" si="57"/>
        <v>23.311791360000004</v>
      </c>
      <c r="H78" s="66">
        <f t="shared" si="57"/>
        <v>24.045196032</v>
      </c>
    </row>
    <row r="79" spans="2:8" x14ac:dyDescent="0.2">
      <c r="B79" t="s">
        <v>69</v>
      </c>
      <c r="C79" s="60">
        <v>0.30607966457023061</v>
      </c>
      <c r="D79" s="77">
        <f>D45/D41</f>
        <v>0.26099877437835811</v>
      </c>
      <c r="E79" s="77">
        <f t="shared" ref="E79:H79" si="58">E45/E41</f>
        <v>0.22496790724941762</v>
      </c>
      <c r="F79" s="77">
        <f t="shared" si="58"/>
        <v>0.19611616051873176</v>
      </c>
      <c r="G79" s="77">
        <f t="shared" si="58"/>
        <v>0.17295568368570938</v>
      </c>
      <c r="H79" s="77">
        <f t="shared" si="58"/>
        <v>0.15431668767955681</v>
      </c>
    </row>
    <row r="80" spans="2:8" s="22" customFormat="1" x14ac:dyDescent="0.2">
      <c r="B80" s="67" t="s">
        <v>70</v>
      </c>
      <c r="C80" s="60">
        <v>0.5</v>
      </c>
      <c r="D80" s="77">
        <f>D45/D48</f>
        <v>0.39407313997477933</v>
      </c>
      <c r="E80" s="77">
        <f t="shared" ref="E80:H80" si="59">E45/E48</f>
        <v>0.31972007867671698</v>
      </c>
      <c r="F80" s="77">
        <f t="shared" si="59"/>
        <v>0.26577113558775861</v>
      </c>
      <c r="G80" s="77">
        <f t="shared" si="59"/>
        <v>0.22563229939261142</v>
      </c>
      <c r="H80" s="77">
        <f t="shared" si="59"/>
        <v>0.1951849640950182</v>
      </c>
    </row>
    <row r="81" spans="2:8" x14ac:dyDescent="0.2">
      <c r="B81" t="s">
        <v>71</v>
      </c>
      <c r="C81" s="68">
        <v>0.33333333333333331</v>
      </c>
      <c r="D81" s="79">
        <f>D45/D49</f>
        <v>0.26099877437835811</v>
      </c>
      <c r="E81" s="79">
        <f t="shared" ref="E81:H81" si="60">E45/E49</f>
        <v>0.22496790724941762</v>
      </c>
      <c r="F81" s="79">
        <f t="shared" si="60"/>
        <v>0.19611616051873174</v>
      </c>
      <c r="G81" s="79">
        <f t="shared" si="60"/>
        <v>0.17295568368570938</v>
      </c>
      <c r="H81" s="79">
        <f t="shared" si="60"/>
        <v>0.15431668767955681</v>
      </c>
    </row>
    <row r="82" spans="2:8" s="22" customFormat="1" x14ac:dyDescent="0.2">
      <c r="B82" t="s">
        <v>72</v>
      </c>
      <c r="C82" s="61">
        <v>0.86956521739130432</v>
      </c>
      <c r="D82" s="78">
        <f>D45/D32</f>
        <v>0.79051383399209485</v>
      </c>
      <c r="E82" s="78">
        <f t="shared" ref="E82:H82" si="61">E45/E32</f>
        <v>0.73195725369638431</v>
      </c>
      <c r="F82" s="78">
        <f t="shared" si="61"/>
        <v>0.69052571103432481</v>
      </c>
      <c r="G82" s="78">
        <f t="shared" si="61"/>
        <v>0.66396702984069678</v>
      </c>
      <c r="H82" s="78">
        <f t="shared" si="61"/>
        <v>0.65094806847127129</v>
      </c>
    </row>
    <row r="83" spans="2:8" x14ac:dyDescent="0.2">
      <c r="B83" s="3" t="s">
        <v>73</v>
      </c>
      <c r="C83" s="59"/>
      <c r="D83" s="63"/>
      <c r="E83" s="59"/>
      <c r="F83" s="59"/>
      <c r="G83" s="59"/>
      <c r="H83" s="59"/>
    </row>
    <row r="84" spans="2:8" x14ac:dyDescent="0.2">
      <c r="B84" t="s">
        <v>74</v>
      </c>
      <c r="C84" s="69">
        <v>0.3</v>
      </c>
      <c r="D84" s="80">
        <f>D54/D48</f>
        <v>0.26481715006305168</v>
      </c>
      <c r="E84" s="80">
        <f t="shared" ref="E84:H84" si="62">E54/E48</f>
        <v>0.23584791043745376</v>
      </c>
      <c r="F84" s="80">
        <f t="shared" si="62"/>
        <v>0.21092256432660775</v>
      </c>
      <c r="G84" s="80">
        <f t="shared" si="62"/>
        <v>0.18878477955468756</v>
      </c>
      <c r="H84" s="80">
        <f t="shared" si="62"/>
        <v>0.1686778410025716</v>
      </c>
    </row>
    <row r="85" spans="2:8" x14ac:dyDescent="0.2">
      <c r="B85" t="s">
        <v>75</v>
      </c>
      <c r="C85" s="69">
        <v>0.18364779874213838</v>
      </c>
      <c r="D85" s="80">
        <f>D28/D41</f>
        <v>0.17539117638225665</v>
      </c>
      <c r="E85" s="80">
        <f t="shared" ref="E85:H85" si="63">E28/E41</f>
        <v>0.16595207614067786</v>
      </c>
      <c r="F85" s="80">
        <f t="shared" si="63"/>
        <v>0.15564264866844635</v>
      </c>
      <c r="G85" s="80">
        <f t="shared" si="63"/>
        <v>0.14471066733456389</v>
      </c>
      <c r="H85" s="80">
        <f t="shared" si="63"/>
        <v>0.13335968694691147</v>
      </c>
    </row>
    <row r="86" spans="2:8" x14ac:dyDescent="0.2">
      <c r="B86" s="3" t="s">
        <v>76</v>
      </c>
      <c r="C86" s="70"/>
      <c r="D86" s="81"/>
      <c r="E86" s="82"/>
      <c r="F86" s="82"/>
      <c r="G86" s="82"/>
      <c r="H86" s="82"/>
    </row>
    <row r="87" spans="2:8" x14ac:dyDescent="0.2">
      <c r="B87" s="71" t="s">
        <v>77</v>
      </c>
      <c r="C87" s="72">
        <v>0.12</v>
      </c>
      <c r="D87" s="81">
        <f>D54/D19</f>
        <v>0.12218181818181816</v>
      </c>
      <c r="E87" s="81">
        <f t="shared" ref="E87:H87" si="64">E54/E19</f>
        <v>0.12418686868686865</v>
      </c>
      <c r="F87" s="81">
        <f t="shared" si="64"/>
        <v>0.12604421574232891</v>
      </c>
      <c r="G87" s="81">
        <f t="shared" si="64"/>
        <v>0.127773284367624</v>
      </c>
      <c r="H87" s="81">
        <f t="shared" si="64"/>
        <v>0.12938557290943531</v>
      </c>
    </row>
    <row r="88" spans="2:8" x14ac:dyDescent="0.2">
      <c r="B88" s="62" t="s">
        <v>78</v>
      </c>
      <c r="C88" s="61">
        <v>1.5303983228511531</v>
      </c>
      <c r="D88" s="78">
        <f>D19/D41</f>
        <v>1.4354932590809697</v>
      </c>
      <c r="E88" s="78">
        <f t="shared" ref="E88:H88" si="65">E19/E41</f>
        <v>1.3363093690615406</v>
      </c>
      <c r="F88" s="78">
        <f t="shared" si="65"/>
        <v>1.2348257930901425</v>
      </c>
      <c r="G88" s="78">
        <f t="shared" si="65"/>
        <v>1.1325580934290485</v>
      </c>
      <c r="H88" s="78">
        <f t="shared" si="65"/>
        <v>1.0307152795177394</v>
      </c>
    </row>
    <row r="89" spans="2:8" x14ac:dyDescent="0.2">
      <c r="B89" s="62" t="s">
        <v>79</v>
      </c>
      <c r="C89" s="61">
        <v>1.6335616438356164</v>
      </c>
      <c r="D89" s="78">
        <f>D41/D48</f>
        <v>1.5098658639810671</v>
      </c>
      <c r="E89" s="78">
        <f t="shared" ref="E89:H89" si="66">E41/E48</f>
        <v>1.4211808367948653</v>
      </c>
      <c r="F89" s="78">
        <f t="shared" si="66"/>
        <v>1.3551720311308759</v>
      </c>
      <c r="G89" s="78">
        <f t="shared" si="66"/>
        <v>1.3045671271643471</v>
      </c>
      <c r="H89" s="78">
        <f t="shared" si="66"/>
        <v>1.2648338104581767</v>
      </c>
    </row>
    <row r="90" spans="2:8" x14ac:dyDescent="0.2">
      <c r="B90" t="s">
        <v>80</v>
      </c>
      <c r="C90" s="73">
        <v>0.3</v>
      </c>
      <c r="D90" s="12">
        <f>D87*D88*D89</f>
        <v>0.26481715006305162</v>
      </c>
      <c r="E90" s="12">
        <f t="shared" ref="E90:H90" si="67">E87*E88*E89</f>
        <v>0.23584791043745373</v>
      </c>
      <c r="F90" s="12">
        <f t="shared" si="67"/>
        <v>0.21092256432660772</v>
      </c>
      <c r="G90" s="12">
        <f t="shared" si="67"/>
        <v>0.18878477955468753</v>
      </c>
      <c r="H90" s="12">
        <f t="shared" si="67"/>
        <v>0.1686778410025716</v>
      </c>
    </row>
    <row r="91" spans="2:8" x14ac:dyDescent="0.2">
      <c r="B91" t="s">
        <v>81</v>
      </c>
      <c r="C91" s="73">
        <v>0.24</v>
      </c>
      <c r="D91" s="12">
        <f>D90*(1-D11)</f>
        <v>0.21185372005044131</v>
      </c>
      <c r="E91" s="12">
        <f t="shared" ref="E91:H91" si="68">E90*(1-E11)</f>
        <v>0.18867832834996301</v>
      </c>
      <c r="F91" s="12">
        <f t="shared" si="68"/>
        <v>0.16873805146128618</v>
      </c>
      <c r="G91" s="12">
        <f t="shared" si="68"/>
        <v>0.15102782364375003</v>
      </c>
      <c r="H91" s="12">
        <f t="shared" si="68"/>
        <v>0.13494227280205728</v>
      </c>
    </row>
    <row r="92" spans="2:8" x14ac:dyDescent="0.2">
      <c r="C92" s="45"/>
      <c r="D92" s="29"/>
      <c r="E92" s="45"/>
      <c r="F92" s="45"/>
      <c r="G92" s="28"/>
      <c r="H92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Qianqian Du</dc:creator>
  <cp:keywords/>
  <dc:description/>
  <cp:lastModifiedBy>MARCO MALLARINO</cp:lastModifiedBy>
  <cp:revision/>
  <dcterms:created xsi:type="dcterms:W3CDTF">2015-06-05T18:17:20Z</dcterms:created>
  <dcterms:modified xsi:type="dcterms:W3CDTF">2025-04-11T20:47:39Z</dcterms:modified>
  <cp:category/>
  <cp:contentStatus/>
</cp:coreProperties>
</file>